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docMetadata/LabelInfo.xml" ContentType="application/vnd.ms-office.classificationlabels+xml"/>
  <Override PartName="/xl/styles.xml" ContentType="application/vnd.openxmlformats-officedocument.spreadsheetml.styles+xml"/>
  <Override PartName="/xl/comments1.xml" ContentType="application/vnd.openxmlformats-officedocument.spreadsheetml.comments+xml"/>
  <Override PartName="/xl/threadedComments/threadedComments1.xml" ContentType="application/vnd.ms-excel.threadedcomments+xml"/>
  <Default Extension="vml" ContentType="application/vnd.openxmlformats-officedocument.vmlDrawing"/>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xml" ContentType="application/vnd.openxmlformats-officedocument.drawing+xml"/>
  <Override PartName="/xl/worksheets/sheet3.xml" ContentType="application/vnd.openxmlformats-officedocument.spreadsheetml.worksheet+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3.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10525"/>
  <workbookPr codeName="ThisWorkbook" filterPrivacy="1" hidePivotFieldList="1"/>
  <bookViews>
    <workbookView xWindow="0" yWindow="760" windowWidth="34560" windowHeight="20200" tabRatio="781" activeTab="3"/>
  </bookViews>
  <sheets>
    <sheet name="Intro to Negotiations" sheetId="1" r:id="rId3"/>
    <sheet name="User Guide" sheetId="2" r:id="rId4"/>
    <sheet name="Example Assessment" sheetId="101" r:id="rId5"/>
    <sheet name="Summary_Regional" sheetId="13" r:id="rId6"/>
    <sheet name="Adult" sheetId="8" r:id="rId7"/>
    <sheet name="Adult Rank" sheetId="95" r:id="rId8"/>
    <sheet name="DW" sheetId="45" r:id="rId9"/>
    <sheet name="DW Rank" sheetId="97" r:id="rId10"/>
    <sheet name="Youth" sheetId="73" r:id="rId11"/>
    <sheet name="Youth Rank" sheetId="98" r:id="rId12"/>
    <sheet name="CALC_EST - TRGTS" sheetId="5" r:id="rId13"/>
    <sheet name="BTS" sheetId="6" r:id="rId14"/>
    <sheet name="Regression_me_adult" sheetId="215" state="hidden" r:id="rId15"/>
    <sheet name="Prediction_me_adult" sheetId="218" state="hidden" r:id="rId16"/>
    <sheet name="Regression_me_dw" sheetId="216" state="hidden" r:id="rId17"/>
    <sheet name="Prediction_me_dw" sheetId="219" state="hidden" r:id="rId18"/>
    <sheet name="Regression_me_youth" sheetId="217" state="hidden" r:id="rId19"/>
    <sheet name="Prediction_me_youth" sheetId="220" state="hidden" r:id="rId20"/>
    <sheet name="Regression_msg_adult" sheetId="210" state="hidden" r:id="rId21"/>
    <sheet name="Prediction_msg_adult" sheetId="212" state="hidden" r:id="rId22"/>
    <sheet name="Regression_msg_dw" sheetId="209" state="hidden" r:id="rId23"/>
    <sheet name="Prediction_msg_dw" sheetId="213" state="hidden" r:id="rId24"/>
    <sheet name="Regression_msg_youth" sheetId="211" state="hidden" r:id="rId25"/>
    <sheet name="Prediction_msg_youth" sheetId="214" state="hidden" r:id="rId26"/>
    <sheet name="Regression_cred_adult" sheetId="205" state="hidden" r:id="rId27"/>
    <sheet name="Prediction_cred_adult" sheetId="206" state="hidden" r:id="rId28"/>
    <sheet name="Regression_cred_dw" sheetId="204" state="hidden" r:id="rId29"/>
    <sheet name="Prediction_cred_dw" sheetId="207" state="hidden" r:id="rId30"/>
    <sheet name="Regression_cred_youth" sheetId="203" state="hidden" r:id="rId31"/>
    <sheet name="Prediction_cred_youth" sheetId="208" state="hidden" r:id="rId32"/>
    <sheet name="Regression_q2er_adult" sheetId="191" state="hidden" r:id="rId33"/>
    <sheet name="Prediction_q2er_adult" sheetId="197" state="hidden" r:id="rId34"/>
    <sheet name="Regression_q2er_dw" sheetId="192" state="hidden" r:id="rId35"/>
    <sheet name="Prediction_q2er_dw" sheetId="198" state="hidden" r:id="rId36"/>
    <sheet name="Regression_q2er_youth" sheetId="193" state="hidden" r:id="rId37"/>
    <sheet name="Prediction_q2er_youth" sheetId="199" state="hidden" r:id="rId38"/>
    <sheet name="Regression_q4er_adult" sheetId="194" state="hidden" r:id="rId39"/>
    <sheet name="Prediction_q4er_adult" sheetId="200" state="hidden" r:id="rId40"/>
    <sheet name="Regression_q4er_youth" sheetId="195" state="hidden" r:id="rId41"/>
    <sheet name="Prediction_q4er_youth" sheetId="201" state="hidden" r:id="rId42"/>
    <sheet name="Regression_q4er_dw" sheetId="196" state="hidden" r:id="rId43"/>
    <sheet name="Prediction_q4er_dw" sheetId="202" state="hidden" r:id="rId44"/>
    <sheet name="Avg_q2er_adult" sheetId="160" state="hidden" r:id="rId45"/>
    <sheet name="Transpose_Avg_q2er_adult" sheetId="175" state="hidden" r:id="rId46"/>
    <sheet name="Avg_q2er_dw" sheetId="161" state="hidden" r:id="rId47"/>
    <sheet name="Transpose_Avg_q2er_dw" sheetId="176" state="hidden" r:id="rId48"/>
    <sheet name="Avg_q2er_youth" sheetId="162" state="hidden" r:id="rId49"/>
    <sheet name="Transpose_Avg_q2er_youth" sheetId="177" state="hidden" r:id="rId50"/>
    <sheet name="Avg_me_adult" sheetId="163" state="hidden" r:id="rId51"/>
    <sheet name="Transpose_Avg_me_adult" sheetId="178" state="hidden" r:id="rId52"/>
    <sheet name="Avg_me_dw" sheetId="164" state="hidden" r:id="rId53"/>
    <sheet name="Transpose_Avg_me_dw" sheetId="179" state="hidden" r:id="rId54"/>
    <sheet name="Avg_me_youth" sheetId="165" state="hidden" r:id="rId55"/>
    <sheet name="Transpose_Avg_me_youth" sheetId="180" state="hidden" r:id="rId56"/>
    <sheet name="Avg_msg_adult" sheetId="166" state="hidden" r:id="rId57"/>
    <sheet name="Transpose_Avg_msg_adult" sheetId="181" state="hidden" r:id="rId58"/>
    <sheet name="Avg_msg_dw" sheetId="167" state="hidden" r:id="rId59"/>
    <sheet name="Transpose_Avg_msg_dw" sheetId="182" state="hidden" r:id="rId60"/>
    <sheet name="Avg_msg_youth" sheetId="168" state="hidden" r:id="rId61"/>
    <sheet name="Transpose_Avg_msg_youth" sheetId="183" state="hidden" r:id="rId62"/>
    <sheet name="Avg_q4er_adult" sheetId="169" state="hidden" r:id="rId63"/>
    <sheet name="Transpose_Avg_q4er_adult" sheetId="184" state="hidden" r:id="rId64"/>
    <sheet name="Avg_q4er_dw" sheetId="170" state="hidden" r:id="rId65"/>
    <sheet name="Transpose_Avg_q4er_dw" sheetId="185" state="hidden" r:id="rId66"/>
    <sheet name="Avg_q4er_youth" sheetId="171" state="hidden" r:id="rId67"/>
    <sheet name="Transpose_Avg_q4er_youth" sheetId="186" state="hidden" r:id="rId68"/>
    <sheet name="Avg_cred_adult" sheetId="172" state="hidden" r:id="rId69"/>
    <sheet name="Transpose_Avg_cred_adult" sheetId="187" state="hidden" r:id="rId70"/>
    <sheet name="Avg_cred_dw" sheetId="173" state="hidden" r:id="rId71"/>
    <sheet name="Transpose_Avg_cred_dw" sheetId="188" state="hidden" r:id="rId72"/>
    <sheet name="Avg_cred_youth" sheetId="174" state="hidden" r:id="rId73"/>
    <sheet name="Transpose_Avg_cred_youth" sheetId="189" state="hidden" r:id="rId74"/>
    <sheet name="Annual_q2er_adult" sheetId="130" r:id="rId75"/>
    <sheet name="Annual_q2er_dw" sheetId="131" state="hidden" r:id="rId76"/>
    <sheet name="Annual_q2er_youth" sheetId="132" state="hidden" r:id="rId77"/>
    <sheet name="Annual_me_adult" sheetId="133" state="hidden" r:id="rId78"/>
    <sheet name="Annual_me_dw" sheetId="134" state="hidden" r:id="rId79"/>
    <sheet name="Annual_me_youth" sheetId="135" state="hidden" r:id="rId80"/>
    <sheet name="Annual_msg_adult" sheetId="136" state="hidden" r:id="rId81"/>
    <sheet name="Annual_msg_dw" sheetId="137" state="hidden" r:id="rId82"/>
    <sheet name="Annual_msg_youth" sheetId="138" state="hidden" r:id="rId83"/>
    <sheet name="Annual_q4er_adult" sheetId="139" state="hidden" r:id="rId84"/>
    <sheet name="Annual_q4er_dw" sheetId="140" state="hidden" r:id="rId85"/>
    <sheet name="Annual_q4er_youth" sheetId="141" state="hidden" r:id="rId86"/>
    <sheet name="Annual_cred_adult" sheetId="142" state="hidden" r:id="rId87"/>
    <sheet name="Annual_cred_dw" sheetId="143" state="hidden" r:id="rId88"/>
    <sheet name="Annual_cred_youth" sheetId="144" state="hidden" r:id="rId89"/>
    <sheet name="regional_scores_q2er_adult" sheetId="115" state="hidden" r:id="rId90"/>
    <sheet name="regional_scores_q2er_dw" sheetId="116" state="hidden" r:id="rId91"/>
    <sheet name="regional_scores_q2er_youth" sheetId="117" state="hidden" r:id="rId92"/>
    <sheet name="regional_scores_me_adult" sheetId="118" state="hidden" r:id="rId93"/>
    <sheet name="regional_scores_me_dw" sheetId="119" state="hidden" r:id="rId94"/>
    <sheet name="regional_scores_me_youth" sheetId="120" state="hidden" r:id="rId95"/>
    <sheet name="regional_scores_msg_adult" sheetId="121" state="hidden" r:id="rId96"/>
    <sheet name="regional_scores_msg_dw" sheetId="122" state="hidden" r:id="rId97"/>
    <sheet name="regional_scores_msg_youth" sheetId="123" state="hidden" r:id="rId98"/>
    <sheet name="regional_scores_q4er_adult" sheetId="124" state="hidden" r:id="rId99"/>
    <sheet name="regional_scores_q4er_dw" sheetId="125" state="hidden" r:id="rId100"/>
    <sheet name="regional_scores_q4er_youth" sheetId="126" state="hidden" r:id="rId101"/>
    <sheet name="regional_scores_cred_adult" sheetId="127" state="hidden" r:id="rId102"/>
    <sheet name="regional_scores_cred_dw" sheetId="128" state="hidden" r:id="rId103"/>
    <sheet name="regional_scores_cred_youth" sheetId="129" state="hidden" r:id="rId104"/>
  </sheets>
  <definedNames>
    <definedName name="_xlnm._FilterDatabase" localSheetId="84" hidden="1">Annual_cred_adult!$A$1:$A$85</definedName>
    <definedName name="_xlnm._FilterDatabase" localSheetId="85" hidden="1">Annual_cred_dw!$A$1:$A$85</definedName>
    <definedName name="_xlnm._FilterDatabase" localSheetId="86" hidden="1">Annual_cred_youth!$A$1:$A$85</definedName>
    <definedName name="_xlnm._FilterDatabase" localSheetId="75" hidden="1">Annual_me_adult!$A$1:$F$85</definedName>
    <definedName name="_xlnm._FilterDatabase" localSheetId="76" hidden="1">Annual_me_dw!$A$1:$A$85</definedName>
    <definedName name="_xlnm._FilterDatabase" localSheetId="77" hidden="1">Annual_me_youth!$A$1:$A$85</definedName>
    <definedName name="_xlnm._FilterDatabase" localSheetId="78" hidden="1">Annual_msg_adult!$A$1:$A$85</definedName>
    <definedName name="_xlnm._FilterDatabase" localSheetId="79" hidden="1">Annual_msg_dw!$A$1:$A$85</definedName>
    <definedName name="_xlnm._FilterDatabase" localSheetId="80" hidden="1">Annual_msg_youth!$A$1:$A$85</definedName>
    <definedName name="_xlnm._FilterDatabase" localSheetId="72" hidden="1">Annual_q2er_adult!$A$1:$F$85</definedName>
    <definedName name="_xlnm._FilterDatabase" localSheetId="73" hidden="1">Annual_q2er_dw!$A$1:$A$85</definedName>
    <definedName name="_xlnm._FilterDatabase" localSheetId="74" hidden="1">Annual_q2er_youth!$A$1:$A$85</definedName>
    <definedName name="_xlnm._FilterDatabase" localSheetId="81" hidden="1">Annual_q4er_adult!$A$1:$A$85</definedName>
    <definedName name="_xlnm._FilterDatabase" localSheetId="82" hidden="1">Annual_q4er_dw!$A$1:$A$85</definedName>
    <definedName name="_xlnm._FilterDatabase" localSheetId="83" hidden="1">Annual_q4er_youth!$A$1:$A$85</definedName>
    <definedName name="_xlnm._FilterDatabase" localSheetId="38" hidden="1">Regression_q4er_youth!$Z$7:$Z$45</definedName>
    <definedName name="VName">BTS!$E$2:$F$60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tc={FFD03AAF-0016-4EAD-AC58-8422F2CED6B6}</author>
  </authors>
  <commentList>
    <comment ref="A3" authorId="0" shapeId="0" xr:uid="{FFD03AAF-0016-4EAD-AC58-8422F2CED6B6}">
      <text>
        <r>
          <t>[Threaded comment]
Your version of Excel allows you to read this threaded comment; however, any edits to it will get removed if the file is opened in a newer version of Excel. Learn more: https://go.microsoft.com/fwlink/?linkid=870924
Comment:
    renaming of regions complete. The region names are used throughout for lookups, had to fix on the CALC-EST-TRGTS 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H8" authorId="0" shapeId="0" xr:uid="{1D565C86-BA13-48A7-A6F3-DCA3B1F401B8}">
      <text>
        <r>
          <rPr>
            <b/>
            <sz val="9"/>
            <rFont val="Tahoma"/>
            <family val="2"/>
          </rPr>
          <t>Author:</t>
        </r>
        <r>
          <rPr>
            <sz val="9"/>
            <rFont val="Tahoma"/>
            <family val="2"/>
          </rPr>
          <t xml:space="preserve">
This formatting error is due to R05 getting a 0 on PY24 MSG</t>
        </r>
      </text>
    </comment>
  </commentList>
</comments>
</file>

<file path=xl/metadata.xml><?xml version="1.0" encoding="utf-8"?>
<metadata xmlns="http://schemas.openxmlformats.org/spreadsheetml/2006/main" xmlns:xda="http://schemas.microsoft.com/office/spreadsheetml/2017/dynamicarray" xmlns:xlrd="http://schemas.microsoft.com/office/spreadsheetml/2017/richdata">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<sst xmlns="http://schemas.openxmlformats.org/spreadsheetml/2006/main" count="12171" uniqueCount="481">
  <si>
    <t>WIOA Performance Negotiations</t>
  </si>
  <si>
    <t>Setting negotiated levels of performance, or targets, must involve the following four (4) factors:</t>
  </si>
  <si>
    <t>1. Comparison of negotiated targets to levels of performance negotiated or previously attained by other regions.</t>
  </si>
  <si>
    <t>2. Adjustment of negotiated targets using an objective statistical adjustment model (SAM).</t>
  </si>
  <si>
    <t>3. Pursuit of continuous improvement in region performance, which can be defined in many ways. E.g.,:</t>
  </si>
  <si>
    <t xml:space="preserve"> - Attaining better levels of performance than previously attained</t>
  </si>
  <si>
    <t xml:space="preserve"> - Reaching better positions in performance rankings either statewide or among similar regions</t>
  </si>
  <si>
    <t xml:space="preserve"> - Changing service strategy and delivery to adopt more progressive or innovative approaches*</t>
  </si>
  <si>
    <t xml:space="preserve"> - Serving customers more intensively or comprehensively*</t>
  </si>
  <si>
    <t xml:space="preserve"> - Maintaining previous performance levels (if already among top performers)</t>
  </si>
  <si>
    <t>4. Alignment of negotiated targets with performance goals established by GPRA targets.</t>
  </si>
  <si>
    <t>NOTE: None of these four factors carries more (or less) weight than the others.</t>
  </si>
  <si>
    <t>* Changes to service strategy and delivery might not always lead to performance improvements. However, if grantees meet priority of service requirements and programs serve more individuals with barriers to employment (who may need more intensive services to achieve positive outcomes), the impact of serving more of these customers will be accounted for when adjusting levels of performance during performance assessments after the program year ends.</t>
  </si>
  <si>
    <t>References:</t>
  </si>
  <si>
    <t>TEGL 10-16 Change 2. WIOA reporting and the requirements for local statistical adjustment models (LSAM)</t>
  </si>
  <si>
    <t>(https://www.dol.gov/agencies/eta/advisories/tegl-10-16-change-2)</t>
  </si>
  <si>
    <t>TEGL 11-19 Change 1. Pages 9-11 detail the negotiation process and the four factors above</t>
  </si>
  <si>
    <t>(https://www.dol.gov/agencies/eta/advisories/tegl-11-19-change-1)</t>
  </si>
  <si>
    <t>WIOA Negotiations site</t>
  </si>
  <si>
    <t>( https://www.dol.gov/agencies/eta/performance/goals/negotiated-performance-levels )</t>
  </si>
  <si>
    <t>GPRA Targets</t>
  </si>
  <si>
    <t>https://www.dol.gov/agencies/eta/performance/goals/gpra</t>
  </si>
  <si>
    <t>PY 2024-2025 Performance Negotiations Tool</t>
  </si>
  <si>
    <t>Introduction</t>
  </si>
  <si>
    <t>Purpose</t>
  </si>
  <si>
    <t xml:space="preserve">This tool provides data on the four factors involved in the negotiation process of setting negotiated levels of performance for WIOA program years 2024 and 2025. It provides users with benchmarks provided by the Local Statistical Adjustment Model (LSAM)--as required by WIOA--along with an analysis of historical performance that shows both actual levels of performance as well as historic WIOA performance outcomes. These benchmarks aim to help negotiating parties in making informed decisions as they are the product of rigorous analysis of the latest available data. The tool also provides performance rankings for the purpose of comparisons among regions. </t>
  </si>
  <si>
    <t>Use</t>
  </si>
  <si>
    <t>Select a region from the drop-down menu on top of sheet 'Summary_Regional'. The dashboard in this sheet provides all estimated levels of performance for the region selected.</t>
  </si>
  <si>
    <t>Inputs</t>
  </si>
  <si>
    <t>For the initial estimates, the LSAM in this file uses as inputs (a) BLS labor-market data up to PY 2022 and (b) coefficients obtained from LSAM regressions run with actual data for PY18-PY22. The assessment of PY24 will add actual PY 2023  program participant data and updated BLS data. The assessmnet of PY25 will add actual PY 2024 program participant data and updated BLS data.</t>
  </si>
  <si>
    <t>Outputs</t>
  </si>
  <si>
    <t>Using the data inputs above, this workbook generates estimated levels of performance for each measure over the next two (2) program years. It does this by estimating forecasts of future levels of performance using the inputs above. The estimated level of performance can be found in rows 7-12 of the sheet 'Summary_Regional'.</t>
  </si>
  <si>
    <r>
      <t xml:space="preserve">Worksheet/Tab Index </t>
    </r>
    <r>
      <rPr>
        <sz val="12"/>
        <color rgb="FF000000"/>
        <rFont val="Calibri"/>
        <family val="2"/>
        <scheme val="minor"/>
      </rPr>
      <t>(click on name to jump to sheet)</t>
    </r>
  </si>
  <si>
    <t>Intro to Negotiations</t>
  </si>
  <si>
    <t xml:space="preserve">The starting point of this tool, It provides a quick overview of the negotiation process in order to provide context for the rest of the workbook. </t>
  </si>
  <si>
    <t>User Guide</t>
  </si>
  <si>
    <t>The current sheet, which provides information on the file purpose, structure, usage, sources, outputs, and key definitions.</t>
  </si>
  <si>
    <t>Example Assessment</t>
  </si>
  <si>
    <t>This shows what an assessment would look like for PY22 if the LSAM had been used for negotiations.</t>
  </si>
  <si>
    <t>Summary_Regional</t>
  </si>
  <si>
    <t>Adult</t>
  </si>
  <si>
    <t>DW</t>
  </si>
  <si>
    <t>Youth</t>
  </si>
  <si>
    <t>Adult Rank</t>
  </si>
  <si>
    <t>DW Rank</t>
  </si>
  <si>
    <t>Youth Rank</t>
  </si>
  <si>
    <t>Key Definitions</t>
  </si>
  <si>
    <t>Estimate using average region effect</t>
  </si>
  <si>
    <r>
      <t>Estimated level of performance
(Estimate</t>
    </r>
    <r>
      <rPr>
        <b/>
        <vertAlign val="subscript"/>
        <sz val="12"/>
        <color theme="1"/>
        <rFont val="Calibri"/>
        <family val="2"/>
        <scheme val="minor"/>
      </rPr>
      <t>0</t>
    </r>
    <r>
      <rPr>
        <b/>
        <sz val="12"/>
        <color theme="1"/>
        <rFont val="Calibri"/>
        <family val="2"/>
        <scheme val="minor"/>
      </rPr>
      <t>)</t>
    </r>
  </si>
  <si>
    <t>The levels of performance that a specific region would reach on average, given its current labor and economic characteristics. Region fixed effects are used to account for the intrinsic differences between regions, beyond the participant characteristics and economic conditions included in the models.  The estimated level of performance is the sum of the effects of the participant characteristic variables, economic condition variables, and region fixed-effect.</t>
  </si>
  <si>
    <t>Expected levels of performance</t>
  </si>
  <si>
    <t>the levels of performance proposed by the region prior to negotiations for each primary indicator of performance for each core program</t>
  </si>
  <si>
    <t>Negotiated levels of performance</t>
  </si>
  <si>
    <t>the levels of performance mutually agreed to by the region and DWD for each respective program. The negotiations process must be based on four factors described in the Intro tab of this tool. These negotiated levels of performance must include each primary indicator of performance for each core program.</t>
  </si>
  <si>
    <t>Actual level of performance</t>
  </si>
  <si>
    <t>the outcome reported by a region on the regional Performance Report (ETA-9169 OMB No. 1205-0526) for each primary indicator of performance for each core program. The agency will compare actual levels of performance to the adjusted levels of performance at the close ofthe program year to determine the region's performance success or failure.</t>
  </si>
  <si>
    <t>Adjustment factor</t>
  </si>
  <si>
    <t>a positive or negative difference that will be added to the negotiated level of performance to determine the adjusted level of performance. The adjustment factor is the difference between the estimated levels of performance predicted by the statistical adjustment model based on pre-program year estimates of participant characteristics and economic conditions and the levels of performance re-estimated by the statistical adjustment model after the close of the program year based on the actual participant characteristics and economic conditions. This calculation will yield a positive or negative difference, which will be used as the adjustment factor for the program year.</t>
  </si>
  <si>
    <t>Adjusted levels of performance</t>
  </si>
  <si>
    <t>levels of performance determined by adjusting the negotiated levels of performance at the end of the program year to reflect actual characteristics of participants served and the actual economic conditions experienced using the local statistical adjustment model (LSAM).</t>
  </si>
  <si>
    <t>Individual indicator score</t>
  </si>
  <si>
    <t>the proportion the actual level of performance represents of the adjusted level of performance for a single performance indicator for a single program. It is calculated by dividing the actual level of performance achieved by the adjusted level of performance.</t>
  </si>
  <si>
    <r>
      <rPr>
        <b/>
        <sz val="14"/>
        <color rgb="FF000000"/>
        <rFont val="Calibri"/>
        <family val="2"/>
      </rPr>
      <t xml:space="preserve">Calculation of Estimated Level of Performance using region-specific effects </t>
    </r>
    <r>
      <rPr>
        <sz val="14"/>
        <color rgb="FF000000"/>
        <rFont val="Calibri"/>
        <family val="2"/>
      </rPr>
      <t>(See Adult, DW, and Youth sheets)</t>
    </r>
  </si>
  <si>
    <t>Step 1</t>
  </si>
  <si>
    <t>Multiply each coefficient by its associated parameter value, or 'weight' (in green)</t>
  </si>
  <si>
    <t>Step 2</t>
  </si>
  <si>
    <t>Add up the values obtained by doing Step 1 for each parameter</t>
  </si>
  <si>
    <t>Step 3</t>
  </si>
  <si>
    <t>Find the region effect (aka, 'fixed effect'), which is the coefficient for the region in question, located in the bottom table</t>
  </si>
  <si>
    <t>Step 4</t>
  </si>
  <si>
    <r>
      <rPr>
        <sz val="12"/>
        <color rgb="FF000000"/>
        <rFont val="Calibri"/>
        <family val="2"/>
      </rPr>
      <t>Add the values from Step 2 and Step 3 above to arrive to the region</t>
    </r>
    <r>
      <rPr>
        <b/>
        <sz val="12"/>
        <color rgb="FF000000"/>
        <rFont val="Calibri"/>
        <family val="2"/>
      </rPr>
      <t xml:space="preserve"> fixed-effects estimate</t>
    </r>
    <r>
      <rPr>
        <sz val="12"/>
        <color rgb="FF000000"/>
        <rFont val="Calibri"/>
        <family val="2"/>
      </rPr>
      <t xml:space="preserve"> of performance</t>
    </r>
  </si>
  <si>
    <r>
      <rPr>
        <b/>
        <sz val="14"/>
        <color rgb="FF000000"/>
        <rFont val="Calibri"/>
        <family val="2"/>
      </rPr>
      <t>Calculation of Estimate using the average region effect</t>
    </r>
    <r>
      <rPr>
        <sz val="14"/>
        <color rgb="FF000000"/>
        <rFont val="Calibri"/>
        <family val="2"/>
      </rPr>
      <t xml:space="preserve"> (see Adult, DW, and Youth sheets)</t>
    </r>
  </si>
  <si>
    <t>Steps</t>
  </si>
  <si>
    <r>
      <rPr>
        <sz val="12"/>
        <color rgb="FF000000"/>
        <rFont val="Calibri"/>
        <family val="2"/>
      </rPr>
      <t xml:space="preserve">The procedure to calculate the region </t>
    </r>
    <r>
      <rPr>
        <b/>
        <sz val="12"/>
        <color rgb="FF000000"/>
        <rFont val="Calibri"/>
        <family val="2"/>
      </rPr>
      <t xml:space="preserve">average-effect estimate </t>
    </r>
    <r>
      <rPr>
        <sz val="12"/>
        <color rgb="FF000000"/>
        <rFont val="Calibri"/>
        <family val="2"/>
      </rPr>
      <t xml:space="preserve">of performance is very similar. The difference is only in Step 3. After repeating the calculations in </t>
    </r>
    <r>
      <rPr>
        <b/>
        <sz val="12"/>
        <color rgb="FF000000"/>
        <rFont val="Calibri"/>
        <family val="2"/>
      </rPr>
      <t>Steps 1 and 2</t>
    </r>
    <r>
      <rPr>
        <sz val="12"/>
        <color rgb="FF000000"/>
        <rFont val="Calibri"/>
        <family val="2"/>
      </rPr>
      <t xml:space="preserve"> above, instead of adding to the result of Step 2 the region-specific (or 'fixed') effect , add the average region effect (located at the top of the bottom table). With this, this estimate takes into account the effects of factors intrinsic to the region in question.</t>
    </r>
  </si>
  <si>
    <t>Interpretation</t>
  </si>
  <si>
    <r>
      <rPr>
        <sz val="12"/>
        <color rgb="FF000000"/>
        <rFont val="Calibri"/>
        <family val="2"/>
      </rPr>
      <t xml:space="preserve">The region effects tables at the bottom of each program sheet show the </t>
    </r>
    <r>
      <rPr>
        <u val="single"/>
        <sz val="12"/>
        <color rgb="FF000000"/>
        <rFont val="Calibri"/>
        <family val="2"/>
      </rPr>
      <t>effect that each region</t>
    </r>
    <r>
      <rPr>
        <sz val="12"/>
        <color rgb="FF000000"/>
        <rFont val="Calibri"/>
        <family val="2"/>
      </rPr>
      <t xml:space="preserve"> has on the estimated level of performance. The difference or deviation from the 'average region effect' gives regions a sense of their performance relative to the state overall. The magnitude of the difference is less important than its direction. If positive it means that a region performance is above the state average. Conversely, if negative, it suggests the region is performing below the state average.</t>
    </r>
  </si>
  <si>
    <t xml:space="preserve">Note: performance estimates are calculated as defined in WIOA statute. </t>
  </si>
  <si>
    <t>R03-NorthEast</t>
  </si>
  <si>
    <t>SELECT REGION</t>
  </si>
  <si>
    <t>Adult - Credential Attainment 4th Quarter After Exit</t>
  </si>
  <si>
    <t>SELECT MEASURE</t>
  </si>
  <si>
    <t>Adjust Factor</t>
  </si>
  <si>
    <t>Indicator Score</t>
  </si>
  <si>
    <t>Model Predictions And Adjustments</t>
  </si>
  <si>
    <t>Region</t>
  </si>
  <si>
    <t>R01-NorthWest</t>
  </si>
  <si>
    <t>ADULT</t>
  </si>
  <si>
    <t>YOUTH</t>
  </si>
  <si>
    <t>Employment Rate 2nd Quarter After Exit (Q2ER)</t>
  </si>
  <si>
    <t>Employment Rate 4th Quarter After Exit (Q4ER)</t>
  </si>
  <si>
    <t>Median Earnings 2nd Quarter After Exit (ME)</t>
  </si>
  <si>
    <t>Credential Attainment 4th Quarter After Exit (CRED)</t>
  </si>
  <si>
    <t>Measurable Skill Gains (MSG)</t>
  </si>
  <si>
    <t>Notes: click on a number cell to view which sheet the number is from.</t>
  </si>
  <si>
    <t>SPLICED TIME-SERIES</t>
  </si>
  <si>
    <t>SELECT MEASURE BELOW</t>
  </si>
  <si>
    <t>Adult - Employment Rate 2nd Quarter After Exit</t>
  </si>
  <si>
    <t>Actual Levels of Performance</t>
  </si>
  <si>
    <t>Most Recent Level of Performance</t>
  </si>
  <si>
    <t>Estimated Levels of Performance</t>
  </si>
  <si>
    <t>Negotiated Levels of Performance</t>
  </si>
  <si>
    <t>Adjusted Levels of Performance</t>
  </si>
  <si>
    <t xml:space="preserve"> - TO CHANGE REGION GO TO SHEET 'Summary_Regional'
- Zeroes / missing values are highlighted in yellow.
 - Users should fill missing data with values reflecting current state conditions to obtain the most accurate goals possible.</t>
  </si>
  <si>
    <t>Performance Measure</t>
  </si>
  <si>
    <t>Employment Rate 
2nd Quarter After Exit</t>
  </si>
  <si>
    <t>Employment Rate
4th Quarter After Exit</t>
  </si>
  <si>
    <t>Median Earnings
2nd Quarter After Exit</t>
  </si>
  <si>
    <t>Credential Attainment</t>
  </si>
  <si>
    <t>Measurable Skill Gains</t>
  </si>
  <si>
    <r>
      <t xml:space="preserve">Participant data PY used </t>
    </r>
    <r>
      <rPr>
        <sz val="11"/>
        <color theme="1"/>
        <rFont val="Calibri"/>
        <family val="2"/>
        <scheme val="minor"/>
      </rPr>
      <t>(latest available)</t>
    </r>
  </si>
  <si>
    <t>Estimated using the average region effect</t>
  </si>
  <si>
    <t>Estimated Level of Performance</t>
  </si>
  <si>
    <t>Parameter</t>
  </si>
  <si>
    <t>Latest</t>
  </si>
  <si>
    <t>Coefficient</t>
  </si>
  <si>
    <t>Female</t>
  </si>
  <si>
    <t>Aged 20 to 24</t>
  </si>
  <si>
    <t>Aged 25 to 44</t>
  </si>
  <si>
    <t>Aged 45 to 54</t>
  </si>
  <si>
    <t>Aged 55 to 59</t>
  </si>
  <si>
    <t>Aged 60 +</t>
  </si>
  <si>
    <t>Race: Black</t>
  </si>
  <si>
    <t>Race: White</t>
  </si>
  <si>
    <t>Race: Other (Not White or Black)</t>
  </si>
  <si>
    <t>Hispanic Ethnicity</t>
  </si>
  <si>
    <t xml:space="preserve">Highest Grade Completed: High School Equivalency </t>
  </si>
  <si>
    <t>Highest Grade Completed: Some College</t>
  </si>
  <si>
    <t xml:space="preserve">Highest Grade Completed: Certificate or Other Post-Secondary Degree </t>
  </si>
  <si>
    <t xml:space="preserve">Highest Grade Completed: Associate Degree </t>
  </si>
  <si>
    <t xml:space="preserve">Highest Grade Completed: Bachelor Degree </t>
  </si>
  <si>
    <t xml:space="preserve">Highest Grade Completed: Graduate Program </t>
  </si>
  <si>
    <t>TANF Recipient</t>
  </si>
  <si>
    <t xml:space="preserve">SSI or SSDI Recipient </t>
  </si>
  <si>
    <t xml:space="preserve">Other Public Assistance Recipient </t>
  </si>
  <si>
    <t>Employment Status at Program Entry</t>
  </si>
  <si>
    <t xml:space="preserve">UI Claimant </t>
  </si>
  <si>
    <t xml:space="preserve">UI Exhaustee </t>
  </si>
  <si>
    <t>Long-term Unemployed</t>
  </si>
  <si>
    <t>Individual with a Disability</t>
  </si>
  <si>
    <t>Veteran</t>
  </si>
  <si>
    <t>Limited English Proficiency</t>
  </si>
  <si>
    <t>Single Parent</t>
  </si>
  <si>
    <t>Low Income</t>
  </si>
  <si>
    <t xml:space="preserve">Homeless </t>
  </si>
  <si>
    <t xml:space="preserve">Individual who was Incarcerated </t>
  </si>
  <si>
    <t>Displaced Homemaker</t>
  </si>
  <si>
    <t>Natural Resources Employment</t>
  </si>
  <si>
    <t>Construction Employment</t>
  </si>
  <si>
    <t>Manufacturing Employment</t>
  </si>
  <si>
    <t>Information Services Employment</t>
  </si>
  <si>
    <t>Financial Services Employment</t>
  </si>
  <si>
    <t>Professional and Business Services Employment</t>
  </si>
  <si>
    <t>Educational or Health Care Employment</t>
  </si>
  <si>
    <t>Leisure, Hospitality, or Entertainment Employment</t>
  </si>
  <si>
    <t>Other Services Employment</t>
  </si>
  <si>
    <t>Trade, Transportation and Utilities</t>
  </si>
  <si>
    <t>Public Administration</t>
  </si>
  <si>
    <t>Unemployment Rate (Not Seasonally Adjusted)</t>
  </si>
  <si>
    <t>Wages 2 Quarters Prior to Participation</t>
  </si>
  <si>
    <t>Region Coefficient (Region-specific effect)</t>
  </si>
  <si>
    <t>Deviation</t>
  </si>
  <si>
    <t>Region 
fixed effect</t>
  </si>
  <si>
    <t>Average Deviation (Avg. Region effect)</t>
  </si>
  <si>
    <t>-</t>
  </si>
  <si>
    <t>R02-Northern</t>
  </si>
  <si>
    <t>R04-WestCentral</t>
  </si>
  <si>
    <t>R05-Central</t>
  </si>
  <si>
    <t>R06-Eastern</t>
  </si>
  <si>
    <t>R07-West</t>
  </si>
  <si>
    <t>R08-SouthCentral</t>
  </si>
  <si>
    <t>R09-SouthEast</t>
  </si>
  <si>
    <t>R10-Southern</t>
  </si>
  <si>
    <t>R11-SouthWest</t>
  </si>
  <si>
    <t>R12-Marion</t>
  </si>
  <si>
    <t>Adult Performance Rankings</t>
  </si>
  <si>
    <t>Employment Rate 2nd Quarter after Exit</t>
  </si>
  <si>
    <t>Employment Rate 4th Quarter after Exit</t>
  </si>
  <si>
    <t>Median Earnings 2nd Quarter After Exit</t>
  </si>
  <si>
    <t>Credential Attainment 4th Quarter After Exit</t>
  </si>
  <si>
    <t>Actual</t>
  </si>
  <si>
    <t>Median</t>
  </si>
  <si>
    <t>Quartile</t>
  </si>
  <si>
    <t>1st</t>
  </si>
  <si>
    <t>2nd</t>
  </si>
  <si>
    <t>3rd</t>
  </si>
  <si>
    <t>4th</t>
  </si>
  <si>
    <r>
      <t xml:space="preserve"> - TO CHANGE REGION GO TO SHEET 'SUMMARY'</t>
    </r>
    <r>
      <rPr>
        <sz val="11"/>
        <color theme="1"/>
        <rFont val="Calibri"/>
        <family val="2"/>
        <scheme val="minor"/>
      </rPr>
      <t xml:space="preserve">
- Zeroes / missing values are highlighted in yellow.
 - Users should fill missing data with values reflecting </t>
    </r>
    <r>
      <rPr>
        <b/>
        <sz val="11"/>
        <color rgb="FFC00000"/>
        <rFont val="Calibri"/>
        <family val="2"/>
        <scheme val="minor"/>
      </rPr>
      <t>current state conditions to obtain the most accurate goals possible.</t>
    </r>
  </si>
  <si>
    <t>Dislocated Worker Performance Rankings</t>
  </si>
  <si>
    <t>Aged 16 to 19</t>
  </si>
  <si>
    <t>Intellectural or learning disability</t>
  </si>
  <si>
    <t>Foster Care Youth</t>
  </si>
  <si>
    <t>Youth Performance Rankings</t>
  </si>
  <si>
    <t>TARGET OUTCOMES</t>
  </si>
  <si>
    <t>NorthWest</t>
  </si>
  <si>
    <t>Northern</t>
  </si>
  <si>
    <t>NorthEast</t>
  </si>
  <si>
    <t>WestCentral</t>
  </si>
  <si>
    <t>Central</t>
  </si>
  <si>
    <t>Eastern</t>
  </si>
  <si>
    <t>West</t>
  </si>
  <si>
    <t>SouthCentral</t>
  </si>
  <si>
    <t>SouthEast</t>
  </si>
  <si>
    <t>Southern</t>
  </si>
  <si>
    <t>SouthWest</t>
  </si>
  <si>
    <t>Marion</t>
  </si>
  <si>
    <t>Employment Rate 2nd Quarter After Exit</t>
  </si>
  <si>
    <t>AdultERQ2</t>
  </si>
  <si>
    <t>Employment Rate 4th Quarter After Exit</t>
  </si>
  <si>
    <t>AdultERQ4</t>
  </si>
  <si>
    <t>AdultMEQ2</t>
  </si>
  <si>
    <t>AdultCRED</t>
  </si>
  <si>
    <t>AdultMSG</t>
  </si>
  <si>
    <t>q2er</t>
  </si>
  <si>
    <t>PY of used latest available data</t>
  </si>
  <si>
    <t>Parameter                                          \                                         Last 4 Quarters --&gt;</t>
  </si>
  <si>
    <t>Region Coefficient Difference with all-region Average</t>
  </si>
  <si>
    <t>q4er</t>
  </si>
  <si>
    <t>me</t>
  </si>
  <si>
    <t>cred</t>
  </si>
  <si>
    <t>msg</t>
  </si>
  <si>
    <t>DWERQ2</t>
  </si>
  <si>
    <t>DWERQ4</t>
  </si>
  <si>
    <t>DWMEQ2</t>
  </si>
  <si>
    <t>DWCRED</t>
  </si>
  <si>
    <t>DWMSG</t>
  </si>
  <si>
    <t>YouthERQ2</t>
  </si>
  <si>
    <t>YouthERQ4</t>
  </si>
  <si>
    <t>YouthMEQ2</t>
  </si>
  <si>
    <t>YouthCRED</t>
  </si>
  <si>
    <t>YouthMSG</t>
  </si>
  <si>
    <t>Behind the Scenes sheet (for lookups)</t>
  </si>
  <si>
    <t>Region and FIPS</t>
  </si>
  <si>
    <t>Description</t>
  </si>
  <si>
    <t>Variable Name</t>
  </si>
  <si>
    <t>q2er_adult</t>
  </si>
  <si>
    <t>g_1</t>
  </si>
  <si>
    <t>c_fem</t>
  </si>
  <si>
    <t>Adult - Employment Rate 4th Quarter After Exit</t>
  </si>
  <si>
    <t>q4er_adult</t>
  </si>
  <si>
    <t>g_2</t>
  </si>
  <si>
    <t>a1619</t>
  </si>
  <si>
    <t>Adult - Median Earnings 2nd Quarter After Exit</t>
  </si>
  <si>
    <t>me_adult</t>
  </si>
  <si>
    <t>g_3</t>
  </si>
  <si>
    <t>a2024</t>
  </si>
  <si>
    <t>cred_adult</t>
  </si>
  <si>
    <t>g_4</t>
  </si>
  <si>
    <t>a2544</t>
  </si>
  <si>
    <t>Adult - Measurable Skill Gains</t>
  </si>
  <si>
    <t>msg_adult</t>
  </si>
  <si>
    <t>g_5</t>
  </si>
  <si>
    <t>a4554</t>
  </si>
  <si>
    <t>DW - Employment Rate 2nd Quarter After Exit</t>
  </si>
  <si>
    <t>q2er_dw</t>
  </si>
  <si>
    <t>g_6</t>
  </si>
  <si>
    <t>a5559</t>
  </si>
  <si>
    <t>DW - Employment Rate 4th Quarter After Exit</t>
  </si>
  <si>
    <t>q4er_dw</t>
  </si>
  <si>
    <t>g_7</t>
  </si>
  <si>
    <t>a60</t>
  </si>
  <si>
    <t>DW - Median Earnings 2nd Quarter After Exit</t>
  </si>
  <si>
    <t>me_dw</t>
  </si>
  <si>
    <t>g_8</t>
  </si>
  <si>
    <t>i_nat</t>
  </si>
  <si>
    <t>DW - Credential Attainment 4th Quarter After Exit</t>
  </si>
  <si>
    <t>cred_dw</t>
  </si>
  <si>
    <t>g_9</t>
  </si>
  <si>
    <t>i_cons</t>
  </si>
  <si>
    <t>DW - Measurable Skill Gains</t>
  </si>
  <si>
    <t>msg_dw</t>
  </si>
  <si>
    <t>g_10</t>
  </si>
  <si>
    <t>i_manu</t>
  </si>
  <si>
    <t>Youth - Employment Rate 2nd Quarter After Exit</t>
  </si>
  <si>
    <t>q2er_youth</t>
  </si>
  <si>
    <t>g_11</t>
  </si>
  <si>
    <t>i_info</t>
  </si>
  <si>
    <t>Youth - Employment Rate 4th Quarter After Exit</t>
  </si>
  <si>
    <t>q4er_youth</t>
  </si>
  <si>
    <t>g_12</t>
  </si>
  <si>
    <t>i_fin</t>
  </si>
  <si>
    <t>Youth - Median Earnings 2nd Quarter After Exit</t>
  </si>
  <si>
    <t>me_youth</t>
  </si>
  <si>
    <t>i_busi</t>
  </si>
  <si>
    <t>Youth - Credential Attainment 4th Quarter After Exit</t>
  </si>
  <si>
    <t>cred_youth</t>
  </si>
  <si>
    <t>i_edu</t>
  </si>
  <si>
    <t>Youth - Measurable Skill Gains</t>
  </si>
  <si>
    <t>msg_youth</t>
  </si>
  <si>
    <t>i_leis</t>
  </si>
  <si>
    <t>i_other</t>
  </si>
  <si>
    <t>i_govt</t>
  </si>
  <si>
    <t>i_ttu</t>
  </si>
  <si>
    <t>ur</t>
  </si>
  <si>
    <t>c_hispan</t>
  </si>
  <si>
    <t>Race: American Indian</t>
  </si>
  <si>
    <t>r_ami</t>
  </si>
  <si>
    <t>Race: Asian</t>
  </si>
  <si>
    <t>r_asian</t>
  </si>
  <si>
    <t>r_blk</t>
  </si>
  <si>
    <t>Race: Hawaiian or Pacific Islander</t>
  </si>
  <si>
    <t>r_hpi</t>
  </si>
  <si>
    <t>r_white</t>
  </si>
  <si>
    <t>Race: Multiple</t>
  </si>
  <si>
    <t>r_multi</t>
  </si>
  <si>
    <t>r_other</t>
  </si>
  <si>
    <t>e_hs</t>
  </si>
  <si>
    <t>e_ltcol</t>
  </si>
  <si>
    <t>e_cert2</t>
  </si>
  <si>
    <t>e_asso</t>
  </si>
  <si>
    <t>e_ba</t>
  </si>
  <si>
    <t>e_grad</t>
  </si>
  <si>
    <t>e_dis</t>
  </si>
  <si>
    <t>c_dis</t>
  </si>
  <si>
    <t>c_vet</t>
  </si>
  <si>
    <t>c_englrn</t>
  </si>
  <si>
    <t>c_1parnt</t>
  </si>
  <si>
    <t>c_lowinc</t>
  </si>
  <si>
    <t>c_tanf</t>
  </si>
  <si>
    <t>c_ssi</t>
  </si>
  <si>
    <t>c_othr6</t>
  </si>
  <si>
    <t>c_homeless</t>
  </si>
  <si>
    <t>c_incar</t>
  </si>
  <si>
    <t>c_uiclm</t>
  </si>
  <si>
    <t>c_uiexh</t>
  </si>
  <si>
    <t>c_uilong</t>
  </si>
  <si>
    <t>Median Days in Program</t>
  </si>
  <si>
    <t>p_avgday</t>
  </si>
  <si>
    <t xml:space="preserve">Educational Status at Program Entry </t>
  </si>
  <si>
    <t>p_edste</t>
  </si>
  <si>
    <t>p_empste</t>
  </si>
  <si>
    <t>Received Wages 2 Quarters Prior to Participation</t>
  </si>
  <si>
    <t>w_2qprib</t>
  </si>
  <si>
    <t>c_dlhome</t>
  </si>
  <si>
    <t>w_2qprim</t>
  </si>
  <si>
    <t>Highest Grade Completed: Associate or Bachelor Degree</t>
  </si>
  <si>
    <t>e_baass</t>
  </si>
  <si>
    <t>Received Wagner-Peyser Act Services</t>
  </si>
  <si>
    <t>pwp_918</t>
  </si>
  <si>
    <t>Skills/Literacy Deficient at Program Entry</t>
  </si>
  <si>
    <t>c_litdfpe</t>
  </si>
  <si>
    <t>c_yfstr</t>
  </si>
  <si>
    <t>me: adult program</t>
  </si>
  <si>
    <t/>
  </si>
  <si>
    <t>(1)</t>
  </si>
  <si>
    <t>(2)</t>
  </si>
  <si>
    <t>(3)</t>
  </si>
  <si>
    <t>(4)</t>
  </si>
  <si>
    <t>VARIABLES</t>
  </si>
  <si>
    <t>Model_1</t>
  </si>
  <si>
    <t>se</t>
  </si>
  <si>
    <t>Model_2</t>
  </si>
  <si>
    <t>w_2qafter</t>
  </si>
  <si>
    <t>2.region</t>
  </si>
  <si>
    <t>Regional F.E.:</t>
  </si>
  <si>
    <t>3.region</t>
  </si>
  <si>
    <t>1.region</t>
  </si>
  <si>
    <t>4.region</t>
  </si>
  <si>
    <t>5.region</t>
  </si>
  <si>
    <t>6.region</t>
  </si>
  <si>
    <t>7.region</t>
  </si>
  <si>
    <t>8.region</t>
  </si>
  <si>
    <t>9.region</t>
  </si>
  <si>
    <t>10.region</t>
  </si>
  <si>
    <t>11.region</t>
  </si>
  <si>
    <t>12.region</t>
  </si>
  <si>
    <t>Constant</t>
  </si>
  <si>
    <t>-116,044</t>
  </si>
  <si>
    <t>Observations</t>
  </si>
  <si>
    <t>192</t>
  </si>
  <si>
    <t>Adjusted R-squared</t>
  </si>
  <si>
    <t>Robust standard errors in parentheses</t>
  </si>
  <si>
    <t>*** p&lt;0.01, ** p&lt;0.05, * p&lt;0.1</t>
  </si>
  <si>
    <t>Negotiated Levels</t>
  </si>
  <si>
    <t>Adjusted Levels</t>
  </si>
  <si>
    <t>PY 2017 - 2020 (Reporting 2018 - 2021)</t>
  </si>
  <si>
    <t>PY 2021/Reporting 2022 (two quarters)</t>
  </si>
  <si>
    <t>Region 1</t>
  </si>
  <si>
    <t>Region 2</t>
  </si>
  <si>
    <t>Region 3</t>
  </si>
  <si>
    <t>Region 4</t>
  </si>
  <si>
    <t>Region 5</t>
  </si>
  <si>
    <t>Region 6</t>
  </si>
  <si>
    <t>Region 7</t>
  </si>
  <si>
    <t>Region 8</t>
  </si>
  <si>
    <t>Region 9</t>
  </si>
  <si>
    <t>Region 10</t>
  </si>
  <si>
    <t>Region 11</t>
  </si>
  <si>
    <t>Region 12</t>
  </si>
  <si>
    <t>Predict</t>
  </si>
  <si>
    <t>Predict - Actual</t>
  </si>
  <si>
    <r>
      <t xml:space="preserve">Adjust factor 
</t>
    </r>
    <r>
      <rPr>
        <i/>
        <sz val="11"/>
        <rFont val="Calibri"/>
        <family val="2"/>
      </rPr>
      <t>(= Adjusted prediction - Negotiated prediction)</t>
    </r>
  </si>
  <si>
    <t>Prediction error (RMSE)</t>
  </si>
  <si>
    <r>
      <t xml:space="preserve">Indicator score
</t>
    </r>
    <r>
      <rPr>
        <i/>
        <sz val="11"/>
        <rFont val="Calibri"/>
        <family val="2"/>
      </rPr>
      <t>(=Adjusted prediction / Actual)</t>
    </r>
  </si>
  <si>
    <t>me: dislocated_worker program</t>
  </si>
  <si>
    <t>-336,785</t>
  </si>
  <si>
    <t>me: youth program</t>
  </si>
  <si>
    <t>(5)</t>
  </si>
  <si>
    <t>(6)</t>
  </si>
  <si>
    <t>c</t>
  </si>
  <si>
    <t>(8)</t>
  </si>
  <si>
    <t>(9)</t>
  </si>
  <si>
    <t>(10)</t>
  </si>
  <si>
    <t>(11)</t>
  </si>
  <si>
    <t>(12)</t>
  </si>
  <si>
    <t>(13)</t>
  </si>
  <si>
    <t>(14)</t>
  </si>
  <si>
    <t>(15)</t>
  </si>
  <si>
    <t>(16)</t>
  </si>
  <si>
    <t>Model_3</t>
  </si>
  <si>
    <t>Model_4</t>
  </si>
  <si>
    <t>Model_5</t>
  </si>
  <si>
    <t>Model_6</t>
  </si>
  <si>
    <t>Model_7</t>
  </si>
  <si>
    <t>Model_8</t>
  </si>
  <si>
    <t>146,104</t>
  </si>
  <si>
    <t>msg: adult program</t>
  </si>
  <si>
    <t>msg: dislocated_worker program</t>
  </si>
  <si>
    <t>msg: youth program</t>
  </si>
  <si>
    <t>(7)</t>
  </si>
  <si>
    <t>8.090</t>
  </si>
  <si>
    <t>cred: adult program</t>
  </si>
  <si>
    <t>cred: dislocated_worker program</t>
  </si>
  <si>
    <t>185</t>
  </si>
  <si>
    <t>cred: youth program</t>
  </si>
  <si>
    <t>-10.41</t>
  </si>
  <si>
    <t>q2er: adult program</t>
  </si>
  <si>
    <t>q2er: dislocated_worker program</t>
  </si>
  <si>
    <t>q2er: youth program</t>
  </si>
  <si>
    <t>2.753</t>
  </si>
  <si>
    <t>q4er: adult program</t>
  </si>
  <si>
    <t>q4er: youth program</t>
  </si>
  <si>
    <t>q4er: dislocated_worker program</t>
  </si>
  <si>
    <t>region</t>
  </si>
  <si>
    <t>program</t>
  </si>
  <si>
    <t>t</t>
  </si>
  <si>
    <t>prediction_1</t>
  </si>
  <si>
    <t>prediction_2</t>
  </si>
  <si>
    <t>adult</t>
  </si>
  <si>
    <t>Prediction</t>
  </si>
  <si>
    <t>Ajustment</t>
  </si>
  <si>
    <t>Prediction Data</t>
  </si>
  <si>
    <t>Adjustment Data</t>
  </si>
  <si>
    <t>dislocated_worker</t>
  </si>
  <si>
    <t>prediction_3</t>
  </si>
  <si>
    <t>prediction_4</t>
  </si>
  <si>
    <t>prediction_5</t>
  </si>
  <si>
    <t>prediction_6</t>
  </si>
  <si>
    <t>prediction_7</t>
  </si>
  <si>
    <t>prediction_8</t>
  </si>
  <si>
    <t>youth</t>
  </si>
  <si>
    <t>reporting_py</t>
  </si>
  <si>
    <t>dw</t>
  </si>
  <si>
    <t>q2er: adult</t>
  </si>
  <si>
    <t>Negotiated level (2018-2021)</t>
  </si>
  <si>
    <t>Adjusted level (2022)</t>
  </si>
  <si>
    <t>adjust_factor</t>
  </si>
  <si>
    <t>indicator_score</t>
  </si>
  <si>
    <t>q2er: dislocated_worker</t>
  </si>
  <si>
    <t>q2er: youth</t>
  </si>
  <si>
    <t>me: adult</t>
  </si>
  <si>
    <t>me: dislocated_worker</t>
  </si>
  <si>
    <t>me: youth</t>
  </si>
  <si>
    <t>msg: adult</t>
  </si>
  <si>
    <t>msg: dislocated_worker</t>
  </si>
  <si>
    <t>msg: youth</t>
  </si>
  <si>
    <t>q4er: adult</t>
  </si>
  <si>
    <t>q4er: dislocated_worker</t>
  </si>
  <si>
    <t>q4er: youth</t>
  </si>
  <si>
    <t>cred: adult</t>
  </si>
  <si>
    <t>cred: dislocated_worker</t>
  </si>
  <si>
    <t>cred: youth</t>
  </si>
  <si>
    <r>
      <t>It is the performance level that would be reached by the hypothetical 'average Region' (a region with characteristics equal to the average of characteristics of all regions) if it had the labor market and economic indicators of our region of interest. It is interpreted as "if the</t>
    </r>
    <r>
      <rPr>
        <i/>
        <sz val="12"/>
        <color rgb="FF000000"/>
        <rFont val="Calibri"/>
        <family val="2"/>
      </rPr>
      <t xml:space="preserve"> 'average region'</t>
    </r>
    <r>
      <rPr>
        <sz val="12"/>
        <color rgb="FF000000"/>
        <rFont val="Calibri"/>
        <family val="2"/>
      </rPr>
      <t xml:space="preserve"> had the population and labor market characteristics of the region named on top of the sheet, it would most likely perform at the level </t>
    </r>
    <r>
      <rPr>
        <b/>
        <i/>
        <sz val="12"/>
        <color rgb="FF000000"/>
        <rFont val="Calibri"/>
        <family val="2"/>
      </rPr>
      <t>estimated using the average region effect</t>
    </r>
    <r>
      <rPr>
        <sz val="12"/>
        <color rgb="FF000000"/>
        <rFont val="Calibri"/>
        <family val="2"/>
      </rPr>
      <t>."</t>
    </r>
  </si>
  <si>
    <t>This WIOA program sheet shows in detail how each Estimate Level of Performance is calculated. It includes the coefficients estimated in the latest iteration of the LSAM, the latest participation outcomes and the latest available data on economic conditions.</t>
  </si>
  <si>
    <t>This sheet shows the rank of region performance levels for the WIOA program and performance indicator in both PY 2019 and PY 2020.  In addition, the color bands indicate the quartile ranges of the performance outcomes. Thwis sheet is provided to support the evaluation of continuous improvement, and comparison or contrast with other regions.</t>
  </si>
  <si>
    <t>This tab displays the estimated levels of performance for upcoming program years for the region named on top of the sheet. Changing the region name on the drop down menu on top updates tables automatically. An additional drop-down menu below allows for displaying and charting historic performance for the measure of choice.</t>
  </si>
  <si>
    <t>Negotiated Level (2018 - 2023)</t>
  </si>
  <si>
    <t>Adjusted Level (2024)</t>
  </si>
  <si>
    <t>PY 2026-27 ESTIMATED LEVELS OF PERFORMANCE</t>
  </si>
  <si>
    <t>AVERAGE PY 2018-2025 ACTUAL LEVELS OF PERFORMANCE</t>
  </si>
  <si>
    <t>PY 2024</t>
  </si>
  <si>
    <t>PY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</si>
</sst>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0_);_(&quot;$&quot;* \(#,##0\);_(&quot;$&quot;* &quot;-&quot;_);_(@_)"/>
    <numFmt numFmtId="44" formatCode="_(&quot;$&quot;* #,##0.00_);_(&quot;$&quot;* \(#,##0.00\);_(&quot;$&quot;* &quot;-&quot;??_);_(@_)"/>
    <numFmt numFmtId="43" formatCode="_(* #,##0.00_);_(* \(#,##0.00\);_(* &quot;-&quot;??_);_(@_)"/>
    <numFmt numFmtId="164" formatCode="0.00000"/>
    <numFmt numFmtId="165" formatCode="&quot;$&quot;#,##0"/>
    <numFmt numFmtId="166" formatCode="0.0000"/>
    <numFmt numFmtId="167" formatCode="0.0%"/>
    <numFmt numFmtId="168" formatCode="0.000"/>
    <numFmt numFmtId="169" formatCode="_(&quot;$&quot;* #,##0_);_(&quot;$&quot;* \(#,##0\);_(&quot;$&quot;* &quot;-&quot;??_);_(@_)"/>
    <numFmt numFmtId="170" formatCode="0.0"/>
    <numFmt numFmtId="171" formatCode="0.00000000000000000000000000000000"/>
    <numFmt numFmtId="172" formatCode="_(&quot;$&quot;* #,##0.000_);_(&quot;$&quot;* \(#,##0.000\);_(&quot;$&quot;* &quot;-&quot;??_);_(@_)"/>
  </numFmts>
  <fonts count="86">
    <font>
      <sz val="11"/>
      <color theme="1"/>
      <name val="Calibri"/>
      <family val="2"/>
      <scheme val="minor"/>
    </font>
    <font>
      <sz val="10"/>
      <color theme="1"/>
      <name val="Arial"/>
      <family val="2"/>
    </font>
    <font>
      <u val="single"/>
      <sz val="11"/>
      <color theme="10"/>
      <name val="Calibri"/>
      <family val="2"/>
      <scheme val="minor"/>
    </font>
    <font>
      <b/>
      <sz val="20"/>
      <color theme="1"/>
      <name val="Calibri"/>
      <family val="2"/>
      <scheme val="minor"/>
    </font>
    <font>
      <b/>
      <sz val="12"/>
      <color theme="1"/>
      <name val="Calibri"/>
      <family val="2"/>
      <scheme val="minor"/>
    </font>
    <font>
      <sz val="12"/>
      <color theme="1"/>
      <name val="Calibri"/>
      <family val="2"/>
      <scheme val="minor"/>
    </font>
    <font>
      <b/>
      <sz val="20"/>
      <color rgb="FF000000"/>
      <name val="Calibri"/>
      <family val="2"/>
    </font>
    <font>
      <b/>
      <sz val="12"/>
      <color rgb="FF000000"/>
      <name val="Calibri"/>
      <family val="2"/>
    </font>
    <font>
      <sz val="12"/>
      <color rgb="FF000000"/>
      <name val="Calibri"/>
      <family val="2"/>
    </font>
    <font>
      <i/>
      <sz val="12"/>
      <color rgb="FF000000"/>
      <name val="Calibri"/>
      <family val="2"/>
    </font>
    <font>
      <u val="single"/>
      <sz val="11"/>
      <color rgb="FF0000FF"/>
      <name val="Calibri"/>
      <family val="2"/>
    </font>
    <font>
      <b/>
      <sz val="14"/>
      <color theme="1"/>
      <name val="Calibri"/>
      <family val="2"/>
      <scheme val="minor"/>
    </font>
    <font>
      <b/>
      <sz val="14"/>
      <color rgb="FF000000"/>
      <name val="Calibri"/>
      <family val="2"/>
      <scheme val="minor"/>
    </font>
    <font>
      <sz val="12"/>
      <color rgb="FF000000"/>
      <name val="Calibri"/>
      <family val="2"/>
      <scheme val="minor"/>
    </font>
    <font>
      <sz val="12"/>
      <name val="Calibri"/>
      <family val="2"/>
      <scheme val="minor"/>
    </font>
    <font>
      <b/>
      <vertAlign val="subscript"/>
      <sz val="12"/>
      <color theme="1"/>
      <name val="Calibri"/>
      <family val="2"/>
      <scheme val="minor"/>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font>
    <font>
      <b/>
      <sz val="12"/>
      <name val="Calibri"/>
      <family val="2"/>
    </font>
    <font>
      <sz val="11"/>
      <color theme="1"/>
      <name val="Calibri"/>
      <family val="2"/>
    </font>
    <font>
      <sz val="14"/>
      <color theme="1"/>
      <name val="Calibri"/>
      <family val="2"/>
      <scheme val="minor"/>
    </font>
    <font>
      <sz val="11"/>
      <color theme="4" tint="0.599990010261536"/>
      <name val="Calibri"/>
      <family val="2"/>
      <scheme val="minor"/>
    </font>
    <font>
      <sz val="11"/>
      <color theme="3" tint="0.799950003623962"/>
      <name val="Calibri"/>
      <family val="2"/>
      <scheme val="minor"/>
    </font>
    <font>
      <sz val="14"/>
      <color rgb="FF000000"/>
      <name val="Calibri"/>
      <family val="2"/>
    </font>
    <font>
      <b/>
      <sz val="11"/>
      <color rgb="FF000000"/>
      <name val="Calibri"/>
      <family val="2"/>
    </font>
    <font>
      <sz val="10"/>
      <name val="Arial"/>
      <family val="2"/>
    </font>
    <font>
      <sz val="11"/>
      <name val="Calibri"/>
      <family val="2"/>
      <scheme val="minor"/>
    </font>
    <font>
      <b/>
      <sz val="16"/>
      <color rgb="FF00B050"/>
      <name val="Calibri"/>
      <family val="2"/>
      <scheme val="minor"/>
    </font>
    <font>
      <b/>
      <sz val="11"/>
      <color rgb="FFC00000"/>
      <name val="Calibri"/>
      <family val="2"/>
      <scheme val="minor"/>
    </font>
    <font>
      <b/>
      <sz val="12"/>
      <color rgb="FFC00000"/>
      <name val="Calibri"/>
      <family val="2"/>
      <scheme val="minor"/>
    </font>
    <font>
      <sz val="1"/>
      <color theme="0"/>
      <name val="Calibri"/>
      <family val="2"/>
      <scheme val="minor"/>
    </font>
    <font>
      <b/>
      <sz val="14"/>
      <color rgb="FFFF0000"/>
      <name val="Calibri"/>
      <family val="2"/>
      <scheme val="minor"/>
    </font>
    <font>
      <b/>
      <sz val="14"/>
      <color rgb="FFFF0000"/>
      <name val="Calibri"/>
      <family val="2"/>
    </font>
    <font>
      <b/>
      <i/>
      <sz val="10"/>
      <name val="Calibri"/>
      <family val="2"/>
    </font>
    <font>
      <sz val="11"/>
      <name val="Calibri"/>
      <family val="2"/>
    </font>
    <font>
      <b/>
      <sz val="11"/>
      <name val="Calibri"/>
      <family val="2"/>
    </font>
    <font>
      <b/>
      <i/>
      <sz val="11"/>
      <name val="Calibri"/>
      <family val="2"/>
    </font>
    <font>
      <i/>
      <sz val="11"/>
      <name val="Calibri"/>
      <family val="2"/>
    </font>
    <font>
      <b/>
      <sz val="11"/>
      <color theme="4"/>
      <name val="Calibri"/>
      <family val="2"/>
    </font>
    <font>
      <sz val="18"/>
      <color theme="2" tint="-0.499969989061356"/>
      <name val="Calibri"/>
      <family val="2"/>
      <scheme val="minor"/>
    </font>
    <font>
      <b/>
      <sz val="16"/>
      <color theme="2" tint="-0.499969989061356"/>
      <name val="Calibri"/>
      <family val="2"/>
    </font>
    <font>
      <b/>
      <sz val="14"/>
      <name val="Calibri"/>
      <family val="2"/>
    </font>
    <font>
      <b/>
      <sz val="12"/>
      <color rgb="FF7030A0"/>
      <name val="Calibri"/>
      <family val="2"/>
    </font>
    <font>
      <sz val="12"/>
      <name val="Calibri"/>
      <family val="2"/>
    </font>
    <font>
      <i/>
      <sz val="12"/>
      <name val="Calibri"/>
      <family val="2"/>
    </font>
    <font>
      <b/>
      <i/>
      <sz val="12"/>
      <color rgb="FF0070C0"/>
      <name val="Calibri"/>
      <family val="2"/>
    </font>
    <font>
      <sz val="16"/>
      <color rgb="FF3F3F76"/>
      <name val="Calibri"/>
      <family val="2"/>
      <scheme val="minor"/>
    </font>
    <font>
      <sz val="11"/>
      <color theme="0"/>
      <name val="Calibri"/>
      <family val="2"/>
    </font>
    <font>
      <sz val="7"/>
      <color rgb="FFE9950C"/>
      <name val="Courier New"/>
      <family val="3"/>
    </font>
    <font>
      <sz val="16"/>
      <color theme="1"/>
      <name val="Calibri"/>
      <family val="2"/>
      <scheme val="minor"/>
    </font>
    <font>
      <u val="single"/>
      <sz val="12"/>
      <color rgb="FF000000"/>
      <name val="Calibri"/>
      <family val="2"/>
    </font>
    <font>
      <b/>
      <sz val="14"/>
      <color rgb="FF000000"/>
      <name val="Calibri"/>
      <family val="2"/>
    </font>
    <font>
      <b/>
      <i/>
      <sz val="12"/>
      <color rgb="FF000000"/>
      <name val="Calibri"/>
      <family val="2"/>
    </font>
    <font>
      <b/>
      <sz val="12"/>
      <color rgb="FF0563C1"/>
      <name val="Calibri"/>
      <family val="2"/>
      <scheme val="minor"/>
    </font>
    <font>
      <b/>
      <sz val="14"/>
      <color theme="9" tint="-0.249970003962517"/>
      <name val="Calibri"/>
      <family val="2"/>
    </font>
    <font>
      <i/>
      <sz val="12"/>
      <color theme="4" tint="-0.249970003962517"/>
      <name val="Calibri"/>
      <family val="2"/>
    </font>
    <font>
      <b/>
      <sz val="12"/>
      <color theme="1" tint="0.349990010261536"/>
      <name val="Calibri"/>
      <family val="2"/>
    </font>
    <font>
      <b/>
      <sz val="12"/>
      <color theme="7" tint="-0.499969989061356"/>
      <name val="Calibri"/>
      <family val="2"/>
    </font>
    <font>
      <b/>
      <sz val="16"/>
      <color theme="9" tint="-0.249970003962517"/>
      <name val="Calibri"/>
      <family val="2"/>
      <scheme val="minor"/>
    </font>
    <font>
      <sz val="12"/>
      <color rgb="FF005C2A"/>
      <name val="Calibri"/>
      <family val="2"/>
      <scheme val="minor"/>
    </font>
    <font>
      <sz val="12"/>
      <color rgb="FF00602B"/>
      <name val="Calibri"/>
      <family val="2"/>
      <scheme val="minor"/>
    </font>
    <font>
      <sz val="12"/>
      <color rgb="FF00642D"/>
      <name val="Calibri"/>
      <family val="2"/>
      <scheme val="minor"/>
    </font>
    <font>
      <sz val="9"/>
      <name val="Tahoma"/>
      <family val="2"/>
    </font>
    <font>
      <b/>
      <sz val="9"/>
      <name val="Tahoma"/>
      <family val="2"/>
    </font>
    <font>
      <b/>
      <sz val="12"/>
      <color theme="4" tint="-0.249970003962517"/>
      <name val="Calibri"/>
      <family val="2"/>
    </font>
    <font>
      <b/>
      <sz val="16"/>
      <color theme="3"/>
      <name val="Calibri"/>
      <family val="2"/>
      <scheme val="minor"/>
    </font>
    <font>
      <sz val="9"/>
      <color theme="3"/>
      <name val="Calibri"/>
      <family val="2"/>
      <scheme val="minor"/>
    </font>
    <font>
      <sz val="14"/>
      <color theme="1" tint="0.35"/>
      <name val="Calibri"/>
      <family val="2"/>
      <scheme val="minor"/>
    </font>
    <font>
      <sz val="11"/>
      <color theme="1" tint="0.35"/>
      <name val="Calibri"/>
      <family val="2"/>
      <scheme val="minor"/>
    </font>
    <font>
      <sz val="9"/>
      <color theme="1" tint="0.35"/>
      <name val="Calibri"/>
      <family val="2"/>
      <scheme val="minor"/>
    </font>
  </fonts>
  <fills count="42">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rgb="FF92D050"/>
        <bgColor indexed="64"/>
      </patternFill>
    </fill>
    <fill>
      <patternFill patternType="solid">
        <fgColor rgb="FFC5D9F1"/>
        <bgColor indexed="64"/>
      </patternFill>
    </fill>
    <fill>
      <patternFill patternType="solid">
        <fgColor rgb="FFD9D9D9"/>
        <bgColor indexed="64"/>
      </patternFill>
    </fill>
    <fill>
      <patternFill patternType="solid">
        <fgColor theme="4" tint="0.399980008602142"/>
        <bgColor indexed="64"/>
      </patternFill>
    </fill>
    <fill>
      <patternFill patternType="solid">
        <fgColor theme="0"/>
        <bgColor indexed="64"/>
      </patternFill>
    </fill>
    <fill>
      <patternFill patternType="solid">
        <fgColor rgb="FFFF9999"/>
        <bgColor indexed="64"/>
      </patternFill>
    </fill>
    <fill>
      <patternFill patternType="solid">
        <fgColor rgb="FFFF9999"/>
        <bgColor indexed="64"/>
      </patternFill>
    </fill>
    <fill>
      <patternFill patternType="solid">
        <fgColor theme="9" tint="0.399980008602142"/>
        <bgColor indexed="64"/>
      </patternFill>
    </fill>
    <fill>
      <patternFill patternType="solid">
        <fgColor rgb="FF92D050"/>
        <bgColor indexed="64"/>
      </patternFill>
    </fill>
  </fills>
  <borders count="75">
    <border>
      <left/>
      <right/>
      <top/>
      <bottom/>
      <diagonal/>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7F7F7F"/>
      </left>
      <right style="thin">
        <color rgb="FF7F7F7F"/>
      </right>
      <top style="thin">
        <color rgb="FF7F7F7F"/>
      </top>
      <bottom style="thin">
        <color rgb="FF7F7F7F"/>
      </bottom>
    </border>
    <border>
      <left style="thin">
        <color rgb="FF3F3F3F"/>
      </left>
      <right style="thin">
        <color rgb="FF3F3F3F"/>
      </right>
      <top style="thin">
        <color rgb="FF3F3F3F"/>
      </top>
      <bottom style="thin">
        <color rgb="FF3F3F3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medium">
        <color auto="1"/>
      </left>
      <right/>
      <top style="medium">
        <color auto="1"/>
      </top>
      <bottom style="thin">
        <color auto="1"/>
      </bottom>
    </border>
    <border>
      <left style="medium">
        <color auto="1"/>
      </left>
      <right/>
      <top/>
      <bottom/>
    </border>
    <border>
      <left style="thin">
        <color auto="1"/>
      </left>
      <right/>
      <top/>
      <bottom/>
    </border>
    <border>
      <left style="thin">
        <color auto="1"/>
      </left>
      <right/>
      <top style="medium">
        <color auto="1"/>
      </top>
      <bottom style="thin">
        <color auto="1"/>
      </bottom>
    </border>
    <border>
      <left style="thin">
        <color auto="1"/>
      </left>
      <right/>
      <top/>
      <bottom style="medium">
        <color auto="1"/>
      </bottom>
    </border>
    <border>
      <left/>
      <right/>
      <top/>
      <bottom style="medium">
        <color auto="1"/>
      </bottom>
    </border>
    <border>
      <left/>
      <right style="medium">
        <color auto="1"/>
      </right>
      <top/>
      <bottom/>
    </border>
    <border>
      <left style="medium">
        <color auto="1"/>
      </left>
      <right/>
      <top/>
      <bottom style="medium">
        <color auto="1"/>
      </bottom>
    </border>
    <border>
      <left/>
      <right style="medium">
        <color auto="1"/>
      </right>
      <top/>
      <bottom style="medium">
        <color auto="1"/>
      </bottom>
    </border>
    <border>
      <left/>
      <right/>
      <top style="medium">
        <color auto="1"/>
      </top>
      <bottom style="thin">
        <color auto="1"/>
      </bottom>
    </border>
    <border>
      <left/>
      <right style="medium">
        <color auto="1"/>
      </right>
      <top style="medium">
        <color auto="1"/>
      </top>
      <bottom style="thin">
        <color auto="1"/>
      </bottom>
    </border>
    <border>
      <left style="thin">
        <color auto="1"/>
      </left>
      <right/>
      <top style="thin">
        <color auto="1"/>
      </top>
      <bottom/>
    </border>
    <border>
      <left style="medium">
        <color auto="1"/>
      </left>
      <right/>
      <top style="medium">
        <color auto="1"/>
      </top>
      <bottom/>
    </border>
    <border>
      <left style="medium">
        <color auto="1"/>
      </left>
      <right style="thin">
        <color auto="1"/>
      </right>
      <top/>
      <bottom/>
    </border>
    <border>
      <left style="medium">
        <color auto="1"/>
      </left>
      <right/>
      <top style="thin">
        <color auto="1"/>
      </top>
      <bottom/>
    </border>
    <border>
      <left style="medium">
        <color auto="1"/>
      </left>
      <right/>
      <top/>
      <bottom style="thin">
        <color auto="1"/>
      </bottom>
    </border>
    <border>
      <left style="thin">
        <color auto="1"/>
      </left>
      <right style="medium">
        <color auto="1"/>
      </right>
      <top style="medium">
        <color auto="1"/>
      </top>
      <bottom/>
    </border>
    <border>
      <left style="thin">
        <color auto="1"/>
      </left>
      <right style="medium">
        <color auto="1"/>
      </right>
      <top/>
      <bottom style="medium">
        <color auto="1"/>
      </bottom>
    </border>
    <border>
      <left/>
      <right/>
      <top style="medium">
        <color auto="1"/>
      </top>
      <bottom style="medium">
        <color auto="1"/>
      </bottom>
    </border>
    <border>
      <left style="medium">
        <color auto="1"/>
      </left>
      <right/>
      <top style="medium">
        <color auto="1"/>
      </top>
      <bottom style="medium">
        <color auto="1"/>
      </bottom>
    </border>
    <border>
      <left style="thin">
        <color auto="1"/>
      </left>
      <right style="medium">
        <color auto="1"/>
      </right>
      <top style="medium">
        <color auto="1"/>
      </top>
      <bottom style="medium">
        <color auto="1"/>
      </bottom>
    </border>
    <border>
      <left/>
      <right style="medium">
        <color auto="1"/>
      </right>
      <top style="medium">
        <color auto="1"/>
      </top>
      <bottom style="medium">
        <color auto="1"/>
      </bottom>
    </border>
    <border>
      <left style="medium">
        <color auto="1"/>
      </left>
      <right style="thin">
        <color auto="1"/>
      </right>
      <top style="medium">
        <color auto="1"/>
      </top>
      <bottom/>
    </border>
    <border>
      <left style="medium">
        <color auto="1"/>
      </left>
      <right style="thin">
        <color auto="1"/>
      </right>
      <top/>
      <bottom style="thin">
        <color auto="1"/>
      </bottom>
    </border>
    <border>
      <left style="medium">
        <color auto="1"/>
      </left>
      <right/>
      <top style="thin">
        <color auto="1"/>
      </top>
      <bottom style="medium">
        <color auto="1"/>
      </bottom>
    </border>
    <border>
      <left style="thin">
        <color auto="1"/>
      </left>
      <right style="medium">
        <color auto="1"/>
      </right>
      <top/>
      <bottom style="thin">
        <color auto="1"/>
      </bottom>
    </border>
    <border>
      <left/>
      <right style="medium">
        <color auto="1"/>
      </right>
      <top/>
      <bottom style="thin">
        <color auto="1"/>
      </bottom>
    </border>
    <border>
      <left style="thin">
        <color auto="1"/>
      </left>
      <right style="medium">
        <color auto="1"/>
      </right>
      <top/>
      <bottom/>
    </border>
    <border>
      <left style="medium">
        <color auto="1"/>
      </left>
      <right style="medium">
        <color auto="1"/>
      </right>
      <top style="medium">
        <color auto="1"/>
      </top>
      <bottom/>
    </border>
    <border>
      <left style="medium">
        <color auto="1"/>
      </left>
      <right style="thin">
        <color auto="1"/>
      </right>
      <top style="medium">
        <color auto="1"/>
      </top>
      <bottom style="medium">
        <color auto="1"/>
      </bottom>
    </border>
    <border>
      <left style="medium">
        <color auto="1"/>
      </left>
      <right style="medium">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medium">
        <color auto="1"/>
      </left>
      <right style="medium">
        <color auto="1"/>
      </right>
      <top/>
      <bottom/>
    </border>
    <border>
      <left style="medium">
        <color auto="1"/>
      </left>
      <right style="medium">
        <color auto="1"/>
      </right>
      <top/>
      <bottom style="medium">
        <color auto="1"/>
      </bottom>
    </border>
    <border>
      <left/>
      <right/>
      <top style="medium">
        <color auto="1"/>
      </top>
      <bottom/>
    </border>
    <border>
      <left/>
      <right style="medium">
        <color auto="1"/>
      </right>
      <top style="medium">
        <color auto="1"/>
      </top>
      <bottom/>
    </border>
    <border>
      <left style="medium">
        <color auto="1"/>
      </left>
      <right style="medium">
        <color auto="1"/>
      </right>
      <top style="thin">
        <color auto="1"/>
      </top>
      <bottom/>
    </border>
    <border>
      <left style="medium">
        <color auto="1"/>
      </left>
      <right style="medium">
        <color auto="1"/>
      </right>
      <top/>
      <bottom style="thin">
        <color auto="1"/>
      </bottom>
    </border>
    <border>
      <left style="medium">
        <color auto="1"/>
      </left>
      <right style="thin">
        <color auto="1"/>
      </right>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style="medium">
        <color auto="1"/>
      </bottom>
    </border>
    <border>
      <left style="thin">
        <color auto="1"/>
      </left>
      <right style="thin">
        <color auto="1"/>
      </right>
      <top/>
      <bottom/>
    </border>
    <border>
      <left/>
      <right style="medium">
        <color auto="1"/>
      </right>
      <top style="dotted">
        <color auto="1"/>
      </top>
      <bottom style="dotted">
        <color auto="1"/>
      </bottom>
    </border>
    <border>
      <left style="thin">
        <color auto="1"/>
      </left>
      <right style="thin">
        <color auto="1"/>
      </right>
      <top style="dotted">
        <color auto="1"/>
      </top>
      <bottom style="dotted">
        <color auto="1"/>
      </bottom>
    </border>
    <border>
      <left style="medium">
        <color auto="1"/>
      </left>
      <right/>
      <top style="dotted">
        <color auto="1"/>
      </top>
      <bottom style="dotted">
        <color auto="1"/>
      </bottom>
    </border>
    <border>
      <left style="medium">
        <color auto="1"/>
      </left>
      <right/>
      <top style="thin">
        <color auto="1"/>
      </top>
      <bottom style="dotted">
        <color auto="1"/>
      </bottom>
    </border>
    <border>
      <left style="thin">
        <color auto="1"/>
      </left>
      <right style="thin">
        <color auto="1"/>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style="thin">
        <color auto="1"/>
      </right>
      <top style="medium">
        <color auto="1"/>
      </top>
      <bottom style="thin">
        <color auto="1"/>
      </bottom>
    </border>
    <border>
      <left/>
      <right style="medium">
        <color auto="1"/>
      </right>
      <top style="thin">
        <color auto="1"/>
      </top>
      <bottom/>
    </border>
    <border>
      <left style="medium">
        <color auto="1"/>
      </left>
      <right style="medium">
        <color auto="1"/>
      </right>
      <top style="medium">
        <color auto="1"/>
      </top>
      <bottom style="medium">
        <color auto="1"/>
      </bottom>
    </border>
    <border>
      <left/>
      <right/>
      <top style="thin">
        <color auto="1"/>
      </top>
      <bottom/>
    </border>
    <border>
      <left/>
      <right/>
      <top/>
      <bottom style="thin">
        <color auto="1"/>
      </bottom>
    </border>
    <border>
      <left style="thin">
        <color auto="1"/>
      </left>
      <right style="thin">
        <color auto="1"/>
      </right>
      <top style="thin">
        <color auto="1"/>
      </top>
      <bottom/>
    </border>
    <border>
      <left/>
      <right style="thin">
        <color auto="1"/>
      </right>
      <top style="thin">
        <color auto="1"/>
      </top>
      <bottom/>
    </border>
    <border>
      <left style="thin">
        <color auto="1"/>
      </left>
      <right/>
      <top style="thin">
        <color auto="1"/>
      </top>
      <bottom style="thin">
        <color auto="1"/>
      </bottom>
    </border>
    <border>
      <left style="thin">
        <color auto="1"/>
      </left>
      <right style="thin">
        <color auto="1"/>
      </right>
      <top/>
      <bottom style="thin">
        <color auto="1"/>
      </bottom>
    </border>
    <border>
      <left style="thin">
        <color auto="1"/>
      </left>
      <right style="thin">
        <color auto="1"/>
      </right>
      <top style="thin">
        <color auto="1"/>
      </top>
      <bottom style="dotted">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border>
    <border>
      <left style="medium">
        <color auto="1"/>
      </left>
      <right style="medium">
        <color auto="1"/>
      </right>
      <top style="hair">
        <color auto="1"/>
      </top>
      <bottom style="hair">
        <color auto="1"/>
      </bottom>
    </border>
    <border>
      <left/>
      <right style="thin">
        <color auto="1"/>
      </right>
      <top style="thin">
        <color auto="1"/>
      </top>
      <bottom style="thin">
        <color auto="1"/>
      </bottom>
    </border>
  </borders>
  <cellStyleXfs count="69">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 fillId="0" borderId="0" applyNumberFormat="0" applyFill="0" applyBorder="0" applyAlignment="0" applyProtection="0"/>
    <xf numFmtId="0" fontId="17" fillId="0" borderId="0" applyNumberFormat="0" applyFill="0" applyBorder="0" applyAlignment="0" applyProtection="0"/>
    <xf numFmtId="0" fontId="18" fillId="0" borderId="1"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2"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4" applyNumberFormat="0" applyAlignment="0" applyProtection="0"/>
    <xf numFmtId="0" fontId="25" fillId="6" borderId="5" applyNumberFormat="0" applyAlignment="0" applyProtection="0"/>
    <xf numFmtId="0" fontId="26" fillId="6" borderId="4" applyNumberFormat="0" applyAlignment="0" applyProtection="0"/>
    <xf numFmtId="0" fontId="27" fillId="0" borderId="6" applyNumberFormat="0" applyFill="0" applyAlignment="0" applyProtection="0"/>
    <xf numFmtId="0" fontId="28" fillId="7" borderId="7" applyNumberFormat="0" applyAlignment="0" applyProtection="0"/>
    <xf numFmtId="0" fontId="29" fillId="0" borderId="0" applyNumberFormat="0" applyFill="0" applyBorder="0" applyAlignment="0" applyProtection="0"/>
    <xf numFmtId="0" fontId="0" fillId="8" borderId="8" applyNumberFormat="0" applyFont="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9" borderId="0" applyNumberFormat="0" applyBorder="0" applyAlignment="0" applyProtection="0"/>
    <xf numFmtId="0" fontId="0" fillId="10" borderId="0" applyNumberFormat="0" applyBorder="0" applyAlignment="0" applyProtection="0"/>
    <xf numFmtId="0" fontId="0" fillId="11" borderId="0" applyNumberFormat="0" applyBorder="0" applyAlignment="0" applyProtection="0"/>
    <xf numFmtId="0" fontId="0" fillId="12" borderId="0" applyNumberFormat="0" applyBorder="0" applyAlignment="0" applyProtection="0"/>
    <xf numFmtId="0" fontId="32" fillId="13" borderId="0" applyNumberFormat="0" applyBorder="0" applyAlignment="0" applyProtection="0"/>
    <xf numFmtId="0" fontId="0" fillId="14" borderId="0" applyNumberFormat="0" applyBorder="0" applyAlignment="0" applyProtection="0"/>
    <xf numFmtId="0" fontId="0" fillId="15" borderId="0" applyNumberFormat="0" applyBorder="0" applyAlignment="0" applyProtection="0"/>
    <xf numFmtId="0" fontId="0" fillId="16" borderId="0" applyNumberFormat="0" applyBorder="0" applyAlignment="0" applyProtection="0"/>
    <xf numFmtId="0" fontId="32" fillId="17" borderId="0" applyNumberFormat="0" applyBorder="0" applyAlignment="0" applyProtection="0"/>
    <xf numFmtId="0" fontId="0" fillId="18" borderId="0" applyNumberFormat="0" applyBorder="0" applyAlignment="0" applyProtection="0"/>
    <xf numFmtId="0" fontId="0" fillId="19" borderId="0" applyNumberFormat="0" applyBorder="0" applyAlignment="0" applyProtection="0"/>
    <xf numFmtId="0" fontId="0" fillId="20" borderId="0" applyNumberFormat="0" applyBorder="0" applyAlignment="0" applyProtection="0"/>
    <xf numFmtId="0" fontId="32" fillId="21" borderId="0" applyNumberFormat="0" applyBorder="0" applyAlignment="0" applyProtection="0"/>
    <xf numFmtId="0" fontId="0" fillId="22" borderId="0" applyNumberFormat="0" applyBorder="0" applyAlignment="0" applyProtection="0"/>
    <xf numFmtId="0" fontId="0" fillId="23" borderId="0" applyNumberFormat="0" applyBorder="0" applyAlignment="0" applyProtection="0"/>
    <xf numFmtId="0" fontId="0" fillId="24" borderId="0" applyNumberFormat="0" applyBorder="0" applyAlignment="0" applyProtection="0"/>
    <xf numFmtId="0" fontId="32" fillId="25" borderId="0" applyNumberFormat="0" applyBorder="0" applyAlignment="0" applyProtection="0"/>
    <xf numFmtId="0" fontId="0" fillId="26" borderId="0" applyNumberFormat="0" applyBorder="0" applyAlignment="0" applyProtection="0"/>
    <xf numFmtId="0" fontId="0" fillId="27" borderId="0" applyNumberFormat="0" applyBorder="0" applyAlignment="0" applyProtection="0"/>
    <xf numFmtId="0" fontId="0" fillId="28" borderId="0" applyNumberFormat="0" applyBorder="0" applyAlignment="0" applyProtection="0"/>
    <xf numFmtId="0" fontId="32" fillId="29" borderId="0" applyNumberFormat="0" applyBorder="0" applyAlignment="0" applyProtection="0"/>
    <xf numFmtId="0" fontId="0" fillId="30" borderId="0" applyNumberFormat="0" applyBorder="0" applyAlignment="0" applyProtection="0"/>
    <xf numFmtId="0" fontId="0" fillId="31" borderId="0" applyNumberFormat="0" applyBorder="0" applyAlignment="0" applyProtection="0"/>
    <xf numFmtId="0" fontId="0" fillId="32" borderId="0" applyNumberFormat="0" applyBorder="0" applyAlignment="0" applyProtection="0"/>
    <xf numFmtId="0" fontId="33" fillId="0" borderId="0">
      <alignment/>
      <protection/>
    </xf>
    <xf numFmtId="0" fontId="41" fillId="0" borderId="0">
      <alignment/>
      <protection/>
    </xf>
    <xf numFmtId="0" fontId="41" fillId="0" borderId="0">
      <alignment/>
      <protection/>
    </xf>
    <xf numFmtId="0" fontId="50" fillId="0" borderId="0">
      <alignment/>
      <protection/>
    </xf>
    <xf numFmtId="0" fontId="50" fillId="0" borderId="0">
      <alignment/>
      <protection/>
    </xf>
    <xf numFmtId="0" fontId="50" fillId="0" borderId="0">
      <alignment/>
      <protection/>
    </xf>
    <xf numFmtId="0" fontId="33" fillId="0" borderId="0">
      <alignment/>
      <protection/>
    </xf>
  </cellStyleXfs>
  <cellXfs count="373">
    <xf numFmtId="0" fontId="0" fillId="0" borderId="0" xfId="0"/>
    <xf numFmtId="0" fontId="5" fillId="0" borderId="0" xfId="0" applyFont="1"/>
    <xf numFmtId="0" fontId="6" fillId="33" borderId="10" xfId="0" applyFont="1" applyFill="1" applyBorder="1" applyAlignment="1">
      <alignment horizontal="center" vertical="center"/>
    </xf>
    <xf numFmtId="0" fontId="7" fillId="0" borderId="0" xfId="0" applyFont="1"/>
    <xf numFmtId="0" fontId="8" fillId="0" borderId="0" xfId="0" applyFont="1"/>
    <xf numFmtId="0" fontId="8" fillId="0" borderId="0" xfId="0" applyFont="1" quotePrefix="1"/>
    <xf numFmtId="0" fontId="9" fillId="0" borderId="0" xfId="0" applyFont="1" applyAlignment="1">
      <alignment wrapText="1"/>
    </xf>
    <xf numFmtId="0" fontId="10" fillId="0" borderId="0" xfId="20" applyFont="1" applyFill="1" applyBorder="1"/>
    <xf numFmtId="0" fontId="11" fillId="0" borderId="0" xfId="0" applyFont="1"/>
    <xf numFmtId="0" fontId="12" fillId="0" borderId="0" xfId="0" applyFont="1"/>
    <xf numFmtId="0" fontId="5" fillId="0" borderId="0" xfId="0" applyFont="1" applyAlignment="1">
      <alignment vertical="center"/>
    </xf>
    <xf numFmtId="0" fontId="13" fillId="0" borderId="0" xfId="0" applyFont="1" applyAlignment="1">
      <alignment vertical="center" wrapText="1"/>
    </xf>
    <xf numFmtId="0" fontId="16" fillId="0" borderId="0" xfId="0" applyFont="1"/>
    <xf numFmtId="0" fontId="35" fillId="34" borderId="11" xfId="0" applyFont="1" applyFill="1" applyBorder="1"/>
    <xf numFmtId="0" fontId="35" fillId="0" borderId="12" xfId="0" applyFont="1" applyBorder="1" applyAlignment="1">
      <alignment vertical="center"/>
    </xf>
    <xf numFmtId="165" fontId="35" fillId="0" borderId="13" xfId="16" applyNumberFormat="1" applyFont="1" applyFill="1" applyBorder="1" applyAlignment="1">
      <alignment/>
    </xf>
    <xf numFmtId="164" fontId="35" fillId="0" borderId="13" xfId="0" applyNumberFormat="1" applyFont="1" applyBorder="1"/>
    <xf numFmtId="0" fontId="35" fillId="34" borderId="14" xfId="0" applyFont="1" applyFill="1" applyBorder="1"/>
    <xf numFmtId="166" fontId="35" fillId="0" borderId="15" xfId="0" applyNumberFormat="1" applyFont="1" applyBorder="1"/>
    <xf numFmtId="0" fontId="35" fillId="34" borderId="11" xfId="0" applyFont="1" applyFill="1" applyBorder="1" applyAlignment="1" applyProtection="1">
      <alignment horizontal="left" vertical="center"/>
      <protection locked="0"/>
    </xf>
    <xf numFmtId="167" fontId="35" fillId="0" borderId="16" xfId="15" applyNumberFormat="1" applyFont="1" applyFill="1" applyBorder="1" applyAlignment="1">
      <alignment vertical="center"/>
    </xf>
    <xf numFmtId="167" fontId="35" fillId="0" borderId="0" xfId="15" applyNumberFormat="1" applyFont="1" applyFill="1" applyBorder="1" applyAlignment="1">
      <alignment vertical="center"/>
    </xf>
    <xf numFmtId="167" fontId="35" fillId="0" borderId="17" xfId="15" applyNumberFormat="1" applyFont="1" applyFill="1" applyBorder="1" applyAlignment="1">
      <alignment vertical="center"/>
    </xf>
    <xf numFmtId="0" fontId="35" fillId="0" borderId="18" xfId="0" applyFont="1" applyBorder="1" applyAlignment="1">
      <alignment vertical="center"/>
    </xf>
    <xf numFmtId="167" fontId="35" fillId="0" borderId="19" xfId="15" applyNumberFormat="1" applyFont="1" applyFill="1" applyBorder="1" applyAlignment="1">
      <alignment vertical="center"/>
    </xf>
    <xf numFmtId="0" fontId="35" fillId="34" borderId="20" xfId="0" applyFont="1" applyFill="1" applyBorder="1" applyAlignment="1" applyProtection="1">
      <alignment horizontal="left" vertical="center"/>
      <protection locked="0"/>
    </xf>
    <xf numFmtId="0" fontId="35" fillId="34" borderId="21" xfId="0" applyFont="1" applyFill="1" applyBorder="1" applyAlignment="1" applyProtection="1">
      <alignment horizontal="left" vertical="center"/>
      <protection locked="0"/>
    </xf>
    <xf numFmtId="0" fontId="33" fillId="0" borderId="0" xfId="62">
      <alignment/>
      <protection/>
    </xf>
    <xf numFmtId="168" fontId="0" fillId="0" borderId="22" xfId="0" applyNumberFormat="1" applyBorder="1" applyAlignment="1">
      <alignment horizontal="right" vertical="center"/>
    </xf>
    <xf numFmtId="168" fontId="0" fillId="0" borderId="23" xfId="0" applyNumberFormat="1" applyBorder="1" applyAlignment="1">
      <alignment horizontal="right" vertical="center"/>
    </xf>
    <xf numFmtId="0" fontId="0" fillId="0" borderId="12" xfId="0" applyBorder="1" applyAlignment="1">
      <alignment wrapText="1"/>
    </xf>
    <xf numFmtId="0" fontId="0" fillId="0" borderId="24" xfId="0" applyBorder="1" applyAlignment="1">
      <alignment wrapText="1"/>
    </xf>
    <xf numFmtId="0" fontId="0" fillId="0" borderId="25" xfId="0" applyBorder="1" applyAlignment="1">
      <alignment wrapText="1"/>
    </xf>
    <xf numFmtId="0" fontId="0" fillId="0" borderId="26" xfId="0" applyBorder="1" applyAlignment="1">
      <alignment wrapText="1"/>
    </xf>
    <xf numFmtId="0" fontId="31" fillId="0" borderId="23" xfId="0" applyFont="1" applyBorder="1" applyAlignment="1">
      <alignment vertical="center" wrapText="1"/>
    </xf>
    <xf numFmtId="168" fontId="0" fillId="0" borderId="27" xfId="0" applyNumberFormat="1" applyBorder="1" applyAlignment="1">
      <alignment horizontal="right" vertical="center"/>
    </xf>
    <xf numFmtId="0" fontId="31" fillId="0" borderId="18" xfId="0" applyFont="1" applyBorder="1" applyAlignment="1">
      <alignment vertical="center"/>
    </xf>
    <xf numFmtId="168" fontId="0" fillId="0" borderId="28" xfId="0" applyNumberFormat="1" applyBorder="1" applyAlignment="1">
      <alignment horizontal="right" vertical="center"/>
    </xf>
    <xf numFmtId="168" fontId="0" fillId="0" borderId="16" xfId="0" applyNumberFormat="1" applyBorder="1" applyAlignment="1" applyProtection="1">
      <alignment horizontal="right" vertical="center"/>
      <protection locked="0"/>
    </xf>
    <xf numFmtId="0" fontId="0" fillId="11" borderId="29" xfId="0" applyFill="1" applyBorder="1" applyAlignment="1">
      <alignment vertical="center"/>
    </xf>
    <xf numFmtId="1" fontId="37" fillId="11" borderId="29" xfId="0" applyNumberFormat="1" applyFont="1" applyFill="1" applyBorder="1" applyAlignment="1" quotePrefix="1">
      <alignment horizontal="center" vertical="center"/>
    </xf>
    <xf numFmtId="0" fontId="0" fillId="11" borderId="30" xfId="0" applyFill="1" applyBorder="1" applyAlignment="1">
      <alignment vertical="center"/>
    </xf>
    <xf numFmtId="0" fontId="38" fillId="11" borderId="29" xfId="0" applyFont="1" applyFill="1" applyBorder="1" applyAlignment="1">
      <alignment vertical="center"/>
    </xf>
    <xf numFmtId="0" fontId="0" fillId="11" borderId="29" xfId="0" applyFill="1" applyBorder="1" applyAlignment="1">
      <alignment horizontal="center" vertical="center"/>
    </xf>
    <xf numFmtId="0" fontId="0" fillId="11" borderId="30" xfId="0" applyFill="1" applyBorder="1" applyAlignment="1">
      <alignment horizontal="left" vertical="center"/>
    </xf>
    <xf numFmtId="0" fontId="0" fillId="11" borderId="31" xfId="0" applyFill="1" applyBorder="1" applyAlignment="1">
      <alignment horizontal="center" vertical="center"/>
    </xf>
    <xf numFmtId="0" fontId="39" fillId="34" borderId="30" xfId="0" applyFont="1" applyFill="1" applyBorder="1" applyAlignment="1">
      <alignment vertical="center"/>
    </xf>
    <xf numFmtId="0" fontId="0" fillId="11" borderId="32" xfId="0" applyFill="1" applyBorder="1" applyAlignment="1">
      <alignment vertical="center"/>
    </xf>
    <xf numFmtId="0" fontId="40" fillId="0" borderId="0" xfId="0" applyFont="1"/>
    <xf numFmtId="0" fontId="35" fillId="0" borderId="0" xfId="0" applyFont="1"/>
    <xf numFmtId="0" fontId="35" fillId="35" borderId="0" xfId="0" applyFont="1" applyFill="1"/>
    <xf numFmtId="0" fontId="40" fillId="35" borderId="0" xfId="0" applyFont="1" applyFill="1"/>
    <xf numFmtId="0" fontId="0" fillId="0" borderId="0" xfId="0" applyAlignment="1">
      <alignment horizontal="left" vertical="center"/>
    </xf>
    <xf numFmtId="0" fontId="42" fillId="0" borderId="0" xfId="63" applyFont="1" applyAlignment="1">
      <alignment horizontal="left" vertical="center"/>
      <protection/>
    </xf>
    <xf numFmtId="0" fontId="0" fillId="0" borderId="33" xfId="0" applyBorder="1" applyAlignment="1">
      <alignment horizontal="left" wrapText="1"/>
    </xf>
    <xf numFmtId="0" fontId="0" fillId="0" borderId="24" xfId="0" applyBorder="1"/>
    <xf numFmtId="0" fontId="0" fillId="0" borderId="34" xfId="0" applyBorder="1"/>
    <xf numFmtId="0" fontId="43" fillId="0" borderId="16" xfId="0" applyFont="1" applyBorder="1" applyAlignment="1" applyProtection="1">
      <alignment horizontal="center" vertical="center" wrapText="1"/>
      <protection locked="0"/>
    </xf>
    <xf numFmtId="0" fontId="0" fillId="0" borderId="0" xfId="0" applyAlignment="1" quotePrefix="1">
      <alignment horizontal="left" vertical="top" wrapText="1"/>
    </xf>
    <xf numFmtId="0" fontId="31" fillId="0" borderId="11" xfId="0" applyFont="1" applyBorder="1" applyAlignment="1">
      <alignment horizontal="left" wrapText="1"/>
    </xf>
    <xf numFmtId="0" fontId="0" fillId="0" borderId="0" xfId="0" applyAlignment="1" quotePrefix="1">
      <alignment vertical="top" wrapText="1"/>
    </xf>
    <xf numFmtId="167" fontId="45" fillId="0" borderId="0" xfId="15" applyNumberFormat="1" applyFont="1" applyFill="1" applyBorder="1" applyAlignment="1">
      <alignment horizontal="center" vertical="center"/>
    </xf>
    <xf numFmtId="167" fontId="45" fillId="0" borderId="26" xfId="15" applyNumberFormat="1" applyFont="1" applyFill="1" applyBorder="1" applyAlignment="1">
      <alignment vertical="center"/>
    </xf>
    <xf numFmtId="167" fontId="45" fillId="0" borderId="0" xfId="15" applyNumberFormat="1" applyFont="1" applyFill="1" applyBorder="1" applyAlignment="1">
      <alignment vertical="center"/>
    </xf>
    <xf numFmtId="167" fontId="45" fillId="0" borderId="35" xfId="15" applyNumberFormat="1" applyFont="1" applyFill="1" applyBorder="1" applyAlignment="1">
      <alignment vertical="center"/>
    </xf>
    <xf numFmtId="0" fontId="46" fillId="0" borderId="16" xfId="0" applyFont="1" applyBorder="1"/>
    <xf numFmtId="0" fontId="46" fillId="0" borderId="0" xfId="0" applyFont="1"/>
    <xf numFmtId="168" fontId="5" fillId="0" borderId="36" xfId="0" applyNumberFormat="1" applyFont="1" applyBorder="1" applyAlignment="1">
      <alignment horizontal="right" vertical="center"/>
    </xf>
    <xf numFmtId="169" fontId="5" fillId="0" borderId="37" xfId="16" applyNumberFormat="1" applyFont="1" applyBorder="1" applyAlignment="1">
      <alignment horizontal="right" vertical="center"/>
    </xf>
    <xf numFmtId="168" fontId="5" fillId="0" borderId="38" xfId="0" applyNumberFormat="1" applyFont="1" applyBorder="1" applyAlignment="1">
      <alignment horizontal="right" vertical="center"/>
    </xf>
    <xf numFmtId="0" fontId="4" fillId="0" borderId="39" xfId="0" applyFont="1" applyBorder="1" applyAlignment="1">
      <alignment horizontal="center" vertical="center" wrapText="1"/>
    </xf>
    <xf numFmtId="0" fontId="5" fillId="0" borderId="40"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0" xfId="0" applyFont="1" applyAlignment="1">
      <alignment horizontal="center" vertical="center" wrapText="1"/>
    </xf>
    <xf numFmtId="0" fontId="14" fillId="0" borderId="40"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41" xfId="0" applyFont="1" applyBorder="1" applyAlignment="1">
      <alignment vertical="center"/>
    </xf>
    <xf numFmtId="43" fontId="14" fillId="0" borderId="42" xfId="0" applyNumberFormat="1" applyFont="1" applyBorder="1"/>
    <xf numFmtId="168" fontId="14" fillId="0" borderId="43" xfId="64" applyNumberFormat="1" applyFont="1" applyBorder="1" applyAlignment="1">
      <alignment horizontal="right" vertical="center"/>
      <protection/>
    </xf>
    <xf numFmtId="168" fontId="14" fillId="0" borderId="0" xfId="0" applyNumberFormat="1" applyFont="1"/>
    <xf numFmtId="165" fontId="14" fillId="0" borderId="0" xfId="0" applyNumberFormat="1" applyFont="1"/>
    <xf numFmtId="0" fontId="5" fillId="0" borderId="44" xfId="0" applyFont="1" applyBorder="1"/>
    <xf numFmtId="168" fontId="5" fillId="0" borderId="24" xfId="0" applyNumberFormat="1" applyFont="1" applyBorder="1" applyAlignment="1">
      <alignment horizontal="right" vertical="center"/>
    </xf>
    <xf numFmtId="168" fontId="14" fillId="0" borderId="38" xfId="64" applyNumberFormat="1" applyFont="1" applyBorder="1" applyAlignment="1">
      <alignment horizontal="right" vertical="center"/>
      <protection/>
    </xf>
    <xf numFmtId="168" fontId="5" fillId="0" borderId="0" xfId="0" applyNumberFormat="1" applyFont="1"/>
    <xf numFmtId="168" fontId="14" fillId="0" borderId="0" xfId="64" applyNumberFormat="1" applyFont="1" applyAlignment="1">
      <alignment horizontal="right" vertical="center"/>
      <protection/>
    </xf>
    <xf numFmtId="0" fontId="5" fillId="0" borderId="45" xfId="0" applyFont="1" applyBorder="1"/>
    <xf numFmtId="168" fontId="14" fillId="0" borderId="28" xfId="64" applyNumberFormat="1" applyFont="1" applyBorder="1" applyAlignment="1">
      <alignment horizontal="right" vertical="center"/>
      <protection/>
    </xf>
    <xf numFmtId="0" fontId="32" fillId="0" borderId="0" xfId="0" applyFont="1"/>
    <xf numFmtId="168" fontId="33" fillId="0" borderId="0" xfId="62" applyNumberFormat="1" applyAlignment="1">
      <alignment horizontal="center"/>
      <protection/>
    </xf>
    <xf numFmtId="0" fontId="49" fillId="0" borderId="0" xfId="62" applyFont="1">
      <alignment/>
      <protection/>
    </xf>
    <xf numFmtId="49" fontId="0" fillId="0" borderId="0" xfId="0" applyNumberFormat="1"/>
    <xf numFmtId="0" fontId="0" fillId="0" borderId="46" xfId="0" applyBorder="1"/>
    <xf numFmtId="0" fontId="50" fillId="0" borderId="0" xfId="65">
      <alignment/>
      <protection/>
    </xf>
    <xf numFmtId="168" fontId="0" fillId="0" borderId="0" xfId="18" applyNumberFormat="1" applyFont="1"/>
    <xf numFmtId="168" fontId="33" fillId="0" borderId="0" xfId="18" applyNumberFormat="1" applyFont="1" applyAlignment="1">
      <alignment horizontal="center"/>
    </xf>
    <xf numFmtId="2" fontId="50" fillId="0" borderId="0" xfId="65" applyNumberFormat="1">
      <alignment/>
      <protection/>
    </xf>
    <xf numFmtId="2" fontId="51" fillId="0" borderId="0" xfId="65" applyNumberFormat="1" applyFont="1">
      <alignment/>
      <protection/>
    </xf>
    <xf numFmtId="0" fontId="52" fillId="0" borderId="0" xfId="65" applyFont="1" applyAlignment="1">
      <alignment wrapText="1"/>
      <protection/>
    </xf>
    <xf numFmtId="166" fontId="50" fillId="0" borderId="0" xfId="65" applyNumberFormat="1">
      <alignment/>
      <protection/>
    </xf>
    <xf numFmtId="0" fontId="52" fillId="0" borderId="0" xfId="65" applyFont="1">
      <alignment/>
      <protection/>
    </xf>
    <xf numFmtId="2" fontId="54" fillId="30" borderId="0" xfId="65" applyNumberFormat="1" applyFont="1" applyFill="1">
      <alignment/>
      <protection/>
    </xf>
    <xf numFmtId="0" fontId="34" fillId="0" borderId="0" xfId="65" applyFont="1" applyAlignment="1">
      <alignment horizontal="center"/>
      <protection/>
    </xf>
    <xf numFmtId="168" fontId="34" fillId="0" borderId="0" xfId="18" applyNumberFormat="1" applyFont="1" applyAlignment="1">
      <alignment horizontal="center"/>
    </xf>
    <xf numFmtId="168" fontId="11" fillId="0" borderId="0" xfId="65" applyNumberFormat="1" applyFont="1" applyAlignment="1">
      <alignment horizontal="center"/>
      <protection/>
    </xf>
    <xf numFmtId="168" fontId="11" fillId="0" borderId="0" xfId="65" applyNumberFormat="1" applyFont="1" applyAlignment="1">
      <alignment horizontal="center" wrapText="1"/>
      <protection/>
    </xf>
    <xf numFmtId="168" fontId="55" fillId="0" borderId="0" xfId="65" applyNumberFormat="1" applyFont="1" applyAlignment="1">
      <alignment horizontal="center"/>
      <protection/>
    </xf>
    <xf numFmtId="168" fontId="36" fillId="0" borderId="0" xfId="65" applyNumberFormat="1" applyFont="1" applyAlignment="1">
      <alignment horizontal="center"/>
      <protection/>
    </xf>
    <xf numFmtId="0" fontId="51" fillId="0" borderId="0" xfId="65" applyFont="1" applyAlignment="1">
      <alignment horizontal="center"/>
      <protection/>
    </xf>
    <xf numFmtId="0" fontId="56" fillId="0" borderId="0" xfId="65" applyFont="1">
      <alignment/>
      <protection/>
    </xf>
    <xf numFmtId="168" fontId="0" fillId="0" borderId="39" xfId="0" applyNumberFormat="1" applyBorder="1" applyAlignment="1">
      <alignment horizontal="right" vertical="center"/>
    </xf>
    <xf numFmtId="0" fontId="0" fillId="0" borderId="47" xfId="0" applyBorder="1"/>
    <xf numFmtId="10" fontId="35" fillId="0" borderId="0" xfId="15" applyNumberFormat="1" applyFont="1" applyFill="1" applyBorder="1" applyAlignment="1">
      <alignment vertical="center"/>
    </xf>
    <xf numFmtId="0" fontId="0" fillId="0" borderId="16" xfId="0" applyBorder="1"/>
    <xf numFmtId="0" fontId="0" fillId="0" borderId="39" xfId="0" applyBorder="1" applyAlignment="1">
      <alignment horizontal="left" wrapText="1"/>
    </xf>
    <xf numFmtId="0" fontId="0" fillId="0" borderId="44" xfId="0" applyBorder="1" applyAlignment="1">
      <alignment wrapText="1"/>
    </xf>
    <xf numFmtId="0" fontId="0" fillId="0" borderId="44" xfId="0" applyBorder="1"/>
    <xf numFmtId="0" fontId="0" fillId="0" borderId="48" xfId="0" applyBorder="1" applyAlignment="1">
      <alignment wrapText="1"/>
    </xf>
    <xf numFmtId="0" fontId="0" fillId="0" borderId="49" xfId="0" applyBorder="1" applyAlignment="1">
      <alignment wrapText="1"/>
    </xf>
    <xf numFmtId="168" fontId="14" fillId="0" borderId="16" xfId="0" applyNumberFormat="1" applyFont="1" applyBorder="1"/>
    <xf numFmtId="168" fontId="14" fillId="0" borderId="16" xfId="64" applyNumberFormat="1" applyFont="1" applyBorder="1" applyAlignment="1">
      <alignment horizontal="right" vertical="center"/>
      <protection/>
    </xf>
    <xf numFmtId="165" fontId="14" fillId="0" borderId="16" xfId="0" applyNumberFormat="1" applyFont="1" applyBorder="1"/>
    <xf numFmtId="168" fontId="5" fillId="0" borderId="50" xfId="0" applyNumberFormat="1" applyFont="1" applyBorder="1" applyAlignment="1">
      <alignment horizontal="right" vertical="center"/>
    </xf>
    <xf numFmtId="0" fontId="50" fillId="0" borderId="0" xfId="66">
      <alignment/>
      <protection/>
    </xf>
    <xf numFmtId="0" fontId="57" fillId="0" borderId="0" xfId="66" applyFont="1">
      <alignment/>
      <protection/>
    </xf>
    <xf numFmtId="0" fontId="50" fillId="0" borderId="0" xfId="66" applyFont="1">
      <alignment/>
      <protection/>
    </xf>
    <xf numFmtId="2" fontId="58" fillId="0" borderId="51" xfId="66" applyNumberFormat="1" applyFont="1" applyBorder="1" applyAlignment="1">
      <alignment horizontal="center"/>
      <protection/>
    </xf>
    <xf numFmtId="0" fontId="59" fillId="0" borderId="52" xfId="66" applyFont="1" applyBorder="1" applyAlignment="1">
      <alignment horizontal="center"/>
      <protection/>
    </xf>
    <xf numFmtId="0" fontId="34" fillId="0" borderId="35" xfId="66" applyFont="1" applyBorder="1" applyAlignment="1">
      <alignment horizontal="left" indent="2"/>
      <protection/>
    </xf>
    <xf numFmtId="0" fontId="34" fillId="0" borderId="25" xfId="66" applyFont="1" applyBorder="1" applyAlignment="1">
      <alignment horizontal="left" indent="2"/>
      <protection/>
    </xf>
    <xf numFmtId="2" fontId="60" fillId="0" borderId="17" xfId="66" applyNumberFormat="1" applyFont="1" applyBorder="1" applyAlignment="1">
      <alignment horizontal="center"/>
      <protection/>
    </xf>
    <xf numFmtId="0" fontId="59" fillId="0" borderId="53" xfId="66" applyFont="1" applyBorder="1" applyAlignment="1">
      <alignment horizontal="center"/>
      <protection/>
    </xf>
    <xf numFmtId="0" fontId="60" fillId="0" borderId="12" xfId="66" applyFont="1" applyBorder="1" applyAlignment="1">
      <alignment horizontal="left" indent="5"/>
      <protection/>
    </xf>
    <xf numFmtId="2" fontId="61" fillId="0" borderId="54" xfId="66" applyNumberFormat="1" applyFont="1" applyBorder="1" applyAlignment="1">
      <alignment horizontal="center"/>
      <protection/>
    </xf>
    <xf numFmtId="0" fontId="59" fillId="0" borderId="55" xfId="66" applyFont="1" applyBorder="1" applyAlignment="1">
      <alignment horizontal="center"/>
      <protection/>
    </xf>
    <xf numFmtId="0" fontId="60" fillId="0" borderId="56" xfId="66" applyFont="1" applyBorder="1" applyAlignment="1">
      <alignment horizontal="left" indent="5"/>
      <protection/>
    </xf>
    <xf numFmtId="0" fontId="60" fillId="0" borderId="57" xfId="66" applyFont="1" applyBorder="1" applyAlignment="1">
      <alignment horizontal="left" indent="5"/>
      <protection/>
    </xf>
    <xf numFmtId="0" fontId="57" fillId="0" borderId="0" xfId="66" applyFont="1" applyAlignment="1">
      <alignment horizontal="center"/>
      <protection/>
    </xf>
    <xf numFmtId="0" fontId="57" fillId="0" borderId="32" xfId="66" applyFont="1" applyBorder="1" applyAlignment="1">
      <alignment horizontal="center"/>
      <protection/>
    </xf>
    <xf numFmtId="0" fontId="57" fillId="0" borderId="58" xfId="66" applyFont="1" applyBorder="1" applyAlignment="1">
      <alignment horizontal="center"/>
      <protection/>
    </xf>
    <xf numFmtId="0" fontId="48" fillId="0" borderId="30" xfId="66" applyFont="1" applyBorder="1">
      <alignment/>
      <protection/>
    </xf>
    <xf numFmtId="0" fontId="34" fillId="0" borderId="0" xfId="66" applyFont="1">
      <alignment/>
      <protection/>
    </xf>
    <xf numFmtId="0" fontId="60" fillId="0" borderId="0" xfId="66" applyFont="1">
      <alignment/>
      <protection/>
    </xf>
    <xf numFmtId="0" fontId="34" fillId="10" borderId="45" xfId="66" applyFont="1" applyFill="1" applyBorder="1">
      <alignment/>
      <protection/>
    </xf>
    <xf numFmtId="0" fontId="34" fillId="10" borderId="59" xfId="66" applyFont="1" applyFill="1" applyBorder="1">
      <alignment/>
      <protection/>
    </xf>
    <xf numFmtId="167" fontId="59" fillId="0" borderId="42" xfId="15" applyNumberFormat="1" applyFont="1" applyBorder="1" applyAlignment="1">
      <alignment horizontal="center"/>
    </xf>
    <xf numFmtId="0" fontId="34" fillId="10" borderId="41" xfId="66" applyFont="1" applyFill="1" applyBorder="1">
      <alignment/>
      <protection/>
    </xf>
    <xf numFmtId="0" fontId="50" fillId="0" borderId="0" xfId="66" applyAlignment="1">
      <alignment horizontal="center"/>
      <protection/>
    </xf>
    <xf numFmtId="0" fontId="34" fillId="10" borderId="60" xfId="66" applyFont="1" applyFill="1" applyBorder="1">
      <alignment/>
      <protection/>
    </xf>
    <xf numFmtId="167" fontId="59" fillId="0" borderId="61" xfId="15" applyNumberFormat="1" applyFont="1" applyBorder="1" applyAlignment="1">
      <alignment horizontal="center"/>
    </xf>
    <xf numFmtId="0" fontId="62" fillId="5" borderId="4" xfId="29" applyFont="1"/>
    <xf numFmtId="0" fontId="63" fillId="0" borderId="0" xfId="66" applyFont="1">
      <alignment/>
      <protection/>
    </xf>
    <xf numFmtId="0" fontId="64" fillId="0" borderId="0" xfId="0" applyFont="1"/>
    <xf numFmtId="0" fontId="2" fillId="0" borderId="0" xfId="20"/>
    <xf numFmtId="0" fontId="8" fillId="36" borderId="11" xfId="0" applyFont="1" applyFill="1" applyBorder="1" applyAlignment="1">
      <alignment horizontal="center" vertical="center"/>
    </xf>
    <xf numFmtId="0" fontId="8" fillId="36" borderId="42" xfId="0" applyFont="1" applyFill="1" applyBorder="1" applyAlignment="1">
      <alignment horizontal="center" vertical="center" wrapText="1"/>
    </xf>
    <xf numFmtId="0" fontId="8" fillId="36" borderId="43" xfId="0" applyFont="1" applyFill="1" applyBorder="1" applyAlignment="1">
      <alignment horizontal="center" vertical="center" wrapText="1"/>
    </xf>
    <xf numFmtId="0" fontId="8" fillId="36" borderId="21" xfId="0" applyFont="1" applyFill="1" applyBorder="1" applyAlignment="1">
      <alignment horizontal="center" vertical="center" wrapText="1"/>
    </xf>
    <xf numFmtId="0" fontId="4" fillId="12" borderId="23" xfId="0" applyFont="1" applyFill="1" applyBorder="1" applyAlignment="1">
      <alignment vertical="center" wrapText="1"/>
    </xf>
    <xf numFmtId="0" fontId="5" fillId="37" borderId="0" xfId="0" applyFont="1" applyFill="1" applyAlignment="1">
      <alignment horizontal="center" vertical="center" wrapText="1"/>
    </xf>
    <xf numFmtId="0" fontId="8" fillId="37" borderId="0" xfId="0" applyFont="1" applyFill="1"/>
    <xf numFmtId="0" fontId="5" fillId="37" borderId="0" xfId="0" applyFont="1" applyFill="1"/>
    <xf numFmtId="0" fontId="36" fillId="37" borderId="0" xfId="0" applyFont="1" applyFill="1" applyAlignment="1">
      <alignment vertical="center"/>
    </xf>
    <xf numFmtId="10" fontId="35" fillId="0" borderId="62" xfId="15" applyNumberFormat="1" applyFont="1" applyFill="1" applyBorder="1" applyAlignment="1">
      <alignment vertical="center"/>
    </xf>
    <xf numFmtId="0" fontId="34" fillId="0" borderId="0" xfId="68" applyFont="1">
      <alignment/>
      <protection/>
    </xf>
    <xf numFmtId="0" fontId="33" fillId="0" borderId="0" xfId="68">
      <alignment/>
      <protection/>
    </xf>
    <xf numFmtId="0" fontId="33" fillId="0" borderId="0" xfId="68" applyAlignment="1">
      <alignment horizontal="center"/>
      <protection/>
    </xf>
    <xf numFmtId="1" fontId="50" fillId="0" borderId="0" xfId="66" applyNumberFormat="1">
      <alignment/>
      <protection/>
    </xf>
    <xf numFmtId="2" fontId="50" fillId="0" borderId="0" xfId="66" applyNumberFormat="1">
      <alignment/>
      <protection/>
    </xf>
    <xf numFmtId="2" fontId="50" fillId="0" borderId="0" xfId="67" applyNumberFormat="1">
      <alignment/>
      <protection/>
    </xf>
    <xf numFmtId="0" fontId="33" fillId="0" borderId="0" xfId="68" applyFont="1">
      <alignment/>
      <protection/>
    </xf>
    <xf numFmtId="164" fontId="50" fillId="0" borderId="0" xfId="65" applyNumberFormat="1">
      <alignment/>
      <protection/>
    </xf>
    <xf numFmtId="164" fontId="0" fillId="0" borderId="0" xfId="0" applyNumberFormat="1"/>
    <xf numFmtId="2" fontId="0" fillId="0" borderId="22" xfId="0" applyNumberFormat="1" applyBorder="1" applyAlignment="1">
      <alignment horizontal="right" vertical="center"/>
    </xf>
    <xf numFmtId="171" fontId="0" fillId="0" borderId="0" xfId="0" applyNumberFormat="1"/>
    <xf numFmtId="2" fontId="33" fillId="0" borderId="0" xfId="68" applyNumberFormat="1" applyAlignment="1">
      <alignment horizontal="center"/>
      <protection/>
    </xf>
    <xf numFmtId="3" fontId="33" fillId="0" borderId="0" xfId="68" applyNumberFormat="1" applyAlignment="1">
      <alignment horizontal="center"/>
      <protection/>
    </xf>
    <xf numFmtId="169" fontId="59" fillId="0" borderId="61" xfId="15" applyNumberFormat="1" applyFont="1" applyBorder="1" applyAlignment="1">
      <alignment horizontal="center"/>
    </xf>
    <xf numFmtId="169" fontId="59" fillId="0" borderId="42" xfId="15" applyNumberFormat="1" applyFont="1" applyBorder="1" applyAlignment="1">
      <alignment horizontal="center"/>
    </xf>
    <xf numFmtId="169" fontId="35" fillId="0" borderId="0" xfId="15" applyNumberFormat="1" applyFont="1" applyFill="1" applyBorder="1" applyAlignment="1">
      <alignment vertical="center"/>
    </xf>
    <xf numFmtId="0" fontId="0" fillId="0" borderId="12" xfId="0" applyBorder="1"/>
    <xf numFmtId="0" fontId="31" fillId="0" borderId="0" xfId="0" applyFont="1"/>
    <xf numFmtId="0" fontId="0" fillId="37" borderId="0" xfId="0" applyFill="1"/>
    <xf numFmtId="0" fontId="0" fillId="0" borderId="30" xfId="0" applyBorder="1"/>
    <xf numFmtId="168" fontId="5" fillId="0" borderId="31" xfId="0" applyNumberFormat="1" applyFont="1" applyBorder="1" applyAlignment="1">
      <alignment horizontal="right" vertical="center"/>
    </xf>
    <xf numFmtId="168" fontId="5" fillId="0" borderId="32" xfId="0" applyNumberFormat="1" applyFont="1" applyBorder="1" applyAlignment="1">
      <alignment horizontal="right" vertical="center"/>
    </xf>
    <xf numFmtId="172" fontId="5" fillId="0" borderId="37" xfId="16" applyNumberFormat="1" applyFont="1" applyBorder="1" applyAlignment="1">
      <alignment horizontal="right" vertical="center"/>
    </xf>
    <xf numFmtId="0" fontId="33" fillId="0" borderId="0" xfId="62" applyAlignment="1">
      <alignment horizontal="center"/>
      <protection/>
    </xf>
    <xf numFmtId="164" fontId="35" fillId="0" borderId="22" xfId="0" applyNumberFormat="1" applyFont="1" applyBorder="1"/>
    <xf numFmtId="10" fontId="35" fillId="0" borderId="25" xfId="15" applyNumberFormat="1" applyFont="1" applyFill="1" applyBorder="1" applyAlignment="1">
      <alignment vertical="center"/>
    </xf>
    <xf numFmtId="10" fontId="35" fillId="0" borderId="12" xfId="15" applyNumberFormat="1" applyFont="1" applyFill="1" applyBorder="1" applyAlignment="1">
      <alignment vertical="center"/>
    </xf>
    <xf numFmtId="169" fontId="35" fillId="0" borderId="12" xfId="15" applyNumberFormat="1" applyFont="1" applyFill="1" applyBorder="1" applyAlignment="1">
      <alignment vertical="center"/>
    </xf>
    <xf numFmtId="167" fontId="35" fillId="0" borderId="12" xfId="15" applyNumberFormat="1" applyFont="1" applyFill="1" applyBorder="1" applyAlignment="1">
      <alignment vertical="center"/>
    </xf>
    <xf numFmtId="167" fontId="35" fillId="0" borderId="18" xfId="15" applyNumberFormat="1" applyFont="1" applyFill="1" applyBorder="1" applyAlignment="1">
      <alignment vertical="center"/>
    </xf>
    <xf numFmtId="10" fontId="35" fillId="0" borderId="17" xfId="15" applyNumberFormat="1" applyFont="1" applyFill="1" applyBorder="1" applyAlignment="1">
      <alignment vertical="center"/>
    </xf>
    <xf numFmtId="169" fontId="35" fillId="0" borderId="17" xfId="15" applyNumberFormat="1" applyFont="1" applyFill="1" applyBorder="1" applyAlignment="1">
      <alignment vertical="center"/>
    </xf>
    <xf numFmtId="167" fontId="59" fillId="0" borderId="40" xfId="15" applyNumberFormat="1" applyFont="1" applyBorder="1" applyAlignment="1">
      <alignment horizontal="center"/>
    </xf>
    <xf numFmtId="0" fontId="39" fillId="38" borderId="30" xfId="0" applyFont="1" applyFill="1" applyBorder="1" applyAlignment="1">
      <alignment vertical="center"/>
    </xf>
    <xf numFmtId="0" fontId="0" fillId="39" borderId="29" xfId="0" applyFill="1" applyBorder="1" applyAlignment="1">
      <alignment vertical="center"/>
    </xf>
    <xf numFmtId="1" fontId="37" fillId="39" borderId="29" xfId="0" applyNumberFormat="1" applyFont="1" applyFill="1" applyBorder="1" applyAlignment="1" quotePrefix="1">
      <alignment horizontal="center" vertical="center"/>
    </xf>
    <xf numFmtId="0" fontId="0" fillId="39" borderId="32" xfId="0" applyFill="1" applyBorder="1" applyAlignment="1">
      <alignment vertical="center"/>
    </xf>
    <xf numFmtId="0" fontId="0" fillId="39" borderId="30" xfId="0" applyFill="1" applyBorder="1" applyAlignment="1">
      <alignment vertical="center"/>
    </xf>
    <xf numFmtId="0" fontId="38" fillId="39" borderId="29" xfId="0" applyFont="1" applyFill="1" applyBorder="1" applyAlignment="1">
      <alignment vertical="center"/>
    </xf>
    <xf numFmtId="0" fontId="0" fillId="39" borderId="29" xfId="0" applyFill="1" applyBorder="1" applyAlignment="1">
      <alignment horizontal="center" vertical="center"/>
    </xf>
    <xf numFmtId="0" fontId="0" fillId="39" borderId="30" xfId="0" applyFill="1" applyBorder="1" applyAlignment="1">
      <alignment horizontal="left" vertical="center"/>
    </xf>
    <xf numFmtId="0" fontId="0" fillId="39" borderId="31" xfId="0" applyFill="1" applyBorder="1" applyAlignment="1">
      <alignment horizontal="center" vertical="center"/>
    </xf>
    <xf numFmtId="0" fontId="35" fillId="38" borderId="11" xfId="0" applyFont="1" applyFill="1" applyBorder="1" applyAlignment="1" applyProtection="1">
      <alignment horizontal="left" vertical="center"/>
      <protection locked="0"/>
    </xf>
    <xf numFmtId="0" fontId="35" fillId="38" borderId="20" xfId="0" applyFont="1" applyFill="1" applyBorder="1" applyAlignment="1" applyProtection="1">
      <alignment horizontal="left" vertical="center"/>
      <protection locked="0"/>
    </xf>
    <xf numFmtId="0" fontId="35" fillId="38" borderId="21" xfId="0" applyFont="1" applyFill="1" applyBorder="1" applyAlignment="1" applyProtection="1">
      <alignment horizontal="left" vertical="center"/>
      <protection locked="0"/>
    </xf>
    <xf numFmtId="0" fontId="35" fillId="38" borderId="11" xfId="0" applyFont="1" applyFill="1" applyBorder="1"/>
    <xf numFmtId="0" fontId="35" fillId="38" borderId="14" xfId="0" applyFont="1" applyFill="1" applyBorder="1"/>
    <xf numFmtId="0" fontId="4" fillId="39" borderId="23" xfId="0" applyFont="1" applyFill="1" applyBorder="1" applyAlignment="1">
      <alignment vertical="center" wrapText="1"/>
    </xf>
    <xf numFmtId="0" fontId="8" fillId="38" borderId="11" xfId="0" applyFont="1" applyFill="1" applyBorder="1" applyAlignment="1">
      <alignment horizontal="center" vertical="center"/>
    </xf>
    <xf numFmtId="0" fontId="8" fillId="38" borderId="42" xfId="0" applyFont="1" applyFill="1" applyBorder="1" applyAlignment="1">
      <alignment horizontal="center" vertical="center" wrapText="1"/>
    </xf>
    <xf numFmtId="0" fontId="8" fillId="38" borderId="43" xfId="0" applyFont="1" applyFill="1" applyBorder="1" applyAlignment="1">
      <alignment horizontal="center" vertical="center" wrapText="1"/>
    </xf>
    <xf numFmtId="0" fontId="8" fillId="38" borderId="21" xfId="0" applyFont="1" applyFill="1" applyBorder="1" applyAlignment="1">
      <alignment horizontal="center" vertical="center" wrapText="1"/>
    </xf>
    <xf numFmtId="168" fontId="0" fillId="0" borderId="19" xfId="0" applyNumberFormat="1" applyBorder="1" applyAlignment="1" applyProtection="1">
      <alignment horizontal="right" vertical="center"/>
      <protection locked="0"/>
    </xf>
    <xf numFmtId="0" fontId="35" fillId="40" borderId="11" xfId="0" applyFont="1" applyFill="1" applyBorder="1"/>
    <xf numFmtId="0" fontId="35" fillId="40" borderId="14" xfId="0" applyFont="1" applyFill="1" applyBorder="1"/>
    <xf numFmtId="0" fontId="35" fillId="40" borderId="11" xfId="0" applyFont="1" applyFill="1" applyBorder="1" applyAlignment="1" applyProtection="1">
      <alignment horizontal="left" vertical="center"/>
      <protection locked="0"/>
    </xf>
    <xf numFmtId="0" fontId="35" fillId="40" borderId="20" xfId="0" applyFont="1" applyFill="1" applyBorder="1" applyAlignment="1" applyProtection="1">
      <alignment horizontal="left" vertical="center"/>
      <protection locked="0"/>
    </xf>
    <xf numFmtId="0" fontId="35" fillId="40" borderId="21" xfId="0" applyFont="1" applyFill="1" applyBorder="1" applyAlignment="1" applyProtection="1">
      <alignment horizontal="left" vertical="center"/>
      <protection locked="0"/>
    </xf>
    <xf numFmtId="0" fontId="39" fillId="40" borderId="30" xfId="0" applyFont="1" applyFill="1" applyBorder="1" applyAlignment="1">
      <alignment vertical="center"/>
    </xf>
    <xf numFmtId="0" fontId="0" fillId="32" borderId="29" xfId="0" applyFill="1" applyBorder="1" applyAlignment="1">
      <alignment vertical="center"/>
    </xf>
    <xf numFmtId="1" fontId="37" fillId="32" borderId="29" xfId="0" applyNumberFormat="1" applyFont="1" applyFill="1" applyBorder="1" applyAlignment="1" quotePrefix="1">
      <alignment horizontal="center" vertical="center"/>
    </xf>
    <xf numFmtId="0" fontId="0" fillId="32" borderId="32" xfId="0" applyFill="1" applyBorder="1" applyAlignment="1">
      <alignment vertical="center"/>
    </xf>
    <xf numFmtId="0" fontId="0" fillId="32" borderId="30" xfId="0" applyFill="1" applyBorder="1" applyAlignment="1">
      <alignment vertical="center"/>
    </xf>
    <xf numFmtId="0" fontId="38" fillId="32" borderId="29" xfId="0" applyFont="1" applyFill="1" applyBorder="1" applyAlignment="1">
      <alignment vertical="center"/>
    </xf>
    <xf numFmtId="0" fontId="0" fillId="32" borderId="29" xfId="0" applyFill="1" applyBorder="1" applyAlignment="1">
      <alignment horizontal="center" vertical="center"/>
    </xf>
    <xf numFmtId="0" fontId="0" fillId="32" borderId="30" xfId="0" applyFill="1" applyBorder="1" applyAlignment="1">
      <alignment horizontal="left" vertical="center"/>
    </xf>
    <xf numFmtId="0" fontId="0" fillId="32" borderId="31" xfId="0" applyFill="1" applyBorder="1" applyAlignment="1">
      <alignment horizontal="center" vertical="center"/>
    </xf>
    <xf numFmtId="10" fontId="35" fillId="0" borderId="48" xfId="15" applyNumberFormat="1" applyFont="1" applyFill="1" applyBorder="1" applyAlignment="1">
      <alignment vertical="center"/>
    </xf>
    <xf numFmtId="10" fontId="35" fillId="0" borderId="44" xfId="15" applyNumberFormat="1" applyFont="1" applyFill="1" applyBorder="1" applyAlignment="1">
      <alignment vertical="center"/>
    </xf>
    <xf numFmtId="167" fontId="35" fillId="0" borderId="44" xfId="15" applyNumberFormat="1" applyFont="1" applyFill="1" applyBorder="1" applyAlignment="1">
      <alignment vertical="center"/>
    </xf>
    <xf numFmtId="167" fontId="35" fillId="0" borderId="45" xfId="15" applyNumberFormat="1" applyFont="1" applyFill="1" applyBorder="1" applyAlignment="1">
      <alignment vertical="center"/>
    </xf>
    <xf numFmtId="169" fontId="35" fillId="0" borderId="44" xfId="15" applyNumberFormat="1" applyFont="1" applyFill="1" applyBorder="1" applyAlignment="1">
      <alignment vertical="center"/>
    </xf>
    <xf numFmtId="168" fontId="14" fillId="0" borderId="15" xfId="64" applyNumberFormat="1" applyFont="1" applyBorder="1" applyAlignment="1">
      <alignment horizontal="right" vertical="center"/>
      <protection/>
    </xf>
    <xf numFmtId="0" fontId="4" fillId="32" borderId="23" xfId="0" applyFont="1" applyFill="1" applyBorder="1" applyAlignment="1">
      <alignment vertical="center" wrapText="1"/>
    </xf>
    <xf numFmtId="0" fontId="8" fillId="40" borderId="11" xfId="0" applyFont="1" applyFill="1" applyBorder="1" applyAlignment="1">
      <alignment horizontal="center" vertical="center"/>
    </xf>
    <xf numFmtId="0" fontId="8" fillId="40" borderId="42" xfId="0" applyFont="1" applyFill="1" applyBorder="1" applyAlignment="1">
      <alignment horizontal="center" vertical="center" wrapText="1"/>
    </xf>
    <xf numFmtId="0" fontId="8" fillId="40" borderId="43" xfId="0" applyFont="1" applyFill="1" applyBorder="1" applyAlignment="1">
      <alignment horizontal="center" vertical="center" wrapText="1"/>
    </xf>
    <xf numFmtId="0" fontId="8" fillId="40" borderId="21" xfId="0" applyFont="1" applyFill="1" applyBorder="1" applyAlignment="1">
      <alignment horizontal="center" vertical="center" wrapText="1"/>
    </xf>
    <xf numFmtId="0" fontId="0" fillId="0" borderId="24" xfId="0" applyBorder="1" applyAlignment="1">
      <alignment horizontal="left" wrapText="1"/>
    </xf>
    <xf numFmtId="2" fontId="0" fillId="0" borderId="0" xfId="0" applyNumberFormat="1"/>
    <xf numFmtId="167" fontId="0" fillId="0" borderId="0" xfId="15" applyNumberFormat="1" applyFont="1" applyAlignment="1">
      <alignment horizontal="center" vertical="center" wrapText="1"/>
    </xf>
    <xf numFmtId="165" fontId="0" fillId="0" borderId="0" xfId="16" applyNumberFormat="1" applyFont="1" applyAlignment="1">
      <alignment horizontal="center" vertical="center" wrapText="1"/>
    </xf>
    <xf numFmtId="167" fontId="0" fillId="0" borderId="0" xfId="0" applyNumberFormat="1" applyAlignment="1">
      <alignment horizontal="center" vertical="center" wrapText="1"/>
    </xf>
    <xf numFmtId="0" fontId="36" fillId="0" borderId="0" xfId="0" applyFont="1"/>
    <xf numFmtId="167" fontId="36" fillId="0" borderId="0" xfId="0" applyNumberFormat="1" applyFont="1" applyAlignment="1">
      <alignment horizontal="center"/>
    </xf>
    <xf numFmtId="165" fontId="36" fillId="0" borderId="0" xfId="0" applyNumberFormat="1" applyFont="1" applyAlignment="1">
      <alignment horizontal="center"/>
    </xf>
    <xf numFmtId="0" fontId="31" fillId="0" borderId="0" xfId="0" applyFont="1" applyAlignment="1">
      <alignment horizontal="center" vertical="center"/>
    </xf>
    <xf numFmtId="10" fontId="0" fillId="0" borderId="0" xfId="15" applyNumberFormat="1" applyFont="1" applyFill="1"/>
    <xf numFmtId="170" fontId="0" fillId="0" borderId="0" xfId="15" applyNumberFormat="1" applyFont="1" applyAlignment="1">
      <alignment horizontal="center"/>
    </xf>
    <xf numFmtId="10" fontId="0" fillId="0" borderId="0" xfId="15" applyNumberFormat="1" applyFont="1"/>
    <xf numFmtId="170" fontId="0" fillId="0" borderId="0" xfId="0" applyNumberFormat="1"/>
    <xf numFmtId="167" fontId="0" fillId="0" borderId="0" xfId="0" applyNumberFormat="1"/>
    <xf numFmtId="167" fontId="0" fillId="0" borderId="0" xfId="15" applyNumberFormat="1" applyFont="1" applyAlignment="1">
      <alignment horizontal="center"/>
    </xf>
    <xf numFmtId="167" fontId="0" fillId="0" borderId="0" xfId="0" applyNumberFormat="1" applyAlignment="1">
      <alignment horizontal="center"/>
    </xf>
    <xf numFmtId="165" fontId="0" fillId="0" borderId="0" xfId="0" applyNumberFormat="1" applyAlignment="1">
      <alignment horizontal="center"/>
    </xf>
    <xf numFmtId="165" fontId="0" fillId="0" borderId="0" xfId="16" applyNumberFormat="1" applyFont="1" applyAlignment="1">
      <alignment horizontal="center"/>
    </xf>
    <xf numFmtId="167" fontId="0" fillId="0" borderId="0" xfId="16" applyNumberFormat="1" applyFont="1" applyAlignment="1">
      <alignment horizontal="center"/>
    </xf>
    <xf numFmtId="0" fontId="31" fillId="0" borderId="33" xfId="0" applyFont="1" applyBorder="1" applyAlignment="1">
      <alignment horizontal="center" vertical="center"/>
    </xf>
    <xf numFmtId="167" fontId="31" fillId="0" borderId="46" xfId="15" applyNumberFormat="1" applyFont="1" applyBorder="1" applyAlignment="1">
      <alignment horizontal="center" vertical="center" wrapText="1"/>
    </xf>
    <xf numFmtId="167" fontId="31" fillId="0" borderId="47" xfId="15" applyNumberFormat="1" applyFont="1" applyBorder="1" applyAlignment="1">
      <alignment horizontal="center" vertical="center" wrapText="1"/>
    </xf>
    <xf numFmtId="170" fontId="0" fillId="0" borderId="0" xfId="15" applyNumberFormat="1" applyFont="1" applyBorder="1" applyAlignment="1">
      <alignment horizontal="center"/>
    </xf>
    <xf numFmtId="0" fontId="0" fillId="0" borderId="40" xfId="0" applyBorder="1"/>
    <xf numFmtId="168" fontId="0" fillId="0" borderId="31" xfId="15" applyNumberFormat="1" applyFont="1" applyBorder="1" applyAlignment="1">
      <alignment horizontal="center"/>
    </xf>
    <xf numFmtId="169" fontId="0" fillId="0" borderId="31" xfId="15" applyNumberFormat="1" applyFont="1" applyBorder="1" applyAlignment="1">
      <alignment horizontal="center"/>
    </xf>
    <xf numFmtId="0" fontId="0" fillId="0" borderId="39" xfId="0" applyBorder="1"/>
    <xf numFmtId="168" fontId="0" fillId="0" borderId="39" xfId="0" applyNumberFormat="1" applyBorder="1"/>
    <xf numFmtId="169" fontId="0" fillId="0" borderId="39" xfId="0" applyNumberFormat="1" applyBorder="1"/>
    <xf numFmtId="0" fontId="0" fillId="0" borderId="45" xfId="0" applyBorder="1"/>
    <xf numFmtId="168" fontId="0" fillId="0" borderId="63" xfId="0" applyNumberFormat="1" applyBorder="1"/>
    <xf numFmtId="169" fontId="0" fillId="0" borderId="63" xfId="0" applyNumberFormat="1" applyBorder="1"/>
    <xf numFmtId="0" fontId="51" fillId="0" borderId="0" xfId="66" applyFont="1">
      <alignment/>
      <protection/>
    </xf>
    <xf numFmtId="42" fontId="50" fillId="0" borderId="0" xfId="66" applyNumberFormat="1">
      <alignment/>
      <protection/>
    </xf>
    <xf numFmtId="2" fontId="50" fillId="0" borderId="16" xfId="66" applyNumberFormat="1" applyBorder="1">
      <alignment/>
      <protection/>
    </xf>
    <xf numFmtId="0" fontId="62" fillId="5" borderId="63" xfId="29" applyFont="1" applyBorder="1" applyAlignment="1">
      <alignment horizontal="center"/>
    </xf>
    <xf numFmtId="167" fontId="31" fillId="0" borderId="31" xfId="15" applyNumberFormat="1" applyFont="1" applyBorder="1" applyAlignment="1">
      <alignment horizontal="center" vertical="center" wrapText="1"/>
    </xf>
    <xf numFmtId="167" fontId="31" fillId="0" borderId="27" xfId="15" applyNumberFormat="1" applyFont="1" applyBorder="1" applyAlignment="1">
      <alignment horizontal="center" vertical="center" wrapText="1"/>
    </xf>
    <xf numFmtId="2" fontId="59" fillId="0" borderId="41" xfId="15" applyNumberFormat="1" applyFont="1" applyBorder="1" applyAlignment="1">
      <alignment horizontal="center"/>
    </xf>
    <xf numFmtId="2" fontId="59" fillId="0" borderId="63" xfId="15" applyNumberFormat="1" applyFont="1" applyBorder="1" applyAlignment="1">
      <alignment horizontal="center"/>
    </xf>
    <xf numFmtId="0" fontId="33" fillId="0" borderId="64" xfId="68" applyBorder="1">
      <alignment/>
      <protection/>
    </xf>
    <xf numFmtId="0" fontId="33" fillId="0" borderId="64" xfId="68" applyBorder="1" applyAlignment="1">
      <alignment horizontal="center"/>
      <protection/>
    </xf>
    <xf numFmtId="0" fontId="33" fillId="0" borderId="65" xfId="68" applyBorder="1">
      <alignment/>
      <protection/>
    </xf>
    <xf numFmtId="0" fontId="33" fillId="0" borderId="65" xfId="68" applyBorder="1" applyAlignment="1">
      <alignment horizontal="center"/>
      <protection/>
    </xf>
    <xf numFmtId="0" fontId="33" fillId="0" borderId="0" xfId="18" applyNumberFormat="1" applyFont="1" applyAlignment="1">
      <alignment horizontal="center"/>
    </xf>
    <xf numFmtId="0" fontId="33" fillId="0" borderId="64" xfId="62" applyBorder="1">
      <alignment/>
      <protection/>
    </xf>
    <xf numFmtId="168" fontId="34" fillId="0" borderId="64" xfId="18" applyNumberFormat="1" applyFont="1" applyBorder="1" applyAlignment="1">
      <alignment horizontal="center"/>
    </xf>
    <xf numFmtId="168" fontId="33" fillId="0" borderId="64" xfId="18" applyNumberFormat="1" applyFont="1" applyBorder="1" applyAlignment="1">
      <alignment horizontal="center"/>
    </xf>
    <xf numFmtId="0" fontId="50" fillId="0" borderId="64" xfId="66" applyBorder="1">
      <alignment/>
      <protection/>
    </xf>
    <xf numFmtId="0" fontId="51" fillId="0" borderId="64" xfId="66" applyFont="1" applyBorder="1">
      <alignment/>
      <protection/>
    </xf>
    <xf numFmtId="2" fontId="50" fillId="0" borderId="65" xfId="66" applyNumberFormat="1" applyBorder="1">
      <alignment/>
      <protection/>
    </xf>
    <xf numFmtId="42" fontId="50" fillId="0" borderId="65" xfId="66" applyNumberFormat="1" applyBorder="1">
      <alignment/>
      <protection/>
    </xf>
    <xf numFmtId="0" fontId="67" fillId="0" borderId="0" xfId="0" applyFont="1"/>
    <xf numFmtId="168" fontId="0" fillId="0" borderId="44" xfId="0" applyNumberFormat="1" applyBorder="1"/>
    <xf numFmtId="0" fontId="0" fillId="11" borderId="0" xfId="0" applyFill="1"/>
    <xf numFmtId="0" fontId="0" fillId="31" borderId="0" xfId="0" applyFill="1"/>
    <xf numFmtId="0" fontId="0" fillId="22" borderId="0" xfId="0" applyFill="1"/>
    <xf numFmtId="0" fontId="0" fillId="15" borderId="0" xfId="0" applyFill="1"/>
    <xf numFmtId="10" fontId="59" fillId="0" borderId="63" xfId="15" applyNumberFormat="1" applyFont="1" applyBorder="1" applyAlignment="1">
      <alignment horizontal="center"/>
    </xf>
    <xf numFmtId="0" fontId="2" fillId="0" borderId="0" xfId="20" applyFill="1" applyBorder="1"/>
    <xf numFmtId="0" fontId="4" fillId="18" borderId="10" xfId="0" applyFont="1" applyFill="1" applyBorder="1" applyAlignment="1">
      <alignment horizontal="center" vertical="center"/>
    </xf>
    <xf numFmtId="0" fontId="5" fillId="18" borderId="10" xfId="0" applyFont="1" applyFill="1" applyBorder="1" applyAlignment="1">
      <alignment horizontal="left" vertical="center" wrapText="1"/>
    </xf>
    <xf numFmtId="0" fontId="69" fillId="18" borderId="10" xfId="20" applyFont="1" applyFill="1" applyBorder="1" applyAlignment="1" quotePrefix="1">
      <alignment horizontal="center" vertical="center"/>
    </xf>
    <xf numFmtId="0" fontId="5" fillId="18" borderId="10" xfId="0" applyFont="1" applyFill="1" applyBorder="1" applyAlignment="1">
      <alignment horizontal="left" vertical="center"/>
    </xf>
    <xf numFmtId="0" fontId="5" fillId="18" borderId="66" xfId="0" applyFont="1" applyFill="1" applyBorder="1" applyAlignment="1">
      <alignment horizontal="left" vertical="center"/>
    </xf>
    <xf numFmtId="0" fontId="13" fillId="18" borderId="66" xfId="0" applyFont="1" applyFill="1" applyBorder="1" applyAlignment="1">
      <alignment horizontal="left" vertical="center" wrapText="1"/>
    </xf>
    <xf numFmtId="0" fontId="13" fillId="18" borderId="67" xfId="0" applyFont="1" applyFill="1" applyBorder="1" applyAlignment="1">
      <alignment horizontal="left" vertical="center" wrapText="1"/>
    </xf>
    <xf numFmtId="0" fontId="4" fillId="18" borderId="22" xfId="0" applyFont="1" applyFill="1" applyBorder="1" applyAlignment="1">
      <alignment horizontal="center" vertical="center" wrapText="1"/>
    </xf>
    <xf numFmtId="0" fontId="8" fillId="18" borderId="10" xfId="0" applyFont="1" applyFill="1" applyBorder="1" applyAlignment="1">
      <alignment horizontal="left" vertical="center" wrapText="1"/>
    </xf>
    <xf numFmtId="0" fontId="4" fillId="18" borderId="68" xfId="0" applyFont="1" applyFill="1" applyBorder="1" applyAlignment="1">
      <alignment horizontal="center" vertical="center" wrapText="1"/>
    </xf>
    <xf numFmtId="0" fontId="14" fillId="18" borderId="10" xfId="0" applyFont="1" applyFill="1" applyBorder="1" applyAlignment="1">
      <alignment horizontal="left" vertical="center" wrapText="1"/>
    </xf>
    <xf numFmtId="0" fontId="13" fillId="18" borderId="10" xfId="0" applyFont="1" applyFill="1" applyBorder="1" applyAlignment="1">
      <alignment horizontal="left" vertical="center" wrapText="1"/>
    </xf>
    <xf numFmtId="0" fontId="8" fillId="18" borderId="69" xfId="0" applyFont="1" applyFill="1" applyBorder="1" applyAlignment="1">
      <alignment horizontal="left" vertical="top" wrapText="1"/>
    </xf>
    <xf numFmtId="0" fontId="70" fillId="8" borderId="63" xfId="66" applyFont="1" applyFill="1" applyBorder="1" applyAlignment="1">
      <alignment horizontal="center"/>
      <protection/>
    </xf>
    <xf numFmtId="0" fontId="70" fillId="8" borderId="23" xfId="66" applyFont="1" applyFill="1" applyBorder="1">
      <alignment/>
      <protection/>
    </xf>
    <xf numFmtId="2" fontId="71" fillId="0" borderId="70" xfId="66" applyNumberFormat="1" applyFont="1" applyBorder="1" applyAlignment="1">
      <alignment horizontal="center"/>
      <protection/>
    </xf>
    <xf numFmtId="2" fontId="72" fillId="0" borderId="53" xfId="66" applyNumberFormat="1" applyFont="1" applyBorder="1" applyAlignment="1">
      <alignment horizontal="center"/>
      <protection/>
    </xf>
    <xf numFmtId="2" fontId="72" fillId="0" borderId="17" xfId="66" applyNumberFormat="1" applyFont="1" applyBorder="1" applyAlignment="1">
      <alignment horizontal="center"/>
      <protection/>
    </xf>
    <xf numFmtId="2" fontId="73" fillId="0" borderId="66" xfId="66" applyNumberFormat="1" applyFont="1" applyBorder="1" applyAlignment="1">
      <alignment horizontal="center"/>
      <protection/>
    </xf>
    <xf numFmtId="0" fontId="74" fillId="0" borderId="63" xfId="0" applyFont="1" applyBorder="1" applyAlignment="1" applyProtection="1">
      <alignment horizontal="center" vertical="center" wrapText="1"/>
      <protection locked="0"/>
    </xf>
    <xf numFmtId="167" fontId="75" fillId="0" borderId="71" xfId="15" applyNumberFormat="1" applyFont="1" applyBorder="1" applyAlignment="1" applyProtection="1">
      <alignment horizontal="right" vertical="center"/>
      <protection/>
    </xf>
    <xf numFmtId="167" fontId="75" fillId="0" borderId="72" xfId="15" applyNumberFormat="1" applyFont="1" applyBorder="1" applyAlignment="1" applyProtection="1">
      <alignment horizontal="right" vertical="center"/>
      <protection/>
    </xf>
    <xf numFmtId="167" fontId="75" fillId="0" borderId="40" xfId="15" applyNumberFormat="1" applyFont="1" applyBorder="1" applyAlignment="1" applyProtection="1">
      <alignment horizontal="right" vertical="center"/>
      <protection/>
    </xf>
    <xf numFmtId="10" fontId="75" fillId="0" borderId="71" xfId="15" applyNumberFormat="1" applyFont="1" applyBorder="1" applyAlignment="1" applyProtection="1">
      <alignment horizontal="right" vertical="center"/>
      <protection/>
    </xf>
    <xf numFmtId="10" fontId="75" fillId="0" borderId="72" xfId="15" applyNumberFormat="1" applyFont="1" applyBorder="1" applyAlignment="1" applyProtection="1">
      <alignment horizontal="right" vertical="center"/>
      <protection/>
    </xf>
    <xf numFmtId="10" fontId="75" fillId="0" borderId="63" xfId="15" applyNumberFormat="1" applyFont="1" applyBorder="1" applyAlignment="1" applyProtection="1">
      <alignment horizontal="right" vertical="center"/>
      <protection/>
    </xf>
    <xf numFmtId="167" fontId="75" fillId="0" borderId="71" xfId="15" applyNumberFormat="1" applyFont="1" applyBorder="1" applyAlignment="1" applyProtection="1">
      <alignment horizontal="right" vertical="center"/>
      <protection locked="0"/>
    </xf>
    <xf numFmtId="167" fontId="76" fillId="0" borderId="71" xfId="15" applyNumberFormat="1" applyFont="1" applyBorder="1" applyAlignment="1" applyProtection="1">
      <alignment horizontal="right" vertical="center"/>
      <protection/>
    </xf>
    <xf numFmtId="10" fontId="76" fillId="0" borderId="71" xfId="15" applyNumberFormat="1" applyFont="1" applyBorder="1" applyAlignment="1" applyProtection="1">
      <alignment horizontal="right" vertical="center"/>
      <protection/>
    </xf>
    <xf numFmtId="167" fontId="77" fillId="0" borderId="71" xfId="15" applyNumberFormat="1" applyFont="1" applyBorder="1" applyAlignment="1" applyProtection="1">
      <alignment horizontal="right" vertical="center"/>
      <protection/>
    </xf>
    <xf numFmtId="10" fontId="77" fillId="0" borderId="71" xfId="15" applyNumberFormat="1" applyFont="1" applyBorder="1" applyAlignment="1" applyProtection="1">
      <alignment horizontal="right" vertical="center"/>
      <protection/>
    </xf>
    <xf numFmtId="0" fontId="50" fillId="0" borderId="63" xfId="66" applyBorder="1">
      <alignment/>
      <protection/>
    </xf>
    <xf numFmtId="2" fontId="60" fillId="0" borderId="73" xfId="66" applyNumberFormat="1" applyFont="1" applyBorder="1" applyAlignment="1">
      <alignment horizontal="center"/>
      <protection/>
    </xf>
    <xf numFmtId="2" fontId="80" fillId="0" borderId="62" xfId="66" applyNumberFormat="1" applyFont="1" applyBorder="1" applyAlignment="1">
      <alignment horizontal="center"/>
      <protection/>
    </xf>
    <xf numFmtId="0" fontId="47" fillId="0" borderId="30" xfId="0" applyFont="1" applyBorder="1" applyAlignment="1">
      <alignment horizontal="left" vertical="center"/>
    </xf>
    <xf numFmtId="0" fontId="47" fillId="0" borderId="29" xfId="0" applyFont="1" applyBorder="1" applyAlignment="1">
      <alignment horizontal="left" vertical="center"/>
    </xf>
    <xf numFmtId="0" fontId="47" fillId="0" borderId="32" xfId="0" applyFont="1" applyBorder="1" applyAlignment="1">
      <alignment horizontal="left" vertical="center"/>
    </xf>
    <xf numFmtId="0" fontId="9" fillId="0" borderId="0" xfId="0" applyFont="1" applyAlignment="1">
      <alignment horizontal="left" wrapText="1"/>
    </xf>
    <xf numFmtId="0" fontId="3" fillId="41" borderId="68" xfId="0" applyFont="1" applyFill="1" applyBorder="1" applyAlignment="1">
      <alignment horizontal="center" vertical="center"/>
    </xf>
    <xf numFmtId="0" fontId="3" fillId="41" borderId="74" xfId="0" applyFont="1" applyFill="1" applyBorder="1" applyAlignment="1">
      <alignment horizontal="center" vertical="center"/>
    </xf>
    <xf numFmtId="0" fontId="44" fillId="0" borderId="12" xfId="0" applyFont="1" applyBorder="1" applyAlignment="1" quotePrefix="1">
      <alignment horizontal="left" vertical="center" wrapText="1"/>
    </xf>
    <xf numFmtId="0" fontId="0" fillId="0" borderId="0" xfId="0" applyAlignment="1" quotePrefix="1">
      <alignment horizontal="left" vertical="center" wrapText="1"/>
    </xf>
    <xf numFmtId="0" fontId="4" fillId="12" borderId="30" xfId="0" applyFont="1" applyFill="1" applyBorder="1" applyAlignment="1">
      <alignment horizontal="center" vertical="center" wrapText="1"/>
    </xf>
    <xf numFmtId="0" fontId="4" fillId="12" borderId="32" xfId="0" applyFont="1" applyFill="1" applyBorder="1" applyAlignment="1">
      <alignment horizontal="center" vertical="center" wrapText="1"/>
    </xf>
    <xf numFmtId="167" fontId="45" fillId="0" borderId="25" xfId="15" applyNumberFormat="1" applyFont="1" applyBorder="1" applyAlignment="1">
      <alignment horizontal="center" vertical="center"/>
    </xf>
    <xf numFmtId="167" fontId="45" fillId="0" borderId="62" xfId="15" applyNumberFormat="1" applyFont="1" applyBorder="1" applyAlignment="1">
      <alignment horizontal="center" vertical="center"/>
    </xf>
    <xf numFmtId="165" fontId="45" fillId="0" borderId="25" xfId="15" applyNumberFormat="1" applyFont="1" applyBorder="1" applyAlignment="1">
      <alignment horizontal="center" vertical="center"/>
    </xf>
    <xf numFmtId="165" fontId="45" fillId="0" borderId="62" xfId="15" applyNumberFormat="1" applyFont="1" applyBorder="1" applyAlignment="1">
      <alignment horizontal="center" vertical="center"/>
    </xf>
    <xf numFmtId="1" fontId="31" fillId="0" borderId="11" xfId="0" applyNumberFormat="1" applyFont="1" applyBorder="1" applyAlignment="1">
      <alignment horizontal="center" vertical="center"/>
    </xf>
    <xf numFmtId="1" fontId="31" fillId="0" borderId="21" xfId="0" applyNumberFormat="1" applyFont="1" applyBorder="1" applyAlignment="1">
      <alignment horizontal="center" vertical="center"/>
    </xf>
    <xf numFmtId="167" fontId="45" fillId="0" borderId="18" xfId="15" applyNumberFormat="1" applyFont="1" applyFill="1" applyBorder="1" applyAlignment="1">
      <alignment horizontal="center" vertical="center"/>
    </xf>
    <xf numFmtId="167" fontId="45" fillId="0" borderId="19" xfId="15" applyNumberFormat="1" applyFont="1" applyFill="1" applyBorder="1" applyAlignment="1">
      <alignment horizontal="center" vertical="center"/>
    </xf>
    <xf numFmtId="165" fontId="45" fillId="0" borderId="18" xfId="15" applyNumberFormat="1" applyFont="1" applyFill="1" applyBorder="1" applyAlignment="1">
      <alignment horizontal="center" vertical="center"/>
    </xf>
    <xf numFmtId="165" fontId="45" fillId="0" borderId="19" xfId="15" applyNumberFormat="1" applyFont="1" applyFill="1" applyBorder="1" applyAlignment="1">
      <alignment horizontal="center" vertical="center"/>
    </xf>
    <xf numFmtId="0" fontId="11" fillId="0" borderId="30"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32" xfId="0" applyFont="1" applyBorder="1" applyAlignment="1">
      <alignment horizontal="center" vertical="center" wrapText="1"/>
    </xf>
    <xf numFmtId="0" fontId="4" fillId="0" borderId="30" xfId="0" applyFont="1" applyBorder="1" applyAlignment="1">
      <alignment horizontal="center"/>
    </xf>
    <xf numFmtId="0" fontId="4" fillId="0" borderId="29" xfId="0" applyFont="1" applyBorder="1" applyAlignment="1">
      <alignment horizontal="center"/>
    </xf>
    <xf numFmtId="0" fontId="4" fillId="0" borderId="32" xfId="0" applyFont="1" applyBorder="1" applyAlignment="1">
      <alignment horizontal="center"/>
    </xf>
    <xf numFmtId="0" fontId="65" fillId="0" borderId="23" xfId="0" applyFont="1" applyBorder="1" applyAlignment="1">
      <alignment horizontal="center" vertical="center"/>
    </xf>
    <xf numFmtId="0" fontId="65" fillId="0" borderId="46" xfId="0" applyFont="1" applyBorder="1" applyAlignment="1">
      <alignment horizontal="center" vertical="center"/>
    </xf>
    <xf numFmtId="0" fontId="65" fillId="0" borderId="47" xfId="0" applyFont="1" applyBorder="1" applyAlignment="1">
      <alignment horizontal="center" vertical="center"/>
    </xf>
    <xf numFmtId="0" fontId="65" fillId="0" borderId="18" xfId="0" applyFont="1" applyBorder="1" applyAlignment="1">
      <alignment horizontal="center" vertical="center"/>
    </xf>
    <xf numFmtId="0" fontId="65" fillId="0" borderId="16" xfId="0" applyFont="1" applyBorder="1" applyAlignment="1">
      <alignment horizontal="center" vertical="center"/>
    </xf>
    <xf numFmtId="0" fontId="65" fillId="0" borderId="19" xfId="0" applyFont="1" applyBorder="1" applyAlignment="1">
      <alignment horizontal="center" vertical="center"/>
    </xf>
    <xf numFmtId="0" fontId="4" fillId="39" borderId="30" xfId="0" applyFont="1" applyFill="1" applyBorder="1" applyAlignment="1">
      <alignment horizontal="center" vertical="center" wrapText="1"/>
    </xf>
    <xf numFmtId="0" fontId="4" fillId="39" borderId="32" xfId="0" applyFont="1" applyFill="1" applyBorder="1" applyAlignment="1">
      <alignment horizontal="center" vertical="center" wrapText="1"/>
    </xf>
    <xf numFmtId="0" fontId="4" fillId="32" borderId="30" xfId="0" applyFont="1" applyFill="1" applyBorder="1" applyAlignment="1">
      <alignment horizontal="center" vertical="center" wrapText="1"/>
    </xf>
    <xf numFmtId="0" fontId="4" fillId="32" borderId="32" xfId="0" applyFont="1" applyFill="1" applyBorder="1" applyAlignment="1">
      <alignment horizontal="center" vertical="center" wrapText="1"/>
    </xf>
    <xf numFmtId="0" fontId="40" fillId="0" borderId="0" xfId="0" applyFont="1" applyAlignment="1">
      <alignment horizontal="center"/>
    </xf>
  </cellXfs>
  <cellStyles count="55">
    <cellStyle name="Normal" xfId="0" builtinId="0"/>
    <cellStyle name="Percent" xfId="15" builtinId="5"/>
    <cellStyle name="Currency" xfId="16" builtinId="4"/>
    <cellStyle name="Currency [0]" xfId="17" builtinId="7"/>
    <cellStyle name="Comma" xfId="18" builtinId="3"/>
    <cellStyle name="Comma [0]" xfId="19" builtinId="6"/>
    <cellStyle name="Hyperlink" xfId="20" builtinId="8"/>
    <cellStyle name="Title" xfId="21" builtinId="15"/>
    <cellStyle name="Heading 1" xfId="22" builtinId="16"/>
    <cellStyle name="Heading 2" xfId="23" builtinId="17"/>
    <cellStyle name="Heading 3" xfId="24" builtinId="18"/>
    <cellStyle name="Heading 4" xfId="25" builtinId="19"/>
    <cellStyle name="Good" xfId="26" builtinId="26"/>
    <cellStyle name="Bad" xfId="27" builtinId="27"/>
    <cellStyle name="Neutral" xfId="28" builtinId="28"/>
    <cellStyle name="Input" xfId="29" builtinId="20"/>
    <cellStyle name="Output" xfId="30" builtinId="21"/>
    <cellStyle name="Calculation" xfId="31" builtinId="22"/>
    <cellStyle name="Linked Cell" xfId="32" builtinId="24"/>
    <cellStyle name="Check Cell" xfId="33" builtinId="23"/>
    <cellStyle name="Warning Text" xfId="34" builtinId="11"/>
    <cellStyle name="Note" xfId="35" builtinId="10"/>
    <cellStyle name="Explanatory Text" xfId="36" builtinId="53"/>
    <cellStyle name="Total" xfId="37" builtinId="25"/>
    <cellStyle name="Accent1" xfId="38" builtinId="29"/>
    <cellStyle name="20% - Accent1" xfId="39" builtinId="30"/>
    <cellStyle name="40% - Accent1" xfId="40" builtinId="31"/>
    <cellStyle name="60% - Accent1" xfId="41" builtinId="32"/>
    <cellStyle name="Accent2" xfId="42" builtinId="33"/>
    <cellStyle name="20% - Accent2" xfId="43" builtinId="34"/>
    <cellStyle name="40% - Accent2" xfId="44" builtinId="35"/>
    <cellStyle name="60% - Accent2" xfId="45" builtinId="36"/>
    <cellStyle name="Accent3" xfId="46" builtinId="37"/>
    <cellStyle name="20% - Accent3" xfId="47" builtinId="38"/>
    <cellStyle name="40% - Accent3" xfId="48" builtinId="39"/>
    <cellStyle name="60% - Accent3" xfId="49" builtinId="40"/>
    <cellStyle name="Accent4" xfId="50" builtinId="41"/>
    <cellStyle name="20% - Accent4" xfId="51" builtinId="42"/>
    <cellStyle name="40% - Accent4" xfId="52" builtinId="43"/>
    <cellStyle name="60% - Accent4" xfId="53" builtinId="44"/>
    <cellStyle name="Accent5" xfId="54" builtinId="45"/>
    <cellStyle name="20% - Accent5" xfId="55" builtinId="46"/>
    <cellStyle name="40% - Accent5" xfId="56" builtinId="47"/>
    <cellStyle name="60% - Accent5" xfId="57" builtinId="48"/>
    <cellStyle name="Accent6" xfId="58" builtinId="49"/>
    <cellStyle name="20% - Accent6" xfId="59" builtinId="50"/>
    <cellStyle name="40% - Accent6" xfId="60" builtinId="51"/>
    <cellStyle name="60% - Accent6" xfId="61" builtinId="52"/>
    <cellStyle name="Normal 2" xfId="62"/>
    <cellStyle name="Normal 3" xfId="63"/>
    <cellStyle name="Normal 4" xfId="64"/>
    <cellStyle name="Normal 5" xfId="65"/>
    <cellStyle name="Normal 6" xfId="66"/>
    <cellStyle name="Normal 4 2" xfId="67"/>
    <cellStyle name="Normal 7" xfId="68"/>
  </cellStyles>
  <dxfs count="14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ill>
        <patternFill patternType="solid">
          <bgColor theme="7" tint="0.799979984760284"/>
        </patternFill>
      </fill>
    </dxf>
    <dxf>
      <fill>
        <patternFill patternType="solid">
          <bgColor theme="4" tint="0.599990010261536"/>
        </patternFill>
      </fill>
    </dxf>
    <dxf>
      <fill>
        <patternFill patternType="solid">
          <bgColor theme="5" tint="0.599990010261536"/>
        </patternFill>
      </fill>
    </dxf>
    <dxf>
      <fill>
        <patternFill patternType="solid">
          <bgColor theme="9" tint="0.599990010261536"/>
        </patternFill>
      </fill>
    </dxf>
    <dxf>
      <fill>
        <patternFill patternType="solid">
          <bgColor theme="7" tint="0.799979984760284"/>
        </patternFill>
      </fill>
    </dxf>
    <dxf>
      <fill>
        <patternFill patternType="solid">
          <bgColor theme="4" tint="0.599990010261536"/>
        </patternFill>
      </fill>
    </dxf>
    <dxf>
      <fill>
        <patternFill patternType="solid">
          <bgColor theme="5" tint="0.599990010261536"/>
        </patternFill>
      </fill>
    </dxf>
    <dxf>
      <fill>
        <patternFill patternType="solid">
          <bgColor theme="9" tint="0.599990010261536"/>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ont>
        <b/>
        <i val="0"/>
        <color rgb="FFFF0000"/>
      </font>
      <fill>
        <patternFill>
          <bgColor rgb="FFFFFF00"/>
        </patternFill>
      </fill>
    </dxf>
    <dxf>
      <fill>
        <patternFill>
          <bgColor rgb="FFFFFF00"/>
        </patternFill>
      </fill>
    </dxf>
    <dxf>
      <font>
        <b/>
        <i val="0"/>
        <color rgb="FFFF0000"/>
      </font>
      <fill>
        <patternFill>
          <bgColor rgb="FFFFFF00"/>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ill>
        <patternFill patternType="solid">
          <bgColor theme="7" tint="0.799979984760284"/>
        </patternFill>
      </fill>
    </dxf>
    <dxf>
      <fill>
        <patternFill patternType="solid">
          <bgColor theme="4" tint="0.599990010261536"/>
        </patternFill>
      </fill>
    </dxf>
    <dxf>
      <fill>
        <patternFill patternType="solid">
          <bgColor theme="5" tint="0.599990010261536"/>
        </patternFill>
      </fill>
    </dxf>
    <dxf>
      <fill>
        <patternFill patternType="solid">
          <bgColor theme="9" tint="0.599990010261536"/>
        </patternFill>
      </fill>
    </dxf>
    <dxf>
      <fill>
        <patternFill patternType="solid">
          <bgColor theme="7" tint="0.799979984760284"/>
        </patternFill>
      </fill>
    </dxf>
    <dxf>
      <fill>
        <patternFill patternType="solid">
          <bgColor theme="4" tint="0.599990010261536"/>
        </patternFill>
      </fill>
    </dxf>
    <dxf>
      <fill>
        <patternFill patternType="solid">
          <bgColor theme="5" tint="0.599990010261536"/>
        </patternFill>
      </fill>
    </dxf>
    <dxf>
      <fill>
        <patternFill patternType="solid">
          <bgColor theme="9" tint="0.599990010261536"/>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ill>
        <patternFill>
          <bgColor rgb="FFFFFF00"/>
        </patternFill>
      </fill>
    </dxf>
    <dxf>
      <fill>
        <patternFill>
          <bgColor rgb="FFFFFF00"/>
        </patternFill>
      </fill>
    </dxf>
    <dxf>
      <font>
        <b/>
        <i val="0"/>
        <color rgb="FFFF0000"/>
      </font>
      <fill>
        <patternFill>
          <bgColor rgb="FFFFFF00"/>
        </patternFill>
      </fill>
    </dxf>
    <dxf>
      <fill>
        <patternFill>
          <bgColor rgb="FFFFFF00"/>
        </patternFill>
      </fill>
    </dxf>
    <dxf>
      <font>
        <b/>
        <i val="0"/>
        <color rgb="FFFF0000"/>
      </font>
      <fill>
        <patternFill>
          <bgColor rgb="FFFFFF00"/>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ill>
        <patternFill patternType="solid">
          <bgColor theme="7" tint="0.799979984760284"/>
        </patternFill>
      </fill>
    </dxf>
    <dxf>
      <fill>
        <patternFill patternType="solid">
          <bgColor theme="4" tint="0.599990010261536"/>
        </patternFill>
      </fill>
    </dxf>
    <dxf>
      <fill>
        <patternFill patternType="solid">
          <bgColor theme="5" tint="0.599990010261536"/>
        </patternFill>
      </fill>
    </dxf>
    <dxf>
      <fill>
        <patternFill patternType="solid">
          <bgColor theme="9" tint="0.599990010261536"/>
        </patternFill>
      </fill>
    </dxf>
    <dxf>
      <fill>
        <patternFill patternType="solid">
          <bgColor theme="7" tint="0.799979984760284"/>
        </patternFill>
      </fill>
    </dxf>
    <dxf>
      <fill>
        <patternFill patternType="solid">
          <bgColor theme="4" tint="0.599990010261536"/>
        </patternFill>
      </fill>
    </dxf>
    <dxf>
      <fill>
        <patternFill patternType="solid">
          <bgColor theme="5" tint="0.599990010261536"/>
        </patternFill>
      </fill>
    </dxf>
    <dxf>
      <fill>
        <patternFill patternType="solid">
          <bgColor theme="9" tint="0.599990010261536"/>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ill>
        <patternFill patternType="solid">
          <bgColor theme="7" tint="0.799979984760284"/>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9" tint="0.599990010261536"/>
        </patternFill>
      </fill>
    </dxf>
    <dxf>
      <fill>
        <patternFill patternType="solid">
          <bgColor theme="5" tint="0.599990010261536"/>
        </patternFill>
      </fill>
    </dxf>
    <dxf>
      <fill>
        <patternFill patternType="solid">
          <bgColor theme="4" tint="0.599990010261536"/>
        </patternFill>
      </fill>
    </dxf>
    <dxf>
      <fill>
        <patternFill patternType="solid">
          <bgColor theme="7" tint="0.799979984760284"/>
        </patternFill>
      </fill>
    </dxf>
    <dxf>
      <fill>
        <patternFill>
          <bgColor rgb="FFFFFF00"/>
        </patternFill>
      </fill>
    </dxf>
    <dxf>
      <fill>
        <patternFill>
          <bgColor rgb="FFFFFF00"/>
        </patternFill>
      </fill>
    </dxf>
    <dxf>
      <font>
        <b/>
        <i val="0"/>
        <color rgb="FFFF0000"/>
      </font>
      <fill>
        <patternFill>
          <bgColor rgb="FFFFFF00"/>
        </patternFill>
      </fill>
    </dxf>
    <dxf>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40" Type="http://schemas.openxmlformats.org/officeDocument/2006/relationships/worksheet" Target="worksheets/sheet38.xml" /><Relationship Id="rId42" Type="http://schemas.openxmlformats.org/officeDocument/2006/relationships/worksheet" Target="worksheets/sheet40.xml" /><Relationship Id="rId41" Type="http://schemas.openxmlformats.org/officeDocument/2006/relationships/worksheet" Target="worksheets/sheet39.xml" /><Relationship Id="rId44" Type="http://schemas.openxmlformats.org/officeDocument/2006/relationships/worksheet" Target="worksheets/sheet42.xml" /><Relationship Id="rId43" Type="http://schemas.openxmlformats.org/officeDocument/2006/relationships/worksheet" Target="worksheets/sheet41.xml" /><Relationship Id="rId46" Type="http://schemas.openxmlformats.org/officeDocument/2006/relationships/worksheet" Target="worksheets/sheet44.xml" /><Relationship Id="rId45" Type="http://schemas.openxmlformats.org/officeDocument/2006/relationships/worksheet" Target="worksheets/sheet43.xml" /><Relationship Id="rId107" Type="http://schemas.openxmlformats.org/officeDocument/2006/relationships/customXml" Target="../customXml/item2.xml" /><Relationship Id="rId106" Type="http://schemas.openxmlformats.org/officeDocument/2006/relationships/customXml" Target="../customXml/item1.xml" /><Relationship Id="rId105" Type="http://schemas.openxmlformats.org/officeDocument/2006/relationships/sharedStrings" Target="sharedStrings.xml" /><Relationship Id="rId104" Type="http://schemas.openxmlformats.org/officeDocument/2006/relationships/worksheet" Target="worksheets/sheet102.xml" /><Relationship Id="rId109" Type="http://schemas.openxmlformats.org/officeDocument/2006/relationships/sheetMetadata" Target="metadata.xml" /><Relationship Id="rId108" Type="http://schemas.openxmlformats.org/officeDocument/2006/relationships/customXml" Target="../customXml/item3.xml" /><Relationship Id="rId48" Type="http://schemas.openxmlformats.org/officeDocument/2006/relationships/worksheet" Target="worksheets/sheet46.xml" /><Relationship Id="rId47" Type="http://schemas.openxmlformats.org/officeDocument/2006/relationships/worksheet" Target="worksheets/sheet45.xml" /><Relationship Id="rId49" Type="http://schemas.openxmlformats.org/officeDocument/2006/relationships/worksheet" Target="worksheets/sheet47.xml" /><Relationship Id="rId103" Type="http://schemas.openxmlformats.org/officeDocument/2006/relationships/worksheet" Target="worksheets/sheet101.xml" /><Relationship Id="rId102" Type="http://schemas.openxmlformats.org/officeDocument/2006/relationships/worksheet" Target="worksheets/sheet100.xml" /><Relationship Id="rId101" Type="http://schemas.openxmlformats.org/officeDocument/2006/relationships/worksheet" Target="worksheets/sheet99.xml" /><Relationship Id="rId100" Type="http://schemas.openxmlformats.org/officeDocument/2006/relationships/worksheet" Target="worksheets/sheet98.xml" /><Relationship Id="rId31" Type="http://schemas.openxmlformats.org/officeDocument/2006/relationships/worksheet" Target="worksheets/sheet29.xml" /><Relationship Id="rId30" Type="http://schemas.openxmlformats.org/officeDocument/2006/relationships/worksheet" Target="worksheets/sheet28.xml" /><Relationship Id="rId33" Type="http://schemas.openxmlformats.org/officeDocument/2006/relationships/worksheet" Target="worksheets/sheet31.xml" /><Relationship Id="rId32" Type="http://schemas.openxmlformats.org/officeDocument/2006/relationships/worksheet" Target="worksheets/sheet30.xml" /><Relationship Id="rId35" Type="http://schemas.openxmlformats.org/officeDocument/2006/relationships/worksheet" Target="worksheets/sheet33.xml" /><Relationship Id="rId34" Type="http://schemas.openxmlformats.org/officeDocument/2006/relationships/worksheet" Target="worksheets/sheet32.xml" /><Relationship Id="rId37" Type="http://schemas.openxmlformats.org/officeDocument/2006/relationships/worksheet" Target="worksheets/sheet35.xml" /><Relationship Id="rId36" Type="http://schemas.openxmlformats.org/officeDocument/2006/relationships/worksheet" Target="worksheets/sheet34.xml" /><Relationship Id="rId39" Type="http://schemas.openxmlformats.org/officeDocument/2006/relationships/worksheet" Target="worksheets/sheet37.xml" /><Relationship Id="rId38" Type="http://schemas.openxmlformats.org/officeDocument/2006/relationships/worksheet" Target="worksheets/sheet36.xml" /><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26" Type="http://schemas.openxmlformats.org/officeDocument/2006/relationships/worksheet" Target="worksheets/sheet24.xml" /><Relationship Id="rId25" Type="http://schemas.openxmlformats.org/officeDocument/2006/relationships/worksheet" Target="worksheets/sheet23.xml" /><Relationship Id="rId28" Type="http://schemas.openxmlformats.org/officeDocument/2006/relationships/worksheet" Target="worksheets/sheet26.xml" /><Relationship Id="rId27" Type="http://schemas.openxmlformats.org/officeDocument/2006/relationships/worksheet" Target="worksheets/sheet25.xml" /><Relationship Id="rId29" Type="http://schemas.openxmlformats.org/officeDocument/2006/relationships/worksheet" Target="worksheets/sheet27.xml" /><Relationship Id="rId95" Type="http://schemas.openxmlformats.org/officeDocument/2006/relationships/worksheet" Target="worksheets/sheet93.xml" /><Relationship Id="rId94" Type="http://schemas.openxmlformats.org/officeDocument/2006/relationships/worksheet" Target="worksheets/sheet92.xml" /><Relationship Id="rId97" Type="http://schemas.openxmlformats.org/officeDocument/2006/relationships/worksheet" Target="worksheets/sheet95.xml" /><Relationship Id="rId96" Type="http://schemas.openxmlformats.org/officeDocument/2006/relationships/worksheet" Target="worksheets/sheet94.xml" /><Relationship Id="rId11" Type="http://schemas.openxmlformats.org/officeDocument/2006/relationships/worksheet" Target="worksheets/sheet9.xml" /><Relationship Id="rId99" Type="http://schemas.openxmlformats.org/officeDocument/2006/relationships/worksheet" Target="worksheets/sheet97.xml" /><Relationship Id="rId10" Type="http://schemas.openxmlformats.org/officeDocument/2006/relationships/worksheet" Target="worksheets/sheet8.xml" /><Relationship Id="rId98" Type="http://schemas.openxmlformats.org/officeDocument/2006/relationships/worksheet" Target="worksheets/sheet96.xml" /><Relationship Id="rId13" Type="http://schemas.openxmlformats.org/officeDocument/2006/relationships/worksheet" Target="worksheets/sheet11.xml" /><Relationship Id="rId12" Type="http://schemas.openxmlformats.org/officeDocument/2006/relationships/worksheet" Target="worksheets/sheet10.xml" /><Relationship Id="rId91" Type="http://schemas.openxmlformats.org/officeDocument/2006/relationships/worksheet" Target="worksheets/sheet89.xml" /><Relationship Id="rId90" Type="http://schemas.openxmlformats.org/officeDocument/2006/relationships/worksheet" Target="worksheets/sheet88.xml" /><Relationship Id="rId93" Type="http://schemas.openxmlformats.org/officeDocument/2006/relationships/worksheet" Target="worksheets/sheet91.xml" /><Relationship Id="rId92" Type="http://schemas.openxmlformats.org/officeDocument/2006/relationships/worksheet" Target="worksheets/sheet90.xml" /><Relationship Id="rId15" Type="http://schemas.openxmlformats.org/officeDocument/2006/relationships/worksheet" Target="worksheets/sheet13.xml" /><Relationship Id="rId110" Type="http://schemas.openxmlformats.org/officeDocument/2006/relationships/calcChain" Target="calcChain.xml" /><Relationship Id="rId14" Type="http://schemas.openxmlformats.org/officeDocument/2006/relationships/worksheet" Target="worksheets/sheet12.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 Id="rId84" Type="http://schemas.openxmlformats.org/officeDocument/2006/relationships/worksheet" Target="worksheets/sheet82.xml" /><Relationship Id="rId83" Type="http://schemas.openxmlformats.org/officeDocument/2006/relationships/worksheet" Target="worksheets/sheet81.xml" /><Relationship Id="rId86" Type="http://schemas.openxmlformats.org/officeDocument/2006/relationships/worksheet" Target="worksheets/sheet84.xml" /><Relationship Id="rId85" Type="http://schemas.openxmlformats.org/officeDocument/2006/relationships/worksheet" Target="worksheets/sheet83.xml" /><Relationship Id="rId88" Type="http://schemas.openxmlformats.org/officeDocument/2006/relationships/worksheet" Target="worksheets/sheet86.xml" /><Relationship Id="rId87" Type="http://schemas.openxmlformats.org/officeDocument/2006/relationships/worksheet" Target="worksheets/sheet85.xml" /><Relationship Id="rId89" Type="http://schemas.openxmlformats.org/officeDocument/2006/relationships/worksheet" Target="worksheets/sheet87.xml" /><Relationship Id="rId80" Type="http://schemas.openxmlformats.org/officeDocument/2006/relationships/worksheet" Target="worksheets/sheet78.xml" /><Relationship Id="rId82" Type="http://schemas.openxmlformats.org/officeDocument/2006/relationships/worksheet" Target="worksheets/sheet80.xml" /><Relationship Id="rId81" Type="http://schemas.openxmlformats.org/officeDocument/2006/relationships/worksheet" Target="worksheets/sheet79.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5" Type="http://schemas.openxmlformats.org/officeDocument/2006/relationships/worksheet" Target="worksheets/sheet3.xml" /><Relationship Id="rId6" Type="http://schemas.openxmlformats.org/officeDocument/2006/relationships/worksheet" Target="worksheets/sheet4.xml" /><Relationship Id="rId7" Type="http://schemas.openxmlformats.org/officeDocument/2006/relationships/worksheet" Target="worksheets/sheet5.xml" /><Relationship Id="rId8" Type="http://schemas.openxmlformats.org/officeDocument/2006/relationships/worksheet" Target="worksheets/sheet6.xml" /><Relationship Id="rId73" Type="http://schemas.openxmlformats.org/officeDocument/2006/relationships/worksheet" Target="worksheets/sheet71.xml" /><Relationship Id="rId72" Type="http://schemas.openxmlformats.org/officeDocument/2006/relationships/worksheet" Target="worksheets/sheet70.xml" /><Relationship Id="rId75" Type="http://schemas.openxmlformats.org/officeDocument/2006/relationships/worksheet" Target="worksheets/sheet73.xml" /><Relationship Id="rId74" Type="http://schemas.openxmlformats.org/officeDocument/2006/relationships/worksheet" Target="worksheets/sheet72.xml" /><Relationship Id="rId77" Type="http://schemas.openxmlformats.org/officeDocument/2006/relationships/worksheet" Target="worksheets/sheet75.xml" /><Relationship Id="rId76" Type="http://schemas.openxmlformats.org/officeDocument/2006/relationships/worksheet" Target="worksheets/sheet74.xml" /><Relationship Id="rId79" Type="http://schemas.openxmlformats.org/officeDocument/2006/relationships/worksheet" Target="worksheets/sheet77.xml" /><Relationship Id="rId78" Type="http://schemas.openxmlformats.org/officeDocument/2006/relationships/worksheet" Target="worksheets/sheet76.xml" /><Relationship Id="rId71" Type="http://schemas.openxmlformats.org/officeDocument/2006/relationships/worksheet" Target="worksheets/sheet69.xml" /><Relationship Id="rId70" Type="http://schemas.openxmlformats.org/officeDocument/2006/relationships/worksheet" Target="worksheets/sheet68.xml" /><Relationship Id="rId62" Type="http://schemas.openxmlformats.org/officeDocument/2006/relationships/worksheet" Target="worksheets/sheet60.xml" /><Relationship Id="rId61" Type="http://schemas.openxmlformats.org/officeDocument/2006/relationships/worksheet" Target="worksheets/sheet59.xml" /><Relationship Id="rId64" Type="http://schemas.openxmlformats.org/officeDocument/2006/relationships/worksheet" Target="worksheets/sheet62.xml" /><Relationship Id="rId63" Type="http://schemas.openxmlformats.org/officeDocument/2006/relationships/worksheet" Target="worksheets/sheet61.xml" /><Relationship Id="rId66" Type="http://schemas.openxmlformats.org/officeDocument/2006/relationships/worksheet" Target="worksheets/sheet64.xml" /><Relationship Id="rId65" Type="http://schemas.openxmlformats.org/officeDocument/2006/relationships/worksheet" Target="worksheets/sheet63.xml" /><Relationship Id="rId68" Type="http://schemas.openxmlformats.org/officeDocument/2006/relationships/worksheet" Target="worksheets/sheet66.xml" /><Relationship Id="rId67" Type="http://schemas.openxmlformats.org/officeDocument/2006/relationships/worksheet" Target="worksheets/sheet65.xml" /><Relationship Id="rId60" Type="http://schemas.openxmlformats.org/officeDocument/2006/relationships/worksheet" Target="worksheets/sheet58.xml" /><Relationship Id="rId69" Type="http://schemas.openxmlformats.org/officeDocument/2006/relationships/worksheet" Target="worksheets/sheet67.xml" /><Relationship Id="rId51" Type="http://schemas.openxmlformats.org/officeDocument/2006/relationships/worksheet" Target="worksheets/sheet49.xml" /><Relationship Id="rId50" Type="http://schemas.openxmlformats.org/officeDocument/2006/relationships/worksheet" Target="worksheets/sheet48.xml" /><Relationship Id="rId53" Type="http://schemas.openxmlformats.org/officeDocument/2006/relationships/worksheet" Target="worksheets/sheet51.xml" /><Relationship Id="rId52" Type="http://schemas.openxmlformats.org/officeDocument/2006/relationships/worksheet" Target="worksheets/sheet50.xml" /><Relationship Id="rId55" Type="http://schemas.openxmlformats.org/officeDocument/2006/relationships/worksheet" Target="worksheets/sheet53.xml" /><Relationship Id="rId54" Type="http://schemas.openxmlformats.org/officeDocument/2006/relationships/worksheet" Target="worksheets/sheet52.xml" /><Relationship Id="rId57" Type="http://schemas.openxmlformats.org/officeDocument/2006/relationships/worksheet" Target="worksheets/sheet55.xml" /><Relationship Id="rId56" Type="http://schemas.openxmlformats.org/officeDocument/2006/relationships/worksheet" Target="worksheets/sheet54.xml" /><Relationship Id="rId59" Type="http://schemas.openxmlformats.org/officeDocument/2006/relationships/worksheet" Target="worksheets/sheet57.xml" /><Relationship Id="rId58" Type="http://schemas.openxmlformats.org/officeDocument/2006/relationships/worksheet" Target="worksheets/sheet56.xml" /></Relationships>
</file>

<file path=xl/charts/_rels/chart1.xml.rels><?xml version="1.0" encoding="UTF-8" standalone="yes"?><Relationships xmlns="http://schemas.openxmlformats.org/package/2006/relationships"><Relationship Id="rId1" Type="http://schemas.microsoft.com/office/2011/relationships/chartStyle" Target="style1.xml" /><Relationship Id="rId2" Type="http://schemas.microsoft.com/office/2011/relationships/chartColorStyle" Target="colors1.xml" /></Relationships>
</file>

<file path=xl/charts/_rels/chart2.xml.rels><?xml version="1.0" encoding="UTF-8" standalone="yes"?><Relationships xmlns="http://schemas.openxmlformats.org/package/2006/relationships"><Relationship Id="rId1" Type="http://schemas.microsoft.com/office/2011/relationships/chartStyle" Target="style2.xml" /><Relationship Id="rId2" Type="http://schemas.microsoft.com/office/2011/relationships/chartColorStyle" Target="colors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'Example Assessment'!$B$18</c:f>
        </c:strRef>
      </c:tx>
      <c:layout/>
      <c:overlay val="0"/>
      <c:spPr>
        <a:noFill/>
        <a:ln w="6350">
          <a:noFill/>
        </a:ln>
        <a:effectLst/>
      </c:spPr>
      <c:txPr>
        <a:bodyPr vert="horz" rot="0" wrap="square"/>
        <a:lstStyle/>
        <a:p>
          <a:pPr>
            <a:defRPr lang="en-US" sz="1600" b="1" i="0" u="none" baseline="0" kern="120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'Example Assessment'!$B$11</c:f>
              <c:strCache>
                <c:ptCount val="1"/>
                <c:pt idx="0">
                  <c:v>Negotiated Level (2018 - 2023)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a:gradFill>
            <a:ln w="6350">
              <a:noFill/>
            </a:ln>
            <a:effectLst/>
          </c:spPr>
          <c:invertIfNegative val="0"/>
          <c:cat>
            <c:strRef>
              <c:f>'Example Assessment'!$B$16</c:f>
              <c:strCache>
                <c:ptCount val="1"/>
                <c:pt idx="0">
                  <c:v>Model Predictions And Adjustments</c:v>
                </c:pt>
              </c:strCache>
            </c:strRef>
          </c:cat>
          <c:val>
            <c:numRef>
              <c:f>'Example Assessment'!$C$11</c:f>
              <c:numCache>
                <c:formatCode>0.00</c:formatCode>
                <c:ptCount val="1"/>
                <c:pt idx="0">
                  <c:v>0.662013113498688</c:v>
                </c:pt>
              </c:numCache>
            </c:numRef>
          </c:val>
          <c:extLst>
            <c:ext xmlns:c16="http://schemas.microsoft.com/office/drawing/2014/chart" uri="{C3380CC4-5D6E-409C-BE32-E72D297353CC}">
              <c16:uniqueId val="{00000000-B003-48A9-AA1D-FEB9B0CB0DBC}"/>
            </c:ext>
          </c:extLst>
        </c:ser>
        <c:ser>
          <c:idx val="1"/>
          <c:order val="1"/>
          <c:tx>
            <c:strRef>
              <c:f>'Example Assessment'!$B$13</c:f>
              <c:strCache>
                <c:ptCount val="1"/>
                <c:pt idx="0">
                  <c:v>Adjusted Level (2024)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a:gradFill>
            <a:ln w="6350">
              <a:noFill/>
            </a:ln>
            <a:effectLst/>
          </c:spPr>
          <c:invertIfNegative val="0"/>
          <c:cat>
            <c:strRef>
              <c:f>'Example Assessment'!$B$16</c:f>
              <c:strCache>
                <c:ptCount val="1"/>
                <c:pt idx="0">
                  <c:v>Model Predictions And Adjustments</c:v>
                </c:pt>
              </c:strCache>
            </c:strRef>
          </c:cat>
          <c:val>
            <c:numRef>
              <c:f>'Example Assessment'!$C$13</c:f>
              <c:numCache>
                <c:formatCode>0.00</c:formatCode>
                <c:ptCount val="1"/>
                <c:pt idx="0">
                  <c:v>0.989733278751373</c:v>
                </c:pt>
              </c:numCache>
            </c:numRef>
          </c:val>
          <c:extLst>
            <c:ext xmlns:c16="http://schemas.microsoft.com/office/drawing/2014/chart" uri="{C3380CC4-5D6E-409C-BE32-E72D297353CC}">
              <c16:uniqueId val="{00000003-B003-48A9-AA1D-FEB9B0CB0DBC}"/>
            </c:ext>
          </c:extLst>
        </c:ser>
        <c:ser>
          <c:idx val="2"/>
          <c:order val="2"/>
          <c:tx>
            <c:strRef>
              <c:f>'Example Assessment'!$B$12</c:f>
              <c:strCache>
                <c:ptCount val="1"/>
                <c:pt idx="0">
                  <c:v>Adult - Credential Attainment 4th Quarter After Exit - 2024</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a:gradFill>
            <a:ln w="6350">
              <a:noFill/>
            </a:ln>
            <a:effectLst/>
          </c:spPr>
          <c:invertIfNegative val="0"/>
          <c:cat>
            <c:strRef>
              <c:f>'Example Assessment'!$B$16</c:f>
              <c:strCache>
                <c:ptCount val="1"/>
                <c:pt idx="0">
                  <c:v>Model Predictions And Adjustments</c:v>
                </c:pt>
              </c:strCache>
            </c:strRef>
          </c:cat>
          <c:val>
            <c:numRef>
              <c:f>'Example Assessment'!$C$12</c:f>
              <c:numCache>
                <c:formatCode>0.00</c:formatCode>
                <c:ptCount val="1"/>
                <c:pt idx="0">
                  <c:v>0.780505952380952</c:v>
                </c:pt>
              </c:numCache>
            </c:numRef>
          </c:val>
          <c:extLst>
            <c:ext xmlns:c16="http://schemas.microsoft.com/office/drawing/2014/chart" uri="{C3380CC4-5D6E-409C-BE32-E72D297353CC}">
              <c16:uniqueId val="{00000004-B003-48A9-AA1D-FEB9B0CB0DBC}"/>
            </c:ext>
          </c:extLst>
        </c:ser>
        <c:dLbls>
          <c:showLegendKey val="0"/>
          <c:showVal val="0"/>
          <c:showCatName val="0"/>
          <c:showSerName val="0"/>
          <c:showPercent val="0"/>
          <c:showBubbleSize val="0"/>
          <c:showLeaderLines val="0"/>
        </c:dLbls>
        <c:overlap val="-24"/>
        <c:gapWidth val="100"/>
        <c:axId val="-1008306987"/>
        <c:axId val="496314684"/>
        <c:extLst>
          <c:ext xmlns:c15="http://schemas.microsoft.com/office/drawing/2012/chart" uri="{02D57815-91ED-43cb-92C2-25804820EDAC}">
            <c15:filteredBarSeries>
              <c15:ser>
                <c:idx val="3"/>
                <c:order val="3"/>
                <c:tx>
                  <c:strRef>
                    <c:extLst>
                      <c:ext uri="{02D57815-91ED-43cb-92C2-25804820EDAC}">
                        <c15:formulaRef>
                          <c15:sqref>'Example Assessment'!$B$14</c15:sqref>
                        </c15:formulaRef>
                      </c:ext>
                    </c:extLst>
                    <c:strCache>
                      <c:ptCount val="1"/>
                      <c:pt idx="0">
                        <c:v>Adjust Factor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a:gradFill>
                  <a:ln w="6350">
                    <a:noFill/>
                  </a:ln>
                  <a:effectLst/>
                </c:spPr>
                <c:invertIfNegative val="0"/>
                <c:val>
                  <c:numRef>
                    <c:extLst>
                      <c:ext uri="{02D57815-91ED-43cb-92C2-25804820EDAC}">
                        <c15:formulaRef>
                          <c15:sqref>'Example Assessment'!$C$14</c15:sqref>
                        </c15:formulaRef>
                      </c:ext>
                    </c:extLst>
                    <c:numCache>
                      <c:formatCode>0.00</c:formatCode>
                      <c:ptCount val="1"/>
                      <c:pt idx="0">
                        <c:v>0.327720165252686</c:v>
                      </c:pt>
                    </c:numCache>
                  </c:numRef>
                </c:val>
                <c:extLst>
                  <c:ext xmlns:c16="http://schemas.microsoft.com/office/drawing/2014/chart" uri="{C3380CC4-5D6E-409C-BE32-E72D297353CC}">
                    <c16:uniqueId val="{00000006-B003-48A9-AA1D-FEB9B0CB0DBC}"/>
                  </c:ext>
                </c:extLst>
              </c15:ser>
            </c15:filteredBarSeries>
          </c:ext>
        </c:extLst>
      </c:barChart>
      <c:catAx>
        <c:axId val="-1008306987"/>
        <c:scaling>
          <c:orientation val="minMax"/>
        </c:scaling>
        <c:delete val="0"/>
        <c:axPos val="b"/>
        <c:numFmt formatCode="General" sourceLinked="1"/>
        <c:majorTickMark val="none"/>
        <c:minorTickMark val="none"/>
        <c:tickLblPos val="nextTo"/>
        <c:spPr>
          <a:noFill/>
          <a:ln w="9525" cap="flat" cmpd="sng">
            <a:solidFill>
              <a:schemeClr val="tx2">
                <a:lumMod val="15000"/>
                <a:lumOff val="85000"/>
              </a:schemeClr>
            </a:solidFill>
            <a:round/>
          </a:ln>
          <a:effectLst/>
        </c:spPr>
        <c:txPr>
          <a:bodyPr vert="horz" rot="-60000000" spcFirstLastPara="1" vertOverflow="ellipsis" anchor="ctr" anchorCtr="1" wrap="square"/>
          <a:lstStyle/>
          <a:p>
            <a:pPr>
              <a:defRPr lang="en-US" sz="900" b="0" i="0" u="none" baseline="0" kern="1200">
                <a:solidFill>
                  <a:schemeClr val="tx2"/>
                </a:solidFill>
                <a:latin typeface="+mn-lt"/>
                <a:ea typeface="+mn-ea"/>
                <a:cs typeface="+mn-cs"/>
              </a:defRPr>
            </a:pPr>
            <a:endParaRPr lang="en-US"/>
          </a:p>
        </c:txPr>
        <c:crossAx val="496314684"/>
        <c:crosses val="autoZero"/>
        <c:auto val="1"/>
        <c:lblOffset val="100"/>
        <c:noMultiLvlLbl val="0"/>
      </c:catAx>
      <c:valAx>
        <c:axId val="496314684"/>
        <c:scaling>
          <c:orientation val="minMax"/>
        </c:scaling>
        <c:delete val="0"/>
        <c:axPos val="l"/>
        <c:majorGridlines>
          <c:spPr>
            <a:ln w="9525" cap="flat" cmpd="sng">
              <a:solidFill>
                <a:schemeClr val="tx2">
                  <a:lumMod val="15000"/>
                  <a:lumOff val="85000"/>
                </a:schemeClr>
              </a:solidFill>
              <a:round/>
            </a:ln>
            <a:effectLst/>
          </c:spPr>
        </c:majorGridlines>
        <c:numFmt formatCode="#,##0.00" sourceLinked="0"/>
        <c:majorTickMark val="none"/>
        <c:minorTickMark val="none"/>
        <c:tickLblPos val="nextTo"/>
        <c:spPr>
          <a:noFill/>
          <a:ln w="6350">
            <a:noFill/>
          </a:ln>
          <a:effectLst/>
        </c:spPr>
        <c:txPr>
          <a:bodyPr vert="horz" rot="-60000000" spcFirstLastPara="1" vertOverflow="ellipsis" anchor="ctr" anchorCtr="1" wrap="square"/>
          <a:lstStyle/>
          <a:p>
            <a:pPr>
              <a:defRPr lang="en-US" sz="900" b="0" i="0" u="none" baseline="0" kern="1200">
                <a:solidFill>
                  <a:schemeClr val="tx2"/>
                </a:solidFill>
                <a:latin typeface="+mn-lt"/>
                <a:ea typeface="+mn-ea"/>
                <a:cs typeface="+mn-cs"/>
              </a:defRPr>
            </a:pPr>
            <a:endParaRPr lang="en-US"/>
          </a:p>
        </c:txPr>
        <c:crossAx val="-1008306987"/>
        <c:crosses val="autoZero"/>
        <c:crossBetween val="between"/>
      </c:valAx>
      <c:spPr>
        <a:noFill/>
        <a:ln w="6350">
          <a:noFill/>
        </a:ln>
        <a:effectLst/>
      </c:spPr>
    </c:plotArea>
    <c:legend>
      <c:legendPos val="b"/>
      <c:layout/>
      <c:overlay val="0"/>
      <c:spPr>
        <a:noFill/>
        <a:ln w="6350">
          <a:noFill/>
        </a:ln>
        <a:effectLst/>
      </c:spPr>
      <c:txPr>
        <a:bodyPr vert="horz" rot="0" spcFirstLastPara="1" vertOverflow="ellipsis" anchor="ctr" anchorCtr="1" wrap="square"/>
        <a:lstStyle/>
        <a:p>
          <a:pPr>
            <a:defRPr lang="en-US" sz="900" b="0" i="0" u="none" baseline="0" kern="120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2">
          <a:lumMod val="15000"/>
          <a:lumOff val="85000"/>
        </a:schemeClr>
      </a:solidFill>
      <a:round/>
    </a:ln>
    <a:effectLst/>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Summary_Regional!$B$24</c:f>
        </c:strRef>
      </c:tx>
      <c:layout/>
      <c:overlay val="0"/>
      <c:spPr>
        <a:noFill/>
        <a:ln w="6350">
          <a:noFill/>
        </a:ln>
        <a:effectLst/>
      </c:spPr>
      <c:txPr>
        <a:bodyPr vert="horz" rot="0" wrap="square"/>
        <a:lstStyle/>
        <a:p>
          <a:pPr>
            <a:defRPr lang="en-US" sz="1400" b="0" i="0" u="none" baseline="0" kern="1200" spc="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081569491626"/>
          <c:y val="0.0956436055113102"/>
          <c:w val="0.863560478265843"/>
          <c:h val="0.828600723826116"/>
        </c:manualLayout>
      </c:layout>
      <c:lineChart>
        <c:grouping val="standard"/>
        <c:varyColors val="0"/>
        <c:ser>
          <c:idx val="1"/>
          <c:order val="0"/>
          <c:tx>
            <c:strRef>
              <c:f>Summary_Regional!$B$24</c:f>
              <c:strCache>
                <c:ptCount val="1"/>
                <c:pt idx="0">
                  <c:v>Adult - Employment Rate 2nd Quarter After Exit</c:v>
                </c:pt>
              </c:strCache>
            </c:strRef>
          </c:tx>
          <c:spPr>
            <a:ln w="76200" cap="rnd" cmpd="sng">
              <a:solidFill>
                <a:schemeClr val="bg2">
                  <a:lumMod val="90000"/>
                </a:schemeClr>
              </a:solidFill>
              <a:round/>
            </a:ln>
            <a:effectLst/>
          </c:spPr>
          <c:marker>
            <c:symbol val="none"/>
          </c:marker>
          <c:dPt>
            <c:idx val="4"/>
            <c:spPr>
              <a:ln w="76200" cap="rnd" cmpd="sng">
                <a:solidFill>
                  <a:schemeClr val="bg2">
                    <a:lumMod val="90000"/>
                  </a:schemeClr>
                </a:solidFill>
                <a:round/>
              </a:ln>
            </c:spPr>
            <c:marker>
              <c:symbol val="circle"/>
              <c:size val="5"/>
              <c:spPr>
                <a:solidFill>
                  <a:schemeClr val="accent2"/>
                </a:solidFill>
                <a:ln w="9525" cap="flat" cmpd="sng">
                  <a:solidFill>
                    <a:schemeClr val="accent2"/>
                  </a:solidFill>
                </a:ln>
                <a:effectLst/>
              </c:spPr>
            </c:marker>
          </c:dPt>
          <c:cat>
            <c:numRef>
              <c:f>Summary_Regional!$C$23:$I$23</c:f>
              <c:numCache>
                <c:formatCode>General</c:formatCode>
                <c:ptCount val="7"/>
                <c:pt idx="0">
                  <c:v>2018</c:v>
                </c:pt>
                <c:pt idx="1">
                  <c:v>2019</c:v>
                </c:pt>
                <c:pt idx="2">
                  <c:v>2020</c:v>
                </c:pt>
                <c:pt idx="3">
                  <c:v>2021</c:v>
                </c:pt>
                <c:pt idx="4">
                  <c:v>2022</c:v>
                </c:pt>
                <c:pt idx="5">
                  <c:v>2023</c:v>
                </c:pt>
                <c:pt idx="6">
                  <c:v>2024</c:v>
                </c:pt>
              </c:numCache>
            </c:numRef>
          </c:cat>
          <c:val>
            <c:numRef>
              <c:f>Summary_Regional!$C$24:$G$24</c:f>
              <c:numCache>
                <c:formatCode>0.00</c:formatCode>
                <c:ptCount val="5"/>
                <c:pt idx="0">
                  <c:v>0.900096648858669</c:v>
                </c:pt>
                <c:pt idx="1">
                  <c:v>0.887466542172424</c:v>
                </c:pt>
                <c:pt idx="2">
                  <c:v>0.853162094827983</c:v>
                </c:pt>
                <c:pt idx="3">
                  <c:v>0.824310970900394</c:v>
                </c:pt>
                <c:pt idx="4">
                  <c:v>0.815890004979317</c:v>
                </c:pt>
              </c:numCache>
            </c:numRef>
          </c:val>
          <c:smooth val="0"/>
          <c:extLst>
            <c:ext xmlns:c16="http://schemas.microsoft.com/office/drawing/2014/chart" uri="{C3380CC4-5D6E-409C-BE32-E72D297353CC}">
              <c16:uniqueId val="{00000001-5EBF-423B-9F5A-DD5D05B9C87B}"/>
            </c:ext>
          </c:extLst>
        </c:ser>
        <c:ser>
          <c:idx val="2"/>
          <c:order val="1"/>
          <c:tx>
            <c:strRef>
              <c:f>Summary_Regional!$B$25</c:f>
              <c:strCache>
                <c:ptCount val="1"/>
                <c:pt idx="0">
                  <c:v>Actual Levels of Performance</c:v>
                </c:pt>
              </c:strCache>
            </c:strRef>
          </c:tx>
          <c:spPr>
            <a:ln w="28575" cap="rnd" cmpd="sng">
              <a:solidFill>
                <a:srgbClr val="00B0F0"/>
              </a:solidFill>
              <a:round/>
            </a:ln>
            <a:effectLst/>
          </c:spPr>
          <c:marker>
            <c:symbol val="circle"/>
            <c:size val="5"/>
            <c:spPr>
              <a:noFill/>
              <a:ln w="63500" cap="flat" cmpd="thickThin">
                <a:solidFill>
                  <a:srgbClr val="00B0F0"/>
                </a:solidFill>
              </a:ln>
              <a:effectLst/>
            </c:spPr>
          </c:marker>
          <c:cat>
            <c:numRef>
              <c:f>Summary_Regional!$C$23:$I$23</c:f>
              <c:numCache>
                <c:formatCode>General</c:formatCode>
                <c:ptCount val="7"/>
                <c:pt idx="0">
                  <c:v>2018</c:v>
                </c:pt>
                <c:pt idx="1">
                  <c:v>2019</c:v>
                </c:pt>
                <c:pt idx="2">
                  <c:v>2020</c:v>
                </c:pt>
                <c:pt idx="3">
                  <c:v>2021</c:v>
                </c:pt>
                <c:pt idx="4">
                  <c:v>2022</c:v>
                </c:pt>
                <c:pt idx="5">
                  <c:v>2023</c:v>
                </c:pt>
                <c:pt idx="6">
                  <c:v>2024</c:v>
                </c:pt>
              </c:numCache>
            </c:numRef>
          </c:cat>
          <c:val>
            <c:numRef>
              <c:f>Summary_Regional!$C$25:$G$25</c:f>
              <c:numCache>
                <c:formatCode>0.00</c:formatCode>
                <c:ptCount val="5"/>
                <c:pt idx="0">
                  <c:v>0.900096648858669</c:v>
                </c:pt>
                <c:pt idx="1">
                  <c:v>0.887466542172424</c:v>
                </c:pt>
                <c:pt idx="2">
                  <c:v>0.853162094827983</c:v>
                </c:pt>
                <c:pt idx="3">
                  <c:v>0.824310970900394</c:v>
                </c:pt>
                <c:pt idx="4">
                  <c:v>0.815890004979317</c:v>
                </c:pt>
              </c:numCache>
            </c:numRef>
          </c:val>
          <c:smooth val="0"/>
          <c:extLst>
            <c:ext xmlns:c16="http://schemas.microsoft.com/office/drawing/2014/chart" uri="{C3380CC4-5D6E-409C-BE32-E72D297353CC}">
              <c16:uniqueId val="{00000002-5EBF-423B-9F5A-DD5D05B9C87B}"/>
            </c:ext>
          </c:extLst>
        </c:ser>
        <c:ser>
          <c:idx val="3"/>
          <c:order val="2"/>
          <c:tx>
            <c:strRef>
              <c:f>Summary_Regional!$B$28</c:f>
              <c:strCache>
                <c:ptCount val="1"/>
                <c:pt idx="0">
                  <c:v>Negotiated Levels of Performance</c:v>
                </c:pt>
              </c:strCache>
            </c:strRef>
          </c:tx>
          <c:spPr>
            <a:ln w="15875" cap="rnd" cmpd="sng">
              <a:solidFill>
                <a:schemeClr val="accent4">
                  <a:lumMod val="50000"/>
                </a:schemeClr>
              </a:solidFill>
              <a:round/>
            </a:ln>
            <a:effectLst/>
          </c:spPr>
          <c:marker>
            <c:symbol val="dash"/>
            <c:size val="7"/>
            <c:spPr>
              <a:noFill/>
              <a:ln w="63500" cap="rnd" cmpd="sng">
                <a:solidFill>
                  <a:schemeClr val="accent2"/>
                </a:solidFill>
                <a:round/>
              </a:ln>
              <a:effectLst/>
            </c:spPr>
          </c:marker>
          <c:cat>
            <c:numRef>
              <c:f>Summary_Regional!$C$23:$I$23</c:f>
              <c:numCache>
                <c:formatCode>General</c:formatCode>
                <c:ptCount val="7"/>
                <c:pt idx="0">
                  <c:v>2018</c:v>
                </c:pt>
                <c:pt idx="1">
                  <c:v>2019</c:v>
                </c:pt>
                <c:pt idx="2">
                  <c:v>2020</c:v>
                </c:pt>
                <c:pt idx="3">
                  <c:v>2021</c:v>
                </c:pt>
                <c:pt idx="4">
                  <c:v>2022</c:v>
                </c:pt>
                <c:pt idx="5">
                  <c:v>2023</c:v>
                </c:pt>
                <c:pt idx="6">
                  <c:v>2024</c:v>
                </c:pt>
              </c:numCache>
            </c:numRef>
          </c:cat>
          <c:val>
            <c:numRef>
              <c:f>Summary_Regional!$C$28:$F$28</c:f>
              <c:numCache>
                <c:formatCode>0.00</c:formatCode>
                <c:ptCount val="4"/>
                <c:pt idx="0">
                  <c:v>0.884719313602641</c:v>
                </c:pt>
                <c:pt idx="1">
                  <c:v>0.866065540626549</c:v>
                </c:pt>
                <c:pt idx="2">
                  <c:v>0.857086127574144</c:v>
                </c:pt>
                <c:pt idx="3">
                  <c:v>0.819854850766441</c:v>
                </c:pt>
              </c:numCache>
            </c:numRef>
          </c:val>
          <c:smooth val="0"/>
          <c:extLst>
            <c:ext xmlns:c16="http://schemas.microsoft.com/office/drawing/2014/chart" uri="{C3380CC4-5D6E-409C-BE32-E72D297353CC}">
              <c16:uniqueId val="{00000003-5EBF-423B-9F5A-DD5D05B9C87B}"/>
            </c:ext>
          </c:extLst>
        </c:ser>
        <c:ser>
          <c:idx val="0"/>
          <c:order val="3"/>
          <c:tx>
            <c:strRef>
              <c:f>Summary_Regional!$B$29</c:f>
              <c:strCache>
                <c:ptCount val="1"/>
                <c:pt idx="0">
                  <c:v>Adjusted Levels of Performance</c:v>
                </c:pt>
              </c:strCache>
            </c:strRef>
          </c:tx>
          <c:spPr>
            <a:ln w="79375">
              <a:noFill/>
              <a:round/>
            </a:ln>
            <a:effectLst/>
          </c:spPr>
          <c:marker>
            <c:symbol val="circle"/>
            <c:size val="5"/>
            <c:spPr>
              <a:noFill/>
              <a:ln w="85725" cap="flat" cmpd="thinThick">
                <a:solidFill>
                  <a:srgbClr val="7030A0"/>
                </a:solidFill>
              </a:ln>
              <a:effectLst/>
            </c:spPr>
          </c:marker>
          <c:cat>
            <c:numRef>
              <c:f>Summary_Regional!$C$23:$I$23</c:f>
              <c:numCache>
                <c:formatCode>General</c:formatCode>
                <c:ptCount val="7"/>
                <c:pt idx="0">
                  <c:v>2018</c:v>
                </c:pt>
                <c:pt idx="1">
                  <c:v>2019</c:v>
                </c:pt>
                <c:pt idx="2">
                  <c:v>2020</c:v>
                </c:pt>
                <c:pt idx="3">
                  <c:v>2021</c:v>
                </c:pt>
                <c:pt idx="4">
                  <c:v>2022</c:v>
                </c:pt>
                <c:pt idx="5">
                  <c:v>2023</c:v>
                </c:pt>
                <c:pt idx="6">
                  <c:v>2024</c:v>
                </c:pt>
              </c:numCache>
            </c:numRef>
          </c:cat>
          <c:val>
            <c:numRef>
              <c:f>Summary_Regional!$C$29:$G$29</c:f>
              <c:numCache>
                <c:formatCode>General</c:formatCode>
                <c:ptCount val="5"/>
              </c:numCache>
            </c:numRef>
          </c:val>
          <c:smooth val="0"/>
          <c:extLst>
            <c:ext xmlns:c16="http://schemas.microsoft.com/office/drawing/2014/chart" uri="{C3380CC4-5D6E-409C-BE32-E72D297353CC}">
              <c16:uniqueId val="{00000004-5EBF-423B-9F5A-DD5D05B9C87B}"/>
            </c:ext>
          </c:extLst>
        </c:ser>
        <c:dLbls>
          <c:showLegendKey val="0"/>
          <c:showVal val="0"/>
          <c:showCatName val="0"/>
          <c:showSerName val="0"/>
          <c:showPercent val="0"/>
          <c:showBubbleSize val="0"/>
          <c:showLeaderLines val="0"/>
        </c:dLbls>
        <c:marker val="1"/>
        <c:axId val="1291293248"/>
        <c:axId val="-1351936744"/>
      </c:lineChart>
      <c:catAx>
        <c:axId val="1291293248"/>
        <c:scaling>
          <c:orientation val="minMax"/>
        </c:scaling>
        <c:delete val="0"/>
        <c:axPos val="b"/>
        <c:numFmt formatCode="General" sourceLinked="0"/>
        <c:majorTickMark val="in"/>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1100" b="0" i="0" u="none" baseline="0" kern="1200">
                <a:solidFill>
                  <a:schemeClr val="tx1">
                    <a:lumMod val="65000"/>
                    <a:lumOff val="35000"/>
                  </a:schemeClr>
                </a:solidFill>
                <a:latin typeface="+mn-lt"/>
                <a:ea typeface="+mn-ea"/>
                <a:cs typeface="+mn-cs"/>
              </a:defRPr>
            </a:pPr>
            <a:endParaRPr lang="en-US"/>
          </a:p>
        </c:txPr>
        <c:crossAx val="-1351936744"/>
        <c:crosses val="autoZero"/>
        <c:auto val="1"/>
        <c:lblOffset val="100"/>
        <c:noMultiLvlLbl val="0"/>
      </c:catAx>
      <c:valAx>
        <c:axId val="-1351936744"/>
        <c:scaling>
          <c:orientation val="minMax"/>
        </c:scaling>
        <c:delete val="0"/>
        <c:axPos val="l"/>
        <c:majorGridlines>
          <c:spPr>
            <a:ln w="9525" cap="flat" cmpd="sng">
              <a:solidFill>
                <a:schemeClr val="tx1">
                  <a:lumMod val="15000"/>
                  <a:lumOff val="85000"/>
                </a:schemeClr>
              </a:solidFill>
              <a:round/>
            </a:ln>
            <a:effectLst/>
          </c:spPr>
        </c:majorGridlines>
        <c:numFmt formatCode="#,##0.00" sourceLinked="0"/>
        <c:majorTickMark val="none"/>
        <c:minorTickMark val="in"/>
        <c:tickLblPos val="nextTo"/>
        <c:spPr>
          <a:noFill/>
          <a:ln w="6350" cap="flat" cmpd="sng">
            <a:solidFill>
              <a:schemeClr val="bg2">
                <a:lumMod val="90000"/>
              </a:schemeClr>
            </a:solidFill>
          </a:ln>
          <a:effectLst/>
        </c:spPr>
        <c:txPr>
          <a:bodyPr vert="horz" rot="-60000000" spcFirstLastPara="1" vertOverflow="ellipsis" anchor="ctr" anchorCtr="1" wrap="square"/>
          <a:lstStyle/>
          <a:p>
            <a:pPr>
              <a:defRPr lang="en-US" sz="1100" b="0" i="0" u="none" baseline="0" kern="1200">
                <a:solidFill>
                  <a:schemeClr val="tx1">
                    <a:lumMod val="65000"/>
                    <a:lumOff val="35000"/>
                  </a:schemeClr>
                </a:solidFill>
                <a:latin typeface="+mn-lt"/>
                <a:ea typeface="+mn-ea"/>
                <a:cs typeface="+mn-cs"/>
              </a:defRPr>
            </a:pPr>
            <a:endParaRPr lang="en-US"/>
          </a:p>
        </c:txPr>
        <c:crossAx val="1291293248"/>
        <c:crosses val="autoZero"/>
        <c:crossBetween val="between"/>
      </c:valAx>
      <c:spPr>
        <a:noFill/>
        <a:ln w="6350" cap="flat" cmpd="sng">
          <a:solidFill>
            <a:schemeClr val="bg2">
              <a:lumMod val="90000"/>
            </a:schemeClr>
          </a:solidFill>
        </a:ln>
        <a:effectLst/>
      </c:spPr>
    </c:plotArea>
    <c:legend>
      <c:legendPos val="r"/>
      <c:layout>
        <c:manualLayout>
          <c:xMode val="edge"/>
          <c:yMode val="edge"/>
          <c:x val="0.684434819706188"/>
          <c:y val="0.696374780576687"/>
          <c:w val="0.313189714950429"/>
          <c:h val="0.303308284847882"/>
        </c:manualLayout>
      </c:layout>
      <c:overlay val="0"/>
      <c:spPr>
        <a:solidFill>
          <a:schemeClr val="bg1"/>
        </a:solidFill>
        <a:ln w="6350" cap="flat" cmpd="sng">
          <a:solidFill>
            <a:schemeClr val="bg2">
              <a:lumMod val="90000"/>
            </a:schemeClr>
          </a:solidFill>
        </a:ln>
        <a:effectLst/>
      </c:spPr>
      <c:txPr>
        <a:bodyPr vert="horz" rot="0" spcFirstLastPara="1" vertOverflow="ellipsis" anchor="ctr" anchorCtr="1" wrap="square"/>
        <a:lstStyle/>
        <a:p>
          <a:pPr>
            <a:defRPr lang="en-US" sz="900" b="0" i="0" u="none" baseline="0" kern="120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a:effectLst/>
  </c:sp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ype="http://schemas.openxmlformats.org/officeDocument/2006/relationships/chart" Target="../charts/chart1.xml" /></Relationships>
</file>

<file path=xl/drawings/_rels/drawing2.xml.rels><?xml version="1.0" encoding="UTF-8" standalone="yes"?><Relationships xmlns="http://schemas.openxmlformats.org/package/2006/relationships"><Relationship Id="rId1" Type="http://schemas.openxmlformats.org/officeDocument/2006/relationships/chart" Target="../charts/chart2.xml"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79926</xdr:colOff>
      <xdr:row>1</xdr:row>
      <xdr:rowOff>6211</xdr:rowOff>
    </xdr:from>
    <xdr:to>
      <xdr:col>18</xdr:col>
      <xdr:colOff>517939</xdr:colOff>
      <xdr:row>22</xdr:row>
      <xdr:rowOff>49697</xdr:rowOff>
    </xdr:to>
    <xdr:graphicFrame>
      <xdr:nvGraphicFramePr>
        <xdr:cNvPr id="2" name="Chart 4" descr="bar chart showing components used to calculate regional assessment ">
          <a:extLst>
            <a:ext uri="{FF2B5EF4-FFF2-40B4-BE49-F238E27FC236}">
              <a16:creationId xmlns:a16="http://schemas.microsoft.com/office/drawing/2014/main" id="{10504684-be8d-4417-bb61-cd28ce31ca2e}"/>
            </a:ext>
          </a:extLst>
        </xdr:cNvPr>
        <xdr:cNvGraphicFramePr/>
      </xdr:nvGraphicFramePr>
      <xdr:xfrm>
        <a:off x="7229475" y="142875"/>
        <a:ext cx="7524750" cy="5105400"/>
      </xdr:xfrm>
      <a:graphic>
        <a:graphicData uri="http://schemas.openxmlformats.org/drawingml/2006/chart">
          <c:chart xmlns:c="http://schemas.openxmlformats.org/drawingml/2006/chart" r:id="rId1"/>
        </a:graphicData>
      </a:graphic>
    </xdr:graphicFrame>
    <xdr:clientData/>
  </xdr:twoCellAnchor>
  <xdr:twoCellAnchor>
    <xdr:from>
      <xdr:col>6</xdr:col>
      <xdr:colOff>593172</xdr:colOff>
      <xdr:row>5</xdr:row>
      <xdr:rowOff>99390</xdr:rowOff>
    </xdr:from>
    <xdr:to>
      <xdr:col>9</xdr:col>
      <xdr:colOff>447261</xdr:colOff>
      <xdr:row>6</xdr:row>
      <xdr:rowOff>188567</xdr:rowOff>
    </xdr:to>
    <xdr:sp textlink="'Example Assessment'!$B$20">
      <xdr:nvSpPr>
        <xdr:cNvPr id="7" name="TextBox 6">
          <a:extLst>
            <a:ext uri="{FF2B5EF4-FFF2-40B4-BE49-F238E27FC236}">
              <a16:creationId xmlns:a16="http://schemas.microsoft.com/office/drawing/2014/main" id="{6f37919c-5606-4d70-87b3-e1a967d7197c}"/>
            </a:ext>
          </a:extLst>
        </xdr:cNvPr>
        <xdr:cNvSpPr txBox="1"/>
      </xdr:nvSpPr>
      <xdr:spPr>
        <a:xfrm>
          <a:off x="7743825" y="657225"/>
          <a:ext cx="1628775" cy="2857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ctr"/>
          <a:fld id="{80995A77-7C34-4E9A-B10D-5E3E5D09884D}" type="TxLink">
            <a:rPr lang="en-US" sz="1100" u="none" b="0" i="0">
              <a:solidFill>
                <a:srgbClr val="000000"/>
              </a:solidFill>
              <a:latin typeface="Calibri"/>
              <a:cs typeface="Calibri"/>
            </a:rPr>
            <a:t>Adjusted factor: 32.77%</a:t>
          </a:fld>
          <a:endParaRPr lang="en-US" sz="1400" b="1">
            <a:solidFill>
              <a:schemeClr val="bg1">
                <a:lumMod val="50000"/>
              </a:schemeClr>
            </a:solidFill>
          </a:endParaRPr>
        </a:p>
      </xdr:txBody>
    </xdr:sp>
    <xdr:clientData/>
  </xdr:twoCellAnchor>
  <xdr:twoCellAnchor>
    <xdr:from>
      <xdr:col>15</xdr:col>
      <xdr:colOff>523736</xdr:colOff>
      <xdr:row>5</xdr:row>
      <xdr:rowOff>112781</xdr:rowOff>
    </xdr:from>
    <xdr:to>
      <xdr:col>18</xdr:col>
      <xdr:colOff>287959</xdr:colOff>
      <xdr:row>6</xdr:row>
      <xdr:rowOff>201958</xdr:rowOff>
    </xdr:to>
    <xdr:sp textlink="'Example Assessment'!$B$22">
      <xdr:nvSpPr>
        <xdr:cNvPr id="10" name="TextBox 9">
          <a:extLst>
            <a:ext uri="{FF2B5EF4-FFF2-40B4-BE49-F238E27FC236}">
              <a16:creationId xmlns:a16="http://schemas.microsoft.com/office/drawing/2014/main" id="{aae09147-d696-4928-b0f1-6af80f212b77}"/>
            </a:ext>
          </a:extLst>
        </xdr:cNvPr>
        <xdr:cNvSpPr txBox="1"/>
      </xdr:nvSpPr>
      <xdr:spPr>
        <a:xfrm>
          <a:off x="12992100" y="676275"/>
          <a:ext cx="1533525" cy="2857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ctr"/>
          <a:fld id="{2090F184-7D49-4893-ADF3-A9FA69FB1400}" type="TxLink">
            <a:rPr lang="en-US" sz="1100" u="none" b="0" i="0">
              <a:solidFill>
                <a:srgbClr val="000000"/>
              </a:solidFill>
              <a:latin typeface="Calibri"/>
              <a:cs typeface="Calibri"/>
            </a:rPr>
            <a:t>Indicator Score: 78.9%</a:t>
          </a:fld>
          <a:endParaRPr lang="en-US" sz="1400" b="1">
            <a:solidFill>
              <a:schemeClr val="bg1">
                <a:lumMod val="50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279936</xdr:colOff>
      <xdr:row>1</xdr:row>
      <xdr:rowOff>54208</xdr:rowOff>
    </xdr:from>
    <xdr:to>
      <xdr:col>18</xdr:col>
      <xdr:colOff>214470</xdr:colOff>
      <xdr:row>21</xdr:row>
      <xdr:rowOff>242001</xdr:rowOff>
    </xdr:to>
    <xdr:graphicFrame>
      <xdr:nvGraphicFramePr>
        <xdr:cNvPr id="7" name="Chart 6" descr="line chart showing past and projected performance data for the time period covered in this model">
          <a:extLst>
            <a:ext uri="{FF2B5EF4-FFF2-40B4-BE49-F238E27FC236}">
              <a16:creationId xmlns:a16="http://schemas.microsoft.com/office/drawing/2014/main" id="{e68cc33c-86e2-47f7-8f9e-3869c75c2422}"/>
            </a:ext>
          </a:extLst>
        </xdr:cNvPr>
        <xdr:cNvGraphicFramePr/>
      </xdr:nvGraphicFramePr>
      <xdr:xfrm>
        <a:off x="7181850" y="161925"/>
        <a:ext cx="7124700" cy="4676775"/>
      </xdr:xfrm>
      <a:graphic>
        <a:graphicData uri="http://schemas.openxmlformats.org/drawingml/2006/chart">
          <c:chart xmlns:c="http://schemas.openxmlformats.org/drawingml/2006/chart" r:id="rId1"/>
        </a:graphicData>
      </a:graphic>
    </xdr:graphicFrame>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0</xdr:colOff>
      <xdr:row>2</xdr:row>
      <xdr:rowOff>0</xdr:rowOff>
    </xdr:from>
    <xdr:to>
      <xdr:col>18</xdr:col>
      <xdr:colOff>113536</xdr:colOff>
      <xdr:row>4</xdr:row>
      <xdr:rowOff>170356</xdr:rowOff>
    </xdr:to>
    <xdr:pic>
      <xdr:nvPicPr>
        <xdr:cNvPr id="2" name="Picture 1">
          <a:extLst>
            <a:ext uri="{FF2B5EF4-FFF2-40B4-BE49-F238E27FC236}">
              <a16:creationId xmlns:a16="http://schemas.microsoft.com/office/drawing/2014/main" id="{7bcc50a3-4337-4b1c-b189-6a9bd5c5dad8}"/>
            </a:ext>
          </a:extLst>
        </xdr:cNvPr>
        <xdr:cNvPicPr>
          <a:picLocks noChangeAspect="1"/>
        </xdr:cNvPicPr>
      </xdr:nvPicPr>
      <xdr:blipFill>
        <a:blip r:embed="rId1"/>
        <a:stretch>
          <a:fillRect/>
        </a:stretch>
      </xdr:blipFill>
      <xdr:spPr>
        <a:xfrm>
          <a:off x="11963400" y="381000"/>
          <a:ext cx="4838700" cy="552450"/>
        </a:xfrm>
        <a:prstGeom prst="rec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s1.xml><?xml version="1.0" encoding="utf-8"?>
<ThreadedComments xmlns="http://schemas.microsoft.com/office/spreadsheetml/2018/threadedcomments" xmlns:x="http://schemas.openxmlformats.org/spreadsheetml/2006/main">
  <threadedComment ref="A3" dT="2023-10-31T19:31:46" personId="{00000000-0000-0000-0000-000000000000}" id="{FFD03AAF-0016-4EAD-AC58-8422F2CED6B6}">
    <text>renaming of regions complete. The region names are used throughout for lookups, had to fix on the CALC-EST-TRGTS sheet.</text>
  </threadedComment>
</ThreadedComments>
</file>

<file path=xl/worksheets/_rels/sheet1.xml.rels><?xml version="1.0" encoding="UTF-8" standalone="yes"?><Relationships xmlns="http://schemas.openxmlformats.org/package/2006/relationships"><Relationship Id="rId1" Type="http://schemas.openxmlformats.org/officeDocument/2006/relationships/hyperlink" Target="https://protect.checkpoint.com/v2/r01/___https://www.dol.gov/agencies/eta/advisories/tegl-11-19-change-1___.YzJ1OnN0YXRlb2ZpbmRpYW5hOmM6b2ZmaWNlMzY1X2VtYWlsc19hdHRhY2htZW50OmYzZmMyNDlkMGU2YWZkZmE4NTk5MTRjYjU1MTYzNjZiOjc6NTExNjo1NmRhYmNmZjRlYzEyMzE1OGZiMGMxMzViMWExZjUwOTliN2E1ZDIwMzI3Mzg4ZmE2ODcwNTZjMDFmNTRhNWJjOnA6VDpO" TargetMode="External" /><Relationship Id="rId2" Type="http://schemas.openxmlformats.org/officeDocument/2006/relationships/hyperlink" Target="https://protect.checkpoint.com/v2/r01/___https://www.dol.gov/agencies/eta/performance/goals/negotiated-performance-levels___.YzJ1OnN0YXRlb2ZpbmRpYW5hOmM6b2ZmaWNlMzY1X2VtYWlsc19hdHRhY2htZW50OmYzZmMyNDlkMGU2YWZkZmE4NTk5MTRjYjU1MTYzNjZiOjc6NDgxYTo3MmYxZTdlNDQ1MjRlZDUyMmQyYzU2OTRhYTExZWI1YzViZmVjY2QzZjlhMGUzNDBmNjI3YzYwYWM3MTJjNDVhOnA6VDpO" TargetMode="External" /><Relationship Id="rId3" Type="http://schemas.openxmlformats.org/officeDocument/2006/relationships/hyperlink" Target="https://protect.checkpoint.com/v2/r01/___https://www.dol.gov/agencies/eta/performance/goals/gpra___.YzJ1OnN0YXRlb2ZpbmRpYW5hOmM6b2ZmaWNlMzY1X2VtYWlsc19hdHRhY2htZW50OmYzZmMyNDlkMGU2YWZkZmE4NTk5MTRjYjU1MTYzNjZiOjc6YWEzNToyMDJhNDI1Njc3YWFlNWVhMDNjYTIxMDRkY2YxYjNkZmYwYWQ2NDQxYjRlZWJhNGZkOWZkNjQ2MDdlYzM3NDkwOnA6VDpO" TargetMode="External" /><Relationship Id="rId4" Type="http://schemas.openxmlformats.org/officeDocument/2006/relationships/hyperlink" Target="https://protect.checkpoint.com/v2/r01/___https://www.dol.gov/agencies/eta/advisories/tegl-10-16-change-2___.YzJ1OnN0YXRlb2ZpbmRpYW5hOmM6b2ZmaWNlMzY1X2VtYWlsc19hdHRhY2htZW50OmYzZmMyNDlkMGU2YWZkZmE4NTk5MTRjYjU1MTYzNjZiOjc6YzBjYjplOWJkMWY0MWJhNjhjYWRlZmIxNWJmNjZiY2YxNzVmOWE4NDMyY2M3NzgwN2M2MGI0YWQ4MGU5ZmRmNmZmNzNkOnA6VDpO" TargetMode="External" /><Relationship Id="rId5" Type="http://schemas.openxmlformats.org/officeDocument/2006/relationships/comments" Target="../comments1.xml" /><Relationship Id="rId6" Type="http://schemas.microsoft.com/office/2017/10/relationships/threadedComment" Target="../threadedComments/threadedComments1.xml" /><Relationship Id="rId7" Type="http://schemas.openxmlformats.org/officeDocument/2006/relationships/vmlDrawing" Target="../drawings/vmlDrawing1.vml" /><Relationship Id="rId8"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12.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comments" Target="../comments8.xml" /><Relationship Id="rId2" Type="http://schemas.openxmlformats.org/officeDocument/2006/relationships/vmlDrawing" Target="../drawings/vmlDrawing2.vml" /><Relationship Id="rId3"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30"/>
  <sheetViews>
    <sheetView zoomScale="85" zoomScaleNormal="85" workbookViewId="0" topLeftCell="A1"/>
  </sheetViews>
  <sheetFormatPr defaultColWidth="8.83428571428571" defaultRowHeight="15"/>
  <cols>
    <col min="1" max="1" width="108.857142857143" customWidth="1"/>
  </cols>
  <sheetData>
    <row r="1" spans="1:1" ht="26">
      <c r="A1" s="2" t="s">
        <v>0</v>
      </c>
    </row>
    <row r="2" spans="1:1" ht="16">
      <c r="A2" s="3"/>
    </row>
    <row r="3" spans="1:1" ht="16">
      <c r="A3" s="4" t="s">
        <v>1</v>
      </c>
    </row>
    <row r="4" spans="1:1" ht="16">
      <c r="A4" s="4"/>
    </row>
    <row r="5" spans="1:1" ht="16">
      <c r="A5" s="4" t="s">
        <v>2</v>
      </c>
    </row>
    <row r="6" spans="1:1" ht="16">
      <c r="A6" s="4" t="s">
        <v>3</v>
      </c>
    </row>
    <row r="7" spans="1:1" ht="16">
      <c r="A7" s="4" t="s">
        <v>4</v>
      </c>
    </row>
    <row r="8" spans="1:1" ht="16">
      <c r="A8" s="5" t="s">
        <v>5</v>
      </c>
    </row>
    <row r="9" spans="1:1" ht="16">
      <c r="A9" s="5" t="s">
        <v>6</v>
      </c>
    </row>
    <row r="10" spans="1:1" ht="16">
      <c r="A10" s="4" t="s">
        <v>7</v>
      </c>
    </row>
    <row r="11" spans="1:1" ht="16">
      <c r="A11" s="5" t="s">
        <v>8</v>
      </c>
    </row>
    <row r="12" spans="1:1" ht="16">
      <c r="A12" s="5" t="s">
        <v>9</v>
      </c>
    </row>
    <row r="13" spans="1:1" ht="15" customHeight="1">
      <c r="A13" s="4" t="s">
        <v>10</v>
      </c>
    </row>
    <row r="14" spans="1:1" ht="16">
      <c r="A14" s="6"/>
    </row>
    <row r="15" spans="1:1" ht="16">
      <c r="A15" s="4" t="s">
        <v>11</v>
      </c>
    </row>
    <row r="16" spans="1:1" ht="16">
      <c r="A16" s="4"/>
    </row>
    <row r="17" spans="1:1" ht="15">
      <c r="A17" s="339" t="s">
        <v>12</v>
      </c>
    </row>
    <row r="18" spans="1:1" ht="15">
      <c r="A18" s="339"/>
    </row>
    <row r="19" spans="1:1" ht="15">
      <c r="A19" s="339"/>
    </row>
    <row r="20" spans="1:1" ht="47.25" customHeight="1">
      <c r="A20" s="339"/>
    </row>
    <row r="21" spans="1:1" ht="16">
      <c r="A21" s="4"/>
    </row>
    <row r="22" spans="1:1" ht="16">
      <c r="A22" s="3" t="s">
        <v>13</v>
      </c>
    </row>
    <row r="23" spans="1:1" ht="16">
      <c r="A23" s="4" t="s">
        <v>14</v>
      </c>
    </row>
    <row r="24" spans="1:1" ht="15">
      <c r="A24" s="7" t="s">
        <v>15</v>
      </c>
    </row>
    <row r="25" spans="1:1" ht="16">
      <c r="A25" s="4" t="s">
        <v>16</v>
      </c>
    </row>
    <row r="26" spans="1:1" ht="15">
      <c r="A26" s="301" t="s">
        <v>17</v>
      </c>
    </row>
    <row r="27" spans="1:1" ht="16">
      <c r="A27" s="4" t="s">
        <v>18</v>
      </c>
    </row>
    <row r="28" spans="1:1" ht="15">
      <c r="A28" s="7" t="s">
        <v>19</v>
      </c>
    </row>
    <row r="29" spans="1:1" ht="16">
      <c r="A29" s="4" t="s">
        <v>20</v>
      </c>
    </row>
    <row r="30" spans="1:1" ht="15">
      <c r="A30" s="7" t="s">
        <v>21</v>
      </c>
    </row>
  </sheetData>
  <mergeCells count="1">
    <mergeCell ref="A17:A20"/>
  </mergeCells>
  <hyperlinks>
    <hyperlink ref="A26" r:id="rId1" display="(https://www.dol.gov/agencies/eta/advisories/tegl-11-19-change-1)"/>
    <hyperlink ref="A28" r:id="rId2" display="( https://www.dol.gov/agencies/eta/performance/goals/negotiated-performance-levels )"/>
    <hyperlink ref="A30" r:id="rId3" display="https://www.dol.gov/agencies/eta/performance/goals/gpra"/>
    <hyperlink ref="A24" r:id="rId4" display="(https://www.dol.gov/agencies/eta/advisories/tegl-10-16-change-2)"/>
  </hyperlinks>
  <pageMargins left="0.7" right="0.7" top="0.75" bottom="0.75" header="0.3" footer="0.3"/>
  <pageSetup orientation="portrait" paperSize="1" r:id="rId8"/>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63F8D1A-04F7-4A6F-984B-D537771333C5}">
  <sheetPr codeName="Sheet28">
    <tabColor rgb="FF92D050"/>
  </sheetPr>
  <dimension ref="B1:AI925"/>
  <sheetViews>
    <sheetView zoomScale="145" zoomScaleNormal="145" workbookViewId="0" topLeftCell="A1">
      <pane ySplit="7" topLeftCell="A8" activePane="bottomLeft" state="frozen"/>
      <selection pane="topLeft" activeCell="J47" sqref="J47"/>
      <selection pane="bottomLeft" activeCell="F10" sqref="F10"/>
    </sheetView>
  </sheetViews>
  <sheetFormatPr defaultColWidth="9.16428571428571" defaultRowHeight="15"/>
  <cols>
    <col min="1" max="1" width="1.57142857142857" customWidth="1"/>
    <col min="2" max="2" width="11.5714285714286" bestFit="1" customWidth="1"/>
    <col min="3" max="3" width="8.57142857142857" style="256" customWidth="1"/>
    <col min="4" max="4" width="0.857142857142857" style="256" customWidth="1"/>
    <col min="5" max="5" width="11.5714285714286" bestFit="1" customWidth="1"/>
    <col min="6" max="6" width="8.57142857142857" style="257" customWidth="1"/>
    <col min="7" max="7" width="0.714285714285714" style="251" customWidth="1"/>
    <col min="8" max="8" width="0.857142857142857" customWidth="1"/>
    <col min="9" max="9" width="11.8571428571429" style="257" bestFit="1" customWidth="1"/>
    <col min="10" max="10" width="6.57142857142857" style="253" customWidth="1"/>
    <col min="11" max="11" width="0.714285714285714" style="257" customWidth="1"/>
    <col min="12" max="12" width="11.8571428571429" bestFit="1" customWidth="1"/>
    <col min="13" max="13" width="8" style="253" customWidth="1"/>
    <col min="14" max="14" width="1" style="258" customWidth="1"/>
    <col min="15" max="15" width="0.857142857142857" customWidth="1"/>
    <col min="16" max="16" width="11.5714285714286" style="259" customWidth="1"/>
    <col min="17" max="17" width="12.2857142857143" bestFit="1" customWidth="1"/>
    <col min="18" max="18" width="0.857142857142857" customWidth="1"/>
    <col min="19" max="19" width="11.8571428571429" style="260" bestFit="1" customWidth="1"/>
    <col min="20" max="20" width="11.8571428571429" customWidth="1"/>
    <col min="21" max="21" width="0.857142857142857" style="257" customWidth="1"/>
    <col min="22" max="22" width="0.571428571428571" style="251" customWidth="1"/>
    <col min="23" max="23" width="11.8571428571429" bestFit="1" customWidth="1"/>
    <col min="24" max="24" width="8.57142857142857" style="257" customWidth="1"/>
    <col min="25" max="25" width="0.857142857142857" style="253" customWidth="1"/>
    <col min="26" max="26" width="11.8571428571429" style="257" bestFit="1" customWidth="1"/>
    <col min="28" max="29" width="1" customWidth="1"/>
    <col min="30" max="30" width="11.8571428571429" bestFit="1" customWidth="1"/>
    <col min="31" max="31" width="9.14285714285714" customWidth="1"/>
    <col min="32" max="32" width="0.714285714285714" customWidth="1"/>
    <col min="33" max="33" width="11.8571428571429" bestFit="1" customWidth="1"/>
    <col min="35" max="35" width="0.714285714285714" customWidth="1"/>
  </cols>
  <sheetData>
    <row r="1" spans="3:26" ht="7.5" customHeight="1" thickBot="1">
      <c r="C1" s="244"/>
      <c r="D1" s="244"/>
      <c r="F1" s="244"/>
      <c r="G1"/>
      <c r="I1" s="244"/>
      <c r="J1"/>
      <c r="K1" s="244"/>
      <c r="M1"/>
      <c r="N1" s="245"/>
      <c r="P1" s="245"/>
      <c r="S1" s="246"/>
      <c r="U1" s="246"/>
      <c r="V1"/>
      <c r="X1" s="246"/>
      <c r="Y1"/>
      <c r="Z1" s="246"/>
    </row>
    <row r="2" spans="2:26" ht="15" customHeight="1">
      <c r="B2" s="362" t="s">
        <v>191</v>
      </c>
      <c r="C2" s="363"/>
      <c r="D2" s="363"/>
      <c r="E2" s="363"/>
      <c r="F2" s="363"/>
      <c r="G2" s="363"/>
      <c r="H2" s="363"/>
      <c r="I2" s="363"/>
      <c r="J2" s="363"/>
      <c r="K2" s="364"/>
      <c r="M2"/>
      <c r="N2"/>
      <c r="P2"/>
      <c r="S2"/>
      <c r="U2"/>
      <c r="V2"/>
      <c r="X2" s="246"/>
      <c r="Y2"/>
      <c r="Z2" s="246"/>
    </row>
    <row r="3" spans="2:26" ht="16" thickBot="1">
      <c r="B3" s="365"/>
      <c r="C3" s="366"/>
      <c r="D3" s="366"/>
      <c r="E3" s="366"/>
      <c r="F3" s="366"/>
      <c r="G3" s="366"/>
      <c r="H3" s="366"/>
      <c r="I3" s="366"/>
      <c r="J3" s="366"/>
      <c r="K3" s="367"/>
      <c r="M3"/>
      <c r="N3"/>
      <c r="P3"/>
      <c r="S3"/>
      <c r="U3"/>
      <c r="V3"/>
      <c r="X3" s="246"/>
      <c r="Y3"/>
      <c r="Z3" s="246"/>
    </row>
    <row r="4" spans="2:26" ht="7.5" customHeight="1" thickBot="1">
      <c r="B4" s="247"/>
      <c r="C4" s="248"/>
      <c r="D4" s="248"/>
      <c r="E4" s="247"/>
      <c r="F4" s="248"/>
      <c r="G4" s="247"/>
      <c r="H4" s="247"/>
      <c r="I4" s="248"/>
      <c r="J4" s="247"/>
      <c r="K4" s="248"/>
      <c r="L4" s="247"/>
      <c r="M4" s="247"/>
      <c r="N4" s="249"/>
      <c r="O4" s="247"/>
      <c r="P4" s="249"/>
      <c r="Q4" s="247"/>
      <c r="R4" s="247"/>
      <c r="S4" s="248"/>
      <c r="T4" s="247"/>
      <c r="U4" s="248"/>
      <c r="V4" s="247"/>
      <c r="W4" s="247"/>
      <c r="X4" s="248"/>
      <c r="Y4" s="247"/>
      <c r="Z4" s="248"/>
    </row>
    <row r="5" spans="2:35" ht="41.25" customHeight="1" thickBot="1">
      <c r="B5" s="356" t="s">
        <v>175</v>
      </c>
      <c r="C5" s="357"/>
      <c r="D5" s="357"/>
      <c r="E5" s="357"/>
      <c r="F5" s="357"/>
      <c r="G5" s="358"/>
      <c r="I5" s="356" t="s">
        <v>176</v>
      </c>
      <c r="J5" s="357"/>
      <c r="K5" s="357"/>
      <c r="L5" s="357"/>
      <c r="M5" s="357"/>
      <c r="N5" s="358"/>
      <c r="P5" s="356" t="s">
        <v>177</v>
      </c>
      <c r="Q5" s="357"/>
      <c r="R5" s="357"/>
      <c r="S5" s="357"/>
      <c r="T5" s="357"/>
      <c r="U5" s="358"/>
      <c r="V5"/>
      <c r="W5" s="356" t="s">
        <v>178</v>
      </c>
      <c r="X5" s="357"/>
      <c r="Y5" s="357"/>
      <c r="Z5" s="357"/>
      <c r="AA5" s="357"/>
      <c r="AB5" s="358"/>
      <c r="AD5" s="356" t="s">
        <v>108</v>
      </c>
      <c r="AE5" s="357"/>
      <c r="AF5" s="357"/>
      <c r="AG5" s="357"/>
      <c r="AH5" s="357"/>
      <c r="AI5" s="358"/>
    </row>
    <row r="6" spans="2:35" ht="17" thickBot="1">
      <c r="B6" s="359" t="s">
        <v>480</v>
      </c>
      <c r="C6" s="360"/>
      <c r="D6" s="361"/>
      <c r="E6" s="359" t="s">
        <v>479</v>
      </c>
      <c r="F6" s="360"/>
      <c r="G6" s="361"/>
      <c r="I6" s="359" t="str">
        <f>B6</f>
        <v>PY 2023</v>
      </c>
      <c r="J6" s="360"/>
      <c r="K6" s="361"/>
      <c r="L6" s="359" t="str">
        <f>E6</f>
        <v>PY 2024</v>
      </c>
      <c r="M6" s="360"/>
      <c r="N6" s="361"/>
      <c r="P6" s="359" t="str">
        <f>I6</f>
        <v>PY 2023</v>
      </c>
      <c r="Q6" s="360"/>
      <c r="R6" s="361"/>
      <c r="S6" s="359" t="str">
        <f>L6</f>
        <v>PY 2024</v>
      </c>
      <c r="T6" s="360"/>
      <c r="U6" s="361"/>
      <c r="V6"/>
      <c r="W6" s="359" t="str">
        <f>P6</f>
        <v>PY 2023</v>
      </c>
      <c r="X6" s="360"/>
      <c r="Y6" s="361"/>
      <c r="Z6" s="359" t="str">
        <f>S6</f>
        <v>PY 2024</v>
      </c>
      <c r="AA6" s="360"/>
      <c r="AB6" s="361"/>
      <c r="AD6" s="359" t="str">
        <f>W6</f>
        <v>PY 2023</v>
      </c>
      <c r="AE6" s="360"/>
      <c r="AF6" s="361"/>
      <c r="AG6" s="359" t="str">
        <f>Z6</f>
        <v>PY 2024</v>
      </c>
      <c r="AH6" s="360"/>
      <c r="AI6" s="361"/>
    </row>
    <row r="7" spans="2:35" s="250" customFormat="1" ht="24" customHeight="1" thickBot="1">
      <c r="B7" s="261" t="s">
        <v>84</v>
      </c>
      <c r="C7" s="279" t="s">
        <v>179</v>
      </c>
      <c r="D7" s="262"/>
      <c r="E7" s="261" t="s">
        <v>84</v>
      </c>
      <c r="F7" s="279" t="s">
        <v>179</v>
      </c>
      <c r="G7" s="263"/>
      <c r="H7"/>
      <c r="I7" s="261" t="s">
        <v>84</v>
      </c>
      <c r="J7" s="279" t="s">
        <v>179</v>
      </c>
      <c r="K7" s="262"/>
      <c r="L7" s="261" t="s">
        <v>84</v>
      </c>
      <c r="M7" s="279" t="s">
        <v>179</v>
      </c>
      <c r="N7" s="263"/>
      <c r="O7"/>
      <c r="P7" s="261" t="s">
        <v>84</v>
      </c>
      <c r="Q7" s="279" t="s">
        <v>179</v>
      </c>
      <c r="R7" s="262"/>
      <c r="S7" s="261" t="s">
        <v>84</v>
      </c>
      <c r="T7" s="279" t="s">
        <v>179</v>
      </c>
      <c r="U7" s="263"/>
      <c r="V7"/>
      <c r="W7" s="261" t="s">
        <v>84</v>
      </c>
      <c r="X7" s="279" t="s">
        <v>179</v>
      </c>
      <c r="Y7" s="262"/>
      <c r="Z7" s="261" t="s">
        <v>84</v>
      </c>
      <c r="AA7" s="279" t="s">
        <v>179</v>
      </c>
      <c r="AB7" s="263"/>
      <c r="AD7" s="261" t="s">
        <v>84</v>
      </c>
      <c r="AE7" s="279" t="s">
        <v>179</v>
      </c>
      <c r="AF7" s="262"/>
      <c r="AG7" s="261" t="s">
        <v>84</v>
      </c>
      <c r="AH7" s="279" t="s">
        <v>179</v>
      </c>
      <c r="AI7" s="263"/>
    </row>
    <row r="8" spans="2:35" ht="16" thickBot="1">
      <c r="B8" s="268" t="str">
        <f>BTS!$C9</f>
        <v>R07-West</v>
      </c>
      <c r="C8" s="272">
        <v>0.872222222222222</v>
      </c>
      <c r="D8">
        <f t="shared" si="0" ref="D8:D19">_xlfn.RANK.AVG(C8,C$8:C$19,0)</f>
        <v>1</v>
      </c>
      <c r="E8" s="268" t="str">
        <f>BTS!$C10</f>
        <v>R08-SouthCentral</v>
      </c>
      <c r="F8" s="272">
        <v>0.896551724137931</v>
      </c>
      <c r="G8">
        <f t="shared" si="1" ref="G8:G19">_xlfn.RANK.AVG(F8,F$8:F$19,0)</f>
        <v>2</v>
      </c>
      <c r="I8" s="268" t="str">
        <f>BTS!$C9</f>
        <v>R07-West</v>
      </c>
      <c r="J8" s="272">
        <v>0.850189393939394</v>
      </c>
      <c r="K8">
        <f t="shared" si="2" ref="K8:K19">_xlfn.RANK.AVG(J8,J$8:J$19,0)</f>
        <v>2</v>
      </c>
      <c r="L8" s="268" t="str">
        <f>BTS!$C13</f>
        <v>R11-SouthWest</v>
      </c>
      <c r="M8" s="272">
        <v>0.705882352941177</v>
      </c>
      <c r="N8">
        <f t="shared" si="3" ref="N8:N19">_xlfn.RANK.AVG(M8,M$8:M$19,0)</f>
        <v>9</v>
      </c>
      <c r="P8" s="268" t="str">
        <f>BTS!$C10</f>
        <v>R08-SouthCentral</v>
      </c>
      <c r="Q8" s="273">
        <v>4997.295</v>
      </c>
      <c r="R8">
        <f t="shared" si="4" ref="R8:R19">_xlfn.RANK.AVG(Q8,Q$8:Q$19,0)</f>
        <v>5</v>
      </c>
      <c r="S8" s="268" t="str">
        <f>BTS!$C12</f>
        <v>R10-Southern</v>
      </c>
      <c r="T8" s="273">
        <v>6549.54</v>
      </c>
      <c r="U8">
        <f t="shared" si="5" ref="U8:U19">_xlfn.RANK.AVG(T8,T$8:T$19,0)</f>
        <v>1</v>
      </c>
      <c r="V8"/>
      <c r="W8" s="268" t="str">
        <f>BTS!$C5</f>
        <v>R03-NorthEast</v>
      </c>
      <c r="X8" s="272">
        <v>0.70161516219391</v>
      </c>
      <c r="Y8">
        <f t="shared" si="6" ref="Y8:Y19">_xlfn.RANK.AVG(X8,X$8:X$19,0)</f>
        <v>5</v>
      </c>
      <c r="Z8" s="268" t="str">
        <f>BTS!$C8</f>
        <v>R06-Eastern</v>
      </c>
      <c r="AA8" s="272">
        <v>0.628205128205128</v>
      </c>
      <c r="AB8">
        <f t="shared" si="7" ref="AB8:AB19">_xlfn.RANK.AVG(AA8,AA$8:AA$19,0)</f>
        <v>9</v>
      </c>
      <c r="AD8" s="268" t="str">
        <f>BTS!$C5</f>
        <v>R03-NorthEast</v>
      </c>
      <c r="AE8" s="272">
        <v>0.34980068621959</v>
      </c>
      <c r="AF8">
        <f t="shared" si="8" ref="AF8:AF19">_xlfn.RANK.AVG(AE8,AE$8:AE$19,0)</f>
        <v>3</v>
      </c>
      <c r="AG8" s="268" t="str">
        <f>BTS!$C11</f>
        <v>R09-SouthEast</v>
      </c>
      <c r="AH8" s="272">
        <v>0.363636363636364</v>
      </c>
      <c r="AI8" s="181">
        <f ca="1" t="shared" si="9" ref="AI8:AI19">_xlfn.RANK.AVG(AH8,AH$8:AH$19,0)</f>
        <v>2</v>
      </c>
    </row>
    <row r="9" spans="2:35" ht="16" thickBot="1">
      <c r="B9" s="116" t="str">
        <f>BTS!$C11</f>
        <v>R09-SouthEast</v>
      </c>
      <c r="C9" s="269">
        <v>0.813920454545455</v>
      </c>
      <c r="D9">
        <f t="shared" si="0"/>
        <v>4</v>
      </c>
      <c r="E9" s="116" t="str">
        <f>BTS!$C9</f>
        <v>R07-West</v>
      </c>
      <c r="F9" s="269">
        <v>0.50</v>
      </c>
      <c r="G9">
        <f t="shared" si="1"/>
        <v>12</v>
      </c>
      <c r="I9" s="116" t="str">
        <f>BTS!$C5</f>
        <v>R03-NorthEast</v>
      </c>
      <c r="J9" s="269">
        <v>0.716959268130928</v>
      </c>
      <c r="K9">
        <f t="shared" si="2"/>
        <v>11</v>
      </c>
      <c r="L9" s="116" t="str">
        <f>BTS!$C7</f>
        <v>R05-Central</v>
      </c>
      <c r="M9" s="269">
        <v>0.794871794871795</v>
      </c>
      <c r="N9">
        <f t="shared" si="3"/>
        <v>6</v>
      </c>
      <c r="P9" s="116" t="str">
        <f>BTS!$C11</f>
        <v>R09-SouthEast</v>
      </c>
      <c r="Q9" s="270">
        <v>6521.6225</v>
      </c>
      <c r="R9">
        <f t="shared" si="4"/>
        <v>1</v>
      </c>
      <c r="S9" s="116" t="str">
        <f>BTS!$C11</f>
        <v>R09-SouthEast</v>
      </c>
      <c r="T9" s="270">
        <v>5051.95</v>
      </c>
      <c r="U9">
        <f t="shared" si="5"/>
        <v>3</v>
      </c>
      <c r="V9"/>
      <c r="W9" s="116" t="str">
        <f>BTS!$C6</f>
        <v>R04-WestCentral</v>
      </c>
      <c r="X9" s="269">
        <v>0.678018575851393</v>
      </c>
      <c r="Y9">
        <f t="shared" si="6"/>
        <v>6</v>
      </c>
      <c r="Z9" s="116" t="str">
        <f>BTS!$C5</f>
        <v>R03-NorthEast</v>
      </c>
      <c r="AA9" s="269">
        <v>0.892429792429792</v>
      </c>
      <c r="AB9">
        <f t="shared" si="7"/>
        <v>1</v>
      </c>
      <c r="AD9" s="116" t="str">
        <f>BTS!$C3</f>
        <v>R01-NorthWest</v>
      </c>
      <c r="AE9" s="269">
        <v>0.293313816818247</v>
      </c>
      <c r="AF9">
        <f t="shared" si="8"/>
        <v>9</v>
      </c>
      <c r="AG9" s="116" t="str">
        <f>BTS!$C10</f>
        <v>R08-SouthCentral</v>
      </c>
      <c r="AH9" s="269">
        <v>0.346153846153846</v>
      </c>
      <c r="AI9" s="181">
        <f t="shared" ca="1" si="9"/>
        <v>3</v>
      </c>
    </row>
    <row r="10" spans="2:35" ht="16" thickBot="1">
      <c r="B10" s="116" t="str">
        <f>BTS!$C13</f>
        <v>R11-SouthWest</v>
      </c>
      <c r="C10" s="269">
        <v>0.832329883172781</v>
      </c>
      <c r="D10">
        <f t="shared" si="0"/>
        <v>3</v>
      </c>
      <c r="E10" s="116" t="str">
        <f>BTS!$C13</f>
        <v>R11-SouthWest</v>
      </c>
      <c r="F10" s="269">
        <v>0.675675675675676</v>
      </c>
      <c r="G10">
        <f t="shared" si="1"/>
        <v>10</v>
      </c>
      <c r="I10" s="116" t="str">
        <f>BTS!$C7</f>
        <v>R05-Central</v>
      </c>
      <c r="J10" s="269">
        <v>0.792446524064171</v>
      </c>
      <c r="K10">
        <f t="shared" si="2"/>
        <v>6</v>
      </c>
      <c r="L10" s="116" t="str">
        <f>BTS!$C10</f>
        <v>R08-SouthCentral</v>
      </c>
      <c r="M10" s="269">
        <v>0.80</v>
      </c>
      <c r="N10">
        <f t="shared" si="3"/>
        <v>4.50</v>
      </c>
      <c r="P10" s="116" t="str">
        <f>BTS!$C9</f>
        <v>R07-West</v>
      </c>
      <c r="Q10" s="270">
        <v>5091.135</v>
      </c>
      <c r="R10">
        <f t="shared" si="4"/>
        <v>4</v>
      </c>
      <c r="S10" s="116" t="str">
        <f>BTS!$C5</f>
        <v>R03-NorthEast</v>
      </c>
      <c r="T10" s="270">
        <v>6293.30</v>
      </c>
      <c r="U10">
        <f t="shared" si="5"/>
        <v>2</v>
      </c>
      <c r="V10"/>
      <c r="W10" s="116" t="str">
        <f>BTS!$C8</f>
        <v>R06-Eastern</v>
      </c>
      <c r="X10" s="269">
        <v>0.212121212121212</v>
      </c>
      <c r="Y10">
        <f t="shared" si="6"/>
        <v>12</v>
      </c>
      <c r="Z10" s="116" t="str">
        <f>BTS!$C7</f>
        <v>R05-Central</v>
      </c>
      <c r="AA10" s="269">
        <v>0.634441404006621</v>
      </c>
      <c r="AB10">
        <f t="shared" si="7"/>
        <v>8</v>
      </c>
      <c r="AD10" s="116" t="str">
        <f>BTS!$C11</f>
        <v>R09-SouthEast</v>
      </c>
      <c r="AE10" s="269">
        <v>0.317006269592476</v>
      </c>
      <c r="AF10">
        <f t="shared" si="8"/>
        <v>6</v>
      </c>
      <c r="AG10" s="116" t="str">
        <f>BTS!$C12</f>
        <v>R10-Southern</v>
      </c>
      <c r="AH10" s="269">
        <f ca="1" t="shared" si="10" ref="AH10:AH18">SUMPRODUCT((INDIRECT("'Annual_msg_youth'!$B$2:$B$61")="Region "&amp;SUMPRODUCT((INDIRECT("'BTS'!$C$3:$C$14")=AG10)*(INDIRECT("'BTS'!$A$3:$A$14"))))*(INDIRECT("'Annual_msg_youth'!$A$2:$A$61")=2022)*(INDIRECT("'Annual_msg_youth'!$D$2:$D$61")))</f>
        <v>0</v>
      </c>
      <c r="AI10" s="181">
        <f t="shared" ca="1" si="9"/>
        <v>11</v>
      </c>
    </row>
    <row r="11" spans="2:35" ht="16" thickBot="1">
      <c r="B11" s="116" t="str">
        <f>BTS!$C10</f>
        <v>R08-SouthCentral</v>
      </c>
      <c r="C11" s="269">
        <v>0.855289502164502</v>
      </c>
      <c r="D11">
        <f t="shared" si="0"/>
        <v>2</v>
      </c>
      <c r="E11" s="116" t="str">
        <f>BTS!$C12</f>
        <v>R10-Southern</v>
      </c>
      <c r="F11" s="269">
        <v>0.894736842105263</v>
      </c>
      <c r="G11">
        <f t="shared" si="1"/>
        <v>3</v>
      </c>
      <c r="I11" s="116" t="str">
        <f>BTS!$C14</f>
        <v>R12-Marion</v>
      </c>
      <c r="J11" s="269">
        <v>0.773562298687072</v>
      </c>
      <c r="K11">
        <f t="shared" si="2"/>
        <v>7</v>
      </c>
      <c r="L11" s="116" t="str">
        <f>BTS!$C11</f>
        <v>R09-SouthEast</v>
      </c>
      <c r="M11" s="269">
        <v>1</v>
      </c>
      <c r="N11">
        <f t="shared" si="3"/>
        <v>1.50</v>
      </c>
      <c r="P11" s="116" t="str">
        <f>BTS!$C13</f>
        <v>R11-SouthWest</v>
      </c>
      <c r="Q11" s="270">
        <v>4479.695</v>
      </c>
      <c r="R11">
        <f t="shared" si="4"/>
        <v>7</v>
      </c>
      <c r="S11" s="116" t="str">
        <f>BTS!$C6</f>
        <v>R04-WestCentral</v>
      </c>
      <c r="T11" s="270">
        <v>3895.50</v>
      </c>
      <c r="U11">
        <f t="shared" si="5"/>
        <v>5</v>
      </c>
      <c r="V11"/>
      <c r="W11" s="116" t="str">
        <f>BTS!$C13</f>
        <v>R11-SouthWest</v>
      </c>
      <c r="X11" s="269">
        <v>0.60857683982684</v>
      </c>
      <c r="Y11">
        <f t="shared" si="6"/>
        <v>10</v>
      </c>
      <c r="Z11" s="116" t="str">
        <f>BTS!$C9</f>
        <v>R07-West</v>
      </c>
      <c r="AA11" s="269">
        <v>0.738095238095238</v>
      </c>
      <c r="AB11">
        <f t="shared" si="7"/>
        <v>2</v>
      </c>
      <c r="AD11" s="116" t="str">
        <f>BTS!$C7</f>
        <v>R05-Central</v>
      </c>
      <c r="AE11" s="269">
        <v>0.365900284000116</v>
      </c>
      <c r="AF11">
        <f t="shared" si="8"/>
        <v>2</v>
      </c>
      <c r="AG11" s="116" t="str">
        <f>BTS!$C13</f>
        <v>R11-SouthWest</v>
      </c>
      <c r="AH11" s="269">
        <v>0.0505050505050505</v>
      </c>
      <c r="AI11" s="181">
        <f t="shared" ca="1" si="9"/>
        <v>7</v>
      </c>
    </row>
    <row r="12" spans="2:35" ht="16" thickBot="1">
      <c r="B12" s="116" t="str">
        <f>BTS!$C12</f>
        <v>R10-Southern</v>
      </c>
      <c r="C12" s="269">
        <v>0.720833333333333</v>
      </c>
      <c r="D12">
        <f t="shared" si="0"/>
        <v>11</v>
      </c>
      <c r="E12" s="116" t="str">
        <f>BTS!$C11</f>
        <v>R09-SouthEast</v>
      </c>
      <c r="F12" s="269">
        <v>1</v>
      </c>
      <c r="G12">
        <f t="shared" si="1"/>
        <v>1</v>
      </c>
      <c r="I12" s="116" t="str">
        <f>BTS!$C4</f>
        <v>R02-Northern</v>
      </c>
      <c r="J12" s="269">
        <v>0.794594038208169</v>
      </c>
      <c r="K12">
        <f t="shared" si="2"/>
        <v>5</v>
      </c>
      <c r="L12" s="116" t="str">
        <f>BTS!$C6</f>
        <v>R04-WestCentral</v>
      </c>
      <c r="M12" s="269">
        <v>0.741935483870968</v>
      </c>
      <c r="N12">
        <f t="shared" si="3"/>
        <v>7</v>
      </c>
      <c r="P12" s="116" t="str">
        <f>BTS!$C12</f>
        <v>R10-Southern</v>
      </c>
      <c r="Q12" s="270">
        <v>6328.1525</v>
      </c>
      <c r="R12">
        <f t="shared" si="4"/>
        <v>2</v>
      </c>
      <c r="S12" s="116" t="str">
        <f>BTS!$C10</f>
        <v>R08-SouthCentral</v>
      </c>
      <c r="T12" s="270">
        <v>4513.09</v>
      </c>
      <c r="U12">
        <f t="shared" si="5"/>
        <v>4</v>
      </c>
      <c r="V12"/>
      <c r="W12" s="116" t="str">
        <f>BTS!$C7</f>
        <v>R05-Central</v>
      </c>
      <c r="X12" s="269">
        <v>0.752828610783156</v>
      </c>
      <c r="Y12">
        <f t="shared" si="6"/>
        <v>4</v>
      </c>
      <c r="Z12" s="116" t="str">
        <f>BTS!$C13</f>
        <v>R11-SouthWest</v>
      </c>
      <c r="AA12" s="269">
        <v>0.724242424242424</v>
      </c>
      <c r="AB12">
        <f t="shared" si="7"/>
        <v>3</v>
      </c>
      <c r="AD12" s="116" t="str">
        <f>BTS!$C14</f>
        <v>R12-Marion</v>
      </c>
      <c r="AE12" s="269">
        <v>0.228164580030252</v>
      </c>
      <c r="AF12">
        <f t="shared" si="8"/>
        <v>11</v>
      </c>
      <c r="AG12" s="116" t="str">
        <f>BTS!$C9</f>
        <v>R07-West</v>
      </c>
      <c r="AH12" s="269">
        <v>0</v>
      </c>
      <c r="AI12" s="181">
        <f t="shared" ca="1" si="9"/>
        <v>11</v>
      </c>
    </row>
    <row r="13" spans="2:35" ht="16" thickBot="1">
      <c r="B13" s="116" t="str">
        <f>BTS!$C14</f>
        <v>R12-Marion</v>
      </c>
      <c r="C13" s="269">
        <v>0.75366821419453</v>
      </c>
      <c r="D13">
        <f t="shared" si="0"/>
        <v>9</v>
      </c>
      <c r="E13" s="116" t="str">
        <f>BTS!$C5</f>
        <v>R03-NorthEast</v>
      </c>
      <c r="F13" s="269">
        <v>0.818181818181818</v>
      </c>
      <c r="G13">
        <f t="shared" si="1"/>
        <v>5</v>
      </c>
      <c r="I13" s="116" t="str">
        <f>BTS!$C3</f>
        <v>R01-NorthWest</v>
      </c>
      <c r="J13" s="269">
        <v>0.759430785063903</v>
      </c>
      <c r="K13">
        <f t="shared" si="2"/>
        <v>8</v>
      </c>
      <c r="L13" s="116" t="str">
        <f>BTS!$C4</f>
        <v>R02-Northern</v>
      </c>
      <c r="M13" s="269">
        <v>0.923076923076923</v>
      </c>
      <c r="N13">
        <f t="shared" si="3"/>
        <v>3</v>
      </c>
      <c r="P13" s="116" t="str">
        <f>BTS!$C7</f>
        <v>R05-Central</v>
      </c>
      <c r="Q13" s="270">
        <v>4535.2725</v>
      </c>
      <c r="R13">
        <f t="shared" si="4"/>
        <v>6</v>
      </c>
      <c r="S13" s="116" t="str">
        <f>BTS!$C9</f>
        <v>R07-West</v>
      </c>
      <c r="T13" s="270">
        <v>834.39</v>
      </c>
      <c r="U13">
        <f t="shared" si="5"/>
        <v>12</v>
      </c>
      <c r="V13"/>
      <c r="W13" s="116" t="str">
        <f>BTS!$C12</f>
        <v>R10-Southern</v>
      </c>
      <c r="X13" s="269">
        <v>0.834821428571429</v>
      </c>
      <c r="Y13">
        <f t="shared" si="6"/>
        <v>1</v>
      </c>
      <c r="Z13" s="116" t="str">
        <f>BTS!$C4</f>
        <v>R02-Northern</v>
      </c>
      <c r="AA13" s="269">
        <v>0.509309810265224</v>
      </c>
      <c r="AB13">
        <f t="shared" si="7"/>
        <v>12</v>
      </c>
      <c r="AD13" s="116" t="str">
        <f>BTS!$C6</f>
        <v>R04-WestCentral</v>
      </c>
      <c r="AE13" s="269">
        <v>0.349248385794996</v>
      </c>
      <c r="AF13">
        <f t="shared" si="8"/>
        <v>4</v>
      </c>
      <c r="AG13" s="116" t="str">
        <f>BTS!$C3</f>
        <v>R01-NorthWest</v>
      </c>
      <c r="AH13" s="269">
        <v>0.154302670623145</v>
      </c>
      <c r="AI13" s="181">
        <f t="shared" ca="1" si="9"/>
        <v>4</v>
      </c>
    </row>
    <row r="14" spans="2:35" ht="16" thickBot="1">
      <c r="B14" s="116" t="str">
        <f>BTS!$C7</f>
        <v>R05-Central</v>
      </c>
      <c r="C14" s="269">
        <v>0.789795692812934</v>
      </c>
      <c r="D14">
        <f t="shared" si="0"/>
        <v>7</v>
      </c>
      <c r="E14" s="116" t="str">
        <f>BTS!$C4</f>
        <v>R02-Northern</v>
      </c>
      <c r="F14" s="269">
        <v>0.744186046511628</v>
      </c>
      <c r="G14">
        <f t="shared" si="1"/>
        <v>8.50</v>
      </c>
      <c r="I14" s="116" t="str">
        <f>BTS!$C13</f>
        <v>R11-SouthWest</v>
      </c>
      <c r="J14" s="269">
        <v>0.751803221288515</v>
      </c>
      <c r="K14">
        <f t="shared" si="2"/>
        <v>10</v>
      </c>
      <c r="L14" s="116" t="str">
        <f>BTS!$C3</f>
        <v>R01-NorthWest</v>
      </c>
      <c r="M14" s="269">
        <v>0.706521739130435</v>
      </c>
      <c r="N14">
        <f t="shared" si="3"/>
        <v>8</v>
      </c>
      <c r="P14" s="116" t="str">
        <f>BTS!$C14</f>
        <v>R12-Marion</v>
      </c>
      <c r="Q14" s="270">
        <v>2963.22875</v>
      </c>
      <c r="R14">
        <f t="shared" si="4"/>
        <v>10</v>
      </c>
      <c r="S14" s="116" t="str">
        <f>BTS!$C3</f>
        <v>R01-NorthWest</v>
      </c>
      <c r="T14" s="270">
        <v>3041.825</v>
      </c>
      <c r="U14">
        <f t="shared" si="5"/>
        <v>8</v>
      </c>
      <c r="V14"/>
      <c r="W14" s="116" t="str">
        <f>BTS!$C9</f>
        <v>R07-West</v>
      </c>
      <c r="X14" s="269">
        <v>0.766666666666667</v>
      </c>
      <c r="Y14">
        <f t="shared" si="6"/>
        <v>3</v>
      </c>
      <c r="Z14" s="116" t="str">
        <f>BTS!$C14</f>
        <v>R12-Marion</v>
      </c>
      <c r="AA14" s="269">
        <v>0.721367521367521</v>
      </c>
      <c r="AB14">
        <f t="shared" si="7"/>
        <v>4</v>
      </c>
      <c r="AD14" s="116" t="str">
        <f>BTS!$C13</f>
        <v>R11-SouthWest</v>
      </c>
      <c r="AE14" s="269">
        <v>0.407945946204946</v>
      </c>
      <c r="AF14">
        <f t="shared" si="8"/>
        <v>1</v>
      </c>
      <c r="AG14" s="116" t="str">
        <f>BTS!$C8</f>
        <v>R06-Eastern</v>
      </c>
      <c r="AH14" s="269">
        <v>0.448275862068966</v>
      </c>
      <c r="AI14" s="181">
        <f t="shared" ca="1" si="9"/>
        <v>1</v>
      </c>
    </row>
    <row r="15" spans="2:35" ht="16" thickBot="1">
      <c r="B15" s="116" t="str">
        <f>BTS!$C3</f>
        <v>R01-NorthWest</v>
      </c>
      <c r="C15" s="269">
        <v>0.734164468357756</v>
      </c>
      <c r="D15">
        <f t="shared" si="0"/>
        <v>10</v>
      </c>
      <c r="E15" s="116" t="str">
        <f>BTS!$C3</f>
        <v>R01-NorthWest</v>
      </c>
      <c r="F15" s="269">
        <v>0.744186046511628</v>
      </c>
      <c r="G15">
        <f t="shared" si="1"/>
        <v>8.50</v>
      </c>
      <c r="I15" s="116" t="str">
        <f>BTS!$C12</f>
        <v>R10-Southern</v>
      </c>
      <c r="J15" s="269">
        <v>0.824305555555556</v>
      </c>
      <c r="K15">
        <f t="shared" si="2"/>
        <v>3</v>
      </c>
      <c r="L15" s="116" t="str">
        <f>BTS!$C12</f>
        <v>R10-Southern</v>
      </c>
      <c r="M15" s="269">
        <v>0.666666666666667</v>
      </c>
      <c r="N15">
        <f t="shared" si="3"/>
        <v>10</v>
      </c>
      <c r="P15" s="116" t="str">
        <f>BTS!$C3</f>
        <v>R01-NorthWest</v>
      </c>
      <c r="Q15" s="270">
        <v>2904.67125</v>
      </c>
      <c r="R15">
        <f t="shared" si="4"/>
        <v>11</v>
      </c>
      <c r="S15" s="116" t="str">
        <f>BTS!$C4</f>
        <v>R02-Northern</v>
      </c>
      <c r="T15" s="270">
        <v>3145.01</v>
      </c>
      <c r="U15">
        <f t="shared" si="5"/>
        <v>7</v>
      </c>
      <c r="V15"/>
      <c r="W15" s="116" t="str">
        <f>BTS!$C14</f>
        <v>R12-Marion</v>
      </c>
      <c r="X15" s="269">
        <v>0.596853146853147</v>
      </c>
      <c r="Y15">
        <f t="shared" si="6"/>
        <v>11</v>
      </c>
      <c r="Z15" s="116" t="str">
        <f>BTS!$C10</f>
        <v>R08-SouthCentral</v>
      </c>
      <c r="AA15" s="269">
        <v>0.695634920634921</v>
      </c>
      <c r="AB15">
        <f t="shared" si="7"/>
        <v>6</v>
      </c>
      <c r="AD15" s="116" t="str">
        <f>BTS!$C4</f>
        <v>R02-Northern</v>
      </c>
      <c r="AE15" s="269">
        <v>0.213044643732939</v>
      </c>
      <c r="AF15">
        <f t="shared" si="8"/>
        <v>12</v>
      </c>
      <c r="AG15" s="116" t="str">
        <f>BTS!$C4</f>
        <v>R02-Northern</v>
      </c>
      <c r="AH15" s="269">
        <v>0.10126582278481</v>
      </c>
      <c r="AI15" s="181">
        <f t="shared" ca="1" si="9"/>
        <v>5</v>
      </c>
    </row>
    <row r="16" spans="2:35" ht="16" thickBot="1">
      <c r="B16" s="116" t="str">
        <f>BTS!$C4</f>
        <v>R02-Northern</v>
      </c>
      <c r="C16" s="269">
        <v>0.80231291257524</v>
      </c>
      <c r="D16">
        <f t="shared" si="0"/>
        <v>6</v>
      </c>
      <c r="E16" s="116" t="str">
        <f>BTS!$C7</f>
        <v>R05-Central</v>
      </c>
      <c r="F16" s="269">
        <v>0.796296296296296</v>
      </c>
      <c r="G16">
        <f t="shared" si="1"/>
        <v>6</v>
      </c>
      <c r="I16" s="116" t="str">
        <f>BTS!$C10</f>
        <v>R08-SouthCentral</v>
      </c>
      <c r="J16" s="269">
        <v>0.818431568431568</v>
      </c>
      <c r="K16">
        <f t="shared" si="2"/>
        <v>4</v>
      </c>
      <c r="L16" s="116" t="str">
        <f>BTS!$C14</f>
        <v>R12-Marion</v>
      </c>
      <c r="M16" s="269">
        <v>0.428571428571429</v>
      </c>
      <c r="N16">
        <f t="shared" si="3"/>
        <v>12</v>
      </c>
      <c r="P16" s="116" t="str">
        <f>BTS!$C5</f>
        <v>R03-NorthEast</v>
      </c>
      <c r="Q16" s="270">
        <v>3169.00875</v>
      </c>
      <c r="R16">
        <f t="shared" si="4"/>
        <v>9</v>
      </c>
      <c r="S16" s="116" t="str">
        <f>BTS!$C13</f>
        <v>R11-SouthWest</v>
      </c>
      <c r="T16" s="270">
        <v>1958.10</v>
      </c>
      <c r="U16">
        <f t="shared" si="5"/>
        <v>11</v>
      </c>
      <c r="V16"/>
      <c r="W16" s="116" t="str">
        <f>BTS!$C3</f>
        <v>R01-NorthWest</v>
      </c>
      <c r="X16" s="269">
        <v>0.622331732268729</v>
      </c>
      <c r="Y16">
        <f t="shared" si="6"/>
        <v>9</v>
      </c>
      <c r="Z16" s="116" t="str">
        <f>BTS!$C3</f>
        <v>R01-NorthWest</v>
      </c>
      <c r="AA16" s="269">
        <v>0.618795762360119</v>
      </c>
      <c r="AB16">
        <f t="shared" si="7"/>
        <v>10</v>
      </c>
      <c r="AD16" s="116" t="str">
        <f>BTS!$C12</f>
        <v>R10-Southern</v>
      </c>
      <c r="AE16" s="269">
        <v>0.30</v>
      </c>
      <c r="AF16">
        <f t="shared" si="8"/>
        <v>8</v>
      </c>
      <c r="AG16" s="116" t="str">
        <f>BTS!$C7</f>
        <v>R05-Central</v>
      </c>
      <c r="AH16" s="269">
        <v>0.0540540540540541</v>
      </c>
      <c r="AI16" s="181">
        <f t="shared" ca="1" si="9"/>
        <v>6</v>
      </c>
    </row>
    <row r="17" spans="2:35" ht="16" thickBot="1">
      <c r="B17" s="116" t="str">
        <f>BTS!$C6</f>
        <v>R04-WestCentral</v>
      </c>
      <c r="C17" s="269">
        <v>0.804532612894243</v>
      </c>
      <c r="D17">
        <f t="shared" si="0"/>
        <v>5</v>
      </c>
      <c r="E17" s="116" t="str">
        <f>BTS!$C6</f>
        <v>R04-WestCentral</v>
      </c>
      <c r="F17" s="269">
        <v>0.891891891891892</v>
      </c>
      <c r="G17">
        <f t="shared" si="1"/>
        <v>4</v>
      </c>
      <c r="I17" s="116" t="str">
        <f>BTS!$C11</f>
        <v>R09-SouthEast</v>
      </c>
      <c r="J17" s="269">
        <v>0.899682971014493</v>
      </c>
      <c r="K17">
        <f t="shared" si="2"/>
        <v>1</v>
      </c>
      <c r="L17" s="116" t="str">
        <f>BTS!$C5</f>
        <v>R03-NorthEast</v>
      </c>
      <c r="M17" s="269">
        <v>0.80</v>
      </c>
      <c r="N17">
        <f t="shared" si="3"/>
        <v>4.50</v>
      </c>
      <c r="P17" s="116" t="str">
        <f>BTS!$C4</f>
        <v>R02-Northern</v>
      </c>
      <c r="Q17" s="270">
        <v>5284.4775</v>
      </c>
      <c r="R17">
        <f t="shared" si="4"/>
        <v>3</v>
      </c>
      <c r="S17" s="116" t="str">
        <f>BTS!$C7</f>
        <v>R05-Central</v>
      </c>
      <c r="T17" s="270">
        <v>3658.085</v>
      </c>
      <c r="U17">
        <f t="shared" si="5"/>
        <v>6</v>
      </c>
      <c r="V17"/>
      <c r="W17" s="116" t="str">
        <f>BTS!$C10</f>
        <v>R08-SouthCentral</v>
      </c>
      <c r="X17" s="269">
        <v>0.64258658008658</v>
      </c>
      <c r="Y17">
        <f t="shared" si="6"/>
        <v>8</v>
      </c>
      <c r="Z17" s="116" t="str">
        <f>BTS!$C6</f>
        <v>R04-WestCentral</v>
      </c>
      <c r="AA17" s="269">
        <v>0.655855855855856</v>
      </c>
      <c r="AB17">
        <f t="shared" si="7"/>
        <v>7</v>
      </c>
      <c r="AD17" s="116" t="str">
        <f>BTS!$C10</f>
        <v>R08-SouthCentral</v>
      </c>
      <c r="AE17" s="269">
        <v>0.309852756892231</v>
      </c>
      <c r="AF17">
        <f t="shared" si="8"/>
        <v>7</v>
      </c>
      <c r="AG17" s="116" t="str">
        <f>BTS!$C6</f>
        <v>R04-WestCentral</v>
      </c>
      <c r="AH17" s="269">
        <v>0.0454545454545455</v>
      </c>
      <c r="AI17" s="181">
        <f t="shared" ca="1" si="9"/>
        <v>8</v>
      </c>
    </row>
    <row r="18" spans="2:35" ht="16" thickBot="1">
      <c r="B18" s="116" t="str">
        <f>BTS!$C8</f>
        <v>R06-Eastern</v>
      </c>
      <c r="C18" s="269">
        <v>0.71843839031339</v>
      </c>
      <c r="D18">
        <f t="shared" si="0"/>
        <v>12</v>
      </c>
      <c r="E18" s="116" t="str">
        <f>BTS!$C8</f>
        <v>R06-Eastern</v>
      </c>
      <c r="F18" s="269">
        <v>0.555555555555556</v>
      </c>
      <c r="G18">
        <f t="shared" si="1"/>
        <v>11</v>
      </c>
      <c r="I18" s="116" t="str">
        <f>BTS!$C8</f>
        <v>R06-Eastern</v>
      </c>
      <c r="J18" s="269">
        <v>0.662202380952381</v>
      </c>
      <c r="K18">
        <f t="shared" si="2"/>
        <v>12</v>
      </c>
      <c r="L18" s="116" t="str">
        <f>BTS!$C9</f>
        <v>R07-West</v>
      </c>
      <c r="M18" s="269">
        <v>1</v>
      </c>
      <c r="N18">
        <f t="shared" si="3"/>
        <v>1.50</v>
      </c>
      <c r="P18" s="116" t="str">
        <f>BTS!$C6</f>
        <v>R04-WestCentral</v>
      </c>
      <c r="Q18" s="270">
        <v>3738.00375</v>
      </c>
      <c r="R18">
        <f t="shared" si="4"/>
        <v>8</v>
      </c>
      <c r="S18" s="116" t="str">
        <f>BTS!$C8</f>
        <v>R06-Eastern</v>
      </c>
      <c r="T18" s="270">
        <v>2780.78</v>
      </c>
      <c r="U18">
        <f t="shared" si="5"/>
        <v>9</v>
      </c>
      <c r="V18"/>
      <c r="W18" s="116" t="str">
        <f>BTS!$C11</f>
        <v>R09-SouthEast</v>
      </c>
      <c r="X18" s="269">
        <v>0.796600458365164</v>
      </c>
      <c r="Y18">
        <f t="shared" si="6"/>
        <v>2</v>
      </c>
      <c r="Z18" s="116" t="str">
        <f>BTS!$C11</f>
        <v>R09-SouthEast</v>
      </c>
      <c r="AA18" s="269">
        <v>0.711111111111111</v>
      </c>
      <c r="AB18">
        <f t="shared" si="7"/>
        <v>5</v>
      </c>
      <c r="AD18" s="116" t="str">
        <f>BTS!$C8</f>
        <v>R06-Eastern</v>
      </c>
      <c r="AE18" s="269">
        <v>0.271583850931677</v>
      </c>
      <c r="AF18">
        <f t="shared" si="8"/>
        <v>10</v>
      </c>
      <c r="AG18" s="116" t="str">
        <f>BTS!$C14</f>
        <v>R12-Marion</v>
      </c>
      <c r="AH18" s="269">
        <f t="shared" ca="1" si="10"/>
        <v>0</v>
      </c>
      <c r="AI18" s="181">
        <f t="shared" ca="1" si="9"/>
        <v>11</v>
      </c>
    </row>
    <row r="19" spans="2:35" ht="16" thickBot="1">
      <c r="B19" s="271" t="str">
        <f>BTS!$C5</f>
        <v>R03-NorthEast</v>
      </c>
      <c r="C19" s="272">
        <v>0.762698412698413</v>
      </c>
      <c r="D19">
        <f t="shared" si="0"/>
        <v>8</v>
      </c>
      <c r="E19" s="271" t="str">
        <f>BTS!$C14</f>
        <v>R12-Marion</v>
      </c>
      <c r="F19" s="272">
        <v>0.777777777777778</v>
      </c>
      <c r="G19">
        <f t="shared" si="1"/>
        <v>7</v>
      </c>
      <c r="I19" s="271" t="str">
        <f>BTS!$C6</f>
        <v>R04-WestCentral</v>
      </c>
      <c r="J19" s="272">
        <v>0.75477019087574</v>
      </c>
      <c r="K19">
        <f t="shared" si="2"/>
        <v>9</v>
      </c>
      <c r="L19" s="271" t="str">
        <f>BTS!$C8</f>
        <v>R06-Eastern</v>
      </c>
      <c r="M19" s="272">
        <v>0.615384615384615</v>
      </c>
      <c r="N19">
        <f t="shared" si="3"/>
        <v>11</v>
      </c>
      <c r="P19" s="271" t="str">
        <f>BTS!$C8</f>
        <v>R06-Eastern</v>
      </c>
      <c r="Q19" s="273">
        <v>1533.43375</v>
      </c>
      <c r="R19">
        <f t="shared" si="4"/>
        <v>12</v>
      </c>
      <c r="S19" s="271" t="str">
        <f>BTS!$C14</f>
        <v>R12-Marion</v>
      </c>
      <c r="T19" s="273">
        <v>2206.18</v>
      </c>
      <c r="U19">
        <f t="shared" si="5"/>
        <v>10</v>
      </c>
      <c r="V19"/>
      <c r="W19" s="271" t="str">
        <f>BTS!$C4</f>
        <v>R02-Northern</v>
      </c>
      <c r="X19" s="272">
        <v>0.652750283844253</v>
      </c>
      <c r="Y19">
        <f t="shared" si="6"/>
        <v>7</v>
      </c>
      <c r="Z19" s="271" t="str">
        <f>BTS!$C12</f>
        <v>R10-Southern</v>
      </c>
      <c r="AA19" s="272">
        <v>0.611111111111111</v>
      </c>
      <c r="AB19">
        <f t="shared" si="7"/>
        <v>11</v>
      </c>
      <c r="AD19" s="271" t="str">
        <f>BTS!$C9</f>
        <v>R07-West</v>
      </c>
      <c r="AE19" s="272">
        <v>0.317614743930533</v>
      </c>
      <c r="AF19">
        <f t="shared" si="8"/>
        <v>5</v>
      </c>
      <c r="AG19" s="271" t="str">
        <f>BTS!$C5</f>
        <v>R03-NorthEast</v>
      </c>
      <c r="AH19" s="272">
        <v>0.0192307692307692</v>
      </c>
      <c r="AI19" s="181">
        <f t="shared" ca="1" si="9"/>
        <v>9</v>
      </c>
    </row>
    <row r="20" spans="3:26" ht="15">
      <c r="C20"/>
      <c r="D20"/>
      <c r="F20"/>
      <c r="G20"/>
      <c r="I20"/>
      <c r="J20"/>
      <c r="K20"/>
      <c r="M20"/>
      <c r="N20"/>
      <c r="P20"/>
      <c r="S20"/>
      <c r="U20"/>
      <c r="V20"/>
      <c r="X20"/>
      <c r="Y20"/>
      <c r="Z20"/>
    </row>
    <row r="21" spans="3:26" ht="16" thickBot="1">
      <c r="C21"/>
      <c r="D21"/>
      <c r="F21"/>
      <c r="G21"/>
      <c r="I21"/>
      <c r="J21"/>
      <c r="K21"/>
      <c r="M21"/>
      <c r="N21"/>
      <c r="P21"/>
      <c r="S21"/>
      <c r="U21"/>
      <c r="V21"/>
      <c r="X21"/>
      <c r="Y21"/>
      <c r="Z21"/>
    </row>
    <row r="22" spans="2:34" ht="16" thickBot="1">
      <c r="B22" s="183" t="s">
        <v>180</v>
      </c>
      <c r="C22" s="266">
        <f>MEDIAN(C8:C19)</f>
        <v>0.796054302694087</v>
      </c>
      <c r="D22" s="264"/>
      <c r="E22" s="265" t="s">
        <v>180</v>
      </c>
      <c r="F22" s="266">
        <f>MEDIAN(F8:F19)</f>
        <v>0.787037037037037</v>
      </c>
      <c r="G22"/>
      <c r="I22" s="183" t="s">
        <v>180</v>
      </c>
      <c r="J22" s="266">
        <f>MEDIAN(J8:J19)</f>
        <v>0.7830044113756216</v>
      </c>
      <c r="K22" s="264"/>
      <c r="L22" s="265" t="s">
        <v>180</v>
      </c>
      <c r="M22" s="266">
        <f>MEDIAN(M8:M19)</f>
        <v>0.7684036393713816</v>
      </c>
      <c r="N22"/>
      <c r="P22" s="183" t="s">
        <v>180</v>
      </c>
      <c r="Q22" s="267">
        <f>MEDIAN(Q8:Q19)</f>
        <v>4507.483749999999</v>
      </c>
      <c r="R22" s="264"/>
      <c r="S22" s="265" t="s">
        <v>180</v>
      </c>
      <c r="T22" s="267">
        <f>MEDIAN(T8:T19)</f>
        <v>3401.5475</v>
      </c>
      <c r="U22"/>
      <c r="V22"/>
      <c r="W22" s="183" t="s">
        <v>180</v>
      </c>
      <c r="X22" s="266">
        <f>MEDIAN(X8:X19)</f>
        <v>0.6653844298478231</v>
      </c>
      <c r="Y22" s="264"/>
      <c r="Z22" s="265" t="s">
        <v>180</v>
      </c>
      <c r="AA22" s="266">
        <f>MEDIAN(AA8:AA19)</f>
        <v>0.6757453882453885</v>
      </c>
      <c r="AD22" s="183" t="s">
        <v>180</v>
      </c>
      <c r="AE22" s="266">
        <f>MEDIAN(AE8:AE19)</f>
        <v>0.3134295132423535</v>
      </c>
      <c r="AF22" s="264"/>
      <c r="AG22" s="265" t="s">
        <v>180</v>
      </c>
      <c r="AH22" s="266">
        <f ca="1">MEDIAN(AH8:AH19)</f>
        <v>0.0522795522795523</v>
      </c>
    </row>
    <row r="23" spans="3:26" ht="15">
      <c r="C23"/>
      <c r="D23"/>
      <c r="F23"/>
      <c r="G23"/>
      <c r="I23"/>
      <c r="J23"/>
      <c r="K23"/>
      <c r="M23"/>
      <c r="N23"/>
      <c r="P23"/>
      <c r="S23"/>
      <c r="U23"/>
      <c r="V23"/>
      <c r="X23"/>
      <c r="Y23"/>
      <c r="Z23"/>
    </row>
    <row r="24" spans="2:34" ht="15">
      <c r="B24" t="s">
        <v>181</v>
      </c>
      <c r="C24" s="88">
        <f>_xlfn.QUARTILE.EXC(C8:C19,1)</f>
        <v>0.7390404048169494</v>
      </c>
      <c r="D24" s="88"/>
      <c r="E24" s="88"/>
      <c r="F24" s="88">
        <f t="shared" si="11" ref="F24">_xlfn.QUARTILE.EXC(F8:F19,1)</f>
        <v>0.692803268384664</v>
      </c>
      <c r="G24"/>
      <c r="I24"/>
      <c r="J24" s="88">
        <f>_xlfn.QUARTILE.EXC(J8:J19,1)</f>
        <v>0.7525449636853212</v>
      </c>
      <c r="K24" s="88"/>
      <c r="L24" s="88"/>
      <c r="M24" s="88">
        <f t="shared" si="12" ref="M24">_xlfn.QUARTILE.EXC(M8:M19,1)</f>
        <v>0.6764705882352945</v>
      </c>
      <c r="N24"/>
      <c r="P24"/>
      <c r="Q24" s="88">
        <f>_xlfn.QUARTILE.EXC(Q8:Q19,1)</f>
        <v>3014.67375</v>
      </c>
      <c r="R24" s="88"/>
      <c r="S24" s="88"/>
      <c r="T24" s="88">
        <f t="shared" si="13" ref="T24">_xlfn.QUARTILE.EXC(T8:T19,1)</f>
        <v>2349.83</v>
      </c>
      <c r="U24"/>
      <c r="V24"/>
      <c r="X24" s="88">
        <f>_xlfn.QUARTILE.EXC(X8:X19,1)</f>
        <v>0.6120155629373122</v>
      </c>
      <c r="Y24" s="88"/>
      <c r="Z24" s="88"/>
      <c r="AA24" s="88">
        <f t="shared" si="14" ref="AA24">_xlfn.QUARTILE.EXC(AA8:AA19,1)</f>
        <v>0.6211481038213713</v>
      </c>
      <c r="AE24" s="88">
        <f>_xlfn.QUARTILE.EXC(AE8:AE19,1)</f>
        <v>0.27701634240331946</v>
      </c>
      <c r="AF24" s="88"/>
      <c r="AG24" s="88"/>
      <c r="AH24" s="88">
        <f ca="1" t="shared" si="15" ref="AH24">_xlfn.QUARTILE.EXC(AH8:AH19,1)</f>
        <v>0.0048076923076923</v>
      </c>
    </row>
    <row r="25" spans="2:34" ht="15">
      <c r="B25" s="296" t="s">
        <v>182</v>
      </c>
      <c r="C25" s="88">
        <f>_xlfn.QUARTILE.EXC(C8:C19,3)</f>
        <v>0.8277275260159496</v>
      </c>
      <c r="D25" s="88"/>
      <c r="E25" s="88"/>
      <c r="F25" s="88">
        <f t="shared" si="16" ref="F25">_xlfn.QUARTILE.EXC(F8:F19,3)</f>
        <v>0.8940256045519203</v>
      </c>
      <c r="G25"/>
      <c r="I25"/>
      <c r="J25" s="88">
        <f>_xlfn.QUARTILE.EXC(J8:J19,3)</f>
        <v>0.8228370587745589</v>
      </c>
      <c r="K25" s="88"/>
      <c r="L25" s="88"/>
      <c r="M25" s="88">
        <f t="shared" si="17" ref="M25">_xlfn.QUARTILE.EXC(M8:M19,3)</f>
        <v>0.8923076923076922</v>
      </c>
      <c r="N25"/>
      <c r="P25"/>
      <c r="Q25" s="88">
        <f>_xlfn.QUARTILE.EXC(Q8:Q19,3)</f>
        <v>5236.141875</v>
      </c>
      <c r="R25" s="88"/>
      <c r="S25" s="88"/>
      <c r="T25" s="88">
        <f t="shared" si="18" ref="T25">_xlfn.QUARTILE.EXC(T8:T19,3)</f>
        <v>4917.235</v>
      </c>
      <c r="U25"/>
      <c r="V25"/>
      <c r="X25" s="88">
        <f>_xlfn.QUARTILE.EXC(X8:X19,3)</f>
        <v>0.7632071526957893</v>
      </c>
      <c r="Y25" s="88"/>
      <c r="Z25" s="88"/>
      <c r="AA25" s="88">
        <f t="shared" si="19" ref="AA25">_xlfn.QUARTILE.EXC(AA8:AA19,3)</f>
        <v>0.7235236985236982</v>
      </c>
      <c r="AE25" s="88">
        <f>_xlfn.QUARTILE.EXC(AE8:AE19,3)</f>
        <v>0.3496626111134415</v>
      </c>
      <c r="AF25" s="88"/>
      <c r="AG25" s="88"/>
      <c r="AH25" s="88">
        <f ca="1" t="shared" si="20" ref="AH25">_xlfn.QUARTILE.EXC(AH8:AH19,3)</f>
        <v>0.2981910522711707</v>
      </c>
    </row>
    <row r="26" spans="2:26" ht="15" customHeight="1">
      <c r="B26" s="297" t="s">
        <v>183</v>
      </c>
      <c r="C26"/>
      <c r="D26"/>
      <c r="F26"/>
      <c r="G26"/>
      <c r="I26"/>
      <c r="J26"/>
      <c r="K26"/>
      <c r="M26"/>
      <c r="N26"/>
      <c r="P26"/>
      <c r="S26"/>
      <c r="U26"/>
      <c r="V26"/>
      <c r="X26"/>
      <c r="Y26"/>
      <c r="Z26"/>
    </row>
    <row r="27" spans="2:26" ht="15">
      <c r="B27" s="298" t="s">
        <v>184</v>
      </c>
      <c r="C27"/>
      <c r="D27"/>
      <c r="F27"/>
      <c r="G27"/>
      <c r="I27"/>
      <c r="J27"/>
      <c r="K27"/>
      <c r="M27"/>
      <c r="N27"/>
      <c r="P27"/>
      <c r="S27"/>
      <c r="U27"/>
      <c r="V27"/>
      <c r="X27"/>
      <c r="Y27"/>
      <c r="Z27"/>
    </row>
    <row r="28" spans="2:26" ht="15">
      <c r="B28" s="299" t="s">
        <v>185</v>
      </c>
      <c r="C28"/>
      <c r="D28"/>
      <c r="F28"/>
      <c r="G28"/>
      <c r="I28"/>
      <c r="J28"/>
      <c r="K28"/>
      <c r="M28"/>
      <c r="N28"/>
      <c r="P28"/>
      <c r="S28"/>
      <c r="U28"/>
      <c r="V28"/>
      <c r="X28"/>
      <c r="Y28"/>
      <c r="Z28"/>
    </row>
    <row r="29" spans="3:26" ht="15">
      <c r="C29"/>
      <c r="D29"/>
      <c r="F29"/>
      <c r="G29"/>
      <c r="I29"/>
      <c r="J29"/>
      <c r="K29"/>
      <c r="M29"/>
      <c r="N29"/>
      <c r="P29"/>
      <c r="S29"/>
      <c r="U29"/>
      <c r="V29"/>
      <c r="X29"/>
      <c r="Y29"/>
      <c r="Z29"/>
    </row>
    <row r="30" spans="3:26" ht="15">
      <c r="C30"/>
      <c r="D30"/>
      <c r="F30"/>
      <c r="G30"/>
      <c r="I30"/>
      <c r="J30"/>
      <c r="K30"/>
      <c r="M30"/>
      <c r="N30"/>
      <c r="P30"/>
      <c r="S30"/>
      <c r="U30"/>
      <c r="V30"/>
      <c r="X30"/>
      <c r="Y30"/>
      <c r="Z30"/>
    </row>
    <row r="31" spans="3:26" ht="15">
      <c r="C31"/>
      <c r="D31"/>
      <c r="F31"/>
      <c r="G31"/>
      <c r="I31"/>
      <c r="J31"/>
      <c r="K31"/>
      <c r="M31"/>
      <c r="N31"/>
      <c r="P31"/>
      <c r="S31"/>
      <c r="U31"/>
      <c r="V31"/>
      <c r="X31"/>
      <c r="Y31"/>
      <c r="Z31"/>
    </row>
    <row r="32" spans="3:26" ht="15">
      <c r="C32"/>
      <c r="D32"/>
      <c r="F32"/>
      <c r="G32"/>
      <c r="I32"/>
      <c r="J32"/>
      <c r="K32"/>
      <c r="M32"/>
      <c r="N32"/>
      <c r="P32"/>
      <c r="S32"/>
      <c r="U32"/>
      <c r="V32"/>
      <c r="X32"/>
      <c r="Y32"/>
      <c r="Z32"/>
    </row>
    <row r="33" s="0" customFormat="1" ht="15"/>
    <row r="34" s="0" customFormat="1" ht="15"/>
    <row r="35" s="0" customFormat="1" ht="15"/>
    <row r="36" s="0" customFormat="1" ht="15"/>
    <row r="37" s="0" customFormat="1" ht="15"/>
    <row r="38" s="0" customFormat="1" ht="15"/>
    <row r="39" s="0" customFormat="1" ht="15"/>
    <row r="40" s="0" customFormat="1" ht="15"/>
    <row r="41" s="0" customFormat="1" ht="15"/>
    <row r="42" s="0" customFormat="1" ht="15"/>
    <row r="43" s="0" customFormat="1" ht="15"/>
    <row r="44" s="0" customFormat="1" ht="15"/>
    <row r="45" s="0" customFormat="1" ht="15"/>
    <row r="46" s="0" customFormat="1" ht="15"/>
    <row r="47" s="0" customFormat="1" ht="15"/>
    <row r="48" s="0" customFormat="1" ht="15"/>
    <row r="49" spans="3:26" ht="15">
      <c r="C49"/>
      <c r="D49"/>
      <c r="F49"/>
      <c r="G49"/>
      <c r="I49"/>
      <c r="J49"/>
      <c r="K49"/>
      <c r="M49"/>
      <c r="N49"/>
      <c r="P49"/>
      <c r="S49"/>
      <c r="U49"/>
      <c r="V49"/>
      <c r="X49"/>
      <c r="Y49"/>
      <c r="Z49"/>
    </row>
    <row r="50" spans="3:26" ht="15">
      <c r="C50"/>
      <c r="D50"/>
      <c r="F50"/>
      <c r="G50"/>
      <c r="I50"/>
      <c r="J50"/>
      <c r="K50"/>
      <c r="M50"/>
      <c r="N50"/>
      <c r="P50"/>
      <c r="S50"/>
      <c r="U50"/>
      <c r="V50"/>
      <c r="X50"/>
      <c r="Y50"/>
      <c r="Z50"/>
    </row>
    <row r="51" spans="3:26" ht="15">
      <c r="C51"/>
      <c r="D51"/>
      <c r="F51"/>
      <c r="G51"/>
      <c r="I51"/>
      <c r="J51"/>
      <c r="K51"/>
      <c r="M51"/>
      <c r="N51"/>
      <c r="P51"/>
      <c r="S51"/>
      <c r="U51"/>
      <c r="V51"/>
      <c r="X51"/>
      <c r="Y51"/>
      <c r="Z51"/>
    </row>
    <row r="52" spans="3:26" ht="15">
      <c r="C52"/>
      <c r="D52"/>
      <c r="F52"/>
      <c r="G52"/>
      <c r="I52"/>
      <c r="J52"/>
      <c r="K52"/>
      <c r="M52"/>
      <c r="N52"/>
      <c r="P52"/>
      <c r="S52"/>
      <c r="U52"/>
      <c r="V52"/>
      <c r="X52"/>
      <c r="Y52"/>
      <c r="Z52"/>
    </row>
    <row r="53" spans="3:26" ht="15">
      <c r="C53"/>
      <c r="D53"/>
      <c r="F53"/>
      <c r="G53"/>
      <c r="I53"/>
      <c r="J53"/>
      <c r="K53"/>
      <c r="M53"/>
      <c r="N53"/>
      <c r="P53"/>
      <c r="S53"/>
      <c r="U53"/>
      <c r="V53"/>
      <c r="X53"/>
      <c r="Y53"/>
      <c r="Z53"/>
    </row>
    <row r="54" spans="3:26" ht="15">
      <c r="C54"/>
      <c r="D54"/>
      <c r="F54"/>
      <c r="G54"/>
      <c r="I54"/>
      <c r="J54"/>
      <c r="K54"/>
      <c r="M54"/>
      <c r="N54"/>
      <c r="P54"/>
      <c r="S54"/>
      <c r="U54"/>
      <c r="V54"/>
      <c r="X54"/>
      <c r="Y54"/>
      <c r="Z54"/>
    </row>
    <row r="55" spans="3:26" ht="15">
      <c r="C55"/>
      <c r="D55"/>
      <c r="F55"/>
      <c r="G55"/>
      <c r="I55"/>
      <c r="J55"/>
      <c r="K55"/>
      <c r="M55"/>
      <c r="N55"/>
      <c r="P55"/>
      <c r="S55"/>
      <c r="U55"/>
      <c r="V55"/>
      <c r="X55"/>
      <c r="Y55"/>
      <c r="Z55"/>
    </row>
    <row r="56" spans="3:26" ht="15">
      <c r="C56"/>
      <c r="D56"/>
      <c r="F56"/>
      <c r="G56"/>
      <c r="I56"/>
      <c r="J56"/>
      <c r="K56"/>
      <c r="M56"/>
      <c r="N56"/>
      <c r="P56"/>
      <c r="S56"/>
      <c r="U56"/>
      <c r="V56"/>
      <c r="X56"/>
      <c r="Y56"/>
      <c r="Z56"/>
    </row>
    <row r="57" spans="3:26" ht="15">
      <c r="C57"/>
      <c r="D57"/>
      <c r="F57"/>
      <c r="G57"/>
      <c r="I57"/>
      <c r="J57"/>
      <c r="K57"/>
      <c r="M57"/>
      <c r="N57"/>
      <c r="P57"/>
      <c r="S57"/>
      <c r="U57"/>
      <c r="V57"/>
      <c r="X57"/>
      <c r="Y57"/>
      <c r="Z57"/>
    </row>
    <row r="58" spans="3:26" ht="15">
      <c r="C58"/>
      <c r="D58"/>
      <c r="F58"/>
      <c r="G58"/>
      <c r="I58"/>
      <c r="J58"/>
      <c r="K58"/>
      <c r="M58"/>
      <c r="N58"/>
      <c r="P58"/>
      <c r="S58"/>
      <c r="U58"/>
      <c r="V58"/>
      <c r="X58"/>
      <c r="Y58"/>
      <c r="Z58"/>
    </row>
    <row r="59" spans="3:26" ht="15">
      <c r="C59"/>
      <c r="D59"/>
      <c r="F59"/>
      <c r="G59"/>
      <c r="I59"/>
      <c r="J59"/>
      <c r="K59"/>
      <c r="M59"/>
      <c r="N59"/>
      <c r="P59"/>
      <c r="S59"/>
      <c r="U59"/>
      <c r="V59"/>
      <c r="X59"/>
      <c r="Y59"/>
      <c r="Z59"/>
    </row>
    <row r="60" spans="3:26" ht="15">
      <c r="C60"/>
      <c r="D60"/>
      <c r="F60"/>
      <c r="G60"/>
      <c r="I60"/>
      <c r="J60"/>
      <c r="K60"/>
      <c r="M60"/>
      <c r="N60"/>
      <c r="P60"/>
      <c r="S60"/>
      <c r="U60"/>
      <c r="V60"/>
      <c r="X60"/>
      <c r="Y60"/>
      <c r="Z60"/>
    </row>
    <row r="61" spans="3:26" ht="15">
      <c r="C61"/>
      <c r="D61"/>
      <c r="F61"/>
      <c r="G61"/>
      <c r="I61"/>
      <c r="J61"/>
      <c r="K61"/>
      <c r="M61"/>
      <c r="N61"/>
      <c r="P61"/>
      <c r="S61"/>
      <c r="U61"/>
      <c r="V61"/>
      <c r="X61"/>
      <c r="Y61"/>
      <c r="Z61"/>
    </row>
    <row r="62" spans="3:26" ht="15">
      <c r="C62"/>
      <c r="D62"/>
      <c r="F62"/>
      <c r="G62"/>
      <c r="I62"/>
      <c r="J62"/>
      <c r="K62"/>
      <c r="M62"/>
      <c r="N62"/>
      <c r="P62"/>
      <c r="S62"/>
      <c r="U62"/>
      <c r="V62"/>
      <c r="X62"/>
      <c r="Y62"/>
      <c r="Z62"/>
    </row>
    <row r="63" spans="3:26" ht="15">
      <c r="C63" s="252"/>
      <c r="D63" s="252"/>
      <c r="F63" s="254"/>
      <c r="G63"/>
      <c r="I63"/>
      <c r="J63"/>
      <c r="K63"/>
      <c r="M63"/>
      <c r="N63"/>
      <c r="P63"/>
      <c r="S63"/>
      <c r="U63"/>
      <c r="V63"/>
      <c r="X63"/>
      <c r="Y63"/>
      <c r="Z63"/>
    </row>
    <row r="64" spans="3:26" ht="15">
      <c r="C64" s="254"/>
      <c r="D64" s="254"/>
      <c r="F64" s="254"/>
      <c r="G64"/>
      <c r="I64"/>
      <c r="J64"/>
      <c r="K64"/>
      <c r="M64"/>
      <c r="N64"/>
      <c r="P64"/>
      <c r="S64"/>
      <c r="U64"/>
      <c r="V64"/>
      <c r="X64"/>
      <c r="Y64"/>
      <c r="Z64"/>
    </row>
    <row r="65" spans="3:26" ht="15">
      <c r="C65"/>
      <c r="D65"/>
      <c r="F65"/>
      <c r="I65"/>
      <c r="J65"/>
      <c r="K65"/>
      <c r="M65"/>
      <c r="N65"/>
      <c r="P65"/>
      <c r="S65"/>
      <c r="U65"/>
      <c r="V65"/>
      <c r="X65"/>
      <c r="Y65"/>
      <c r="Z65"/>
    </row>
    <row r="66" spans="3:26" ht="15">
      <c r="C66" s="255"/>
      <c r="D66" s="255"/>
      <c r="F66" s="255"/>
      <c r="I66"/>
      <c r="J66"/>
      <c r="K66"/>
      <c r="M66"/>
      <c r="N66"/>
      <c r="P66"/>
      <c r="S66"/>
      <c r="U66"/>
      <c r="V66"/>
      <c r="X66"/>
      <c r="Y66"/>
      <c r="Z66"/>
    </row>
    <row r="67" spans="9:26" ht="15">
      <c r="I67"/>
      <c r="J67"/>
      <c r="K67"/>
      <c r="M67"/>
      <c r="N67"/>
      <c r="P67"/>
      <c r="S67"/>
      <c r="U67"/>
      <c r="V67"/>
      <c r="X67"/>
      <c r="Y67"/>
      <c r="Z67"/>
    </row>
    <row r="68" spans="9:26" ht="15">
      <c r="I68"/>
      <c r="J68"/>
      <c r="K68"/>
      <c r="M68"/>
      <c r="N68"/>
      <c r="P68"/>
      <c r="S68"/>
      <c r="U68"/>
      <c r="V68"/>
      <c r="X68"/>
      <c r="Y68"/>
      <c r="Z68"/>
    </row>
    <row r="69" spans="9:26" ht="15">
      <c r="I69"/>
      <c r="J69"/>
      <c r="K69"/>
      <c r="M69"/>
      <c r="N69"/>
      <c r="P69"/>
      <c r="S69"/>
      <c r="U69"/>
      <c r="V69"/>
      <c r="X69"/>
      <c r="Y69"/>
      <c r="Z69"/>
    </row>
    <row r="70" spans="9:26" ht="15">
      <c r="I70"/>
      <c r="J70"/>
      <c r="K70"/>
      <c r="M70"/>
      <c r="N70"/>
      <c r="P70"/>
      <c r="S70"/>
      <c r="U70"/>
      <c r="V70"/>
      <c r="X70"/>
      <c r="Y70"/>
      <c r="Z70"/>
    </row>
    <row r="71" spans="9:26" ht="15">
      <c r="I71"/>
      <c r="J71"/>
      <c r="K71"/>
      <c r="M71"/>
      <c r="N71"/>
      <c r="P71"/>
      <c r="S71"/>
      <c r="U71"/>
      <c r="V71"/>
      <c r="X71"/>
      <c r="Y71"/>
      <c r="Z71"/>
    </row>
    <row r="72" spans="9:26" ht="15">
      <c r="I72"/>
      <c r="J72"/>
      <c r="K72"/>
      <c r="M72"/>
      <c r="N72"/>
      <c r="P72"/>
      <c r="S72"/>
      <c r="U72"/>
      <c r="V72"/>
      <c r="X72"/>
      <c r="Y72"/>
      <c r="Z72"/>
    </row>
    <row r="73" spans="9:26" ht="15">
      <c r="I73"/>
      <c r="J73"/>
      <c r="K73"/>
      <c r="M73"/>
      <c r="N73"/>
      <c r="P73"/>
      <c r="S73"/>
      <c r="U73"/>
      <c r="V73"/>
      <c r="X73"/>
      <c r="Y73"/>
      <c r="Z73"/>
    </row>
    <row r="74" spans="9:26" ht="15">
      <c r="I74"/>
      <c r="J74"/>
      <c r="K74"/>
      <c r="M74"/>
      <c r="N74"/>
      <c r="P74"/>
      <c r="S74"/>
      <c r="U74"/>
      <c r="V74"/>
      <c r="X74"/>
      <c r="Y74"/>
      <c r="Z74"/>
    </row>
    <row r="75" spans="9:26" ht="15">
      <c r="I75"/>
      <c r="J75"/>
      <c r="K75"/>
      <c r="M75"/>
      <c r="N75"/>
      <c r="P75"/>
      <c r="S75"/>
      <c r="U75"/>
      <c r="V75"/>
      <c r="X75"/>
      <c r="Y75"/>
      <c r="Z75"/>
    </row>
    <row r="76" spans="9:26" ht="15">
      <c r="I76"/>
      <c r="J76"/>
      <c r="K76"/>
      <c r="M76"/>
      <c r="N76"/>
      <c r="P76"/>
      <c r="S76"/>
      <c r="U76"/>
      <c r="V76"/>
      <c r="X76"/>
      <c r="Y76"/>
      <c r="Z76"/>
    </row>
    <row r="77" spans="9:26" ht="15">
      <c r="I77"/>
      <c r="J77"/>
      <c r="K77"/>
      <c r="M77"/>
      <c r="N77"/>
      <c r="P77"/>
      <c r="S77"/>
      <c r="U77"/>
      <c r="V77"/>
      <c r="X77"/>
      <c r="Y77"/>
      <c r="Z77"/>
    </row>
    <row r="78" spans="9:26" ht="15">
      <c r="I78"/>
      <c r="J78"/>
      <c r="K78"/>
      <c r="M78"/>
      <c r="N78"/>
      <c r="P78"/>
      <c r="S78"/>
      <c r="U78"/>
      <c r="V78"/>
      <c r="X78"/>
      <c r="Y78"/>
      <c r="Z78"/>
    </row>
    <row r="79" spans="9:26" ht="15">
      <c r="I79"/>
      <c r="J79"/>
      <c r="K79"/>
      <c r="M79"/>
      <c r="N79"/>
      <c r="P79"/>
      <c r="S79"/>
      <c r="U79"/>
      <c r="V79"/>
      <c r="X79"/>
      <c r="Y79"/>
      <c r="Z79"/>
    </row>
    <row r="80" spans="9:26" ht="15">
      <c r="I80"/>
      <c r="J80"/>
      <c r="K80"/>
      <c r="M80"/>
      <c r="N80"/>
      <c r="P80"/>
      <c r="S80"/>
      <c r="U80"/>
      <c r="V80"/>
      <c r="X80"/>
      <c r="Y80"/>
      <c r="Z80"/>
    </row>
    <row r="81" spans="9:26" ht="15">
      <c r="I81"/>
      <c r="J81"/>
      <c r="K81"/>
      <c r="M81"/>
      <c r="N81"/>
      <c r="P81"/>
      <c r="S81"/>
      <c r="U81"/>
      <c r="V81"/>
      <c r="X81"/>
      <c r="Y81"/>
      <c r="Z81"/>
    </row>
    <row r="82" spans="9:26" ht="15">
      <c r="I82"/>
      <c r="J82"/>
      <c r="K82"/>
      <c r="M82"/>
      <c r="N82"/>
      <c r="P82"/>
      <c r="S82"/>
      <c r="U82"/>
      <c r="V82"/>
      <c r="X82"/>
      <c r="Y82"/>
      <c r="Z82"/>
    </row>
    <row r="83" spans="9:26" ht="15">
      <c r="I83"/>
      <c r="J83"/>
      <c r="K83"/>
      <c r="M83"/>
      <c r="N83"/>
      <c r="P83"/>
      <c r="S83"/>
      <c r="U83"/>
      <c r="V83"/>
      <c r="X83"/>
      <c r="Y83"/>
      <c r="Z83"/>
    </row>
    <row r="84" spans="9:26" ht="15">
      <c r="I84"/>
      <c r="J84"/>
      <c r="K84"/>
      <c r="M84"/>
      <c r="N84"/>
      <c r="P84"/>
      <c r="S84"/>
      <c r="U84"/>
      <c r="V84"/>
      <c r="X84"/>
      <c r="Y84"/>
      <c r="Z84"/>
    </row>
    <row r="85" spans="9:26" ht="15">
      <c r="I85"/>
      <c r="J85"/>
      <c r="K85"/>
      <c r="M85"/>
      <c r="N85"/>
      <c r="P85"/>
      <c r="S85"/>
      <c r="U85"/>
      <c r="V85"/>
      <c r="X85"/>
      <c r="Y85"/>
      <c r="Z85"/>
    </row>
    <row r="86" spans="9:26" ht="15">
      <c r="I86"/>
      <c r="J86"/>
      <c r="K86"/>
      <c r="M86"/>
      <c r="N86"/>
      <c r="P86"/>
      <c r="S86"/>
      <c r="U86"/>
      <c r="V86"/>
      <c r="X86"/>
      <c r="Y86"/>
      <c r="Z86"/>
    </row>
    <row r="87" spans="9:26" ht="15">
      <c r="I87"/>
      <c r="J87"/>
      <c r="K87"/>
      <c r="M87"/>
      <c r="N87"/>
      <c r="P87"/>
      <c r="S87"/>
      <c r="U87"/>
      <c r="V87"/>
      <c r="X87"/>
      <c r="Y87"/>
      <c r="Z87"/>
    </row>
    <row r="88" spans="9:26" ht="15">
      <c r="I88"/>
      <c r="J88"/>
      <c r="K88"/>
      <c r="M88"/>
      <c r="N88"/>
      <c r="P88"/>
      <c r="S88"/>
      <c r="U88"/>
      <c r="V88"/>
      <c r="X88"/>
      <c r="Y88"/>
      <c r="Z88"/>
    </row>
    <row r="89" spans="9:26" ht="15">
      <c r="I89"/>
      <c r="J89"/>
      <c r="K89"/>
      <c r="M89"/>
      <c r="N89"/>
      <c r="P89"/>
      <c r="S89"/>
      <c r="U89"/>
      <c r="V89"/>
      <c r="X89"/>
      <c r="Y89"/>
      <c r="Z89"/>
    </row>
    <row r="90" spans="9:26" ht="15">
      <c r="I90"/>
      <c r="J90"/>
      <c r="K90"/>
      <c r="M90"/>
      <c r="N90"/>
      <c r="P90"/>
      <c r="S90"/>
      <c r="U90"/>
      <c r="V90"/>
      <c r="X90"/>
      <c r="Y90"/>
      <c r="Z90"/>
    </row>
    <row r="91" spans="9:26" ht="15">
      <c r="I91"/>
      <c r="J91"/>
      <c r="K91"/>
      <c r="M91"/>
      <c r="N91"/>
      <c r="P91"/>
      <c r="S91"/>
      <c r="U91"/>
      <c r="V91"/>
      <c r="X91"/>
      <c r="Y91"/>
      <c r="Z91"/>
    </row>
    <row r="92" spans="9:26" ht="15">
      <c r="I92"/>
      <c r="J92"/>
      <c r="K92"/>
      <c r="M92"/>
      <c r="N92"/>
      <c r="P92"/>
      <c r="S92"/>
      <c r="U92"/>
      <c r="V92"/>
      <c r="X92"/>
      <c r="Y92"/>
      <c r="Z92"/>
    </row>
    <row r="93" spans="9:26" ht="15">
      <c r="I93"/>
      <c r="J93"/>
      <c r="K93"/>
      <c r="M93"/>
      <c r="N93"/>
      <c r="P93"/>
      <c r="S93"/>
      <c r="U93"/>
      <c r="V93"/>
      <c r="X93"/>
      <c r="Y93"/>
      <c r="Z93"/>
    </row>
    <row r="94" spans="9:26" ht="15">
      <c r="I94"/>
      <c r="J94"/>
      <c r="K94"/>
      <c r="M94"/>
      <c r="N94"/>
      <c r="P94"/>
      <c r="S94"/>
      <c r="U94"/>
      <c r="V94"/>
      <c r="X94"/>
      <c r="Y94"/>
      <c r="Z94"/>
    </row>
    <row r="95" spans="9:26" ht="15">
      <c r="I95"/>
      <c r="J95"/>
      <c r="K95"/>
      <c r="M95"/>
      <c r="N95"/>
      <c r="P95"/>
      <c r="S95"/>
      <c r="U95"/>
      <c r="V95"/>
      <c r="X95"/>
      <c r="Y95"/>
      <c r="Z95"/>
    </row>
    <row r="96" spans="9:26" ht="15">
      <c r="I96"/>
      <c r="J96"/>
      <c r="K96"/>
      <c r="M96"/>
      <c r="N96"/>
      <c r="P96"/>
      <c r="S96"/>
      <c r="U96"/>
      <c r="V96"/>
      <c r="X96"/>
      <c r="Y96"/>
      <c r="Z96"/>
    </row>
    <row r="97" spans="9:26" ht="15">
      <c r="I97"/>
      <c r="J97"/>
      <c r="K97"/>
      <c r="M97"/>
      <c r="N97"/>
      <c r="P97"/>
      <c r="S97"/>
      <c r="U97"/>
      <c r="V97"/>
      <c r="X97"/>
      <c r="Y97"/>
      <c r="Z97"/>
    </row>
    <row r="98" spans="9:26" ht="15">
      <c r="I98"/>
      <c r="J98"/>
      <c r="K98"/>
      <c r="M98"/>
      <c r="N98"/>
      <c r="P98"/>
      <c r="S98"/>
      <c r="U98"/>
      <c r="V98"/>
      <c r="X98"/>
      <c r="Y98"/>
      <c r="Z98"/>
    </row>
    <row r="99" spans="9:26" ht="15">
      <c r="I99"/>
      <c r="J99"/>
      <c r="K99"/>
      <c r="M99"/>
      <c r="N99"/>
      <c r="P99"/>
      <c r="S99"/>
      <c r="U99"/>
      <c r="V99"/>
      <c r="X99"/>
      <c r="Y99"/>
      <c r="Z99"/>
    </row>
    <row r="100" spans="9:26" ht="15">
      <c r="I100"/>
      <c r="J100"/>
      <c r="K100"/>
      <c r="M100"/>
      <c r="N100"/>
      <c r="P100"/>
      <c r="S100"/>
      <c r="U100"/>
      <c r="V100"/>
      <c r="X100"/>
      <c r="Y100"/>
      <c r="Z100"/>
    </row>
    <row r="101" spans="9:26" ht="15">
      <c r="I101"/>
      <c r="J101"/>
      <c r="K101"/>
      <c r="M101"/>
      <c r="N101"/>
      <c r="P101"/>
      <c r="S101"/>
      <c r="U101"/>
      <c r="V101"/>
      <c r="X101"/>
      <c r="Y101"/>
      <c r="Z101"/>
    </row>
    <row r="102" spans="9:26" ht="15">
      <c r="I102"/>
      <c r="J102"/>
      <c r="K102"/>
      <c r="M102"/>
      <c r="N102"/>
      <c r="P102"/>
      <c r="S102"/>
      <c r="U102"/>
      <c r="V102"/>
      <c r="X102"/>
      <c r="Y102"/>
      <c r="Z102"/>
    </row>
    <row r="103" spans="9:26" ht="15">
      <c r="I103"/>
      <c r="J103"/>
      <c r="K103"/>
      <c r="M103"/>
      <c r="N103"/>
      <c r="P103"/>
      <c r="S103"/>
      <c r="U103"/>
      <c r="V103"/>
      <c r="X103"/>
      <c r="Y103"/>
      <c r="Z103"/>
    </row>
    <row r="104" spans="9:26" ht="15">
      <c r="I104"/>
      <c r="J104"/>
      <c r="K104"/>
      <c r="M104"/>
      <c r="N104"/>
      <c r="P104"/>
      <c r="S104"/>
      <c r="U104"/>
      <c r="V104"/>
      <c r="X104"/>
      <c r="Y104"/>
      <c r="Z104"/>
    </row>
    <row r="105" spans="9:26" ht="15">
      <c r="I105"/>
      <c r="J105"/>
      <c r="K105"/>
      <c r="M105"/>
      <c r="N105"/>
      <c r="P105"/>
      <c r="S105"/>
      <c r="U105"/>
      <c r="V105"/>
      <c r="X105"/>
      <c r="Y105"/>
      <c r="Z105"/>
    </row>
    <row r="106" spans="9:26" ht="15">
      <c r="I106"/>
      <c r="J106"/>
      <c r="K106"/>
      <c r="M106"/>
      <c r="N106"/>
      <c r="P106"/>
      <c r="S106"/>
      <c r="U106"/>
      <c r="V106"/>
      <c r="X106"/>
      <c r="Y106"/>
      <c r="Z106"/>
    </row>
    <row r="107" spans="9:26" ht="15">
      <c r="I107"/>
      <c r="J107"/>
      <c r="K107"/>
      <c r="M107"/>
      <c r="N107"/>
      <c r="P107"/>
      <c r="S107"/>
      <c r="U107"/>
      <c r="V107"/>
      <c r="X107"/>
      <c r="Y107"/>
      <c r="Z107"/>
    </row>
    <row r="108" spans="9:26" ht="15">
      <c r="I108"/>
      <c r="J108"/>
      <c r="K108"/>
      <c r="M108"/>
      <c r="N108"/>
      <c r="P108"/>
      <c r="S108"/>
      <c r="U108"/>
      <c r="V108"/>
      <c r="X108"/>
      <c r="Y108"/>
      <c r="Z108"/>
    </row>
    <row r="109" spans="9:26" ht="15">
      <c r="I109"/>
      <c r="J109"/>
      <c r="K109"/>
      <c r="M109"/>
      <c r="N109"/>
      <c r="P109"/>
      <c r="S109"/>
      <c r="U109"/>
      <c r="V109"/>
      <c r="X109"/>
      <c r="Y109"/>
      <c r="Z109"/>
    </row>
    <row r="110" spans="9:26" ht="15">
      <c r="I110"/>
      <c r="J110"/>
      <c r="K110"/>
      <c r="M110"/>
      <c r="N110"/>
      <c r="P110"/>
      <c r="S110"/>
      <c r="U110"/>
      <c r="V110"/>
      <c r="X110"/>
      <c r="Y110"/>
      <c r="Z110"/>
    </row>
    <row r="111" spans="9:26" ht="15">
      <c r="I111"/>
      <c r="J111"/>
      <c r="K111"/>
      <c r="M111"/>
      <c r="N111"/>
      <c r="P111"/>
      <c r="S111"/>
      <c r="U111"/>
      <c r="V111"/>
      <c r="X111"/>
      <c r="Y111"/>
      <c r="Z111"/>
    </row>
    <row r="112" spans="9:26" ht="15">
      <c r="I112"/>
      <c r="J112"/>
      <c r="K112"/>
      <c r="M112"/>
      <c r="N112"/>
      <c r="P112"/>
      <c r="S112"/>
      <c r="U112"/>
      <c r="V112"/>
      <c r="X112"/>
      <c r="Y112"/>
      <c r="Z112"/>
    </row>
    <row r="113" spans="9:26" ht="15">
      <c r="I113"/>
      <c r="J113"/>
      <c r="K113"/>
      <c r="M113"/>
      <c r="N113"/>
      <c r="P113"/>
      <c r="S113"/>
      <c r="U113"/>
      <c r="V113"/>
      <c r="X113"/>
      <c r="Y113"/>
      <c r="Z113"/>
    </row>
    <row r="114" spans="9:26" ht="15">
      <c r="I114"/>
      <c r="J114"/>
      <c r="K114"/>
      <c r="M114"/>
      <c r="N114"/>
      <c r="P114"/>
      <c r="S114"/>
      <c r="U114"/>
      <c r="V114"/>
      <c r="X114"/>
      <c r="Y114"/>
      <c r="Z114"/>
    </row>
    <row r="115" spans="9:26" ht="15">
      <c r="I115"/>
      <c r="J115"/>
      <c r="K115"/>
      <c r="M115"/>
      <c r="N115"/>
      <c r="P115"/>
      <c r="S115"/>
      <c r="U115"/>
      <c r="V115"/>
      <c r="X115"/>
      <c r="Y115"/>
      <c r="Z115"/>
    </row>
    <row r="116" spans="9:26" ht="15">
      <c r="I116"/>
      <c r="J116"/>
      <c r="K116"/>
      <c r="M116"/>
      <c r="N116"/>
      <c r="P116"/>
      <c r="S116"/>
      <c r="U116"/>
      <c r="V116"/>
      <c r="X116"/>
      <c r="Y116"/>
      <c r="Z116"/>
    </row>
    <row r="117" spans="9:26" ht="15">
      <c r="I117"/>
      <c r="J117"/>
      <c r="K117"/>
      <c r="M117"/>
      <c r="N117"/>
      <c r="P117"/>
      <c r="S117"/>
      <c r="U117"/>
      <c r="V117"/>
      <c r="X117"/>
      <c r="Y117"/>
      <c r="Z117"/>
    </row>
    <row r="118" spans="9:26" ht="15">
      <c r="I118"/>
      <c r="J118"/>
      <c r="K118"/>
      <c r="M118"/>
      <c r="N118"/>
      <c r="P118"/>
      <c r="S118"/>
      <c r="U118"/>
      <c r="V118"/>
      <c r="X118"/>
      <c r="Y118"/>
      <c r="Z118"/>
    </row>
    <row r="119" spans="9:26" ht="15">
      <c r="I119"/>
      <c r="J119"/>
      <c r="K119"/>
      <c r="M119"/>
      <c r="N119"/>
      <c r="P119"/>
      <c r="S119"/>
      <c r="U119"/>
      <c r="V119"/>
      <c r="X119"/>
      <c r="Y119"/>
      <c r="Z119"/>
    </row>
    <row r="120" spans="9:26" ht="15">
      <c r="I120"/>
      <c r="J120"/>
      <c r="K120"/>
      <c r="M120"/>
      <c r="N120"/>
      <c r="P120"/>
      <c r="S120"/>
      <c r="U120"/>
      <c r="V120"/>
      <c r="X120"/>
      <c r="Y120"/>
      <c r="Z120"/>
    </row>
    <row r="121" spans="9:26" ht="15">
      <c r="I121"/>
      <c r="J121"/>
      <c r="K121"/>
      <c r="M121"/>
      <c r="N121"/>
      <c r="P121"/>
      <c r="S121"/>
      <c r="U121"/>
      <c r="V121"/>
      <c r="X121"/>
      <c r="Y121"/>
      <c r="Z121"/>
    </row>
    <row r="122" spans="9:26" ht="15">
      <c r="I122"/>
      <c r="J122"/>
      <c r="K122"/>
      <c r="M122"/>
      <c r="N122"/>
      <c r="P122"/>
      <c r="S122"/>
      <c r="U122"/>
      <c r="V122"/>
      <c r="X122"/>
      <c r="Y122"/>
      <c r="Z122"/>
    </row>
    <row r="123" spans="9:26" ht="15">
      <c r="I123"/>
      <c r="J123"/>
      <c r="K123"/>
      <c r="M123"/>
      <c r="N123"/>
      <c r="P123"/>
      <c r="S123"/>
      <c r="U123"/>
      <c r="V123"/>
      <c r="X123"/>
      <c r="Y123"/>
      <c r="Z123"/>
    </row>
    <row r="124" spans="9:26" ht="15">
      <c r="I124"/>
      <c r="J124"/>
      <c r="K124"/>
      <c r="M124"/>
      <c r="N124"/>
      <c r="P124"/>
      <c r="S124"/>
      <c r="U124"/>
      <c r="V124"/>
      <c r="X124"/>
      <c r="Y124"/>
      <c r="Z124"/>
    </row>
    <row r="125" spans="9:26" ht="15">
      <c r="I125"/>
      <c r="J125"/>
      <c r="K125"/>
      <c r="M125"/>
      <c r="N125"/>
      <c r="P125"/>
      <c r="S125"/>
      <c r="U125"/>
      <c r="V125"/>
      <c r="X125"/>
      <c r="Y125"/>
      <c r="Z125"/>
    </row>
    <row r="126" spans="9:26" ht="15">
      <c r="I126"/>
      <c r="J126"/>
      <c r="K126"/>
      <c r="M126"/>
      <c r="N126"/>
      <c r="P126"/>
      <c r="S126"/>
      <c r="U126"/>
      <c r="V126"/>
      <c r="X126"/>
      <c r="Y126"/>
      <c r="Z126"/>
    </row>
    <row r="127" spans="9:26" ht="15">
      <c r="I127"/>
      <c r="J127"/>
      <c r="K127"/>
      <c r="M127"/>
      <c r="N127"/>
      <c r="P127"/>
      <c r="S127"/>
      <c r="U127"/>
      <c r="V127"/>
      <c r="X127"/>
      <c r="Y127"/>
      <c r="Z127"/>
    </row>
    <row r="128" spans="9:26" ht="15">
      <c r="I128"/>
      <c r="J128"/>
      <c r="K128"/>
      <c r="M128"/>
      <c r="N128"/>
      <c r="P128"/>
      <c r="S128"/>
      <c r="U128"/>
      <c r="V128"/>
      <c r="X128"/>
      <c r="Y128"/>
      <c r="Z128"/>
    </row>
    <row r="129" spans="9:26" ht="15">
      <c r="I129"/>
      <c r="J129"/>
      <c r="K129"/>
      <c r="M129"/>
      <c r="N129"/>
      <c r="P129"/>
      <c r="S129"/>
      <c r="U129"/>
      <c r="V129"/>
      <c r="X129"/>
      <c r="Y129"/>
      <c r="Z129"/>
    </row>
    <row r="130" spans="9:26" ht="15">
      <c r="I130"/>
      <c r="J130"/>
      <c r="K130"/>
      <c r="M130"/>
      <c r="N130"/>
      <c r="P130"/>
      <c r="S130"/>
      <c r="U130"/>
      <c r="V130"/>
      <c r="X130"/>
      <c r="Y130"/>
      <c r="Z130"/>
    </row>
    <row r="131" spans="9:26" ht="15">
      <c r="I131"/>
      <c r="J131"/>
      <c r="K131"/>
      <c r="M131"/>
      <c r="N131"/>
      <c r="P131"/>
      <c r="S131"/>
      <c r="U131"/>
      <c r="V131"/>
      <c r="X131"/>
      <c r="Y131"/>
      <c r="Z131"/>
    </row>
    <row r="132" spans="9:26" ht="15">
      <c r="I132"/>
      <c r="J132"/>
      <c r="K132"/>
      <c r="M132"/>
      <c r="N132"/>
      <c r="P132"/>
      <c r="S132"/>
      <c r="U132"/>
      <c r="V132"/>
      <c r="X132"/>
      <c r="Y132"/>
      <c r="Z132"/>
    </row>
    <row r="133" spans="9:26" ht="15">
      <c r="I133"/>
      <c r="J133"/>
      <c r="K133"/>
      <c r="M133"/>
      <c r="N133"/>
      <c r="P133"/>
      <c r="S133"/>
      <c r="U133"/>
      <c r="V133"/>
      <c r="X133"/>
      <c r="Y133"/>
      <c r="Z133"/>
    </row>
    <row r="134" spans="9:26" ht="15">
      <c r="I134"/>
      <c r="J134"/>
      <c r="K134"/>
      <c r="M134"/>
      <c r="N134"/>
      <c r="P134"/>
      <c r="S134"/>
      <c r="U134"/>
      <c r="V134"/>
      <c r="X134"/>
      <c r="Y134"/>
      <c r="Z134"/>
    </row>
    <row r="135" spans="9:26" ht="15">
      <c r="I135"/>
      <c r="J135"/>
      <c r="K135"/>
      <c r="M135"/>
      <c r="N135"/>
      <c r="P135"/>
      <c r="S135"/>
      <c r="U135"/>
      <c r="V135"/>
      <c r="X135"/>
      <c r="Y135"/>
      <c r="Z135"/>
    </row>
    <row r="136" spans="9:26" ht="15">
      <c r="I136"/>
      <c r="J136"/>
      <c r="K136"/>
      <c r="M136"/>
      <c r="N136"/>
      <c r="P136"/>
      <c r="S136"/>
      <c r="U136"/>
      <c r="V136"/>
      <c r="X136"/>
      <c r="Y136"/>
      <c r="Z136"/>
    </row>
    <row r="137" spans="9:26" ht="15">
      <c r="I137"/>
      <c r="J137"/>
      <c r="K137"/>
      <c r="M137"/>
      <c r="N137"/>
      <c r="P137"/>
      <c r="S137"/>
      <c r="U137"/>
      <c r="V137"/>
      <c r="X137"/>
      <c r="Y137"/>
      <c r="Z137"/>
    </row>
    <row r="138" spans="9:26" ht="15">
      <c r="I138"/>
      <c r="J138"/>
      <c r="K138"/>
      <c r="M138"/>
      <c r="N138"/>
      <c r="P138"/>
      <c r="S138"/>
      <c r="U138"/>
      <c r="V138"/>
      <c r="X138"/>
      <c r="Y138"/>
      <c r="Z138"/>
    </row>
    <row r="139" spans="9:26" ht="15">
      <c r="I139"/>
      <c r="J139"/>
      <c r="K139"/>
      <c r="M139"/>
      <c r="N139"/>
      <c r="P139"/>
      <c r="S139"/>
      <c r="U139"/>
      <c r="V139"/>
      <c r="X139"/>
      <c r="Y139"/>
      <c r="Z139"/>
    </row>
    <row r="140" spans="9:26" ht="15">
      <c r="I140"/>
      <c r="J140"/>
      <c r="K140"/>
      <c r="M140"/>
      <c r="N140"/>
      <c r="P140"/>
      <c r="S140"/>
      <c r="U140"/>
      <c r="V140"/>
      <c r="X140"/>
      <c r="Y140"/>
      <c r="Z140"/>
    </row>
    <row r="141" spans="9:26" ht="15">
      <c r="I141"/>
      <c r="J141"/>
      <c r="K141"/>
      <c r="M141"/>
      <c r="N141"/>
      <c r="P141"/>
      <c r="S141"/>
      <c r="U141"/>
      <c r="V141"/>
      <c r="X141"/>
      <c r="Y141"/>
      <c r="Z141"/>
    </row>
    <row r="142" spans="9:26" ht="15">
      <c r="I142"/>
      <c r="J142"/>
      <c r="K142"/>
      <c r="M142"/>
      <c r="N142"/>
      <c r="P142"/>
      <c r="S142"/>
      <c r="U142"/>
      <c r="V142"/>
      <c r="X142"/>
      <c r="Y142"/>
      <c r="Z142"/>
    </row>
    <row r="143" spans="9:26" ht="15">
      <c r="I143"/>
      <c r="J143"/>
      <c r="K143"/>
      <c r="M143"/>
      <c r="N143"/>
      <c r="P143"/>
      <c r="S143"/>
      <c r="U143"/>
      <c r="V143"/>
      <c r="X143"/>
      <c r="Y143"/>
      <c r="Z143"/>
    </row>
    <row r="144" spans="9:26" ht="15">
      <c r="I144"/>
      <c r="J144"/>
      <c r="K144"/>
      <c r="M144"/>
      <c r="N144"/>
      <c r="P144"/>
      <c r="S144"/>
      <c r="U144"/>
      <c r="V144"/>
      <c r="X144"/>
      <c r="Y144"/>
      <c r="Z144"/>
    </row>
    <row r="145" spans="9:26" ht="15">
      <c r="I145"/>
      <c r="J145"/>
      <c r="K145"/>
      <c r="M145"/>
      <c r="N145"/>
      <c r="P145"/>
      <c r="S145"/>
      <c r="U145"/>
      <c r="V145"/>
      <c r="X145"/>
      <c r="Y145"/>
      <c r="Z145"/>
    </row>
    <row r="146" spans="9:26" ht="15">
      <c r="I146"/>
      <c r="J146"/>
      <c r="K146"/>
      <c r="M146"/>
      <c r="N146"/>
      <c r="P146"/>
      <c r="S146"/>
      <c r="U146"/>
      <c r="V146"/>
      <c r="X146"/>
      <c r="Y146"/>
      <c r="Z146"/>
    </row>
    <row r="147" spans="9:26" ht="15">
      <c r="I147"/>
      <c r="J147"/>
      <c r="K147"/>
      <c r="M147"/>
      <c r="N147"/>
      <c r="P147"/>
      <c r="S147"/>
      <c r="U147"/>
      <c r="V147"/>
      <c r="X147"/>
      <c r="Y147"/>
      <c r="Z147"/>
    </row>
    <row r="148" spans="9:26" ht="15">
      <c r="I148"/>
      <c r="J148"/>
      <c r="K148"/>
      <c r="M148"/>
      <c r="N148"/>
      <c r="P148"/>
      <c r="S148"/>
      <c r="U148"/>
      <c r="V148"/>
      <c r="X148"/>
      <c r="Y148"/>
      <c r="Z148"/>
    </row>
    <row r="149" spans="9:26" ht="15">
      <c r="I149"/>
      <c r="J149"/>
      <c r="K149"/>
      <c r="M149"/>
      <c r="N149"/>
      <c r="P149"/>
      <c r="S149"/>
      <c r="U149"/>
      <c r="V149"/>
      <c r="X149"/>
      <c r="Y149"/>
      <c r="Z149"/>
    </row>
    <row r="150" spans="9:26" ht="15">
      <c r="I150"/>
      <c r="J150"/>
      <c r="K150"/>
      <c r="M150"/>
      <c r="N150"/>
      <c r="P150"/>
      <c r="S150"/>
      <c r="U150"/>
      <c r="V150"/>
      <c r="X150"/>
      <c r="Y150"/>
      <c r="Z150"/>
    </row>
    <row r="151" spans="9:26" ht="15">
      <c r="I151"/>
      <c r="J151"/>
      <c r="K151"/>
      <c r="M151"/>
      <c r="N151"/>
      <c r="P151"/>
      <c r="S151"/>
      <c r="U151"/>
      <c r="V151"/>
      <c r="X151"/>
      <c r="Y151"/>
      <c r="Z151"/>
    </row>
    <row r="152" spans="9:26" ht="15">
      <c r="I152"/>
      <c r="J152"/>
      <c r="K152"/>
      <c r="M152"/>
      <c r="N152"/>
      <c r="P152"/>
      <c r="S152"/>
      <c r="U152"/>
      <c r="V152"/>
      <c r="X152"/>
      <c r="Y152"/>
      <c r="Z152"/>
    </row>
    <row r="153" spans="9:26" ht="15">
      <c r="I153"/>
      <c r="J153"/>
      <c r="K153"/>
      <c r="M153"/>
      <c r="N153"/>
      <c r="P153"/>
      <c r="S153"/>
      <c r="U153"/>
      <c r="V153"/>
      <c r="X153"/>
      <c r="Y153"/>
      <c r="Z153"/>
    </row>
    <row r="154" spans="9:26" ht="15">
      <c r="I154"/>
      <c r="J154"/>
      <c r="K154"/>
      <c r="M154"/>
      <c r="N154"/>
      <c r="P154"/>
      <c r="S154"/>
      <c r="U154"/>
      <c r="V154"/>
      <c r="X154"/>
      <c r="Y154"/>
      <c r="Z154"/>
    </row>
    <row r="155" spans="9:26" ht="15">
      <c r="I155"/>
      <c r="J155"/>
      <c r="K155"/>
      <c r="M155"/>
      <c r="N155"/>
      <c r="P155"/>
      <c r="S155"/>
      <c r="U155"/>
      <c r="V155"/>
      <c r="X155"/>
      <c r="Y155"/>
      <c r="Z155"/>
    </row>
    <row r="156" spans="9:26" ht="15">
      <c r="I156"/>
      <c r="J156"/>
      <c r="K156"/>
      <c r="M156"/>
      <c r="N156"/>
      <c r="P156"/>
      <c r="S156"/>
      <c r="U156"/>
      <c r="V156"/>
      <c r="X156"/>
      <c r="Y156"/>
      <c r="Z156"/>
    </row>
    <row r="157" spans="9:26" ht="15">
      <c r="I157"/>
      <c r="J157"/>
      <c r="K157"/>
      <c r="M157"/>
      <c r="N157"/>
      <c r="P157"/>
      <c r="S157"/>
      <c r="U157"/>
      <c r="V157"/>
      <c r="X157"/>
      <c r="Y157"/>
      <c r="Z157"/>
    </row>
    <row r="158" spans="9:26" ht="15">
      <c r="I158"/>
      <c r="J158"/>
      <c r="K158"/>
      <c r="M158"/>
      <c r="N158"/>
      <c r="P158"/>
      <c r="S158"/>
      <c r="U158"/>
      <c r="V158"/>
      <c r="X158"/>
      <c r="Y158"/>
      <c r="Z158"/>
    </row>
    <row r="159" spans="9:26" ht="15">
      <c r="I159"/>
      <c r="J159"/>
      <c r="K159"/>
      <c r="M159"/>
      <c r="N159"/>
      <c r="P159"/>
      <c r="S159"/>
      <c r="U159"/>
      <c r="V159"/>
      <c r="X159"/>
      <c r="Y159"/>
      <c r="Z159"/>
    </row>
    <row r="160" spans="9:26" ht="15">
      <c r="I160"/>
      <c r="J160"/>
      <c r="K160"/>
      <c r="M160"/>
      <c r="N160"/>
      <c r="P160"/>
      <c r="S160"/>
      <c r="U160"/>
      <c r="V160"/>
      <c r="X160"/>
      <c r="Y160"/>
      <c r="Z160"/>
    </row>
    <row r="161" spans="9:26" ht="15">
      <c r="I161"/>
      <c r="J161"/>
      <c r="K161"/>
      <c r="M161"/>
      <c r="N161"/>
      <c r="P161"/>
      <c r="S161"/>
      <c r="U161"/>
      <c r="V161"/>
      <c r="X161"/>
      <c r="Y161"/>
      <c r="Z161"/>
    </row>
    <row r="162" spans="9:26" ht="15">
      <c r="I162"/>
      <c r="J162"/>
      <c r="K162"/>
      <c r="M162"/>
      <c r="N162"/>
      <c r="P162"/>
      <c r="S162"/>
      <c r="U162"/>
      <c r="V162"/>
      <c r="X162"/>
      <c r="Y162"/>
      <c r="Z162"/>
    </row>
    <row r="163" spans="9:26" ht="15">
      <c r="I163"/>
      <c r="J163"/>
      <c r="K163"/>
      <c r="M163"/>
      <c r="N163"/>
      <c r="P163"/>
      <c r="S163"/>
      <c r="U163"/>
      <c r="V163"/>
      <c r="X163"/>
      <c r="Y163"/>
      <c r="Z163"/>
    </row>
    <row r="164" spans="9:26" ht="15">
      <c r="I164"/>
      <c r="J164"/>
      <c r="K164"/>
      <c r="M164"/>
      <c r="N164"/>
      <c r="P164"/>
      <c r="S164"/>
      <c r="U164"/>
      <c r="V164"/>
      <c r="X164"/>
      <c r="Y164"/>
      <c r="Z164"/>
    </row>
    <row r="165" spans="9:26" ht="15">
      <c r="I165"/>
      <c r="J165"/>
      <c r="K165"/>
      <c r="M165"/>
      <c r="N165"/>
      <c r="P165"/>
      <c r="S165"/>
      <c r="U165"/>
      <c r="V165"/>
      <c r="X165"/>
      <c r="Y165"/>
      <c r="Z165"/>
    </row>
    <row r="166" spans="9:26" ht="15">
      <c r="I166"/>
      <c r="J166"/>
      <c r="K166"/>
      <c r="M166"/>
      <c r="N166"/>
      <c r="P166"/>
      <c r="S166"/>
      <c r="U166"/>
      <c r="V166"/>
      <c r="X166"/>
      <c r="Y166"/>
      <c r="Z166"/>
    </row>
    <row r="167" spans="9:26" ht="15">
      <c r="I167"/>
      <c r="J167"/>
      <c r="K167"/>
      <c r="M167"/>
      <c r="N167"/>
      <c r="P167"/>
      <c r="S167"/>
      <c r="U167"/>
      <c r="V167"/>
      <c r="X167"/>
      <c r="Y167"/>
      <c r="Z167"/>
    </row>
    <row r="168" spans="9:26" ht="15">
      <c r="I168"/>
      <c r="J168"/>
      <c r="K168"/>
      <c r="M168"/>
      <c r="N168"/>
      <c r="P168"/>
      <c r="S168"/>
      <c r="U168"/>
      <c r="V168"/>
      <c r="X168"/>
      <c r="Y168"/>
      <c r="Z168"/>
    </row>
    <row r="169" spans="9:26" ht="15">
      <c r="I169"/>
      <c r="J169"/>
      <c r="K169"/>
      <c r="M169"/>
      <c r="N169"/>
      <c r="P169"/>
      <c r="S169"/>
      <c r="U169"/>
      <c r="V169"/>
      <c r="X169"/>
      <c r="Y169"/>
      <c r="Z169"/>
    </row>
    <row r="170" spans="9:26" ht="15">
      <c r="I170"/>
      <c r="J170"/>
      <c r="K170"/>
      <c r="M170"/>
      <c r="N170"/>
      <c r="P170"/>
      <c r="S170"/>
      <c r="U170"/>
      <c r="V170"/>
      <c r="X170"/>
      <c r="Y170"/>
      <c r="Z170"/>
    </row>
    <row r="171" spans="9:26" ht="15">
      <c r="I171"/>
      <c r="J171"/>
      <c r="K171"/>
      <c r="M171"/>
      <c r="N171"/>
      <c r="P171"/>
      <c r="S171"/>
      <c r="U171"/>
      <c r="V171"/>
      <c r="X171"/>
      <c r="Y171"/>
      <c r="Z171"/>
    </row>
    <row r="172" spans="9:26" ht="15">
      <c r="I172"/>
      <c r="J172"/>
      <c r="K172"/>
      <c r="M172"/>
      <c r="N172"/>
      <c r="P172"/>
      <c r="S172"/>
      <c r="U172"/>
      <c r="V172"/>
      <c r="X172"/>
      <c r="Y172"/>
      <c r="Z172"/>
    </row>
    <row r="173" spans="9:26" ht="15">
      <c r="I173"/>
      <c r="J173"/>
      <c r="K173"/>
      <c r="M173"/>
      <c r="N173"/>
      <c r="P173"/>
      <c r="S173"/>
      <c r="U173"/>
      <c r="V173"/>
      <c r="X173"/>
      <c r="Y173"/>
      <c r="Z173"/>
    </row>
    <row r="174" spans="9:26" ht="15">
      <c r="I174"/>
      <c r="J174"/>
      <c r="K174"/>
      <c r="M174"/>
      <c r="N174"/>
      <c r="P174"/>
      <c r="S174"/>
      <c r="U174"/>
      <c r="V174"/>
      <c r="X174"/>
      <c r="Y174"/>
      <c r="Z174"/>
    </row>
    <row r="175" spans="9:26" ht="15">
      <c r="I175"/>
      <c r="J175"/>
      <c r="K175"/>
      <c r="M175"/>
      <c r="N175"/>
      <c r="P175"/>
      <c r="S175"/>
      <c r="U175"/>
      <c r="V175"/>
      <c r="X175"/>
      <c r="Y175"/>
      <c r="Z175"/>
    </row>
    <row r="176" spans="9:26" ht="15">
      <c r="I176"/>
      <c r="J176"/>
      <c r="K176"/>
      <c r="M176"/>
      <c r="N176"/>
      <c r="P176"/>
      <c r="S176"/>
      <c r="U176"/>
      <c r="V176"/>
      <c r="X176"/>
      <c r="Y176"/>
      <c r="Z176"/>
    </row>
    <row r="177" spans="9:26" ht="15">
      <c r="I177"/>
      <c r="J177"/>
      <c r="K177"/>
      <c r="M177"/>
      <c r="N177"/>
      <c r="P177"/>
      <c r="S177"/>
      <c r="U177"/>
      <c r="V177"/>
      <c r="X177"/>
      <c r="Y177"/>
      <c r="Z177"/>
    </row>
    <row r="178" spans="9:26" ht="15">
      <c r="I178"/>
      <c r="J178"/>
      <c r="K178"/>
      <c r="M178"/>
      <c r="N178"/>
      <c r="P178"/>
      <c r="S178"/>
      <c r="U178"/>
      <c r="V178"/>
      <c r="X178"/>
      <c r="Y178"/>
      <c r="Z178"/>
    </row>
    <row r="179" spans="9:26" ht="15">
      <c r="I179"/>
      <c r="J179"/>
      <c r="K179"/>
      <c r="M179"/>
      <c r="N179"/>
      <c r="P179"/>
      <c r="S179"/>
      <c r="U179"/>
      <c r="V179"/>
      <c r="X179"/>
      <c r="Y179"/>
      <c r="Z179"/>
    </row>
    <row r="180" spans="9:26" ht="15">
      <c r="I180"/>
      <c r="J180"/>
      <c r="K180"/>
      <c r="M180"/>
      <c r="N180"/>
      <c r="P180"/>
      <c r="S180"/>
      <c r="U180"/>
      <c r="V180"/>
      <c r="X180"/>
      <c r="Y180"/>
      <c r="Z180"/>
    </row>
    <row r="181" spans="9:26" ht="15">
      <c r="I181"/>
      <c r="J181"/>
      <c r="K181"/>
      <c r="M181"/>
      <c r="N181"/>
      <c r="P181"/>
      <c r="S181"/>
      <c r="U181"/>
      <c r="V181"/>
      <c r="X181"/>
      <c r="Y181"/>
      <c r="Z181"/>
    </row>
    <row r="182" spans="9:26" ht="15">
      <c r="I182"/>
      <c r="J182"/>
      <c r="K182"/>
      <c r="M182"/>
      <c r="N182"/>
      <c r="P182"/>
      <c r="S182"/>
      <c r="U182"/>
      <c r="V182"/>
      <c r="X182"/>
      <c r="Y182"/>
      <c r="Z182"/>
    </row>
    <row r="183" spans="9:26" ht="15">
      <c r="I183"/>
      <c r="J183"/>
      <c r="K183"/>
      <c r="M183"/>
      <c r="N183"/>
      <c r="P183"/>
      <c r="S183"/>
      <c r="U183"/>
      <c r="V183"/>
      <c r="X183"/>
      <c r="Y183"/>
      <c r="Z183"/>
    </row>
    <row r="184" spans="9:26" ht="15">
      <c r="I184"/>
      <c r="J184"/>
      <c r="K184"/>
      <c r="M184"/>
      <c r="N184"/>
      <c r="P184"/>
      <c r="S184"/>
      <c r="U184"/>
      <c r="V184"/>
      <c r="X184"/>
      <c r="Y184"/>
      <c r="Z184"/>
    </row>
    <row r="185" spans="9:26" ht="15">
      <c r="I185"/>
      <c r="J185"/>
      <c r="K185"/>
      <c r="M185"/>
      <c r="N185"/>
      <c r="P185"/>
      <c r="S185"/>
      <c r="U185"/>
      <c r="V185"/>
      <c r="X185"/>
      <c r="Y185"/>
      <c r="Z185"/>
    </row>
    <row r="186" spans="9:26" ht="15">
      <c r="I186"/>
      <c r="J186"/>
      <c r="K186"/>
      <c r="M186"/>
      <c r="N186"/>
      <c r="P186"/>
      <c r="S186"/>
      <c r="U186"/>
      <c r="V186"/>
      <c r="X186"/>
      <c r="Y186"/>
      <c r="Z186"/>
    </row>
    <row r="187" spans="9:26" ht="15">
      <c r="I187"/>
      <c r="J187"/>
      <c r="K187"/>
      <c r="M187"/>
      <c r="N187"/>
      <c r="P187"/>
      <c r="S187"/>
      <c r="U187"/>
      <c r="V187"/>
      <c r="X187"/>
      <c r="Y187"/>
      <c r="Z187"/>
    </row>
    <row r="188" spans="9:26" ht="15">
      <c r="I188"/>
      <c r="J188"/>
      <c r="K188"/>
      <c r="M188"/>
      <c r="N188"/>
      <c r="P188"/>
      <c r="S188"/>
      <c r="U188"/>
      <c r="V188"/>
      <c r="X188"/>
      <c r="Y188"/>
      <c r="Z188"/>
    </row>
    <row r="189" spans="9:26" ht="15">
      <c r="I189"/>
      <c r="J189"/>
      <c r="K189"/>
      <c r="M189"/>
      <c r="N189"/>
      <c r="P189"/>
      <c r="S189"/>
      <c r="U189"/>
      <c r="V189"/>
      <c r="X189"/>
      <c r="Y189"/>
      <c r="Z189"/>
    </row>
    <row r="190" spans="9:26" ht="15">
      <c r="I190"/>
      <c r="J190"/>
      <c r="K190"/>
      <c r="M190"/>
      <c r="N190"/>
      <c r="P190"/>
      <c r="S190"/>
      <c r="U190"/>
      <c r="V190"/>
      <c r="X190"/>
      <c r="Y190"/>
      <c r="Z190"/>
    </row>
    <row r="191" spans="9:26" ht="15">
      <c r="I191"/>
      <c r="J191"/>
      <c r="K191"/>
      <c r="M191"/>
      <c r="N191"/>
      <c r="P191"/>
      <c r="S191"/>
      <c r="U191"/>
      <c r="V191"/>
      <c r="X191"/>
      <c r="Y191"/>
      <c r="Z191"/>
    </row>
    <row r="192" spans="9:26" ht="15">
      <c r="I192"/>
      <c r="J192"/>
      <c r="K192"/>
      <c r="M192"/>
      <c r="N192"/>
      <c r="P192"/>
      <c r="S192"/>
      <c r="U192"/>
      <c r="V192"/>
      <c r="X192"/>
      <c r="Y192"/>
      <c r="Z192"/>
    </row>
    <row r="193" spans="9:26" ht="15">
      <c r="I193"/>
      <c r="J193"/>
      <c r="K193"/>
      <c r="M193"/>
      <c r="N193"/>
      <c r="P193"/>
      <c r="S193"/>
      <c r="U193"/>
      <c r="V193"/>
      <c r="X193"/>
      <c r="Y193"/>
      <c r="Z193"/>
    </row>
    <row r="194" spans="9:26" ht="15">
      <c r="I194"/>
      <c r="J194"/>
      <c r="K194"/>
      <c r="M194"/>
      <c r="N194"/>
      <c r="P194"/>
      <c r="S194"/>
      <c r="U194"/>
      <c r="V194"/>
      <c r="X194"/>
      <c r="Y194"/>
      <c r="Z194"/>
    </row>
    <row r="195" spans="9:26" ht="15">
      <c r="I195"/>
      <c r="J195"/>
      <c r="K195"/>
      <c r="M195"/>
      <c r="N195"/>
      <c r="P195"/>
      <c r="S195"/>
      <c r="U195"/>
      <c r="V195"/>
      <c r="X195"/>
      <c r="Y195"/>
      <c r="Z195"/>
    </row>
    <row r="196" spans="9:26" ht="15">
      <c r="I196"/>
      <c r="J196"/>
      <c r="K196"/>
      <c r="M196"/>
      <c r="N196"/>
      <c r="P196"/>
      <c r="S196"/>
      <c r="U196"/>
      <c r="V196"/>
      <c r="X196"/>
      <c r="Y196"/>
      <c r="Z196"/>
    </row>
    <row r="197" spans="9:26" ht="15">
      <c r="I197"/>
      <c r="J197"/>
      <c r="K197"/>
      <c r="M197"/>
      <c r="N197"/>
      <c r="P197"/>
      <c r="S197"/>
      <c r="U197"/>
      <c r="V197"/>
      <c r="X197"/>
      <c r="Y197"/>
      <c r="Z197"/>
    </row>
    <row r="198" spans="9:26" ht="15">
      <c r="I198"/>
      <c r="J198"/>
      <c r="K198"/>
      <c r="M198"/>
      <c r="N198"/>
      <c r="P198"/>
      <c r="S198"/>
      <c r="U198"/>
      <c r="V198"/>
      <c r="X198"/>
      <c r="Y198"/>
      <c r="Z198"/>
    </row>
    <row r="199" spans="9:26" ht="15">
      <c r="I199"/>
      <c r="J199"/>
      <c r="K199"/>
      <c r="M199"/>
      <c r="N199"/>
      <c r="P199"/>
      <c r="S199"/>
      <c r="U199"/>
      <c r="V199"/>
      <c r="X199"/>
      <c r="Y199"/>
      <c r="Z199"/>
    </row>
    <row r="200" spans="9:26" ht="15">
      <c r="I200"/>
      <c r="J200"/>
      <c r="K200"/>
      <c r="M200"/>
      <c r="N200"/>
      <c r="P200"/>
      <c r="S200"/>
      <c r="U200"/>
      <c r="V200"/>
      <c r="X200"/>
      <c r="Y200"/>
      <c r="Z200"/>
    </row>
    <row r="201" spans="9:26" ht="15">
      <c r="I201"/>
      <c r="J201"/>
      <c r="K201"/>
      <c r="M201"/>
      <c r="N201"/>
      <c r="P201"/>
      <c r="S201"/>
      <c r="U201"/>
      <c r="V201"/>
      <c r="X201"/>
      <c r="Y201"/>
      <c r="Z201"/>
    </row>
    <row r="202" spans="9:26" ht="15">
      <c r="I202"/>
      <c r="J202"/>
      <c r="K202"/>
      <c r="M202"/>
      <c r="N202"/>
      <c r="P202"/>
      <c r="S202"/>
      <c r="U202"/>
      <c r="V202"/>
      <c r="X202"/>
      <c r="Y202"/>
      <c r="Z202"/>
    </row>
    <row r="203" spans="9:26" ht="15">
      <c r="I203"/>
      <c r="J203"/>
      <c r="K203"/>
      <c r="M203"/>
      <c r="N203"/>
      <c r="P203"/>
      <c r="S203"/>
      <c r="U203"/>
      <c r="V203"/>
      <c r="X203"/>
      <c r="Y203"/>
      <c r="Z203"/>
    </row>
    <row r="204" spans="9:26" ht="15">
      <c r="I204"/>
      <c r="J204"/>
      <c r="K204"/>
      <c r="M204"/>
      <c r="N204"/>
      <c r="P204"/>
      <c r="S204"/>
      <c r="U204"/>
      <c r="V204"/>
      <c r="X204"/>
      <c r="Y204"/>
      <c r="Z204"/>
    </row>
    <row r="205" spans="9:26" ht="15">
      <c r="I205"/>
      <c r="J205"/>
      <c r="K205"/>
      <c r="M205"/>
      <c r="N205"/>
      <c r="P205"/>
      <c r="S205"/>
      <c r="U205"/>
      <c r="V205"/>
      <c r="X205"/>
      <c r="Y205"/>
      <c r="Z205"/>
    </row>
    <row r="206" spans="9:26" ht="15">
      <c r="I206"/>
      <c r="J206"/>
      <c r="K206"/>
      <c r="M206"/>
      <c r="N206"/>
      <c r="P206"/>
      <c r="S206"/>
      <c r="U206"/>
      <c r="V206"/>
      <c r="X206"/>
      <c r="Y206"/>
      <c r="Z206"/>
    </row>
    <row r="207" spans="9:26" ht="15">
      <c r="I207"/>
      <c r="J207"/>
      <c r="K207"/>
      <c r="M207"/>
      <c r="N207"/>
      <c r="P207"/>
      <c r="S207"/>
      <c r="U207"/>
      <c r="V207"/>
      <c r="X207"/>
      <c r="Y207"/>
      <c r="Z207"/>
    </row>
    <row r="208" spans="9:26" ht="15">
      <c r="I208"/>
      <c r="J208"/>
      <c r="K208"/>
      <c r="M208"/>
      <c r="N208"/>
      <c r="P208"/>
      <c r="S208"/>
      <c r="U208"/>
      <c r="V208"/>
      <c r="X208"/>
      <c r="Y208"/>
      <c r="Z208"/>
    </row>
    <row r="209" spans="9:26" ht="15">
      <c r="I209"/>
      <c r="J209"/>
      <c r="K209"/>
      <c r="M209"/>
      <c r="N209"/>
      <c r="P209"/>
      <c r="S209"/>
      <c r="U209"/>
      <c r="V209"/>
      <c r="X209"/>
      <c r="Y209"/>
      <c r="Z209"/>
    </row>
    <row r="210" spans="9:26" ht="15">
      <c r="I210"/>
      <c r="J210"/>
      <c r="K210"/>
      <c r="M210"/>
      <c r="N210"/>
      <c r="P210"/>
      <c r="S210"/>
      <c r="U210"/>
      <c r="V210"/>
      <c r="X210"/>
      <c r="Y210"/>
      <c r="Z210"/>
    </row>
    <row r="211" spans="9:26" ht="15">
      <c r="I211"/>
      <c r="J211"/>
      <c r="K211"/>
      <c r="M211"/>
      <c r="N211"/>
      <c r="P211"/>
      <c r="S211"/>
      <c r="U211"/>
      <c r="V211"/>
      <c r="X211"/>
      <c r="Y211"/>
      <c r="Z211"/>
    </row>
    <row r="212" spans="9:26" ht="15">
      <c r="I212"/>
      <c r="J212"/>
      <c r="K212"/>
      <c r="M212"/>
      <c r="N212"/>
      <c r="P212"/>
      <c r="S212"/>
      <c r="U212"/>
      <c r="V212"/>
      <c r="X212"/>
      <c r="Y212"/>
      <c r="Z212"/>
    </row>
    <row r="213" spans="9:26" ht="15">
      <c r="I213"/>
      <c r="J213"/>
      <c r="K213"/>
      <c r="M213"/>
      <c r="N213"/>
      <c r="P213"/>
      <c r="S213"/>
      <c r="U213"/>
      <c r="V213"/>
      <c r="X213"/>
      <c r="Y213"/>
      <c r="Z213"/>
    </row>
    <row r="214" spans="9:26" ht="15">
      <c r="I214"/>
      <c r="J214"/>
      <c r="K214"/>
      <c r="M214"/>
      <c r="N214"/>
      <c r="P214"/>
      <c r="S214"/>
      <c r="U214"/>
      <c r="V214"/>
      <c r="X214"/>
      <c r="Y214"/>
      <c r="Z214"/>
    </row>
    <row r="215" spans="9:26" ht="15">
      <c r="I215"/>
      <c r="J215"/>
      <c r="K215"/>
      <c r="M215"/>
      <c r="N215"/>
      <c r="P215"/>
      <c r="S215"/>
      <c r="U215"/>
      <c r="V215"/>
      <c r="X215"/>
      <c r="Y215"/>
      <c r="Z215"/>
    </row>
    <row r="216" spans="9:26" ht="15">
      <c r="I216"/>
      <c r="J216"/>
      <c r="K216"/>
      <c r="M216"/>
      <c r="N216"/>
      <c r="P216"/>
      <c r="S216"/>
      <c r="U216"/>
      <c r="V216"/>
      <c r="X216"/>
      <c r="Y216"/>
      <c r="Z216"/>
    </row>
    <row r="217" spans="9:26" ht="15">
      <c r="I217"/>
      <c r="J217"/>
      <c r="K217"/>
      <c r="M217"/>
      <c r="N217"/>
      <c r="P217"/>
      <c r="S217"/>
      <c r="U217"/>
      <c r="V217"/>
      <c r="X217"/>
      <c r="Y217"/>
      <c r="Z217"/>
    </row>
    <row r="218" spans="9:26" ht="15">
      <c r="I218"/>
      <c r="J218"/>
      <c r="K218"/>
      <c r="M218"/>
      <c r="N218"/>
      <c r="P218"/>
      <c r="S218"/>
      <c r="U218"/>
      <c r="V218"/>
      <c r="X218"/>
      <c r="Y218"/>
      <c r="Z218"/>
    </row>
    <row r="219" spans="9:26" ht="15">
      <c r="I219"/>
      <c r="J219"/>
      <c r="K219"/>
      <c r="M219"/>
      <c r="N219"/>
      <c r="P219"/>
      <c r="S219"/>
      <c r="U219"/>
      <c r="V219"/>
      <c r="X219"/>
      <c r="Y219"/>
      <c r="Z219"/>
    </row>
    <row r="220" spans="9:26" ht="15">
      <c r="I220"/>
      <c r="J220"/>
      <c r="K220"/>
      <c r="M220"/>
      <c r="N220"/>
      <c r="P220"/>
      <c r="S220"/>
      <c r="U220"/>
      <c r="V220"/>
      <c r="X220"/>
      <c r="Y220"/>
      <c r="Z220"/>
    </row>
    <row r="221" spans="9:26" ht="15">
      <c r="I221"/>
      <c r="J221"/>
      <c r="K221"/>
      <c r="M221"/>
      <c r="N221"/>
      <c r="P221"/>
      <c r="S221"/>
      <c r="U221"/>
      <c r="V221"/>
      <c r="X221"/>
      <c r="Y221"/>
      <c r="Z221"/>
    </row>
    <row r="222" spans="9:26" ht="15">
      <c r="I222"/>
      <c r="J222"/>
      <c r="K222"/>
      <c r="M222"/>
      <c r="N222"/>
      <c r="P222"/>
      <c r="S222"/>
      <c r="U222"/>
      <c r="V222"/>
      <c r="X222"/>
      <c r="Y222"/>
      <c r="Z222"/>
    </row>
    <row r="223" spans="9:26" ht="15">
      <c r="I223"/>
      <c r="J223"/>
      <c r="K223"/>
      <c r="M223"/>
      <c r="N223"/>
      <c r="P223"/>
      <c r="S223"/>
      <c r="U223"/>
      <c r="V223"/>
      <c r="X223"/>
      <c r="Y223"/>
      <c r="Z223"/>
    </row>
    <row r="224" spans="9:26" ht="15">
      <c r="I224"/>
      <c r="J224"/>
      <c r="K224"/>
      <c r="M224"/>
      <c r="N224"/>
      <c r="P224"/>
      <c r="S224"/>
      <c r="U224"/>
      <c r="V224"/>
      <c r="X224"/>
      <c r="Y224"/>
      <c r="Z224"/>
    </row>
    <row r="225" spans="9:26" ht="15">
      <c r="I225"/>
      <c r="J225"/>
      <c r="K225"/>
      <c r="M225"/>
      <c r="N225"/>
      <c r="P225"/>
      <c r="S225"/>
      <c r="U225"/>
      <c r="V225"/>
      <c r="X225"/>
      <c r="Y225"/>
      <c r="Z225"/>
    </row>
    <row r="226" spans="9:26" ht="15">
      <c r="I226"/>
      <c r="J226"/>
      <c r="K226"/>
      <c r="M226"/>
      <c r="N226"/>
      <c r="P226"/>
      <c r="S226"/>
      <c r="U226"/>
      <c r="V226"/>
      <c r="X226"/>
      <c r="Y226"/>
      <c r="Z226"/>
    </row>
    <row r="227" spans="9:26" ht="15">
      <c r="I227"/>
      <c r="J227"/>
      <c r="K227"/>
      <c r="M227"/>
      <c r="N227"/>
      <c r="P227"/>
      <c r="S227"/>
      <c r="U227"/>
      <c r="V227"/>
      <c r="X227"/>
      <c r="Y227"/>
      <c r="Z227"/>
    </row>
    <row r="228" spans="9:26" ht="15">
      <c r="I228"/>
      <c r="J228"/>
      <c r="K228"/>
      <c r="M228"/>
      <c r="N228"/>
      <c r="P228"/>
      <c r="S228"/>
      <c r="U228"/>
      <c r="V228"/>
      <c r="X228"/>
      <c r="Y228"/>
      <c r="Z228"/>
    </row>
    <row r="229" spans="9:26" ht="15">
      <c r="I229"/>
      <c r="J229"/>
      <c r="K229"/>
      <c r="M229"/>
      <c r="N229"/>
      <c r="P229"/>
      <c r="S229"/>
      <c r="U229"/>
      <c r="V229"/>
      <c r="X229"/>
      <c r="Y229"/>
      <c r="Z229"/>
    </row>
    <row r="230" spans="9:26" ht="15">
      <c r="I230"/>
      <c r="J230"/>
      <c r="K230"/>
      <c r="M230"/>
      <c r="N230"/>
      <c r="P230"/>
      <c r="S230"/>
      <c r="U230"/>
      <c r="V230"/>
      <c r="X230"/>
      <c r="Y230"/>
      <c r="Z230"/>
    </row>
    <row r="231" spans="9:26" ht="15">
      <c r="I231"/>
      <c r="J231"/>
      <c r="K231"/>
      <c r="M231"/>
      <c r="N231"/>
      <c r="P231"/>
      <c r="S231"/>
      <c r="U231"/>
      <c r="V231"/>
      <c r="X231"/>
      <c r="Y231"/>
      <c r="Z231"/>
    </row>
    <row r="232" spans="9:26" ht="15">
      <c r="I232"/>
      <c r="J232"/>
      <c r="K232"/>
      <c r="M232"/>
      <c r="N232"/>
      <c r="P232"/>
      <c r="S232"/>
      <c r="U232"/>
      <c r="V232"/>
      <c r="X232"/>
      <c r="Y232"/>
      <c r="Z232"/>
    </row>
    <row r="233" spans="9:26" ht="15">
      <c r="I233"/>
      <c r="J233"/>
      <c r="K233"/>
      <c r="M233"/>
      <c r="N233"/>
      <c r="P233"/>
      <c r="S233"/>
      <c r="U233"/>
      <c r="V233"/>
      <c r="X233"/>
      <c r="Y233"/>
      <c r="Z233"/>
    </row>
    <row r="234" spans="9:26" ht="15">
      <c r="I234"/>
      <c r="J234"/>
      <c r="K234"/>
      <c r="M234"/>
      <c r="N234"/>
      <c r="P234"/>
      <c r="S234"/>
      <c r="U234"/>
      <c r="V234"/>
      <c r="X234"/>
      <c r="Y234"/>
      <c r="Z234"/>
    </row>
    <row r="235" spans="9:26" ht="15">
      <c r="I235"/>
      <c r="J235"/>
      <c r="K235"/>
      <c r="M235"/>
      <c r="N235"/>
      <c r="P235"/>
      <c r="S235"/>
      <c r="U235"/>
      <c r="V235"/>
      <c r="X235"/>
      <c r="Y235"/>
      <c r="Z235"/>
    </row>
    <row r="236" spans="9:26" ht="15">
      <c r="I236"/>
      <c r="J236"/>
      <c r="K236"/>
      <c r="M236"/>
      <c r="N236"/>
      <c r="P236"/>
      <c r="S236"/>
      <c r="U236"/>
      <c r="V236"/>
      <c r="X236"/>
      <c r="Y236"/>
      <c r="Z236"/>
    </row>
    <row r="237" spans="9:26" ht="15">
      <c r="I237"/>
      <c r="J237"/>
      <c r="K237"/>
      <c r="M237"/>
      <c r="N237"/>
      <c r="P237"/>
      <c r="S237"/>
      <c r="U237"/>
      <c r="V237"/>
      <c r="X237"/>
      <c r="Y237"/>
      <c r="Z237"/>
    </row>
    <row r="238" spans="9:26" ht="15">
      <c r="I238"/>
      <c r="J238"/>
      <c r="K238"/>
      <c r="M238"/>
      <c r="N238"/>
      <c r="P238"/>
      <c r="S238"/>
      <c r="U238"/>
      <c r="V238"/>
      <c r="X238"/>
      <c r="Y238"/>
      <c r="Z238"/>
    </row>
    <row r="239" spans="9:26" ht="15">
      <c r="I239"/>
      <c r="J239"/>
      <c r="K239"/>
      <c r="M239"/>
      <c r="N239"/>
      <c r="P239"/>
      <c r="S239"/>
      <c r="U239"/>
      <c r="V239"/>
      <c r="X239"/>
      <c r="Y239"/>
      <c r="Z239"/>
    </row>
    <row r="240" spans="9:26" ht="15">
      <c r="I240"/>
      <c r="J240"/>
      <c r="K240"/>
      <c r="M240"/>
      <c r="N240"/>
      <c r="P240"/>
      <c r="S240"/>
      <c r="U240"/>
      <c r="V240"/>
      <c r="X240"/>
      <c r="Y240"/>
      <c r="Z240"/>
    </row>
    <row r="241" spans="9:26" ht="15">
      <c r="I241"/>
      <c r="J241"/>
      <c r="K241"/>
      <c r="M241"/>
      <c r="N241"/>
      <c r="P241"/>
      <c r="S241"/>
      <c r="U241"/>
      <c r="V241"/>
      <c r="X241"/>
      <c r="Y241"/>
      <c r="Z241"/>
    </row>
    <row r="242" spans="9:26" ht="15">
      <c r="I242"/>
      <c r="J242"/>
      <c r="K242"/>
      <c r="M242"/>
      <c r="N242"/>
      <c r="P242"/>
      <c r="S242"/>
      <c r="U242"/>
      <c r="V242"/>
      <c r="X242"/>
      <c r="Y242"/>
      <c r="Z242"/>
    </row>
    <row r="243" spans="9:26" ht="15">
      <c r="I243"/>
      <c r="J243"/>
      <c r="K243"/>
      <c r="M243"/>
      <c r="N243"/>
      <c r="P243"/>
      <c r="S243"/>
      <c r="U243"/>
      <c r="V243"/>
      <c r="X243"/>
      <c r="Y243"/>
      <c r="Z243"/>
    </row>
    <row r="244" spans="9:26" ht="15">
      <c r="I244"/>
      <c r="J244"/>
      <c r="K244"/>
      <c r="M244"/>
      <c r="N244"/>
      <c r="P244"/>
      <c r="S244"/>
      <c r="U244"/>
      <c r="V244"/>
      <c r="X244"/>
      <c r="Y244"/>
      <c r="Z244"/>
    </row>
    <row r="245" spans="9:26" ht="15">
      <c r="I245"/>
      <c r="J245"/>
      <c r="K245"/>
      <c r="M245"/>
      <c r="N245"/>
      <c r="P245"/>
      <c r="S245"/>
      <c r="U245"/>
      <c r="V245"/>
      <c r="X245"/>
      <c r="Y245"/>
      <c r="Z245"/>
    </row>
    <row r="246" spans="9:26" ht="15">
      <c r="I246"/>
      <c r="J246"/>
      <c r="K246"/>
      <c r="M246"/>
      <c r="N246"/>
      <c r="P246"/>
      <c r="S246"/>
      <c r="U246"/>
      <c r="V246"/>
      <c r="X246"/>
      <c r="Y246"/>
      <c r="Z246"/>
    </row>
    <row r="247" spans="9:26" ht="15">
      <c r="I247"/>
      <c r="J247"/>
      <c r="K247"/>
      <c r="M247"/>
      <c r="N247"/>
      <c r="P247"/>
      <c r="S247"/>
      <c r="U247"/>
      <c r="V247"/>
      <c r="X247"/>
      <c r="Y247"/>
      <c r="Z247"/>
    </row>
    <row r="248" spans="9:26" ht="15">
      <c r="I248"/>
      <c r="J248"/>
      <c r="K248"/>
      <c r="M248"/>
      <c r="N248"/>
      <c r="P248"/>
      <c r="S248"/>
      <c r="U248"/>
      <c r="V248"/>
      <c r="X248"/>
      <c r="Y248"/>
      <c r="Z248"/>
    </row>
    <row r="249" spans="9:26" ht="15">
      <c r="I249"/>
      <c r="J249"/>
      <c r="K249"/>
      <c r="M249"/>
      <c r="N249"/>
      <c r="P249"/>
      <c r="S249"/>
      <c r="U249"/>
      <c r="V249"/>
      <c r="X249"/>
      <c r="Y249"/>
      <c r="Z249"/>
    </row>
    <row r="250" spans="9:26" ht="15">
      <c r="I250"/>
      <c r="J250"/>
      <c r="K250"/>
      <c r="M250"/>
      <c r="N250"/>
      <c r="P250"/>
      <c r="S250"/>
      <c r="U250"/>
      <c r="V250"/>
      <c r="X250"/>
      <c r="Y250"/>
      <c r="Z250"/>
    </row>
    <row r="251" spans="9:26" ht="15">
      <c r="I251"/>
      <c r="J251"/>
      <c r="K251"/>
      <c r="M251"/>
      <c r="N251"/>
      <c r="P251"/>
      <c r="S251"/>
      <c r="U251"/>
      <c r="V251"/>
      <c r="X251"/>
      <c r="Y251"/>
      <c r="Z251"/>
    </row>
    <row r="252" spans="9:26" ht="15">
      <c r="I252"/>
      <c r="J252"/>
      <c r="K252"/>
      <c r="M252"/>
      <c r="N252"/>
      <c r="P252"/>
      <c r="S252"/>
      <c r="U252"/>
      <c r="V252"/>
      <c r="X252"/>
      <c r="Y252"/>
      <c r="Z252"/>
    </row>
    <row r="253" spans="9:26" ht="15">
      <c r="I253"/>
      <c r="J253"/>
      <c r="K253"/>
      <c r="M253"/>
      <c r="N253"/>
      <c r="P253"/>
      <c r="S253"/>
      <c r="U253"/>
      <c r="V253"/>
      <c r="X253"/>
      <c r="Y253"/>
      <c r="Z253"/>
    </row>
    <row r="254" spans="9:26" ht="15">
      <c r="I254"/>
      <c r="J254"/>
      <c r="K254"/>
      <c r="M254"/>
      <c r="N254"/>
      <c r="P254"/>
      <c r="S254"/>
      <c r="U254"/>
      <c r="V254"/>
      <c r="X254"/>
      <c r="Y254"/>
      <c r="Z254"/>
    </row>
    <row r="255" spans="9:26" ht="15">
      <c r="I255"/>
      <c r="J255"/>
      <c r="K255"/>
      <c r="M255"/>
      <c r="N255"/>
      <c r="P255"/>
      <c r="S255"/>
      <c r="U255"/>
      <c r="V255"/>
      <c r="X255"/>
      <c r="Y255"/>
      <c r="Z255"/>
    </row>
    <row r="256" spans="9:26" ht="15">
      <c r="I256"/>
      <c r="J256"/>
      <c r="K256"/>
      <c r="M256"/>
      <c r="N256"/>
      <c r="P256"/>
      <c r="S256"/>
      <c r="U256"/>
      <c r="V256"/>
      <c r="X256"/>
      <c r="Y256"/>
      <c r="Z256"/>
    </row>
    <row r="257" spans="9:26" ht="15">
      <c r="I257"/>
      <c r="J257"/>
      <c r="K257"/>
      <c r="M257"/>
      <c r="N257"/>
      <c r="P257"/>
      <c r="S257"/>
      <c r="U257"/>
      <c r="V257"/>
      <c r="X257"/>
      <c r="Y257"/>
      <c r="Z257"/>
    </row>
    <row r="258" spans="9:26" ht="15">
      <c r="I258"/>
      <c r="J258"/>
      <c r="K258"/>
      <c r="M258"/>
      <c r="N258"/>
      <c r="P258"/>
      <c r="S258"/>
      <c r="U258"/>
      <c r="V258"/>
      <c r="X258"/>
      <c r="Y258"/>
      <c r="Z258"/>
    </row>
    <row r="259" spans="9:26" ht="15">
      <c r="I259"/>
      <c r="J259"/>
      <c r="K259"/>
      <c r="M259"/>
      <c r="N259"/>
      <c r="P259"/>
      <c r="S259"/>
      <c r="U259"/>
      <c r="V259"/>
      <c r="X259"/>
      <c r="Y259"/>
      <c r="Z259"/>
    </row>
    <row r="260" spans="9:26" ht="15">
      <c r="I260"/>
      <c r="J260"/>
      <c r="K260"/>
      <c r="M260"/>
      <c r="N260"/>
      <c r="P260"/>
      <c r="S260"/>
      <c r="U260"/>
      <c r="V260"/>
      <c r="X260"/>
      <c r="Y260"/>
      <c r="Z260"/>
    </row>
    <row r="261" spans="9:26" ht="15">
      <c r="I261"/>
      <c r="J261"/>
      <c r="K261"/>
      <c r="M261"/>
      <c r="N261"/>
      <c r="P261"/>
      <c r="S261"/>
      <c r="U261"/>
      <c r="V261"/>
      <c r="X261"/>
      <c r="Y261"/>
      <c r="Z261"/>
    </row>
    <row r="262" spans="9:26" ht="15">
      <c r="I262"/>
      <c r="J262"/>
      <c r="K262"/>
      <c r="M262"/>
      <c r="N262"/>
      <c r="P262"/>
      <c r="S262"/>
      <c r="U262"/>
      <c r="V262"/>
      <c r="X262"/>
      <c r="Y262"/>
      <c r="Z262"/>
    </row>
    <row r="263" spans="9:26" ht="15">
      <c r="I263"/>
      <c r="J263"/>
      <c r="K263"/>
      <c r="M263"/>
      <c r="N263"/>
      <c r="P263"/>
      <c r="S263"/>
      <c r="U263"/>
      <c r="V263"/>
      <c r="X263"/>
      <c r="Y263"/>
      <c r="Z263"/>
    </row>
    <row r="264" spans="9:26" ht="15">
      <c r="I264"/>
      <c r="J264"/>
      <c r="K264"/>
      <c r="M264"/>
      <c r="N264"/>
      <c r="P264"/>
      <c r="S264"/>
      <c r="U264"/>
      <c r="V264"/>
      <c r="X264"/>
      <c r="Y264"/>
      <c r="Z264"/>
    </row>
    <row r="265" spans="9:26" ht="15">
      <c r="I265"/>
      <c r="J265"/>
      <c r="K265"/>
      <c r="M265"/>
      <c r="N265"/>
      <c r="P265"/>
      <c r="S265"/>
      <c r="U265"/>
      <c r="V265"/>
      <c r="X265"/>
      <c r="Y265"/>
      <c r="Z265"/>
    </row>
    <row r="266" spans="9:26" ht="15">
      <c r="I266"/>
      <c r="J266"/>
      <c r="K266"/>
      <c r="M266"/>
      <c r="N266"/>
      <c r="P266"/>
      <c r="S266"/>
      <c r="U266"/>
      <c r="V266"/>
      <c r="X266"/>
      <c r="Y266"/>
      <c r="Z266"/>
    </row>
    <row r="267" spans="9:26" ht="15">
      <c r="I267"/>
      <c r="J267"/>
      <c r="K267"/>
      <c r="M267"/>
      <c r="N267"/>
      <c r="P267"/>
      <c r="S267"/>
      <c r="U267"/>
      <c r="V267"/>
      <c r="X267"/>
      <c r="Y267"/>
      <c r="Z267"/>
    </row>
    <row r="268" spans="9:26" ht="15">
      <c r="I268"/>
      <c r="J268"/>
      <c r="K268"/>
      <c r="M268"/>
      <c r="N268"/>
      <c r="P268"/>
      <c r="S268"/>
      <c r="U268"/>
      <c r="V268"/>
      <c r="X268"/>
      <c r="Y268"/>
      <c r="Z268"/>
    </row>
    <row r="269" spans="9:26" ht="15">
      <c r="I269"/>
      <c r="J269"/>
      <c r="K269"/>
      <c r="M269"/>
      <c r="N269"/>
      <c r="P269"/>
      <c r="S269"/>
      <c r="U269"/>
      <c r="V269"/>
      <c r="X269"/>
      <c r="Y269"/>
      <c r="Z269"/>
    </row>
    <row r="270" spans="9:26" ht="15">
      <c r="I270"/>
      <c r="J270"/>
      <c r="K270"/>
      <c r="M270"/>
      <c r="N270"/>
      <c r="P270"/>
      <c r="S270"/>
      <c r="U270"/>
      <c r="V270"/>
      <c r="X270"/>
      <c r="Y270"/>
      <c r="Z270"/>
    </row>
    <row r="271" spans="9:26" ht="15">
      <c r="I271"/>
      <c r="J271"/>
      <c r="K271"/>
      <c r="M271"/>
      <c r="N271"/>
      <c r="P271"/>
      <c r="S271"/>
      <c r="U271"/>
      <c r="V271"/>
      <c r="X271"/>
      <c r="Y271"/>
      <c r="Z271"/>
    </row>
    <row r="272" spans="9:26" ht="15">
      <c r="I272"/>
      <c r="J272"/>
      <c r="K272"/>
      <c r="M272"/>
      <c r="N272"/>
      <c r="P272"/>
      <c r="S272"/>
      <c r="U272"/>
      <c r="V272"/>
      <c r="X272"/>
      <c r="Y272"/>
      <c r="Z272"/>
    </row>
    <row r="273" spans="9:26" ht="15">
      <c r="I273"/>
      <c r="J273"/>
      <c r="K273"/>
      <c r="M273"/>
      <c r="N273"/>
      <c r="P273"/>
      <c r="S273"/>
      <c r="U273"/>
      <c r="V273"/>
      <c r="X273"/>
      <c r="Y273"/>
      <c r="Z273"/>
    </row>
    <row r="274" spans="9:26" ht="15">
      <c r="I274"/>
      <c r="J274"/>
      <c r="K274"/>
      <c r="M274"/>
      <c r="N274"/>
      <c r="P274"/>
      <c r="S274"/>
      <c r="U274"/>
      <c r="V274"/>
      <c r="X274"/>
      <c r="Y274"/>
      <c r="Z274"/>
    </row>
    <row r="275" spans="9:26" ht="15">
      <c r="I275"/>
      <c r="J275"/>
      <c r="K275"/>
      <c r="M275"/>
      <c r="N275"/>
      <c r="P275"/>
      <c r="S275"/>
      <c r="U275"/>
      <c r="V275"/>
      <c r="X275"/>
      <c r="Y275"/>
      <c r="Z275"/>
    </row>
    <row r="276" spans="9:26" ht="15">
      <c r="I276"/>
      <c r="J276"/>
      <c r="K276"/>
      <c r="M276"/>
      <c r="N276"/>
      <c r="P276"/>
      <c r="S276"/>
      <c r="U276"/>
      <c r="V276"/>
      <c r="X276"/>
      <c r="Y276"/>
      <c r="Z276"/>
    </row>
    <row r="277" spans="9:26" ht="15">
      <c r="I277"/>
      <c r="J277"/>
      <c r="K277"/>
      <c r="M277"/>
      <c r="N277"/>
      <c r="P277"/>
      <c r="S277"/>
      <c r="U277"/>
      <c r="V277"/>
      <c r="X277"/>
      <c r="Y277"/>
      <c r="Z277"/>
    </row>
    <row r="278" spans="9:26" ht="15">
      <c r="I278"/>
      <c r="J278"/>
      <c r="K278"/>
      <c r="M278"/>
      <c r="N278"/>
      <c r="P278"/>
      <c r="S278"/>
      <c r="U278"/>
      <c r="V278"/>
      <c r="X278"/>
      <c r="Y278"/>
      <c r="Z278"/>
    </row>
    <row r="279" spans="9:26" ht="15">
      <c r="I279"/>
      <c r="J279"/>
      <c r="K279"/>
      <c r="M279"/>
      <c r="N279"/>
      <c r="P279"/>
      <c r="S279"/>
      <c r="U279"/>
      <c r="V279"/>
      <c r="X279"/>
      <c r="Y279"/>
      <c r="Z279"/>
    </row>
    <row r="280" spans="9:26" ht="15">
      <c r="I280"/>
      <c r="J280"/>
      <c r="K280"/>
      <c r="M280"/>
      <c r="N280"/>
      <c r="P280"/>
      <c r="S280"/>
      <c r="U280"/>
      <c r="V280"/>
      <c r="X280"/>
      <c r="Y280"/>
      <c r="Z280"/>
    </row>
    <row r="281" spans="9:26" ht="15">
      <c r="I281"/>
      <c r="J281"/>
      <c r="K281"/>
      <c r="M281"/>
      <c r="N281"/>
      <c r="P281"/>
      <c r="S281"/>
      <c r="U281"/>
      <c r="V281"/>
      <c r="X281"/>
      <c r="Y281"/>
      <c r="Z281"/>
    </row>
    <row r="282" spans="9:26" ht="15">
      <c r="I282"/>
      <c r="J282"/>
      <c r="K282"/>
      <c r="M282"/>
      <c r="N282"/>
      <c r="P282"/>
      <c r="S282"/>
      <c r="U282"/>
      <c r="V282"/>
      <c r="X282"/>
      <c r="Y282"/>
      <c r="Z282"/>
    </row>
    <row r="283" spans="9:26" ht="15">
      <c r="I283"/>
      <c r="J283"/>
      <c r="K283"/>
      <c r="M283"/>
      <c r="N283"/>
      <c r="P283"/>
      <c r="S283"/>
      <c r="U283"/>
      <c r="V283"/>
      <c r="X283"/>
      <c r="Y283"/>
      <c r="Z283"/>
    </row>
    <row r="284" spans="9:26" ht="15">
      <c r="I284"/>
      <c r="J284"/>
      <c r="K284"/>
      <c r="M284"/>
      <c r="N284"/>
      <c r="P284"/>
      <c r="S284"/>
      <c r="U284"/>
      <c r="V284"/>
      <c r="X284"/>
      <c r="Y284"/>
      <c r="Z284"/>
    </row>
    <row r="285" spans="9:26" ht="15">
      <c r="I285"/>
      <c r="J285"/>
      <c r="K285"/>
      <c r="M285"/>
      <c r="N285"/>
      <c r="P285"/>
      <c r="S285"/>
      <c r="U285"/>
      <c r="V285"/>
      <c r="X285"/>
      <c r="Y285"/>
      <c r="Z285"/>
    </row>
    <row r="286" spans="9:26" ht="15">
      <c r="I286"/>
      <c r="J286"/>
      <c r="K286"/>
      <c r="M286"/>
      <c r="N286"/>
      <c r="P286"/>
      <c r="S286"/>
      <c r="U286"/>
      <c r="V286"/>
      <c r="X286"/>
      <c r="Y286"/>
      <c r="Z286"/>
    </row>
    <row r="287" spans="9:26" ht="15">
      <c r="I287"/>
      <c r="J287"/>
      <c r="K287"/>
      <c r="M287"/>
      <c r="N287"/>
      <c r="P287"/>
      <c r="S287"/>
      <c r="U287"/>
      <c r="V287"/>
      <c r="X287"/>
      <c r="Y287"/>
      <c r="Z287"/>
    </row>
    <row r="288" spans="9:26" ht="15">
      <c r="I288"/>
      <c r="J288"/>
      <c r="K288"/>
      <c r="M288"/>
      <c r="N288"/>
      <c r="P288"/>
      <c r="S288"/>
      <c r="U288"/>
      <c r="V288"/>
      <c r="X288"/>
      <c r="Y288"/>
      <c r="Z288"/>
    </row>
    <row r="289" spans="9:26" ht="15">
      <c r="I289"/>
      <c r="J289"/>
      <c r="K289"/>
      <c r="M289"/>
      <c r="N289"/>
      <c r="P289"/>
      <c r="S289"/>
      <c r="U289"/>
      <c r="V289"/>
      <c r="X289"/>
      <c r="Y289"/>
      <c r="Z289"/>
    </row>
    <row r="290" spans="9:26" ht="15">
      <c r="I290"/>
      <c r="J290"/>
      <c r="K290"/>
      <c r="M290"/>
      <c r="N290"/>
      <c r="P290"/>
      <c r="S290"/>
      <c r="U290"/>
      <c r="V290"/>
      <c r="X290"/>
      <c r="Y290"/>
      <c r="Z290"/>
    </row>
    <row r="291" spans="9:26" ht="15">
      <c r="I291"/>
      <c r="J291"/>
      <c r="K291"/>
      <c r="M291"/>
      <c r="N291"/>
      <c r="P291"/>
      <c r="S291"/>
      <c r="U291"/>
      <c r="V291"/>
      <c r="X291"/>
      <c r="Y291"/>
      <c r="Z291"/>
    </row>
    <row r="292" spans="9:26" ht="15">
      <c r="I292"/>
      <c r="J292"/>
      <c r="K292"/>
      <c r="M292"/>
      <c r="N292"/>
      <c r="P292"/>
      <c r="S292"/>
      <c r="U292"/>
      <c r="V292"/>
      <c r="X292"/>
      <c r="Y292"/>
      <c r="Z292"/>
    </row>
    <row r="293" spans="9:26" ht="15">
      <c r="I293"/>
      <c r="J293"/>
      <c r="K293"/>
      <c r="M293"/>
      <c r="N293"/>
      <c r="P293"/>
      <c r="S293"/>
      <c r="U293"/>
      <c r="V293"/>
      <c r="X293"/>
      <c r="Y293"/>
      <c r="Z293"/>
    </row>
    <row r="294" spans="9:26" ht="15">
      <c r="I294"/>
      <c r="J294"/>
      <c r="K294"/>
      <c r="M294"/>
      <c r="N294"/>
      <c r="P294"/>
      <c r="S294"/>
      <c r="U294"/>
      <c r="V294"/>
      <c r="X294"/>
      <c r="Y294"/>
      <c r="Z294"/>
    </row>
    <row r="295" spans="9:26" ht="15">
      <c r="I295"/>
      <c r="J295"/>
      <c r="K295"/>
      <c r="M295"/>
      <c r="N295"/>
      <c r="P295"/>
      <c r="S295"/>
      <c r="U295"/>
      <c r="V295"/>
      <c r="X295"/>
      <c r="Y295"/>
      <c r="Z295"/>
    </row>
    <row r="296" spans="9:26" ht="15">
      <c r="I296"/>
      <c r="J296"/>
      <c r="K296"/>
      <c r="M296"/>
      <c r="N296"/>
      <c r="P296"/>
      <c r="S296"/>
      <c r="U296"/>
      <c r="V296"/>
      <c r="X296"/>
      <c r="Y296"/>
      <c r="Z296"/>
    </row>
    <row r="297" spans="9:26" ht="15">
      <c r="I297"/>
      <c r="J297"/>
      <c r="K297"/>
      <c r="M297"/>
      <c r="N297"/>
      <c r="P297"/>
      <c r="S297"/>
      <c r="U297"/>
      <c r="V297"/>
      <c r="X297"/>
      <c r="Y297"/>
      <c r="Z297"/>
    </row>
    <row r="298" spans="9:26" ht="15">
      <c r="I298"/>
      <c r="J298"/>
      <c r="K298"/>
      <c r="M298"/>
      <c r="N298"/>
      <c r="P298"/>
      <c r="S298"/>
      <c r="U298"/>
      <c r="V298"/>
      <c r="X298"/>
      <c r="Y298"/>
      <c r="Z298"/>
    </row>
    <row r="299" spans="9:26" ht="15">
      <c r="I299"/>
      <c r="J299"/>
      <c r="K299"/>
      <c r="M299"/>
      <c r="N299"/>
      <c r="P299"/>
      <c r="S299"/>
      <c r="U299"/>
      <c r="V299"/>
      <c r="X299"/>
      <c r="Y299"/>
      <c r="Z299"/>
    </row>
    <row r="300" spans="9:26" ht="15">
      <c r="I300"/>
      <c r="J300"/>
      <c r="K300"/>
      <c r="M300"/>
      <c r="N300"/>
      <c r="P300"/>
      <c r="S300"/>
      <c r="U300"/>
      <c r="V300"/>
      <c r="X300"/>
      <c r="Y300"/>
      <c r="Z300"/>
    </row>
    <row r="301" spans="9:26" ht="15">
      <c r="I301"/>
      <c r="J301"/>
      <c r="K301"/>
      <c r="M301"/>
      <c r="N301"/>
      <c r="P301"/>
      <c r="S301"/>
      <c r="U301"/>
      <c r="V301"/>
      <c r="X301"/>
      <c r="Y301"/>
      <c r="Z301"/>
    </row>
    <row r="302" spans="9:26" ht="15">
      <c r="I302"/>
      <c r="J302"/>
      <c r="K302"/>
      <c r="M302"/>
      <c r="N302"/>
      <c r="P302"/>
      <c r="S302"/>
      <c r="U302"/>
      <c r="V302"/>
      <c r="X302"/>
      <c r="Y302"/>
      <c r="Z302"/>
    </row>
    <row r="303" spans="9:26" ht="15">
      <c r="I303"/>
      <c r="J303"/>
      <c r="K303"/>
      <c r="M303"/>
      <c r="N303"/>
      <c r="P303"/>
      <c r="S303"/>
      <c r="U303"/>
      <c r="V303"/>
      <c r="X303"/>
      <c r="Y303"/>
      <c r="Z303"/>
    </row>
    <row r="304" spans="9:26" ht="15">
      <c r="I304"/>
      <c r="J304"/>
      <c r="K304"/>
      <c r="M304"/>
      <c r="N304"/>
      <c r="P304"/>
      <c r="S304"/>
      <c r="U304"/>
      <c r="V304"/>
      <c r="X304"/>
      <c r="Y304"/>
      <c r="Z304"/>
    </row>
    <row r="305" spans="9:26" ht="15">
      <c r="I305"/>
      <c r="J305"/>
      <c r="K305"/>
      <c r="M305"/>
      <c r="N305"/>
      <c r="P305"/>
      <c r="S305"/>
      <c r="U305"/>
      <c r="V305"/>
      <c r="X305"/>
      <c r="Y305"/>
      <c r="Z305"/>
    </row>
    <row r="306" spans="9:26" ht="15">
      <c r="I306"/>
      <c r="J306"/>
      <c r="K306"/>
      <c r="M306"/>
      <c r="N306"/>
      <c r="P306"/>
      <c r="S306"/>
      <c r="U306"/>
      <c r="V306"/>
      <c r="X306"/>
      <c r="Y306"/>
      <c r="Z306"/>
    </row>
    <row r="307" spans="9:26" ht="15">
      <c r="I307"/>
      <c r="J307"/>
      <c r="K307"/>
      <c r="M307"/>
      <c r="N307"/>
      <c r="P307"/>
      <c r="S307"/>
      <c r="U307"/>
      <c r="V307"/>
      <c r="X307"/>
      <c r="Y307"/>
      <c r="Z307"/>
    </row>
    <row r="308" spans="9:26" ht="15">
      <c r="I308"/>
      <c r="J308"/>
      <c r="K308"/>
      <c r="M308"/>
      <c r="N308"/>
      <c r="P308"/>
      <c r="S308"/>
      <c r="U308"/>
      <c r="V308"/>
      <c r="X308"/>
      <c r="Y308"/>
      <c r="Z308"/>
    </row>
    <row r="309" spans="9:26" ht="15">
      <c r="I309"/>
      <c r="J309"/>
      <c r="K309"/>
      <c r="M309"/>
      <c r="N309"/>
      <c r="P309"/>
      <c r="S309"/>
      <c r="U309"/>
      <c r="V309"/>
      <c r="X309"/>
      <c r="Y309"/>
      <c r="Z309"/>
    </row>
    <row r="310" spans="9:26" ht="15">
      <c r="I310"/>
      <c r="J310"/>
      <c r="K310"/>
      <c r="M310"/>
      <c r="N310"/>
      <c r="P310"/>
      <c r="S310"/>
      <c r="U310"/>
      <c r="V310"/>
      <c r="X310"/>
      <c r="Y310"/>
      <c r="Z310"/>
    </row>
    <row r="311" spans="9:26" ht="15">
      <c r="I311"/>
      <c r="J311"/>
      <c r="K311"/>
      <c r="M311"/>
      <c r="N311"/>
      <c r="P311"/>
      <c r="S311"/>
      <c r="U311"/>
      <c r="V311"/>
      <c r="X311"/>
      <c r="Y311"/>
      <c r="Z311"/>
    </row>
    <row r="312" spans="9:26" ht="15">
      <c r="I312"/>
      <c r="J312"/>
      <c r="K312"/>
      <c r="M312"/>
      <c r="N312"/>
      <c r="P312"/>
      <c r="S312"/>
      <c r="U312"/>
      <c r="V312"/>
      <c r="X312"/>
      <c r="Y312"/>
      <c r="Z312"/>
    </row>
    <row r="313" spans="9:26" ht="15">
      <c r="I313"/>
      <c r="J313"/>
      <c r="K313"/>
      <c r="M313"/>
      <c r="N313"/>
      <c r="P313"/>
      <c r="S313"/>
      <c r="U313"/>
      <c r="V313"/>
      <c r="X313"/>
      <c r="Y313"/>
      <c r="Z313"/>
    </row>
    <row r="314" spans="9:26" ht="15">
      <c r="I314"/>
      <c r="J314"/>
      <c r="K314"/>
      <c r="M314"/>
      <c r="N314"/>
      <c r="P314"/>
      <c r="S314"/>
      <c r="U314"/>
      <c r="V314"/>
      <c r="X314"/>
      <c r="Y314"/>
      <c r="Z314"/>
    </row>
    <row r="315" spans="9:26" ht="15">
      <c r="I315"/>
      <c r="J315"/>
      <c r="K315"/>
      <c r="M315"/>
      <c r="N315"/>
      <c r="P315"/>
      <c r="S315"/>
      <c r="U315"/>
      <c r="V315"/>
      <c r="X315"/>
      <c r="Y315"/>
      <c r="Z315"/>
    </row>
    <row r="316" spans="9:26" ht="15">
      <c r="I316"/>
      <c r="J316"/>
      <c r="K316"/>
      <c r="M316"/>
      <c r="N316"/>
      <c r="P316"/>
      <c r="S316"/>
      <c r="U316"/>
      <c r="V316"/>
      <c r="X316"/>
      <c r="Y316"/>
      <c r="Z316"/>
    </row>
    <row r="317" spans="9:26" ht="15">
      <c r="I317"/>
      <c r="J317"/>
      <c r="K317"/>
      <c r="M317"/>
      <c r="N317"/>
      <c r="P317"/>
      <c r="S317"/>
      <c r="U317"/>
      <c r="V317"/>
      <c r="X317"/>
      <c r="Y317"/>
      <c r="Z317"/>
    </row>
    <row r="318" spans="9:26" ht="15">
      <c r="I318"/>
      <c r="J318"/>
      <c r="K318"/>
      <c r="M318"/>
      <c r="N318"/>
      <c r="P318"/>
      <c r="S318"/>
      <c r="U318"/>
      <c r="V318"/>
      <c r="X318"/>
      <c r="Y318"/>
      <c r="Z318"/>
    </row>
    <row r="319" spans="9:26" ht="15">
      <c r="I319"/>
      <c r="J319"/>
      <c r="K319"/>
      <c r="M319"/>
      <c r="N319"/>
      <c r="P319"/>
      <c r="S319"/>
      <c r="U319"/>
      <c r="V319"/>
      <c r="X319"/>
      <c r="Y319"/>
      <c r="Z319"/>
    </row>
    <row r="320" spans="9:26" ht="15">
      <c r="I320"/>
      <c r="J320"/>
      <c r="K320"/>
      <c r="M320"/>
      <c r="N320"/>
      <c r="P320"/>
      <c r="S320"/>
      <c r="U320"/>
      <c r="V320"/>
      <c r="X320"/>
      <c r="Y320"/>
      <c r="Z320"/>
    </row>
    <row r="321" spans="9:26" ht="15">
      <c r="I321"/>
      <c r="J321"/>
      <c r="K321"/>
      <c r="M321"/>
      <c r="N321"/>
      <c r="P321"/>
      <c r="S321"/>
      <c r="U321"/>
      <c r="V321"/>
      <c r="X321"/>
      <c r="Y321"/>
      <c r="Z321"/>
    </row>
    <row r="322" spans="9:26" ht="15">
      <c r="I322"/>
      <c r="J322"/>
      <c r="K322"/>
      <c r="M322"/>
      <c r="N322"/>
      <c r="P322"/>
      <c r="S322"/>
      <c r="U322"/>
      <c r="V322"/>
      <c r="X322"/>
      <c r="Y322"/>
      <c r="Z322"/>
    </row>
    <row r="323" spans="9:26" ht="15">
      <c r="I323"/>
      <c r="J323"/>
      <c r="K323"/>
      <c r="M323"/>
      <c r="N323"/>
      <c r="P323"/>
      <c r="S323"/>
      <c r="U323"/>
      <c r="V323"/>
      <c r="X323"/>
      <c r="Y323"/>
      <c r="Z323"/>
    </row>
    <row r="324" spans="9:26" ht="15">
      <c r="I324"/>
      <c r="J324"/>
      <c r="K324"/>
      <c r="M324"/>
      <c r="N324"/>
      <c r="P324"/>
      <c r="S324"/>
      <c r="U324"/>
      <c r="V324"/>
      <c r="X324"/>
      <c r="Y324"/>
      <c r="Z324"/>
    </row>
    <row r="325" spans="9:26" ht="15">
      <c r="I325"/>
      <c r="J325"/>
      <c r="K325"/>
      <c r="M325"/>
      <c r="N325"/>
      <c r="P325"/>
      <c r="S325"/>
      <c r="U325"/>
      <c r="V325"/>
      <c r="X325"/>
      <c r="Y325"/>
      <c r="Z325"/>
    </row>
    <row r="326" spans="9:26" ht="15">
      <c r="I326"/>
      <c r="J326"/>
      <c r="K326"/>
      <c r="M326"/>
      <c r="N326"/>
      <c r="P326"/>
      <c r="S326"/>
      <c r="U326"/>
      <c r="V326"/>
      <c r="X326"/>
      <c r="Y326"/>
      <c r="Z326"/>
    </row>
    <row r="327" spans="9:26" ht="15">
      <c r="I327"/>
      <c r="J327"/>
      <c r="K327"/>
      <c r="M327"/>
      <c r="N327"/>
      <c r="P327"/>
      <c r="S327"/>
      <c r="U327"/>
      <c r="V327"/>
      <c r="X327"/>
      <c r="Y327"/>
      <c r="Z327"/>
    </row>
    <row r="328" spans="9:26" ht="15">
      <c r="I328"/>
      <c r="J328"/>
      <c r="K328"/>
      <c r="M328"/>
      <c r="N328"/>
      <c r="P328"/>
      <c r="S328"/>
      <c r="U328"/>
      <c r="V328"/>
      <c r="X328"/>
      <c r="Y328"/>
      <c r="Z328"/>
    </row>
    <row r="329" spans="9:26" ht="15">
      <c r="I329"/>
      <c r="J329"/>
      <c r="K329"/>
      <c r="M329"/>
      <c r="N329"/>
      <c r="P329"/>
      <c r="S329"/>
      <c r="U329"/>
      <c r="V329"/>
      <c r="X329"/>
      <c r="Y329"/>
      <c r="Z329"/>
    </row>
    <row r="330" spans="9:26" ht="15">
      <c r="I330"/>
      <c r="J330"/>
      <c r="K330"/>
      <c r="M330"/>
      <c r="N330"/>
      <c r="P330"/>
      <c r="S330"/>
      <c r="U330"/>
      <c r="V330"/>
      <c r="X330"/>
      <c r="Y330"/>
      <c r="Z330"/>
    </row>
    <row r="331" spans="9:26" ht="15">
      <c r="I331"/>
      <c r="J331"/>
      <c r="K331"/>
      <c r="M331"/>
      <c r="N331"/>
      <c r="P331"/>
      <c r="S331"/>
      <c r="U331"/>
      <c r="V331"/>
      <c r="X331"/>
      <c r="Y331"/>
      <c r="Z331"/>
    </row>
    <row r="332" spans="9:26" ht="15">
      <c r="I332"/>
      <c r="J332"/>
      <c r="K332"/>
      <c r="M332"/>
      <c r="N332"/>
      <c r="P332"/>
      <c r="S332"/>
      <c r="U332"/>
      <c r="V332"/>
      <c r="X332"/>
      <c r="Y332"/>
      <c r="Z332"/>
    </row>
    <row r="333" spans="9:26" ht="15">
      <c r="I333"/>
      <c r="J333"/>
      <c r="K333"/>
      <c r="M333"/>
      <c r="N333"/>
      <c r="P333"/>
      <c r="S333"/>
      <c r="U333"/>
      <c r="V333"/>
      <c r="X333"/>
      <c r="Y333"/>
      <c r="Z333"/>
    </row>
    <row r="334" spans="9:26" ht="15">
      <c r="I334"/>
      <c r="J334"/>
      <c r="K334"/>
      <c r="M334"/>
      <c r="N334"/>
      <c r="P334"/>
      <c r="S334"/>
      <c r="U334"/>
      <c r="V334"/>
      <c r="X334"/>
      <c r="Y334"/>
      <c r="Z334"/>
    </row>
    <row r="335" spans="9:26" ht="15">
      <c r="I335"/>
      <c r="J335"/>
      <c r="K335"/>
      <c r="M335"/>
      <c r="N335"/>
      <c r="P335"/>
      <c r="S335"/>
      <c r="U335"/>
      <c r="V335"/>
      <c r="X335"/>
      <c r="Y335"/>
      <c r="Z335"/>
    </row>
    <row r="336" spans="9:26" ht="15">
      <c r="I336"/>
      <c r="J336"/>
      <c r="K336"/>
      <c r="M336"/>
      <c r="N336"/>
      <c r="P336"/>
      <c r="S336"/>
      <c r="U336"/>
      <c r="V336"/>
      <c r="X336"/>
      <c r="Y336"/>
      <c r="Z336"/>
    </row>
    <row r="337" spans="9:26" ht="15">
      <c r="I337"/>
      <c r="J337"/>
      <c r="K337"/>
      <c r="M337"/>
      <c r="N337"/>
      <c r="P337"/>
      <c r="S337"/>
      <c r="U337"/>
      <c r="V337"/>
      <c r="X337"/>
      <c r="Y337"/>
      <c r="Z337"/>
    </row>
    <row r="338" spans="9:26" ht="15">
      <c r="I338"/>
      <c r="J338"/>
      <c r="K338"/>
      <c r="M338"/>
      <c r="N338"/>
      <c r="P338"/>
      <c r="S338"/>
      <c r="U338"/>
      <c r="V338"/>
      <c r="X338"/>
      <c r="Y338"/>
      <c r="Z338"/>
    </row>
    <row r="339" spans="9:26" ht="15">
      <c r="I339"/>
      <c r="J339"/>
      <c r="K339"/>
      <c r="M339"/>
      <c r="N339"/>
      <c r="P339"/>
      <c r="S339"/>
      <c r="U339"/>
      <c r="V339"/>
      <c r="X339"/>
      <c r="Y339"/>
      <c r="Z339"/>
    </row>
    <row r="340" spans="9:26" ht="15">
      <c r="I340"/>
      <c r="J340"/>
      <c r="K340"/>
      <c r="M340"/>
      <c r="N340"/>
      <c r="P340"/>
      <c r="S340"/>
      <c r="U340"/>
      <c r="V340"/>
      <c r="X340"/>
      <c r="Y340"/>
      <c r="Z340"/>
    </row>
    <row r="341" spans="9:26" ht="15">
      <c r="I341"/>
      <c r="J341"/>
      <c r="K341"/>
      <c r="M341"/>
      <c r="N341"/>
      <c r="P341"/>
      <c r="S341"/>
      <c r="U341"/>
      <c r="V341"/>
      <c r="X341"/>
      <c r="Y341"/>
      <c r="Z341"/>
    </row>
    <row r="342" spans="9:26" ht="15">
      <c r="I342"/>
      <c r="J342"/>
      <c r="K342"/>
      <c r="M342"/>
      <c r="N342"/>
      <c r="P342"/>
      <c r="S342"/>
      <c r="U342"/>
      <c r="V342"/>
      <c r="X342"/>
      <c r="Y342"/>
      <c r="Z342"/>
    </row>
    <row r="343" spans="9:26" ht="15">
      <c r="I343"/>
      <c r="J343"/>
      <c r="K343"/>
      <c r="M343"/>
      <c r="N343"/>
      <c r="P343"/>
      <c r="S343"/>
      <c r="U343"/>
      <c r="V343"/>
      <c r="X343"/>
      <c r="Y343"/>
      <c r="Z343"/>
    </row>
    <row r="344" spans="9:26" ht="15">
      <c r="I344"/>
      <c r="J344"/>
      <c r="K344"/>
      <c r="M344"/>
      <c r="N344"/>
      <c r="P344"/>
      <c r="S344"/>
      <c r="U344"/>
      <c r="V344"/>
      <c r="X344"/>
      <c r="Y344"/>
      <c r="Z344"/>
    </row>
    <row r="345" spans="9:26" ht="15">
      <c r="I345"/>
      <c r="J345"/>
      <c r="K345"/>
      <c r="M345"/>
      <c r="N345"/>
      <c r="P345"/>
      <c r="S345"/>
      <c r="U345"/>
      <c r="V345"/>
      <c r="X345"/>
      <c r="Y345"/>
      <c r="Z345"/>
    </row>
    <row r="346" spans="9:26" ht="15">
      <c r="I346"/>
      <c r="J346"/>
      <c r="K346"/>
      <c r="M346"/>
      <c r="N346"/>
      <c r="P346"/>
      <c r="S346"/>
      <c r="U346"/>
      <c r="V346"/>
      <c r="X346"/>
      <c r="Y346"/>
      <c r="Z346"/>
    </row>
    <row r="347" spans="9:26" ht="15">
      <c r="I347"/>
      <c r="J347"/>
      <c r="K347"/>
      <c r="M347"/>
      <c r="N347"/>
      <c r="P347"/>
      <c r="S347"/>
      <c r="U347"/>
      <c r="V347"/>
      <c r="X347"/>
      <c r="Y347"/>
      <c r="Z347"/>
    </row>
    <row r="348" spans="9:26" ht="15">
      <c r="I348"/>
      <c r="J348"/>
      <c r="K348"/>
      <c r="M348"/>
      <c r="N348"/>
      <c r="P348"/>
      <c r="S348"/>
      <c r="U348"/>
      <c r="V348"/>
      <c r="X348"/>
      <c r="Y348"/>
      <c r="Z348"/>
    </row>
    <row r="349" spans="9:26" ht="15">
      <c r="I349"/>
      <c r="J349"/>
      <c r="K349"/>
      <c r="M349"/>
      <c r="N349"/>
      <c r="P349"/>
      <c r="S349"/>
      <c r="U349"/>
      <c r="V349"/>
      <c r="X349"/>
      <c r="Y349"/>
      <c r="Z349"/>
    </row>
    <row r="350" spans="9:26" ht="15">
      <c r="I350"/>
      <c r="J350"/>
      <c r="K350"/>
      <c r="M350"/>
      <c r="N350"/>
      <c r="P350"/>
      <c r="S350"/>
      <c r="U350"/>
      <c r="V350"/>
      <c r="X350"/>
      <c r="Y350"/>
      <c r="Z350"/>
    </row>
    <row r="351" spans="9:26" ht="15">
      <c r="I351"/>
      <c r="J351"/>
      <c r="K351"/>
      <c r="M351"/>
      <c r="N351"/>
      <c r="P351"/>
      <c r="S351"/>
      <c r="U351"/>
      <c r="V351"/>
      <c r="X351"/>
      <c r="Y351"/>
      <c r="Z351"/>
    </row>
    <row r="352" spans="9:26" ht="15">
      <c r="I352"/>
      <c r="J352"/>
      <c r="K352"/>
      <c r="M352"/>
      <c r="N352"/>
      <c r="P352"/>
      <c r="S352"/>
      <c r="U352"/>
      <c r="V352"/>
      <c r="X352"/>
      <c r="Y352"/>
      <c r="Z352"/>
    </row>
    <row r="353" spans="9:26" ht="15">
      <c r="I353"/>
      <c r="J353"/>
      <c r="K353"/>
      <c r="M353"/>
      <c r="N353"/>
      <c r="P353"/>
      <c r="S353"/>
      <c r="U353"/>
      <c r="V353"/>
      <c r="X353"/>
      <c r="Y353"/>
      <c r="Z353"/>
    </row>
    <row r="354" spans="9:26" ht="15">
      <c r="I354"/>
      <c r="J354"/>
      <c r="K354"/>
      <c r="M354"/>
      <c r="N354"/>
      <c r="P354"/>
      <c r="S354"/>
      <c r="U354"/>
      <c r="V354"/>
      <c r="X354"/>
      <c r="Y354"/>
      <c r="Z354"/>
    </row>
    <row r="355" spans="9:26" ht="15">
      <c r="I355"/>
      <c r="J355"/>
      <c r="K355"/>
      <c r="M355"/>
      <c r="N355"/>
      <c r="P355"/>
      <c r="S355"/>
      <c r="U355"/>
      <c r="V355"/>
      <c r="X355"/>
      <c r="Y355"/>
      <c r="Z355"/>
    </row>
    <row r="356" spans="9:26" ht="15">
      <c r="I356"/>
      <c r="J356"/>
      <c r="K356"/>
      <c r="M356"/>
      <c r="N356"/>
      <c r="P356"/>
      <c r="S356"/>
      <c r="U356"/>
      <c r="V356"/>
      <c r="X356"/>
      <c r="Y356"/>
      <c r="Z356"/>
    </row>
    <row r="357" spans="9:26" ht="15">
      <c r="I357"/>
      <c r="J357"/>
      <c r="K357"/>
      <c r="M357"/>
      <c r="N357"/>
      <c r="P357"/>
      <c r="S357"/>
      <c r="U357"/>
      <c r="V357"/>
      <c r="X357"/>
      <c r="Y357"/>
      <c r="Z357"/>
    </row>
    <row r="358" spans="9:26" ht="15">
      <c r="I358"/>
      <c r="J358"/>
      <c r="K358"/>
      <c r="M358"/>
      <c r="N358"/>
      <c r="P358"/>
      <c r="S358"/>
      <c r="U358"/>
      <c r="V358"/>
      <c r="X358"/>
      <c r="Y358"/>
      <c r="Z358"/>
    </row>
    <row r="359" spans="9:26" ht="15">
      <c r="I359"/>
      <c r="J359"/>
      <c r="K359"/>
      <c r="M359"/>
      <c r="N359"/>
      <c r="P359"/>
      <c r="S359"/>
      <c r="U359"/>
      <c r="V359"/>
      <c r="X359"/>
      <c r="Y359"/>
      <c r="Z359"/>
    </row>
    <row r="360" spans="9:26" ht="15">
      <c r="I360"/>
      <c r="J360"/>
      <c r="K360"/>
      <c r="M360"/>
      <c r="N360"/>
      <c r="P360"/>
      <c r="S360"/>
      <c r="U360"/>
      <c r="V360"/>
      <c r="X360"/>
      <c r="Y360"/>
      <c r="Z360"/>
    </row>
    <row r="361" spans="9:26" ht="15">
      <c r="I361"/>
      <c r="J361"/>
      <c r="K361"/>
      <c r="M361"/>
      <c r="N361"/>
      <c r="P361"/>
      <c r="S361"/>
      <c r="U361"/>
      <c r="V361"/>
      <c r="X361"/>
      <c r="Y361"/>
      <c r="Z361"/>
    </row>
    <row r="362" spans="9:26" ht="15">
      <c r="I362"/>
      <c r="J362"/>
      <c r="K362"/>
      <c r="M362"/>
      <c r="N362"/>
      <c r="P362"/>
      <c r="S362"/>
      <c r="U362"/>
      <c r="V362"/>
      <c r="X362"/>
      <c r="Y362"/>
      <c r="Z362"/>
    </row>
    <row r="363" spans="9:26" ht="15">
      <c r="I363"/>
      <c r="J363"/>
      <c r="K363"/>
      <c r="M363"/>
      <c r="N363"/>
      <c r="P363"/>
      <c r="S363"/>
      <c r="U363"/>
      <c r="V363"/>
      <c r="X363"/>
      <c r="Y363"/>
      <c r="Z363"/>
    </row>
    <row r="364" spans="9:26" ht="15">
      <c r="I364"/>
      <c r="J364"/>
      <c r="K364"/>
      <c r="M364"/>
      <c r="N364"/>
      <c r="P364"/>
      <c r="S364"/>
      <c r="U364"/>
      <c r="V364"/>
      <c r="X364"/>
      <c r="Y364"/>
      <c r="Z364"/>
    </row>
    <row r="365" spans="9:26" ht="15">
      <c r="I365"/>
      <c r="J365"/>
      <c r="K365"/>
      <c r="M365"/>
      <c r="N365"/>
      <c r="P365"/>
      <c r="S365"/>
      <c r="U365"/>
      <c r="V365"/>
      <c r="X365"/>
      <c r="Y365"/>
      <c r="Z365"/>
    </row>
    <row r="366" spans="9:26" ht="15">
      <c r="I366"/>
      <c r="J366"/>
      <c r="K366"/>
      <c r="M366"/>
      <c r="N366"/>
      <c r="P366"/>
      <c r="S366"/>
      <c r="U366"/>
      <c r="V366"/>
      <c r="X366"/>
      <c r="Y366"/>
      <c r="Z366"/>
    </row>
    <row r="367" spans="9:26" ht="15">
      <c r="I367"/>
      <c r="J367"/>
      <c r="K367"/>
      <c r="M367"/>
      <c r="N367"/>
      <c r="P367"/>
      <c r="S367"/>
      <c r="U367"/>
      <c r="V367"/>
      <c r="X367"/>
      <c r="Y367"/>
      <c r="Z367"/>
    </row>
    <row r="368" spans="9:26" ht="15">
      <c r="I368"/>
      <c r="J368"/>
      <c r="K368"/>
      <c r="M368"/>
      <c r="N368"/>
      <c r="P368"/>
      <c r="S368"/>
      <c r="U368"/>
      <c r="V368"/>
      <c r="X368"/>
      <c r="Y368"/>
      <c r="Z368"/>
    </row>
    <row r="369" spans="9:26" ht="15">
      <c r="I369"/>
      <c r="J369"/>
      <c r="K369"/>
      <c r="M369"/>
      <c r="N369"/>
      <c r="P369"/>
      <c r="S369"/>
      <c r="U369"/>
      <c r="V369"/>
      <c r="X369"/>
      <c r="Y369"/>
      <c r="Z369"/>
    </row>
    <row r="370" spans="9:26" ht="15">
      <c r="I370"/>
      <c r="J370"/>
      <c r="K370"/>
      <c r="M370"/>
      <c r="N370"/>
      <c r="P370"/>
      <c r="S370"/>
      <c r="U370"/>
      <c r="V370"/>
      <c r="X370"/>
      <c r="Y370"/>
      <c r="Z370"/>
    </row>
    <row r="371" spans="9:26" ht="15">
      <c r="I371"/>
      <c r="J371"/>
      <c r="K371"/>
      <c r="M371"/>
      <c r="N371"/>
      <c r="P371"/>
      <c r="S371"/>
      <c r="U371"/>
      <c r="V371"/>
      <c r="X371"/>
      <c r="Y371"/>
      <c r="Z371"/>
    </row>
    <row r="372" spans="9:26" ht="15">
      <c r="I372"/>
      <c r="J372"/>
      <c r="K372"/>
      <c r="M372"/>
      <c r="N372"/>
      <c r="P372"/>
      <c r="S372"/>
      <c r="U372"/>
      <c r="V372"/>
      <c r="X372"/>
      <c r="Y372"/>
      <c r="Z372"/>
    </row>
    <row r="373" spans="9:26" ht="15">
      <c r="I373"/>
      <c r="J373"/>
      <c r="K373"/>
      <c r="M373"/>
      <c r="N373"/>
      <c r="P373"/>
      <c r="S373"/>
      <c r="U373"/>
      <c r="V373"/>
      <c r="X373"/>
      <c r="Y373"/>
      <c r="Z373"/>
    </row>
    <row r="374" spans="9:26" ht="15">
      <c r="I374"/>
      <c r="J374"/>
      <c r="K374"/>
      <c r="M374"/>
      <c r="N374"/>
      <c r="P374"/>
      <c r="S374"/>
      <c r="U374"/>
      <c r="V374"/>
      <c r="X374"/>
      <c r="Y374"/>
      <c r="Z374"/>
    </row>
    <row r="375" spans="9:26" ht="15">
      <c r="I375"/>
      <c r="J375"/>
      <c r="K375"/>
      <c r="M375"/>
      <c r="N375"/>
      <c r="P375"/>
      <c r="S375"/>
      <c r="U375"/>
      <c r="V375"/>
      <c r="X375"/>
      <c r="Y375"/>
      <c r="Z375"/>
    </row>
    <row r="376" spans="9:26" ht="15">
      <c r="I376"/>
      <c r="J376"/>
      <c r="K376"/>
      <c r="M376"/>
      <c r="N376"/>
      <c r="P376"/>
      <c r="S376"/>
      <c r="U376"/>
      <c r="V376"/>
      <c r="X376"/>
      <c r="Y376"/>
      <c r="Z376"/>
    </row>
    <row r="377" spans="9:26" ht="15">
      <c r="I377"/>
      <c r="J377"/>
      <c r="K377"/>
      <c r="M377"/>
      <c r="N377"/>
      <c r="P377"/>
      <c r="S377"/>
      <c r="U377"/>
      <c r="V377"/>
      <c r="X377"/>
      <c r="Y377"/>
      <c r="Z377"/>
    </row>
    <row r="378" spans="9:26" ht="15">
      <c r="I378"/>
      <c r="J378"/>
      <c r="K378"/>
      <c r="M378"/>
      <c r="N378"/>
      <c r="P378"/>
      <c r="S378"/>
      <c r="U378"/>
      <c r="V378"/>
      <c r="X378"/>
      <c r="Y378"/>
      <c r="Z378"/>
    </row>
    <row r="379" spans="9:26" ht="15">
      <c r="I379"/>
      <c r="J379"/>
      <c r="K379"/>
      <c r="M379"/>
      <c r="N379"/>
      <c r="P379"/>
      <c r="S379"/>
      <c r="U379"/>
      <c r="V379"/>
      <c r="X379"/>
      <c r="Y379"/>
      <c r="Z379"/>
    </row>
    <row r="380" spans="9:26" ht="15">
      <c r="I380"/>
      <c r="J380"/>
      <c r="K380"/>
      <c r="M380"/>
      <c r="N380"/>
      <c r="P380"/>
      <c r="S380"/>
      <c r="U380"/>
      <c r="V380"/>
      <c r="X380"/>
      <c r="Y380"/>
      <c r="Z380"/>
    </row>
    <row r="381" spans="9:26" ht="15">
      <c r="I381"/>
      <c r="J381"/>
      <c r="K381"/>
      <c r="M381"/>
      <c r="N381"/>
      <c r="P381"/>
      <c r="S381"/>
      <c r="U381"/>
      <c r="V381"/>
      <c r="X381"/>
      <c r="Y381"/>
      <c r="Z381"/>
    </row>
    <row r="382" spans="9:26" ht="15">
      <c r="I382"/>
      <c r="J382"/>
      <c r="K382"/>
      <c r="M382"/>
      <c r="N382"/>
      <c r="P382"/>
      <c r="S382"/>
      <c r="U382"/>
      <c r="V382"/>
      <c r="X382"/>
      <c r="Y382"/>
      <c r="Z382"/>
    </row>
    <row r="383" spans="9:26" ht="15">
      <c r="I383"/>
      <c r="J383"/>
      <c r="K383"/>
      <c r="M383"/>
      <c r="N383"/>
      <c r="P383"/>
      <c r="S383"/>
      <c r="U383"/>
      <c r="V383"/>
      <c r="X383"/>
      <c r="Y383"/>
      <c r="Z383"/>
    </row>
    <row r="384" spans="9:26" ht="15">
      <c r="I384"/>
      <c r="J384"/>
      <c r="K384"/>
      <c r="M384"/>
      <c r="N384"/>
      <c r="P384"/>
      <c r="S384"/>
      <c r="U384"/>
      <c r="V384"/>
      <c r="X384"/>
      <c r="Y384"/>
      <c r="Z384"/>
    </row>
    <row r="385" spans="9:26" ht="15">
      <c r="I385"/>
      <c r="J385"/>
      <c r="K385"/>
      <c r="M385"/>
      <c r="N385"/>
      <c r="P385"/>
      <c r="S385"/>
      <c r="U385"/>
      <c r="V385"/>
      <c r="X385"/>
      <c r="Y385"/>
      <c r="Z385"/>
    </row>
    <row r="386" spans="9:26" ht="15">
      <c r="I386"/>
      <c r="J386"/>
      <c r="K386"/>
      <c r="M386"/>
      <c r="N386"/>
      <c r="P386"/>
      <c r="S386"/>
      <c r="U386"/>
      <c r="V386"/>
      <c r="X386"/>
      <c r="Y386"/>
      <c r="Z386"/>
    </row>
    <row r="387" spans="9:26" ht="15">
      <c r="I387"/>
      <c r="J387"/>
      <c r="K387"/>
      <c r="M387"/>
      <c r="N387"/>
      <c r="P387"/>
      <c r="S387"/>
      <c r="U387"/>
      <c r="V387"/>
      <c r="X387"/>
      <c r="Y387"/>
      <c r="Z387"/>
    </row>
    <row r="388" spans="9:26" ht="15">
      <c r="I388"/>
      <c r="J388"/>
      <c r="K388"/>
      <c r="M388"/>
      <c r="N388"/>
      <c r="P388"/>
      <c r="S388"/>
      <c r="U388"/>
      <c r="V388"/>
      <c r="X388"/>
      <c r="Y388"/>
      <c r="Z388"/>
    </row>
    <row r="389" spans="9:26" ht="15">
      <c r="I389"/>
      <c r="J389"/>
      <c r="K389"/>
      <c r="M389"/>
      <c r="N389"/>
      <c r="P389"/>
      <c r="S389"/>
      <c r="U389"/>
      <c r="V389"/>
      <c r="X389"/>
      <c r="Y389"/>
      <c r="Z389"/>
    </row>
    <row r="390" spans="9:26" ht="15">
      <c r="I390"/>
      <c r="J390"/>
      <c r="K390"/>
      <c r="M390"/>
      <c r="N390"/>
      <c r="P390"/>
      <c r="S390"/>
      <c r="U390"/>
      <c r="V390"/>
      <c r="X390"/>
      <c r="Y390"/>
      <c r="Z390"/>
    </row>
    <row r="391" spans="9:26" ht="15">
      <c r="I391"/>
      <c r="J391"/>
      <c r="K391"/>
      <c r="M391"/>
      <c r="N391"/>
      <c r="P391"/>
      <c r="S391"/>
      <c r="U391"/>
      <c r="V391"/>
      <c r="X391"/>
      <c r="Y391"/>
      <c r="Z391"/>
    </row>
    <row r="392" spans="9:26" ht="15">
      <c r="I392"/>
      <c r="J392"/>
      <c r="K392"/>
      <c r="M392"/>
      <c r="N392"/>
      <c r="P392"/>
      <c r="S392"/>
      <c r="U392"/>
      <c r="V392"/>
      <c r="X392"/>
      <c r="Y392"/>
      <c r="Z392"/>
    </row>
    <row r="393" spans="9:26" ht="15">
      <c r="I393"/>
      <c r="J393"/>
      <c r="K393"/>
      <c r="M393"/>
      <c r="N393"/>
      <c r="P393"/>
      <c r="S393"/>
      <c r="U393"/>
      <c r="V393"/>
      <c r="X393"/>
      <c r="Y393"/>
      <c r="Z393"/>
    </row>
    <row r="394" spans="9:26" ht="15">
      <c r="I394"/>
      <c r="J394"/>
      <c r="K394"/>
      <c r="M394"/>
      <c r="N394"/>
      <c r="P394"/>
      <c r="S394"/>
      <c r="U394"/>
      <c r="V394"/>
      <c r="X394"/>
      <c r="Y394"/>
      <c r="Z394"/>
    </row>
    <row r="395" spans="9:26" ht="15">
      <c r="I395"/>
      <c r="J395"/>
      <c r="K395"/>
      <c r="M395"/>
      <c r="N395"/>
      <c r="P395"/>
      <c r="S395"/>
      <c r="U395"/>
      <c r="V395"/>
      <c r="X395"/>
      <c r="Y395"/>
      <c r="Z395"/>
    </row>
    <row r="396" spans="9:26" ht="15">
      <c r="I396"/>
      <c r="J396"/>
      <c r="K396"/>
      <c r="M396"/>
      <c r="N396"/>
      <c r="P396"/>
      <c r="S396"/>
      <c r="U396"/>
      <c r="V396"/>
      <c r="X396"/>
      <c r="Y396"/>
      <c r="Z396"/>
    </row>
    <row r="397" spans="9:26" ht="15">
      <c r="I397"/>
      <c r="J397"/>
      <c r="K397"/>
      <c r="M397"/>
      <c r="N397"/>
      <c r="P397"/>
      <c r="S397"/>
      <c r="U397"/>
      <c r="V397"/>
      <c r="X397"/>
      <c r="Y397"/>
      <c r="Z397"/>
    </row>
    <row r="398" spans="9:26" ht="15">
      <c r="I398"/>
      <c r="J398"/>
      <c r="K398"/>
      <c r="M398"/>
      <c r="N398"/>
      <c r="P398"/>
      <c r="S398"/>
      <c r="U398"/>
      <c r="V398"/>
      <c r="X398"/>
      <c r="Y398"/>
      <c r="Z398"/>
    </row>
    <row r="399" spans="9:26" ht="15">
      <c r="I399"/>
      <c r="J399"/>
      <c r="K399"/>
      <c r="M399"/>
      <c r="N399"/>
      <c r="P399"/>
      <c r="S399"/>
      <c r="U399"/>
      <c r="V399"/>
      <c r="X399"/>
      <c r="Y399"/>
      <c r="Z399"/>
    </row>
    <row r="400" spans="9:26" ht="15">
      <c r="I400"/>
      <c r="J400"/>
      <c r="K400"/>
      <c r="M400"/>
      <c r="N400"/>
      <c r="P400"/>
      <c r="S400"/>
      <c r="U400"/>
      <c r="V400"/>
      <c r="X400"/>
      <c r="Y400"/>
      <c r="Z400"/>
    </row>
    <row r="401" spans="9:26" ht="15">
      <c r="I401"/>
      <c r="J401"/>
      <c r="K401"/>
      <c r="M401"/>
      <c r="N401"/>
      <c r="P401"/>
      <c r="S401"/>
      <c r="U401"/>
      <c r="V401"/>
      <c r="X401"/>
      <c r="Y401"/>
      <c r="Z401"/>
    </row>
    <row r="402" spans="9:26" ht="15">
      <c r="I402"/>
      <c r="J402"/>
      <c r="K402"/>
      <c r="M402"/>
      <c r="N402"/>
      <c r="P402"/>
      <c r="S402"/>
      <c r="U402"/>
      <c r="V402"/>
      <c r="X402"/>
      <c r="Y402"/>
      <c r="Z402"/>
    </row>
    <row r="403" spans="9:26" ht="15">
      <c r="I403"/>
      <c r="J403"/>
      <c r="K403"/>
      <c r="M403"/>
      <c r="N403"/>
      <c r="P403"/>
      <c r="S403"/>
      <c r="U403"/>
      <c r="V403"/>
      <c r="X403"/>
      <c r="Y403"/>
      <c r="Z403"/>
    </row>
    <row r="404" spans="9:26" ht="15">
      <c r="I404"/>
      <c r="J404"/>
      <c r="K404"/>
      <c r="M404"/>
      <c r="N404"/>
      <c r="P404"/>
      <c r="S404"/>
      <c r="U404"/>
      <c r="V404"/>
      <c r="X404"/>
      <c r="Y404"/>
      <c r="Z404"/>
    </row>
    <row r="405" spans="9:26" ht="15">
      <c r="I405"/>
      <c r="J405"/>
      <c r="K405"/>
      <c r="M405"/>
      <c r="N405"/>
      <c r="P405"/>
      <c r="S405"/>
      <c r="U405"/>
      <c r="V405"/>
      <c r="X405"/>
      <c r="Y405"/>
      <c r="Z405"/>
    </row>
    <row r="406" spans="9:26" ht="15">
      <c r="I406"/>
      <c r="J406"/>
      <c r="K406"/>
      <c r="M406"/>
      <c r="N406"/>
      <c r="P406"/>
      <c r="S406"/>
      <c r="U406"/>
      <c r="V406"/>
      <c r="X406"/>
      <c r="Y406"/>
      <c r="Z406"/>
    </row>
    <row r="407" spans="9:26" ht="15">
      <c r="I407"/>
      <c r="J407"/>
      <c r="K407"/>
      <c r="M407"/>
      <c r="N407"/>
      <c r="P407"/>
      <c r="S407"/>
      <c r="U407"/>
      <c r="V407"/>
      <c r="X407"/>
      <c r="Y407"/>
      <c r="Z407"/>
    </row>
    <row r="408" spans="9:26" ht="15">
      <c r="I408"/>
      <c r="J408"/>
      <c r="K408"/>
      <c r="M408"/>
      <c r="N408"/>
      <c r="P408"/>
      <c r="S408"/>
      <c r="U408"/>
      <c r="V408"/>
      <c r="X408"/>
      <c r="Y408"/>
      <c r="Z408"/>
    </row>
    <row r="409" spans="9:26" ht="15">
      <c r="I409"/>
      <c r="J409"/>
      <c r="K409"/>
      <c r="M409"/>
      <c r="N409"/>
      <c r="P409"/>
      <c r="S409"/>
      <c r="U409"/>
      <c r="V409"/>
      <c r="X409"/>
      <c r="Y409"/>
      <c r="Z409"/>
    </row>
    <row r="410" spans="9:26" ht="15">
      <c r="I410"/>
      <c r="J410"/>
      <c r="K410"/>
      <c r="M410"/>
      <c r="N410"/>
      <c r="P410"/>
      <c r="S410"/>
      <c r="U410"/>
      <c r="V410"/>
      <c r="X410"/>
      <c r="Y410"/>
      <c r="Z410"/>
    </row>
    <row r="411" spans="9:26" ht="15">
      <c r="I411"/>
      <c r="J411"/>
      <c r="K411"/>
      <c r="M411"/>
      <c r="N411"/>
      <c r="P411"/>
      <c r="S411"/>
      <c r="U411"/>
      <c r="V411"/>
      <c r="X411"/>
      <c r="Y411"/>
      <c r="Z411"/>
    </row>
    <row r="412" spans="9:26" ht="15">
      <c r="I412"/>
      <c r="J412"/>
      <c r="K412"/>
      <c r="M412"/>
      <c r="N412"/>
      <c r="P412"/>
      <c r="S412"/>
      <c r="U412"/>
      <c r="V412"/>
      <c r="X412"/>
      <c r="Y412"/>
      <c r="Z412"/>
    </row>
    <row r="413" spans="9:26" ht="15">
      <c r="I413"/>
      <c r="J413"/>
      <c r="K413"/>
      <c r="M413"/>
      <c r="N413"/>
      <c r="P413"/>
      <c r="S413"/>
      <c r="U413"/>
      <c r="V413"/>
      <c r="X413"/>
      <c r="Y413"/>
      <c r="Z413"/>
    </row>
    <row r="414" spans="9:26" ht="15">
      <c r="I414"/>
      <c r="J414"/>
      <c r="K414"/>
      <c r="M414"/>
      <c r="N414"/>
      <c r="P414"/>
      <c r="S414"/>
      <c r="U414"/>
      <c r="V414"/>
      <c r="X414"/>
      <c r="Y414"/>
      <c r="Z414"/>
    </row>
    <row r="415" spans="9:26" ht="15">
      <c r="I415"/>
      <c r="J415"/>
      <c r="K415"/>
      <c r="M415"/>
      <c r="N415"/>
      <c r="P415"/>
      <c r="S415"/>
      <c r="U415"/>
      <c r="V415"/>
      <c r="X415"/>
      <c r="Y415"/>
      <c r="Z415"/>
    </row>
    <row r="416" spans="9:26" ht="15">
      <c r="I416"/>
      <c r="J416"/>
      <c r="K416"/>
      <c r="M416"/>
      <c r="N416"/>
      <c r="P416"/>
      <c r="S416"/>
      <c r="U416"/>
      <c r="V416"/>
      <c r="X416"/>
      <c r="Y416"/>
      <c r="Z416"/>
    </row>
    <row r="417" spans="9:26" ht="15">
      <c r="I417"/>
      <c r="J417"/>
      <c r="K417"/>
      <c r="M417"/>
      <c r="N417"/>
      <c r="P417"/>
      <c r="S417"/>
      <c r="U417"/>
      <c r="V417"/>
      <c r="X417"/>
      <c r="Y417"/>
      <c r="Z417"/>
    </row>
    <row r="418" spans="9:26" ht="15">
      <c r="I418"/>
      <c r="J418"/>
      <c r="K418"/>
      <c r="M418"/>
      <c r="N418"/>
      <c r="P418"/>
      <c r="S418"/>
      <c r="U418"/>
      <c r="V418"/>
      <c r="X418"/>
      <c r="Y418"/>
      <c r="Z418"/>
    </row>
    <row r="419" spans="9:26" ht="15">
      <c r="I419"/>
      <c r="J419"/>
      <c r="K419"/>
      <c r="M419"/>
      <c r="N419"/>
      <c r="P419"/>
      <c r="S419"/>
      <c r="U419"/>
      <c r="V419"/>
      <c r="X419"/>
      <c r="Y419"/>
      <c r="Z419"/>
    </row>
    <row r="420" spans="9:26" ht="15">
      <c r="I420"/>
      <c r="J420"/>
      <c r="K420"/>
      <c r="M420"/>
      <c r="N420"/>
      <c r="P420"/>
      <c r="S420"/>
      <c r="U420"/>
      <c r="V420"/>
      <c r="X420"/>
      <c r="Y420"/>
      <c r="Z420"/>
    </row>
    <row r="421" spans="9:26" ht="15">
      <c r="I421"/>
      <c r="J421"/>
      <c r="K421"/>
      <c r="M421"/>
      <c r="N421"/>
      <c r="P421"/>
      <c r="S421"/>
      <c r="U421"/>
      <c r="V421"/>
      <c r="X421"/>
      <c r="Y421"/>
      <c r="Z421"/>
    </row>
    <row r="422" spans="9:26" ht="15">
      <c r="I422"/>
      <c r="J422"/>
      <c r="K422"/>
      <c r="M422"/>
      <c r="N422"/>
      <c r="P422"/>
      <c r="S422"/>
      <c r="U422"/>
      <c r="V422"/>
      <c r="X422"/>
      <c r="Y422"/>
      <c r="Z422"/>
    </row>
    <row r="423" spans="9:26" ht="15">
      <c r="I423"/>
      <c r="J423"/>
      <c r="K423"/>
      <c r="M423"/>
      <c r="N423"/>
      <c r="P423"/>
      <c r="S423"/>
      <c r="U423"/>
      <c r="V423"/>
      <c r="X423"/>
      <c r="Y423"/>
      <c r="Z423"/>
    </row>
    <row r="424" spans="9:26" ht="15">
      <c r="I424"/>
      <c r="J424"/>
      <c r="K424"/>
      <c r="M424"/>
      <c r="N424"/>
      <c r="P424"/>
      <c r="S424"/>
      <c r="U424"/>
      <c r="V424"/>
      <c r="X424"/>
      <c r="Y424"/>
      <c r="Z424"/>
    </row>
    <row r="425" spans="9:26" ht="15">
      <c r="I425"/>
      <c r="J425"/>
      <c r="K425"/>
      <c r="M425"/>
      <c r="N425"/>
      <c r="P425"/>
      <c r="S425"/>
      <c r="U425"/>
      <c r="V425"/>
      <c r="X425"/>
      <c r="Y425"/>
      <c r="Z425"/>
    </row>
    <row r="426" spans="9:26" ht="15">
      <c r="I426"/>
      <c r="J426"/>
      <c r="K426"/>
      <c r="M426"/>
      <c r="N426"/>
      <c r="P426"/>
      <c r="S426"/>
      <c r="U426"/>
      <c r="V426"/>
      <c r="X426"/>
      <c r="Y426"/>
      <c r="Z426"/>
    </row>
    <row r="427" spans="9:26" ht="15">
      <c r="I427"/>
      <c r="J427"/>
      <c r="K427"/>
      <c r="M427"/>
      <c r="N427"/>
      <c r="P427"/>
      <c r="S427"/>
      <c r="U427"/>
      <c r="V427"/>
      <c r="X427"/>
      <c r="Y427"/>
      <c r="Z427"/>
    </row>
    <row r="428" spans="9:26" ht="15">
      <c r="I428"/>
      <c r="J428"/>
      <c r="K428"/>
      <c r="M428"/>
      <c r="N428"/>
      <c r="P428"/>
      <c r="S428"/>
      <c r="U428"/>
      <c r="V428"/>
      <c r="X428"/>
      <c r="Y428"/>
      <c r="Z428"/>
    </row>
    <row r="429" spans="9:26" ht="15">
      <c r="I429"/>
      <c r="J429"/>
      <c r="K429"/>
      <c r="M429"/>
      <c r="N429"/>
      <c r="P429"/>
      <c r="S429"/>
      <c r="U429"/>
      <c r="V429"/>
      <c r="X429"/>
      <c r="Y429"/>
      <c r="Z429"/>
    </row>
    <row r="430" spans="9:26" ht="15">
      <c r="I430"/>
      <c r="J430"/>
      <c r="K430"/>
      <c r="M430"/>
      <c r="N430"/>
      <c r="P430"/>
      <c r="S430"/>
      <c r="U430"/>
      <c r="V430"/>
      <c r="X430"/>
      <c r="Y430"/>
      <c r="Z430"/>
    </row>
    <row r="431" spans="9:26" ht="15">
      <c r="I431"/>
      <c r="J431"/>
      <c r="K431"/>
      <c r="M431"/>
      <c r="N431"/>
      <c r="P431"/>
      <c r="S431"/>
      <c r="U431"/>
      <c r="V431"/>
      <c r="X431"/>
      <c r="Y431"/>
      <c r="Z431"/>
    </row>
    <row r="432" spans="9:26" ht="15">
      <c r="I432"/>
      <c r="J432"/>
      <c r="K432"/>
      <c r="M432"/>
      <c r="N432"/>
      <c r="P432"/>
      <c r="S432"/>
      <c r="U432"/>
      <c r="V432"/>
      <c r="X432"/>
      <c r="Y432"/>
      <c r="Z432"/>
    </row>
    <row r="433" spans="9:26" ht="15">
      <c r="I433"/>
      <c r="J433"/>
      <c r="K433"/>
      <c r="M433"/>
      <c r="N433"/>
      <c r="P433"/>
      <c r="S433"/>
      <c r="U433"/>
      <c r="V433"/>
      <c r="X433"/>
      <c r="Y433"/>
      <c r="Z433"/>
    </row>
    <row r="434" spans="9:26" ht="15">
      <c r="I434"/>
      <c r="J434"/>
      <c r="K434"/>
      <c r="M434"/>
      <c r="N434"/>
      <c r="P434"/>
      <c r="S434"/>
      <c r="U434"/>
      <c r="V434"/>
      <c r="X434"/>
      <c r="Y434"/>
      <c r="Z434"/>
    </row>
    <row r="435" spans="9:26" ht="15">
      <c r="I435"/>
      <c r="J435"/>
      <c r="K435"/>
      <c r="M435"/>
      <c r="N435"/>
      <c r="P435"/>
      <c r="S435"/>
      <c r="U435"/>
      <c r="V435"/>
      <c r="X435"/>
      <c r="Y435"/>
      <c r="Z435"/>
    </row>
    <row r="436" spans="9:26" ht="15">
      <c r="I436"/>
      <c r="J436"/>
      <c r="K436"/>
      <c r="M436"/>
      <c r="N436"/>
      <c r="P436"/>
      <c r="S436"/>
      <c r="U436"/>
      <c r="V436"/>
      <c r="X436"/>
      <c r="Y436"/>
      <c r="Z436"/>
    </row>
    <row r="437" spans="9:26" ht="15">
      <c r="I437"/>
      <c r="J437"/>
      <c r="K437"/>
      <c r="M437"/>
      <c r="N437"/>
      <c r="P437"/>
      <c r="S437"/>
      <c r="U437"/>
      <c r="V437"/>
      <c r="X437"/>
      <c r="Y437"/>
      <c r="Z437"/>
    </row>
    <row r="438" spans="9:26" ht="15">
      <c r="I438"/>
      <c r="J438"/>
      <c r="K438"/>
      <c r="M438"/>
      <c r="N438"/>
      <c r="P438"/>
      <c r="S438"/>
      <c r="U438"/>
      <c r="V438"/>
      <c r="X438"/>
      <c r="Y438"/>
      <c r="Z438"/>
    </row>
    <row r="439" spans="9:26" ht="15">
      <c r="I439"/>
      <c r="J439"/>
      <c r="K439"/>
      <c r="M439"/>
      <c r="N439"/>
      <c r="P439"/>
      <c r="S439"/>
      <c r="U439"/>
      <c r="V439"/>
      <c r="X439"/>
      <c r="Y439"/>
      <c r="Z439"/>
    </row>
    <row r="440" spans="9:26" ht="15">
      <c r="I440"/>
      <c r="J440"/>
      <c r="K440"/>
      <c r="M440"/>
      <c r="N440"/>
      <c r="P440"/>
      <c r="S440"/>
      <c r="U440"/>
      <c r="V440"/>
      <c r="X440"/>
      <c r="Y440"/>
      <c r="Z440"/>
    </row>
    <row r="441" spans="9:26" ht="15">
      <c r="I441"/>
      <c r="J441"/>
      <c r="K441"/>
      <c r="M441"/>
      <c r="N441"/>
      <c r="P441"/>
      <c r="S441"/>
      <c r="U441"/>
      <c r="V441"/>
      <c r="X441"/>
      <c r="Y441"/>
      <c r="Z441"/>
    </row>
    <row r="442" spans="9:26" ht="15">
      <c r="I442"/>
      <c r="J442"/>
      <c r="K442"/>
      <c r="M442"/>
      <c r="N442"/>
      <c r="P442"/>
      <c r="S442"/>
      <c r="U442"/>
      <c r="V442"/>
      <c r="X442"/>
      <c r="Y442"/>
      <c r="Z442"/>
    </row>
    <row r="443" spans="9:26" ht="15">
      <c r="I443"/>
      <c r="J443"/>
      <c r="K443"/>
      <c r="M443"/>
      <c r="N443"/>
      <c r="P443"/>
      <c r="S443"/>
      <c r="U443"/>
      <c r="V443"/>
      <c r="X443"/>
      <c r="Y443"/>
      <c r="Z443"/>
    </row>
    <row r="444" spans="9:26" ht="15">
      <c r="I444"/>
      <c r="J444"/>
      <c r="K444"/>
      <c r="M444"/>
      <c r="N444"/>
      <c r="P444"/>
      <c r="S444"/>
      <c r="U444"/>
      <c r="V444"/>
      <c r="X444"/>
      <c r="Y444"/>
      <c r="Z444"/>
    </row>
    <row r="445" spans="9:26" ht="15">
      <c r="I445"/>
      <c r="J445"/>
      <c r="K445"/>
      <c r="M445"/>
      <c r="N445"/>
      <c r="P445"/>
      <c r="S445"/>
      <c r="U445"/>
      <c r="V445"/>
      <c r="X445"/>
      <c r="Y445"/>
      <c r="Z445"/>
    </row>
    <row r="446" spans="9:26" ht="15">
      <c r="I446"/>
      <c r="J446"/>
      <c r="K446"/>
      <c r="M446"/>
      <c r="N446"/>
      <c r="P446"/>
      <c r="S446"/>
      <c r="U446"/>
      <c r="V446"/>
      <c r="X446"/>
      <c r="Y446"/>
      <c r="Z446"/>
    </row>
    <row r="447" spans="9:26" ht="15">
      <c r="I447"/>
      <c r="J447"/>
      <c r="K447"/>
      <c r="M447"/>
      <c r="N447"/>
      <c r="P447"/>
      <c r="S447"/>
      <c r="U447"/>
      <c r="V447"/>
      <c r="X447"/>
      <c r="Y447"/>
      <c r="Z447"/>
    </row>
    <row r="448" spans="9:26" ht="15">
      <c r="I448"/>
      <c r="J448"/>
      <c r="K448"/>
      <c r="M448"/>
      <c r="N448"/>
      <c r="P448"/>
      <c r="S448"/>
      <c r="U448"/>
      <c r="V448"/>
      <c r="X448"/>
      <c r="Y448"/>
      <c r="Z448"/>
    </row>
    <row r="449" spans="9:26" ht="15">
      <c r="I449"/>
      <c r="J449"/>
      <c r="K449"/>
      <c r="M449"/>
      <c r="N449"/>
      <c r="P449"/>
      <c r="S449"/>
      <c r="U449"/>
      <c r="V449"/>
      <c r="X449"/>
      <c r="Y449"/>
      <c r="Z449"/>
    </row>
    <row r="450" spans="9:26" ht="15">
      <c r="I450"/>
      <c r="J450"/>
      <c r="K450"/>
      <c r="M450"/>
      <c r="N450"/>
      <c r="P450"/>
      <c r="S450"/>
      <c r="U450"/>
      <c r="V450"/>
      <c r="X450"/>
      <c r="Y450"/>
      <c r="Z450"/>
    </row>
    <row r="451" spans="9:26" ht="15">
      <c r="I451"/>
      <c r="J451"/>
      <c r="K451"/>
      <c r="M451"/>
      <c r="N451"/>
      <c r="P451"/>
      <c r="S451"/>
      <c r="U451"/>
      <c r="V451"/>
      <c r="X451"/>
      <c r="Y451"/>
      <c r="Z451"/>
    </row>
    <row r="452" spans="9:26" ht="15">
      <c r="I452"/>
      <c r="J452"/>
      <c r="K452"/>
      <c r="M452"/>
      <c r="N452"/>
      <c r="P452"/>
      <c r="S452"/>
      <c r="U452"/>
      <c r="V452"/>
      <c r="X452"/>
      <c r="Y452"/>
      <c r="Z452"/>
    </row>
    <row r="453" spans="9:26" ht="15">
      <c r="I453"/>
      <c r="J453"/>
      <c r="K453"/>
      <c r="M453"/>
      <c r="N453"/>
      <c r="P453"/>
      <c r="S453"/>
      <c r="U453"/>
      <c r="V453"/>
      <c r="X453"/>
      <c r="Y453"/>
      <c r="Z453"/>
    </row>
    <row r="454" spans="9:26" ht="15">
      <c r="I454"/>
      <c r="J454"/>
      <c r="K454"/>
      <c r="M454"/>
      <c r="N454"/>
      <c r="P454"/>
      <c r="S454"/>
      <c r="U454"/>
      <c r="V454"/>
      <c r="X454"/>
      <c r="Y454"/>
      <c r="Z454"/>
    </row>
    <row r="455" spans="9:26" ht="15">
      <c r="I455"/>
      <c r="J455"/>
      <c r="K455"/>
      <c r="M455"/>
      <c r="N455"/>
      <c r="P455"/>
      <c r="S455"/>
      <c r="U455"/>
      <c r="V455"/>
      <c r="X455"/>
      <c r="Y455"/>
      <c r="Z455"/>
    </row>
    <row r="456" spans="9:26" ht="15">
      <c r="I456"/>
      <c r="J456"/>
      <c r="K456"/>
      <c r="M456"/>
      <c r="N456"/>
      <c r="P456"/>
      <c r="S456"/>
      <c r="U456"/>
      <c r="V456"/>
      <c r="X456"/>
      <c r="Y456"/>
      <c r="Z456"/>
    </row>
    <row r="457" spans="9:26" ht="15">
      <c r="I457"/>
      <c r="J457"/>
      <c r="K457"/>
      <c r="M457"/>
      <c r="N457"/>
      <c r="P457"/>
      <c r="S457"/>
      <c r="U457"/>
      <c r="V457"/>
      <c r="X457"/>
      <c r="Y457"/>
      <c r="Z457"/>
    </row>
    <row r="458" spans="9:26" ht="15">
      <c r="I458"/>
      <c r="J458"/>
      <c r="K458"/>
      <c r="M458"/>
      <c r="N458"/>
      <c r="P458"/>
      <c r="S458"/>
      <c r="U458"/>
      <c r="V458"/>
      <c r="X458"/>
      <c r="Y458"/>
      <c r="Z458"/>
    </row>
    <row r="459" spans="9:26" ht="15">
      <c r="I459"/>
      <c r="J459"/>
      <c r="K459"/>
      <c r="M459"/>
      <c r="N459"/>
      <c r="P459"/>
      <c r="S459"/>
      <c r="U459"/>
      <c r="V459"/>
      <c r="X459"/>
      <c r="Y459"/>
      <c r="Z459"/>
    </row>
    <row r="460" spans="9:26" ht="15">
      <c r="I460"/>
      <c r="J460"/>
      <c r="K460"/>
      <c r="M460"/>
      <c r="N460"/>
      <c r="P460"/>
      <c r="S460"/>
      <c r="U460"/>
      <c r="V460"/>
      <c r="X460"/>
      <c r="Y460"/>
      <c r="Z460"/>
    </row>
    <row r="461" spans="9:26" ht="15">
      <c r="I461"/>
      <c r="J461"/>
      <c r="K461"/>
      <c r="M461"/>
      <c r="N461"/>
      <c r="P461"/>
      <c r="S461"/>
      <c r="U461"/>
      <c r="V461"/>
      <c r="X461"/>
      <c r="Y461"/>
      <c r="Z461"/>
    </row>
    <row r="462" spans="9:26" ht="15">
      <c r="I462"/>
      <c r="J462"/>
      <c r="K462"/>
      <c r="M462"/>
      <c r="N462"/>
      <c r="P462"/>
      <c r="S462"/>
      <c r="U462"/>
      <c r="V462"/>
      <c r="X462"/>
      <c r="Y462"/>
      <c r="Z462"/>
    </row>
    <row r="463" spans="9:26" ht="15">
      <c r="I463"/>
      <c r="J463"/>
      <c r="K463"/>
      <c r="M463"/>
      <c r="N463"/>
      <c r="P463"/>
      <c r="S463"/>
      <c r="U463"/>
      <c r="V463"/>
      <c r="X463"/>
      <c r="Y463"/>
      <c r="Z463"/>
    </row>
    <row r="464" spans="9:26" ht="15">
      <c r="I464"/>
      <c r="J464"/>
      <c r="K464"/>
      <c r="M464"/>
      <c r="N464"/>
      <c r="P464"/>
      <c r="S464"/>
      <c r="U464"/>
      <c r="V464"/>
      <c r="X464"/>
      <c r="Y464"/>
      <c r="Z464"/>
    </row>
    <row r="465" spans="9:26" ht="15">
      <c r="I465"/>
      <c r="J465"/>
      <c r="K465"/>
      <c r="M465"/>
      <c r="N465"/>
      <c r="P465"/>
      <c r="S465"/>
      <c r="U465"/>
      <c r="V465"/>
      <c r="X465"/>
      <c r="Y465"/>
      <c r="Z465"/>
    </row>
    <row r="466" spans="9:26" ht="15">
      <c r="I466"/>
      <c r="J466"/>
      <c r="K466"/>
      <c r="M466"/>
      <c r="N466"/>
      <c r="P466"/>
      <c r="S466"/>
      <c r="U466"/>
      <c r="V466"/>
      <c r="X466"/>
      <c r="Y466"/>
      <c r="Z466"/>
    </row>
    <row r="467" spans="9:26" ht="15">
      <c r="I467"/>
      <c r="J467"/>
      <c r="K467"/>
      <c r="M467"/>
      <c r="N467"/>
      <c r="P467"/>
      <c r="S467"/>
      <c r="U467"/>
      <c r="V467"/>
      <c r="X467"/>
      <c r="Y467"/>
      <c r="Z467"/>
    </row>
    <row r="468" spans="9:26" ht="15">
      <c r="I468"/>
      <c r="J468"/>
      <c r="K468"/>
      <c r="M468"/>
      <c r="N468"/>
      <c r="P468"/>
      <c r="S468"/>
      <c r="U468"/>
      <c r="V468"/>
      <c r="X468"/>
      <c r="Y468"/>
      <c r="Z468"/>
    </row>
    <row r="469" spans="9:26" ht="15">
      <c r="I469"/>
      <c r="J469"/>
      <c r="K469"/>
      <c r="M469"/>
      <c r="N469"/>
      <c r="P469"/>
      <c r="S469"/>
      <c r="U469"/>
      <c r="V469"/>
      <c r="X469"/>
      <c r="Y469"/>
      <c r="Z469"/>
    </row>
    <row r="470" spans="9:26" ht="15">
      <c r="I470"/>
      <c r="J470"/>
      <c r="K470"/>
      <c r="M470"/>
      <c r="N470"/>
      <c r="P470"/>
      <c r="S470"/>
      <c r="U470"/>
      <c r="V470"/>
      <c r="X470"/>
      <c r="Y470"/>
      <c r="Z470"/>
    </row>
    <row r="471" spans="9:26" ht="15">
      <c r="I471"/>
      <c r="J471"/>
      <c r="K471"/>
      <c r="M471"/>
      <c r="N471"/>
      <c r="P471"/>
      <c r="S471"/>
      <c r="U471"/>
      <c r="V471"/>
      <c r="X471"/>
      <c r="Y471"/>
      <c r="Z471"/>
    </row>
    <row r="472" spans="9:26" ht="15">
      <c r="I472"/>
      <c r="J472"/>
      <c r="K472"/>
      <c r="M472"/>
      <c r="N472"/>
      <c r="P472"/>
      <c r="S472"/>
      <c r="U472"/>
      <c r="V472"/>
      <c r="X472"/>
      <c r="Y472"/>
      <c r="Z472"/>
    </row>
    <row r="473" spans="9:26" ht="15">
      <c r="I473"/>
      <c r="J473"/>
      <c r="K473"/>
      <c r="M473"/>
      <c r="N473"/>
      <c r="P473"/>
      <c r="S473"/>
      <c r="U473"/>
      <c r="V473"/>
      <c r="X473"/>
      <c r="Y473"/>
      <c r="Z473"/>
    </row>
    <row r="474" spans="9:26" ht="15">
      <c r="I474"/>
      <c r="J474"/>
      <c r="K474"/>
      <c r="M474"/>
      <c r="N474"/>
      <c r="P474"/>
      <c r="S474"/>
      <c r="U474"/>
      <c r="V474"/>
      <c r="X474"/>
      <c r="Y474"/>
      <c r="Z474"/>
    </row>
    <row r="475" spans="9:26" ht="15">
      <c r="I475"/>
      <c r="J475"/>
      <c r="K475"/>
      <c r="M475"/>
      <c r="N475"/>
      <c r="P475"/>
      <c r="S475"/>
      <c r="U475"/>
      <c r="V475"/>
      <c r="X475"/>
      <c r="Y475"/>
      <c r="Z475"/>
    </row>
    <row r="476" spans="9:26" ht="15">
      <c r="I476"/>
      <c r="J476"/>
      <c r="K476"/>
      <c r="M476"/>
      <c r="N476"/>
      <c r="P476"/>
      <c r="S476"/>
      <c r="U476"/>
      <c r="V476"/>
      <c r="X476"/>
      <c r="Y476"/>
      <c r="Z476"/>
    </row>
    <row r="477" spans="9:26" ht="15">
      <c r="I477"/>
      <c r="J477"/>
      <c r="K477"/>
      <c r="M477"/>
      <c r="N477"/>
      <c r="P477"/>
      <c r="S477"/>
      <c r="U477"/>
      <c r="V477"/>
      <c r="X477"/>
      <c r="Y477"/>
      <c r="Z477"/>
    </row>
    <row r="478" spans="9:26" ht="15">
      <c r="I478"/>
      <c r="J478"/>
      <c r="K478"/>
      <c r="M478"/>
      <c r="N478"/>
      <c r="P478"/>
      <c r="S478"/>
      <c r="U478"/>
      <c r="V478"/>
      <c r="X478"/>
      <c r="Y478"/>
      <c r="Z478"/>
    </row>
    <row r="479" spans="9:26" ht="15">
      <c r="I479"/>
      <c r="J479"/>
      <c r="K479"/>
      <c r="M479"/>
      <c r="N479"/>
      <c r="P479"/>
      <c r="S479"/>
      <c r="U479"/>
      <c r="V479"/>
      <c r="X479"/>
      <c r="Y479"/>
      <c r="Z479"/>
    </row>
    <row r="480" spans="9:26" ht="15">
      <c r="I480"/>
      <c r="J480"/>
      <c r="K480"/>
      <c r="M480"/>
      <c r="N480"/>
      <c r="P480"/>
      <c r="S480"/>
      <c r="U480"/>
      <c r="V480"/>
      <c r="X480"/>
      <c r="Y480"/>
      <c r="Z480"/>
    </row>
    <row r="481" spans="9:26" ht="15">
      <c r="I481"/>
      <c r="J481"/>
      <c r="K481"/>
      <c r="M481"/>
      <c r="N481"/>
      <c r="P481"/>
      <c r="S481"/>
      <c r="U481"/>
      <c r="V481"/>
      <c r="X481"/>
      <c r="Y481"/>
      <c r="Z481"/>
    </row>
    <row r="482" spans="9:26" ht="15">
      <c r="I482"/>
      <c r="J482"/>
      <c r="K482"/>
      <c r="M482"/>
      <c r="N482"/>
      <c r="P482"/>
      <c r="S482"/>
      <c r="U482"/>
      <c r="V482"/>
      <c r="X482"/>
      <c r="Y482"/>
      <c r="Z482"/>
    </row>
    <row r="483" spans="9:26" ht="15">
      <c r="I483"/>
      <c r="J483"/>
      <c r="K483"/>
      <c r="M483"/>
      <c r="N483"/>
      <c r="P483"/>
      <c r="S483"/>
      <c r="U483"/>
      <c r="V483"/>
      <c r="X483"/>
      <c r="Y483"/>
      <c r="Z483"/>
    </row>
    <row r="484" spans="9:26" ht="15">
      <c r="I484"/>
      <c r="J484"/>
      <c r="K484"/>
      <c r="M484"/>
      <c r="N484"/>
      <c r="P484"/>
      <c r="S484"/>
      <c r="U484"/>
      <c r="V484"/>
      <c r="X484"/>
      <c r="Y484"/>
      <c r="Z484"/>
    </row>
    <row r="485" spans="9:26" ht="15">
      <c r="I485"/>
      <c r="J485"/>
      <c r="K485"/>
      <c r="M485"/>
      <c r="N485"/>
      <c r="P485"/>
      <c r="S485"/>
      <c r="U485"/>
      <c r="V485"/>
      <c r="X485"/>
      <c r="Y485"/>
      <c r="Z485"/>
    </row>
    <row r="486" spans="9:26" ht="15">
      <c r="I486"/>
      <c r="J486"/>
      <c r="K486"/>
      <c r="M486"/>
      <c r="N486"/>
      <c r="P486"/>
      <c r="S486"/>
      <c r="U486"/>
      <c r="V486"/>
      <c r="X486"/>
      <c r="Y486"/>
      <c r="Z486"/>
    </row>
    <row r="487" spans="9:26" ht="15">
      <c r="I487"/>
      <c r="J487"/>
      <c r="K487"/>
      <c r="M487"/>
      <c r="N487"/>
      <c r="P487"/>
      <c r="S487"/>
      <c r="U487"/>
      <c r="V487"/>
      <c r="X487"/>
      <c r="Y487"/>
      <c r="Z487"/>
    </row>
    <row r="488" spans="9:26" ht="15">
      <c r="I488"/>
      <c r="J488"/>
      <c r="K488"/>
      <c r="M488"/>
      <c r="N488"/>
      <c r="P488"/>
      <c r="S488"/>
      <c r="U488"/>
      <c r="V488"/>
      <c r="X488"/>
      <c r="Y488"/>
      <c r="Z488"/>
    </row>
    <row r="489" spans="9:26" ht="15">
      <c r="I489"/>
      <c r="J489"/>
      <c r="K489"/>
      <c r="M489"/>
      <c r="N489"/>
      <c r="P489"/>
      <c r="S489"/>
      <c r="U489"/>
      <c r="V489"/>
      <c r="X489"/>
      <c r="Y489"/>
      <c r="Z489"/>
    </row>
    <row r="490" spans="9:26" ht="15">
      <c r="I490"/>
      <c r="J490"/>
      <c r="K490"/>
      <c r="M490"/>
      <c r="N490"/>
      <c r="P490"/>
      <c r="S490"/>
      <c r="U490"/>
      <c r="V490"/>
      <c r="X490"/>
      <c r="Y490"/>
      <c r="Z490"/>
    </row>
    <row r="491" spans="9:26" ht="15">
      <c r="I491"/>
      <c r="J491"/>
      <c r="K491"/>
      <c r="M491"/>
      <c r="N491"/>
      <c r="P491"/>
      <c r="S491"/>
      <c r="U491"/>
      <c r="V491"/>
      <c r="X491"/>
      <c r="Y491"/>
      <c r="Z491"/>
    </row>
    <row r="492" spans="9:26" ht="15">
      <c r="I492"/>
      <c r="J492"/>
      <c r="K492"/>
      <c r="M492"/>
      <c r="N492"/>
      <c r="P492"/>
      <c r="S492"/>
      <c r="U492"/>
      <c r="V492"/>
      <c r="X492"/>
      <c r="Y492"/>
      <c r="Z492"/>
    </row>
    <row r="493" spans="9:26" ht="15">
      <c r="I493"/>
      <c r="J493"/>
      <c r="K493"/>
      <c r="M493"/>
      <c r="N493"/>
      <c r="P493"/>
      <c r="S493"/>
      <c r="U493"/>
      <c r="V493"/>
      <c r="X493"/>
      <c r="Y493"/>
      <c r="Z493"/>
    </row>
    <row r="494" spans="9:26" ht="15">
      <c r="I494"/>
      <c r="J494"/>
      <c r="K494"/>
      <c r="M494"/>
      <c r="N494"/>
      <c r="P494"/>
      <c r="S494"/>
      <c r="U494"/>
      <c r="V494"/>
      <c r="X494"/>
      <c r="Y494"/>
      <c r="Z494"/>
    </row>
    <row r="495" spans="9:26" ht="15">
      <c r="I495"/>
      <c r="J495"/>
      <c r="K495"/>
      <c r="M495"/>
      <c r="N495"/>
      <c r="P495"/>
      <c r="S495"/>
      <c r="U495"/>
      <c r="V495"/>
      <c r="X495"/>
      <c r="Y495"/>
      <c r="Z495"/>
    </row>
    <row r="496" spans="9:26" ht="15">
      <c r="I496"/>
      <c r="J496"/>
      <c r="K496"/>
      <c r="M496"/>
      <c r="N496"/>
      <c r="P496"/>
      <c r="S496"/>
      <c r="U496"/>
      <c r="V496"/>
      <c r="X496"/>
      <c r="Y496"/>
      <c r="Z496"/>
    </row>
    <row r="497" spans="9:26" ht="15">
      <c r="I497"/>
      <c r="J497"/>
      <c r="K497"/>
      <c r="M497"/>
      <c r="N497"/>
      <c r="P497"/>
      <c r="S497"/>
      <c r="U497"/>
      <c r="V497"/>
      <c r="X497"/>
      <c r="Y497"/>
      <c r="Z497"/>
    </row>
    <row r="498" spans="9:26" ht="15">
      <c r="I498"/>
      <c r="J498"/>
      <c r="K498"/>
      <c r="M498"/>
      <c r="N498"/>
      <c r="P498"/>
      <c r="S498"/>
      <c r="U498"/>
      <c r="V498"/>
      <c r="X498"/>
      <c r="Y498"/>
      <c r="Z498"/>
    </row>
    <row r="499" spans="9:26" ht="15">
      <c r="I499"/>
      <c r="J499"/>
      <c r="K499"/>
      <c r="M499"/>
      <c r="N499"/>
      <c r="P499"/>
      <c r="S499"/>
      <c r="U499"/>
      <c r="V499"/>
      <c r="X499"/>
      <c r="Y499"/>
      <c r="Z499"/>
    </row>
    <row r="500" spans="9:26" ht="15">
      <c r="I500"/>
      <c r="J500"/>
      <c r="K500"/>
      <c r="M500"/>
      <c r="N500"/>
      <c r="P500"/>
      <c r="S500"/>
      <c r="U500"/>
      <c r="V500"/>
      <c r="X500"/>
      <c r="Y500"/>
      <c r="Z500"/>
    </row>
    <row r="501" spans="9:26" ht="15">
      <c r="I501"/>
      <c r="J501"/>
      <c r="K501"/>
      <c r="M501"/>
      <c r="N501"/>
      <c r="P501"/>
      <c r="S501"/>
      <c r="U501"/>
      <c r="V501"/>
      <c r="X501"/>
      <c r="Y501"/>
      <c r="Z501"/>
    </row>
    <row r="502" spans="9:26" ht="15">
      <c r="I502"/>
      <c r="J502"/>
      <c r="K502"/>
      <c r="M502"/>
      <c r="N502"/>
      <c r="P502"/>
      <c r="S502"/>
      <c r="U502"/>
      <c r="V502"/>
      <c r="X502"/>
      <c r="Y502"/>
      <c r="Z502"/>
    </row>
    <row r="503" spans="9:26" ht="15">
      <c r="I503"/>
      <c r="J503"/>
      <c r="K503"/>
      <c r="M503"/>
      <c r="N503"/>
      <c r="P503"/>
      <c r="S503"/>
      <c r="U503"/>
      <c r="V503"/>
      <c r="X503"/>
      <c r="Y503"/>
      <c r="Z503"/>
    </row>
    <row r="504" spans="9:26" ht="15">
      <c r="I504"/>
      <c r="J504"/>
      <c r="K504"/>
      <c r="M504"/>
      <c r="N504"/>
      <c r="P504"/>
      <c r="S504"/>
      <c r="U504"/>
      <c r="V504"/>
      <c r="X504"/>
      <c r="Y504"/>
      <c r="Z504"/>
    </row>
    <row r="505" spans="9:26" ht="15">
      <c r="I505"/>
      <c r="J505"/>
      <c r="K505"/>
      <c r="M505"/>
      <c r="N505"/>
      <c r="P505"/>
      <c r="S505"/>
      <c r="U505"/>
      <c r="V505"/>
      <c r="X505"/>
      <c r="Y505"/>
      <c r="Z505"/>
    </row>
    <row r="506" spans="9:26" ht="15">
      <c r="I506"/>
      <c r="J506"/>
      <c r="K506"/>
      <c r="M506"/>
      <c r="N506"/>
      <c r="P506"/>
      <c r="S506"/>
      <c r="U506"/>
      <c r="V506"/>
      <c r="X506"/>
      <c r="Y506"/>
      <c r="Z506"/>
    </row>
    <row r="507" spans="9:26" ht="15">
      <c r="I507"/>
      <c r="J507"/>
      <c r="K507"/>
      <c r="M507"/>
      <c r="N507"/>
      <c r="P507"/>
      <c r="S507"/>
      <c r="U507"/>
      <c r="V507"/>
      <c r="X507"/>
      <c r="Y507"/>
      <c r="Z507"/>
    </row>
    <row r="508" spans="9:26" ht="15">
      <c r="I508"/>
      <c r="J508"/>
      <c r="K508"/>
      <c r="M508"/>
      <c r="N508"/>
      <c r="P508"/>
      <c r="S508"/>
      <c r="U508"/>
      <c r="V508"/>
      <c r="X508"/>
      <c r="Y508"/>
      <c r="Z508"/>
    </row>
    <row r="509" spans="9:26" ht="15">
      <c r="I509"/>
      <c r="J509"/>
      <c r="K509"/>
      <c r="M509"/>
      <c r="N509"/>
      <c r="P509"/>
      <c r="S509"/>
      <c r="U509"/>
      <c r="V509"/>
      <c r="X509"/>
      <c r="Y509"/>
      <c r="Z509"/>
    </row>
    <row r="510" spans="9:26" ht="15">
      <c r="I510"/>
      <c r="J510"/>
      <c r="K510"/>
      <c r="M510"/>
      <c r="N510"/>
      <c r="P510"/>
      <c r="S510"/>
      <c r="U510"/>
      <c r="V510"/>
      <c r="X510"/>
      <c r="Y510"/>
      <c r="Z510"/>
    </row>
    <row r="511" spans="9:26" ht="15">
      <c r="I511"/>
      <c r="J511"/>
      <c r="K511"/>
      <c r="M511"/>
      <c r="N511"/>
      <c r="P511"/>
      <c r="S511"/>
      <c r="U511"/>
      <c r="V511"/>
      <c r="X511"/>
      <c r="Y511"/>
      <c r="Z511"/>
    </row>
    <row r="512" spans="9:26" ht="15">
      <c r="I512"/>
      <c r="J512"/>
      <c r="K512"/>
      <c r="M512"/>
      <c r="N512"/>
      <c r="P512"/>
      <c r="S512"/>
      <c r="U512"/>
      <c r="V512"/>
      <c r="X512"/>
      <c r="Y512"/>
      <c r="Z512"/>
    </row>
    <row r="513" spans="9:26" ht="15">
      <c r="I513"/>
      <c r="J513"/>
      <c r="K513"/>
      <c r="M513"/>
      <c r="N513"/>
      <c r="P513"/>
      <c r="S513"/>
      <c r="U513"/>
      <c r="V513"/>
      <c r="X513"/>
      <c r="Y513"/>
      <c r="Z513"/>
    </row>
    <row r="514" spans="9:26" ht="15">
      <c r="I514"/>
      <c r="J514"/>
      <c r="K514"/>
      <c r="M514"/>
      <c r="N514"/>
      <c r="P514"/>
      <c r="S514"/>
      <c r="U514"/>
      <c r="V514"/>
      <c r="X514"/>
      <c r="Y514"/>
      <c r="Z514"/>
    </row>
    <row r="515" spans="9:26" ht="15">
      <c r="I515"/>
      <c r="J515"/>
      <c r="K515"/>
      <c r="M515"/>
      <c r="N515"/>
      <c r="P515"/>
      <c r="S515"/>
      <c r="U515"/>
      <c r="V515"/>
      <c r="X515"/>
      <c r="Y515"/>
      <c r="Z515"/>
    </row>
    <row r="516" spans="9:26" ht="15">
      <c r="I516"/>
      <c r="J516"/>
      <c r="K516"/>
      <c r="M516"/>
      <c r="N516"/>
      <c r="P516"/>
      <c r="S516"/>
      <c r="U516"/>
      <c r="V516"/>
      <c r="X516"/>
      <c r="Y516"/>
      <c r="Z516"/>
    </row>
    <row r="517" spans="9:26" ht="15">
      <c r="I517"/>
      <c r="J517"/>
      <c r="K517"/>
      <c r="M517"/>
      <c r="N517"/>
      <c r="P517"/>
      <c r="S517"/>
      <c r="U517"/>
      <c r="V517"/>
      <c r="X517"/>
      <c r="Y517"/>
      <c r="Z517"/>
    </row>
    <row r="518" spans="9:26" ht="15">
      <c r="I518"/>
      <c r="J518"/>
      <c r="K518"/>
      <c r="M518"/>
      <c r="N518"/>
      <c r="P518"/>
      <c r="S518"/>
      <c r="U518"/>
      <c r="V518"/>
      <c r="X518"/>
      <c r="Y518"/>
      <c r="Z518"/>
    </row>
    <row r="519" spans="9:26" ht="15">
      <c r="I519"/>
      <c r="J519"/>
      <c r="K519"/>
      <c r="M519"/>
      <c r="N519"/>
      <c r="P519"/>
      <c r="S519"/>
      <c r="U519"/>
      <c r="V519"/>
      <c r="X519"/>
      <c r="Y519"/>
      <c r="Z519"/>
    </row>
    <row r="520" spans="9:26" ht="15">
      <c r="I520"/>
      <c r="J520"/>
      <c r="K520"/>
      <c r="M520"/>
      <c r="N520"/>
      <c r="P520"/>
      <c r="S520"/>
      <c r="U520"/>
      <c r="V520"/>
      <c r="X520"/>
      <c r="Y520"/>
      <c r="Z520"/>
    </row>
    <row r="521" spans="9:26" ht="15">
      <c r="I521"/>
      <c r="J521"/>
      <c r="K521"/>
      <c r="M521"/>
      <c r="N521"/>
      <c r="P521"/>
      <c r="S521"/>
      <c r="U521"/>
      <c r="V521"/>
      <c r="X521"/>
      <c r="Y521"/>
      <c r="Z521"/>
    </row>
    <row r="522" spans="9:26" ht="15">
      <c r="I522"/>
      <c r="J522"/>
      <c r="K522"/>
      <c r="M522"/>
      <c r="N522"/>
      <c r="P522"/>
      <c r="S522"/>
      <c r="U522"/>
      <c r="V522"/>
      <c r="X522"/>
      <c r="Y522"/>
      <c r="Z522"/>
    </row>
    <row r="523" spans="9:26" ht="15">
      <c r="I523"/>
      <c r="J523"/>
      <c r="K523"/>
      <c r="M523"/>
      <c r="N523"/>
      <c r="P523"/>
      <c r="S523"/>
      <c r="U523"/>
      <c r="V523"/>
      <c r="X523"/>
      <c r="Y523"/>
      <c r="Z523"/>
    </row>
    <row r="524" spans="9:26" ht="15">
      <c r="I524"/>
      <c r="J524"/>
      <c r="K524"/>
      <c r="M524"/>
      <c r="N524"/>
      <c r="P524"/>
      <c r="S524"/>
      <c r="U524"/>
      <c r="V524"/>
      <c r="X524"/>
      <c r="Y524"/>
      <c r="Z524"/>
    </row>
    <row r="525" spans="9:26" ht="15">
      <c r="I525"/>
      <c r="J525"/>
      <c r="K525"/>
      <c r="M525"/>
      <c r="N525"/>
      <c r="P525"/>
      <c r="S525"/>
      <c r="U525"/>
      <c r="V525"/>
      <c r="X525"/>
      <c r="Y525"/>
      <c r="Z525"/>
    </row>
    <row r="526" spans="9:26" ht="15">
      <c r="I526"/>
      <c r="J526"/>
      <c r="K526"/>
      <c r="M526"/>
      <c r="N526"/>
      <c r="P526"/>
      <c r="S526"/>
      <c r="U526"/>
      <c r="V526"/>
      <c r="X526"/>
      <c r="Y526"/>
      <c r="Z526"/>
    </row>
    <row r="527" spans="9:26" ht="15">
      <c r="I527"/>
      <c r="J527"/>
      <c r="K527"/>
      <c r="M527"/>
      <c r="N527"/>
      <c r="P527"/>
      <c r="S527"/>
      <c r="U527"/>
      <c r="V527"/>
      <c r="X527"/>
      <c r="Y527"/>
      <c r="Z527"/>
    </row>
    <row r="528" spans="9:26" ht="15">
      <c r="I528"/>
      <c r="J528"/>
      <c r="K528"/>
      <c r="M528"/>
      <c r="N528"/>
      <c r="P528"/>
      <c r="S528"/>
      <c r="U528"/>
      <c r="V528"/>
      <c r="X528"/>
      <c r="Y528"/>
      <c r="Z528"/>
    </row>
    <row r="529" spans="9:26" ht="15">
      <c r="I529"/>
      <c r="J529"/>
      <c r="K529"/>
      <c r="M529"/>
      <c r="N529"/>
      <c r="P529"/>
      <c r="S529"/>
      <c r="U529"/>
      <c r="V529"/>
      <c r="X529"/>
      <c r="Y529"/>
      <c r="Z529"/>
    </row>
    <row r="530" spans="9:26" ht="15">
      <c r="I530"/>
      <c r="J530"/>
      <c r="K530"/>
      <c r="M530"/>
      <c r="N530"/>
      <c r="P530"/>
      <c r="S530"/>
      <c r="U530"/>
      <c r="V530"/>
      <c r="X530"/>
      <c r="Y530"/>
      <c r="Z530"/>
    </row>
    <row r="531" spans="9:26" ht="15">
      <c r="I531"/>
      <c r="J531"/>
      <c r="K531"/>
      <c r="M531"/>
      <c r="N531"/>
      <c r="P531"/>
      <c r="S531"/>
      <c r="U531"/>
      <c r="V531"/>
      <c r="X531"/>
      <c r="Y531"/>
      <c r="Z531"/>
    </row>
    <row r="532" spans="9:26" ht="15">
      <c r="I532"/>
      <c r="J532"/>
      <c r="K532"/>
      <c r="M532"/>
      <c r="N532"/>
      <c r="P532"/>
      <c r="S532"/>
      <c r="U532"/>
      <c r="V532"/>
      <c r="X532"/>
      <c r="Y532"/>
      <c r="Z532"/>
    </row>
    <row r="533" spans="9:26" ht="15">
      <c r="I533"/>
      <c r="J533"/>
      <c r="K533"/>
      <c r="M533"/>
      <c r="N533"/>
      <c r="P533"/>
      <c r="S533"/>
      <c r="U533"/>
      <c r="V533"/>
      <c r="X533"/>
      <c r="Y533"/>
      <c r="Z533"/>
    </row>
    <row r="534" spans="9:26" ht="15">
      <c r="I534"/>
      <c r="J534"/>
      <c r="K534"/>
      <c r="M534"/>
      <c r="N534"/>
      <c r="P534"/>
      <c r="S534"/>
      <c r="U534"/>
      <c r="V534"/>
      <c r="X534"/>
      <c r="Y534"/>
      <c r="Z534"/>
    </row>
    <row r="535" spans="9:26" ht="15">
      <c r="I535"/>
      <c r="J535"/>
      <c r="K535"/>
      <c r="M535"/>
      <c r="N535"/>
      <c r="P535"/>
      <c r="S535"/>
      <c r="U535"/>
      <c r="V535"/>
      <c r="X535"/>
      <c r="Y535"/>
      <c r="Z535"/>
    </row>
    <row r="536" spans="9:26" ht="15">
      <c r="I536"/>
      <c r="J536"/>
      <c r="K536"/>
      <c r="M536"/>
      <c r="N536"/>
      <c r="P536"/>
      <c r="S536"/>
      <c r="U536"/>
      <c r="V536"/>
      <c r="X536"/>
      <c r="Y536"/>
      <c r="Z536"/>
    </row>
    <row r="537" spans="9:26" ht="15">
      <c r="I537"/>
      <c r="J537"/>
      <c r="K537"/>
      <c r="M537"/>
      <c r="N537"/>
      <c r="P537"/>
      <c r="S537"/>
      <c r="U537"/>
      <c r="V537"/>
      <c r="X537"/>
      <c r="Y537"/>
      <c r="Z537"/>
    </row>
    <row r="538" spans="9:26" ht="15">
      <c r="I538"/>
      <c r="J538"/>
      <c r="K538"/>
      <c r="M538"/>
      <c r="N538"/>
      <c r="P538"/>
      <c r="S538"/>
      <c r="U538"/>
      <c r="V538"/>
      <c r="X538"/>
      <c r="Y538"/>
      <c r="Z538"/>
    </row>
    <row r="539" spans="9:26" ht="15">
      <c r="I539"/>
      <c r="J539"/>
      <c r="K539"/>
      <c r="M539"/>
      <c r="N539"/>
      <c r="P539"/>
      <c r="S539"/>
      <c r="U539"/>
      <c r="V539"/>
      <c r="X539"/>
      <c r="Y539"/>
      <c r="Z539"/>
    </row>
    <row r="540" spans="9:26" ht="15">
      <c r="I540"/>
      <c r="J540"/>
      <c r="K540"/>
      <c r="M540"/>
      <c r="N540"/>
      <c r="P540"/>
      <c r="S540"/>
      <c r="U540"/>
      <c r="V540"/>
      <c r="X540"/>
      <c r="Y540"/>
      <c r="Z540"/>
    </row>
    <row r="541" spans="9:26" ht="15">
      <c r="I541"/>
      <c r="J541"/>
      <c r="K541"/>
      <c r="M541"/>
      <c r="N541"/>
      <c r="P541"/>
      <c r="S541"/>
      <c r="U541"/>
      <c r="V541"/>
      <c r="X541"/>
      <c r="Y541"/>
      <c r="Z541"/>
    </row>
    <row r="542" spans="9:26" ht="15">
      <c r="I542"/>
      <c r="J542"/>
      <c r="K542"/>
      <c r="M542"/>
      <c r="N542"/>
      <c r="P542"/>
      <c r="S542"/>
      <c r="U542"/>
      <c r="V542"/>
      <c r="X542"/>
      <c r="Y542"/>
      <c r="Z542"/>
    </row>
    <row r="543" spans="9:26" ht="15">
      <c r="I543"/>
      <c r="J543"/>
      <c r="K543"/>
      <c r="M543"/>
      <c r="N543"/>
      <c r="P543"/>
      <c r="S543"/>
      <c r="U543"/>
      <c r="V543"/>
      <c r="X543"/>
      <c r="Y543"/>
      <c r="Z543"/>
    </row>
    <row r="544" spans="9:26" ht="15">
      <c r="I544"/>
      <c r="J544"/>
      <c r="K544"/>
      <c r="M544"/>
      <c r="N544"/>
      <c r="P544"/>
      <c r="S544"/>
      <c r="U544"/>
      <c r="V544"/>
      <c r="X544"/>
      <c r="Y544"/>
      <c r="Z544"/>
    </row>
    <row r="545" spans="9:26" ht="15">
      <c r="I545"/>
      <c r="J545"/>
      <c r="K545"/>
      <c r="M545"/>
      <c r="N545"/>
      <c r="P545"/>
      <c r="S545"/>
      <c r="U545"/>
      <c r="V545"/>
      <c r="X545"/>
      <c r="Y545"/>
      <c r="Z545"/>
    </row>
    <row r="546" spans="9:26" ht="15">
      <c r="I546"/>
      <c r="J546"/>
      <c r="K546"/>
      <c r="M546"/>
      <c r="N546"/>
      <c r="P546"/>
      <c r="S546"/>
      <c r="U546"/>
      <c r="V546"/>
      <c r="X546"/>
      <c r="Y546"/>
      <c r="Z546"/>
    </row>
    <row r="547" spans="9:26" ht="15">
      <c r="I547"/>
      <c r="J547"/>
      <c r="K547"/>
      <c r="M547"/>
      <c r="N547"/>
      <c r="P547"/>
      <c r="S547"/>
      <c r="U547"/>
      <c r="V547"/>
      <c r="X547"/>
      <c r="Y547"/>
      <c r="Z547"/>
    </row>
    <row r="548" spans="9:26" ht="15">
      <c r="I548"/>
      <c r="J548"/>
      <c r="K548"/>
      <c r="M548"/>
      <c r="N548"/>
      <c r="P548"/>
      <c r="S548"/>
      <c r="U548"/>
      <c r="V548"/>
      <c r="X548"/>
      <c r="Y548"/>
      <c r="Z548"/>
    </row>
    <row r="549" spans="9:26" ht="15">
      <c r="I549"/>
      <c r="J549"/>
      <c r="K549"/>
      <c r="M549"/>
      <c r="N549"/>
      <c r="P549"/>
      <c r="S549"/>
      <c r="U549"/>
      <c r="V549"/>
      <c r="X549"/>
      <c r="Y549"/>
      <c r="Z549"/>
    </row>
    <row r="550" spans="9:26" ht="15">
      <c r="I550"/>
      <c r="J550"/>
      <c r="K550"/>
      <c r="M550"/>
      <c r="N550"/>
      <c r="P550"/>
      <c r="S550"/>
      <c r="U550"/>
      <c r="V550"/>
      <c r="X550"/>
      <c r="Y550"/>
      <c r="Z550"/>
    </row>
    <row r="551" spans="9:26" ht="15">
      <c r="I551"/>
      <c r="J551"/>
      <c r="K551"/>
      <c r="M551"/>
      <c r="N551"/>
      <c r="P551"/>
      <c r="S551"/>
      <c r="U551"/>
      <c r="V551"/>
      <c r="X551"/>
      <c r="Y551"/>
      <c r="Z551"/>
    </row>
    <row r="552" spans="9:26" ht="15">
      <c r="I552"/>
      <c r="J552"/>
      <c r="K552"/>
      <c r="M552"/>
      <c r="N552"/>
      <c r="P552"/>
      <c r="S552"/>
      <c r="U552"/>
      <c r="V552"/>
      <c r="X552"/>
      <c r="Y552"/>
      <c r="Z552"/>
    </row>
    <row r="553" spans="9:26" ht="15">
      <c r="I553"/>
      <c r="J553"/>
      <c r="K553"/>
      <c r="M553"/>
      <c r="N553"/>
      <c r="P553"/>
      <c r="S553"/>
      <c r="U553"/>
      <c r="V553"/>
      <c r="X553"/>
      <c r="Y553"/>
      <c r="Z553"/>
    </row>
    <row r="554" spans="9:26" ht="15">
      <c r="I554"/>
      <c r="J554"/>
      <c r="K554"/>
      <c r="M554"/>
      <c r="N554"/>
      <c r="P554"/>
      <c r="S554"/>
      <c r="U554"/>
      <c r="V554"/>
      <c r="X554"/>
      <c r="Y554"/>
      <c r="Z554"/>
    </row>
    <row r="555" spans="9:26" ht="15">
      <c r="I555"/>
      <c r="J555"/>
      <c r="K555"/>
      <c r="M555"/>
      <c r="N555"/>
      <c r="P555"/>
      <c r="S555"/>
      <c r="U555"/>
      <c r="V555"/>
      <c r="X555"/>
      <c r="Y555"/>
      <c r="Z555"/>
    </row>
    <row r="556" spans="9:26" ht="15">
      <c r="I556"/>
      <c r="J556"/>
      <c r="K556"/>
      <c r="M556"/>
      <c r="N556"/>
      <c r="P556"/>
      <c r="S556"/>
      <c r="U556"/>
      <c r="V556"/>
      <c r="X556"/>
      <c r="Y556"/>
      <c r="Z556"/>
    </row>
    <row r="557" spans="9:26" ht="15">
      <c r="I557"/>
      <c r="J557"/>
      <c r="K557"/>
      <c r="M557"/>
      <c r="N557"/>
      <c r="P557"/>
      <c r="S557"/>
      <c r="U557"/>
      <c r="V557"/>
      <c r="X557"/>
      <c r="Y557"/>
      <c r="Z557"/>
    </row>
    <row r="558" spans="9:26" ht="15">
      <c r="I558"/>
      <c r="J558"/>
      <c r="K558"/>
      <c r="M558"/>
      <c r="N558"/>
      <c r="P558"/>
      <c r="S558"/>
      <c r="U558"/>
      <c r="V558"/>
      <c r="X558"/>
      <c r="Y558"/>
      <c r="Z558"/>
    </row>
    <row r="559" spans="9:26" ht="15">
      <c r="I559"/>
      <c r="J559"/>
      <c r="K559"/>
      <c r="M559"/>
      <c r="N559"/>
      <c r="P559"/>
      <c r="S559"/>
      <c r="U559"/>
      <c r="V559"/>
      <c r="X559"/>
      <c r="Y559"/>
      <c r="Z559"/>
    </row>
    <row r="560" spans="9:26" ht="15">
      <c r="I560"/>
      <c r="J560"/>
      <c r="K560"/>
      <c r="M560"/>
      <c r="N560"/>
      <c r="P560"/>
      <c r="S560"/>
      <c r="U560"/>
      <c r="V560"/>
      <c r="X560"/>
      <c r="Y560"/>
      <c r="Z560"/>
    </row>
    <row r="561" spans="9:26" ht="15">
      <c r="I561"/>
      <c r="J561"/>
      <c r="K561"/>
      <c r="M561"/>
      <c r="N561"/>
      <c r="P561"/>
      <c r="S561"/>
      <c r="U561"/>
      <c r="V561"/>
      <c r="X561"/>
      <c r="Y561"/>
      <c r="Z561"/>
    </row>
    <row r="562" spans="9:26" ht="15">
      <c r="I562"/>
      <c r="J562"/>
      <c r="K562"/>
      <c r="M562"/>
      <c r="N562"/>
      <c r="P562"/>
      <c r="S562"/>
      <c r="U562"/>
      <c r="V562"/>
      <c r="X562"/>
      <c r="Y562"/>
      <c r="Z562"/>
    </row>
    <row r="563" spans="9:26" ht="15">
      <c r="I563"/>
      <c r="J563"/>
      <c r="K563"/>
      <c r="M563"/>
      <c r="N563"/>
      <c r="P563"/>
      <c r="S563"/>
      <c r="U563"/>
      <c r="V563"/>
      <c r="X563"/>
      <c r="Y563"/>
      <c r="Z563"/>
    </row>
    <row r="564" spans="9:26" ht="15">
      <c r="I564"/>
      <c r="J564"/>
      <c r="K564"/>
      <c r="M564"/>
      <c r="N564"/>
      <c r="P564"/>
      <c r="S564"/>
      <c r="U564"/>
      <c r="V564"/>
      <c r="X564"/>
      <c r="Y564"/>
      <c r="Z564"/>
    </row>
    <row r="565" spans="9:26" ht="15">
      <c r="I565"/>
      <c r="J565"/>
      <c r="K565"/>
      <c r="M565"/>
      <c r="N565"/>
      <c r="P565"/>
      <c r="S565"/>
      <c r="U565"/>
      <c r="V565"/>
      <c r="X565"/>
      <c r="Y565"/>
      <c r="Z565"/>
    </row>
    <row r="566" spans="9:26" ht="15">
      <c r="I566"/>
      <c r="J566"/>
      <c r="K566"/>
      <c r="M566"/>
      <c r="N566"/>
      <c r="P566"/>
      <c r="S566"/>
      <c r="U566"/>
      <c r="V566"/>
      <c r="X566"/>
      <c r="Y566"/>
      <c r="Z566"/>
    </row>
    <row r="567" spans="9:26" ht="15">
      <c r="I567"/>
      <c r="J567"/>
      <c r="K567"/>
      <c r="M567"/>
      <c r="N567"/>
      <c r="P567"/>
      <c r="S567"/>
      <c r="U567"/>
      <c r="V567"/>
      <c r="X567"/>
      <c r="Y567"/>
      <c r="Z567"/>
    </row>
    <row r="568" spans="9:26" ht="15">
      <c r="I568"/>
      <c r="J568"/>
      <c r="K568"/>
      <c r="M568"/>
      <c r="N568"/>
      <c r="P568"/>
      <c r="S568"/>
      <c r="U568"/>
      <c r="V568"/>
      <c r="X568"/>
      <c r="Y568"/>
      <c r="Z568"/>
    </row>
    <row r="569" spans="9:26" ht="15">
      <c r="I569"/>
      <c r="J569"/>
      <c r="K569"/>
      <c r="M569"/>
      <c r="N569"/>
      <c r="P569"/>
      <c r="S569"/>
      <c r="U569"/>
      <c r="V569"/>
      <c r="X569"/>
      <c r="Y569"/>
      <c r="Z569"/>
    </row>
    <row r="570" spans="9:26" ht="15">
      <c r="I570"/>
      <c r="J570"/>
      <c r="K570"/>
      <c r="M570"/>
      <c r="N570"/>
      <c r="P570"/>
      <c r="S570"/>
      <c r="U570"/>
      <c r="V570"/>
      <c r="X570"/>
      <c r="Y570"/>
      <c r="Z570"/>
    </row>
    <row r="571" spans="9:26" ht="15">
      <c r="I571"/>
      <c r="J571"/>
      <c r="K571"/>
      <c r="M571"/>
      <c r="N571"/>
      <c r="P571"/>
      <c r="S571"/>
      <c r="U571"/>
      <c r="V571"/>
      <c r="X571"/>
      <c r="Y571"/>
      <c r="Z571"/>
    </row>
    <row r="572" spans="9:26" ht="15">
      <c r="I572"/>
      <c r="J572"/>
      <c r="K572"/>
      <c r="M572"/>
      <c r="N572"/>
      <c r="P572"/>
      <c r="S572"/>
      <c r="U572"/>
      <c r="V572"/>
      <c r="X572"/>
      <c r="Y572"/>
      <c r="Z572"/>
    </row>
    <row r="573" spans="9:26" ht="15">
      <c r="I573"/>
      <c r="J573"/>
      <c r="K573"/>
      <c r="M573"/>
      <c r="N573"/>
      <c r="P573"/>
      <c r="S573"/>
      <c r="U573"/>
      <c r="V573"/>
      <c r="X573"/>
      <c r="Y573"/>
      <c r="Z573"/>
    </row>
    <row r="574" spans="9:26" ht="15">
      <c r="I574"/>
      <c r="J574"/>
      <c r="K574"/>
      <c r="M574"/>
      <c r="N574"/>
      <c r="P574"/>
      <c r="S574"/>
      <c r="U574"/>
      <c r="V574"/>
      <c r="X574"/>
      <c r="Y574"/>
      <c r="Z574"/>
    </row>
    <row r="575" spans="9:26" ht="15">
      <c r="I575"/>
      <c r="J575"/>
      <c r="K575"/>
      <c r="M575"/>
      <c r="N575"/>
      <c r="P575"/>
      <c r="S575"/>
      <c r="U575"/>
      <c r="V575"/>
      <c r="X575"/>
      <c r="Y575"/>
      <c r="Z575"/>
    </row>
    <row r="576" spans="9:26" ht="15">
      <c r="I576"/>
      <c r="J576"/>
      <c r="K576"/>
      <c r="M576"/>
      <c r="N576"/>
      <c r="P576"/>
      <c r="S576"/>
      <c r="U576"/>
      <c r="V576"/>
      <c r="X576"/>
      <c r="Y576"/>
      <c r="Z576"/>
    </row>
    <row r="577" spans="9:26" ht="15">
      <c r="I577"/>
      <c r="J577"/>
      <c r="K577"/>
      <c r="M577"/>
      <c r="N577"/>
      <c r="P577"/>
      <c r="S577"/>
      <c r="U577"/>
      <c r="V577"/>
      <c r="X577"/>
      <c r="Y577"/>
      <c r="Z577"/>
    </row>
    <row r="578" spans="9:26" ht="15">
      <c r="I578"/>
      <c r="J578"/>
      <c r="K578"/>
      <c r="M578"/>
      <c r="N578"/>
      <c r="P578"/>
      <c r="S578"/>
      <c r="U578"/>
      <c r="V578"/>
      <c r="X578"/>
      <c r="Y578"/>
      <c r="Z578"/>
    </row>
    <row r="579" spans="9:26" ht="15">
      <c r="I579"/>
      <c r="J579"/>
      <c r="K579"/>
      <c r="M579"/>
      <c r="N579"/>
      <c r="P579"/>
      <c r="S579"/>
      <c r="U579"/>
      <c r="V579"/>
      <c r="X579"/>
      <c r="Y579"/>
      <c r="Z579"/>
    </row>
    <row r="580" spans="9:26" ht="15">
      <c r="I580"/>
      <c r="J580"/>
      <c r="K580"/>
      <c r="M580"/>
      <c r="N580"/>
      <c r="P580"/>
      <c r="S580"/>
      <c r="U580"/>
      <c r="V580"/>
      <c r="X580"/>
      <c r="Y580"/>
      <c r="Z580"/>
    </row>
    <row r="581" spans="9:26" ht="15">
      <c r="I581"/>
      <c r="J581"/>
      <c r="K581"/>
      <c r="M581"/>
      <c r="N581"/>
      <c r="P581"/>
      <c r="S581"/>
      <c r="U581"/>
      <c r="V581"/>
      <c r="X581"/>
      <c r="Y581"/>
      <c r="Z581"/>
    </row>
    <row r="582" spans="9:26" ht="15">
      <c r="I582"/>
      <c r="J582"/>
      <c r="K582"/>
      <c r="M582"/>
      <c r="N582"/>
      <c r="P582"/>
      <c r="S582"/>
      <c r="U582"/>
      <c r="V582"/>
      <c r="X582"/>
      <c r="Y582"/>
      <c r="Z582"/>
    </row>
    <row r="583" spans="9:26" ht="15">
      <c r="I583"/>
      <c r="J583"/>
      <c r="K583"/>
      <c r="M583"/>
      <c r="N583"/>
      <c r="P583"/>
      <c r="S583"/>
      <c r="U583"/>
      <c r="V583"/>
      <c r="X583"/>
      <c r="Y583"/>
      <c r="Z583"/>
    </row>
    <row r="584" spans="9:26" ht="15">
      <c r="I584"/>
      <c r="J584"/>
      <c r="K584"/>
      <c r="M584"/>
      <c r="N584"/>
      <c r="P584"/>
      <c r="S584"/>
      <c r="U584"/>
      <c r="V584"/>
      <c r="X584"/>
      <c r="Y584"/>
      <c r="Z584"/>
    </row>
    <row r="585" spans="9:26" ht="15">
      <c r="I585"/>
      <c r="J585"/>
      <c r="K585"/>
      <c r="M585"/>
      <c r="N585"/>
      <c r="P585"/>
      <c r="S585"/>
      <c r="U585"/>
      <c r="V585"/>
      <c r="X585"/>
      <c r="Y585"/>
      <c r="Z585"/>
    </row>
    <row r="586" spans="9:26" ht="15">
      <c r="I586"/>
      <c r="J586"/>
      <c r="K586"/>
      <c r="M586"/>
      <c r="N586"/>
      <c r="P586"/>
      <c r="S586"/>
      <c r="U586"/>
      <c r="V586"/>
      <c r="X586"/>
      <c r="Y586"/>
      <c r="Z586"/>
    </row>
    <row r="587" spans="9:26" ht="15">
      <c r="I587"/>
      <c r="J587"/>
      <c r="K587"/>
      <c r="M587"/>
      <c r="N587"/>
      <c r="P587"/>
      <c r="S587"/>
      <c r="U587"/>
      <c r="V587"/>
      <c r="X587"/>
      <c r="Y587"/>
      <c r="Z587"/>
    </row>
    <row r="588" spans="9:26" ht="15">
      <c r="I588"/>
      <c r="J588"/>
      <c r="K588"/>
      <c r="M588"/>
      <c r="N588"/>
      <c r="P588"/>
      <c r="S588"/>
      <c r="U588"/>
      <c r="V588"/>
      <c r="X588"/>
      <c r="Y588"/>
      <c r="Z588"/>
    </row>
    <row r="589" spans="9:26" ht="15">
      <c r="I589"/>
      <c r="J589"/>
      <c r="K589"/>
      <c r="M589"/>
      <c r="N589"/>
      <c r="P589"/>
      <c r="S589"/>
      <c r="U589"/>
      <c r="V589"/>
      <c r="X589"/>
      <c r="Y589"/>
      <c r="Z589"/>
    </row>
    <row r="590" spans="9:26" ht="15">
      <c r="I590"/>
      <c r="J590"/>
      <c r="K590"/>
      <c r="M590"/>
      <c r="N590"/>
      <c r="P590"/>
      <c r="S590"/>
      <c r="U590"/>
      <c r="V590"/>
      <c r="X590"/>
      <c r="Y590"/>
      <c r="Z590"/>
    </row>
    <row r="591" spans="9:26" ht="15">
      <c r="I591"/>
      <c r="J591"/>
      <c r="K591"/>
      <c r="M591"/>
      <c r="N591"/>
      <c r="P591"/>
      <c r="S591"/>
      <c r="U591"/>
      <c r="V591"/>
      <c r="X591"/>
      <c r="Y591"/>
      <c r="Z591"/>
    </row>
    <row r="592" spans="9:26" ht="15">
      <c r="I592"/>
      <c r="J592"/>
      <c r="K592"/>
      <c r="M592"/>
      <c r="N592"/>
      <c r="P592"/>
      <c r="S592"/>
      <c r="U592"/>
      <c r="V592"/>
      <c r="X592"/>
      <c r="Y592"/>
      <c r="Z592"/>
    </row>
    <row r="593" spans="9:26" ht="15">
      <c r="I593"/>
      <c r="J593"/>
      <c r="K593"/>
      <c r="M593"/>
      <c r="N593"/>
      <c r="P593"/>
      <c r="S593"/>
      <c r="U593"/>
      <c r="V593"/>
      <c r="X593"/>
      <c r="Y593"/>
      <c r="Z593"/>
    </row>
    <row r="594" spans="9:26" ht="15">
      <c r="I594"/>
      <c r="J594"/>
      <c r="K594"/>
      <c r="M594"/>
      <c r="N594"/>
      <c r="P594"/>
      <c r="S594"/>
      <c r="U594"/>
      <c r="V594"/>
      <c r="X594"/>
      <c r="Y594"/>
      <c r="Z594"/>
    </row>
    <row r="595" spans="9:26" ht="15">
      <c r="I595"/>
      <c r="J595"/>
      <c r="K595"/>
      <c r="M595"/>
      <c r="N595"/>
      <c r="P595"/>
      <c r="S595"/>
      <c r="U595"/>
      <c r="V595"/>
      <c r="X595"/>
      <c r="Y595"/>
      <c r="Z595"/>
    </row>
    <row r="596" spans="9:26" ht="15">
      <c r="I596"/>
      <c r="J596"/>
      <c r="K596"/>
      <c r="M596"/>
      <c r="N596"/>
      <c r="P596"/>
      <c r="S596"/>
      <c r="U596"/>
      <c r="V596"/>
      <c r="X596"/>
      <c r="Y596"/>
      <c r="Z596"/>
    </row>
    <row r="597" spans="9:26" ht="15">
      <c r="I597"/>
      <c r="J597"/>
      <c r="K597"/>
      <c r="M597"/>
      <c r="N597"/>
      <c r="P597"/>
      <c r="S597"/>
      <c r="U597"/>
      <c r="V597"/>
      <c r="X597"/>
      <c r="Y597"/>
      <c r="Z597"/>
    </row>
    <row r="598" spans="9:26" ht="15">
      <c r="I598"/>
      <c r="J598"/>
      <c r="K598"/>
      <c r="M598"/>
      <c r="N598"/>
      <c r="P598"/>
      <c r="S598"/>
      <c r="U598"/>
      <c r="V598"/>
      <c r="X598"/>
      <c r="Y598"/>
      <c r="Z598"/>
    </row>
    <row r="599" spans="9:26" ht="15">
      <c r="I599"/>
      <c r="J599"/>
      <c r="K599"/>
      <c r="M599"/>
      <c r="N599"/>
      <c r="P599"/>
      <c r="S599"/>
      <c r="U599"/>
      <c r="V599"/>
      <c r="X599"/>
      <c r="Y599"/>
      <c r="Z599"/>
    </row>
    <row r="600" spans="9:26" ht="15">
      <c r="I600"/>
      <c r="J600"/>
      <c r="K600"/>
      <c r="M600"/>
      <c r="N600"/>
      <c r="P600"/>
      <c r="S600"/>
      <c r="U600"/>
      <c r="V600"/>
      <c r="X600"/>
      <c r="Y600"/>
      <c r="Z600"/>
    </row>
    <row r="601" spans="9:26" ht="15">
      <c r="I601"/>
      <c r="J601"/>
      <c r="K601"/>
      <c r="M601"/>
      <c r="N601"/>
      <c r="P601"/>
      <c r="S601"/>
      <c r="U601"/>
      <c r="V601"/>
      <c r="X601"/>
      <c r="Y601"/>
      <c r="Z601"/>
    </row>
    <row r="602" spans="9:26" ht="15">
      <c r="I602"/>
      <c r="J602"/>
      <c r="K602"/>
      <c r="M602"/>
      <c r="N602"/>
      <c r="P602"/>
      <c r="S602"/>
      <c r="U602"/>
      <c r="V602"/>
      <c r="X602"/>
      <c r="Y602"/>
      <c r="Z602"/>
    </row>
    <row r="603" spans="9:26" ht="15">
      <c r="I603"/>
      <c r="J603"/>
      <c r="K603"/>
      <c r="M603"/>
      <c r="N603"/>
      <c r="P603"/>
      <c r="S603"/>
      <c r="U603"/>
      <c r="V603"/>
      <c r="X603"/>
      <c r="Y603"/>
      <c r="Z603"/>
    </row>
    <row r="604" spans="9:26" ht="15">
      <c r="I604"/>
      <c r="J604"/>
      <c r="K604"/>
      <c r="M604"/>
      <c r="N604"/>
      <c r="P604"/>
      <c r="S604"/>
      <c r="U604"/>
      <c r="V604"/>
      <c r="X604"/>
      <c r="Y604"/>
      <c r="Z604"/>
    </row>
    <row r="605" spans="9:26" ht="15">
      <c r="I605"/>
      <c r="J605"/>
      <c r="K605"/>
      <c r="M605"/>
      <c r="N605"/>
      <c r="P605"/>
      <c r="S605"/>
      <c r="U605"/>
      <c r="V605"/>
      <c r="X605"/>
      <c r="Y605"/>
      <c r="Z605"/>
    </row>
    <row r="606" spans="9:26" ht="15">
      <c r="I606"/>
      <c r="J606"/>
      <c r="K606"/>
      <c r="M606"/>
      <c r="N606"/>
      <c r="P606"/>
      <c r="S606"/>
      <c r="U606"/>
      <c r="V606"/>
      <c r="X606"/>
      <c r="Y606"/>
      <c r="Z606"/>
    </row>
    <row r="607" spans="9:26" ht="15">
      <c r="I607"/>
      <c r="J607"/>
      <c r="K607"/>
      <c r="M607"/>
      <c r="N607"/>
      <c r="P607"/>
      <c r="S607"/>
      <c r="U607"/>
      <c r="V607"/>
      <c r="X607"/>
      <c r="Y607"/>
      <c r="Z607"/>
    </row>
    <row r="608" spans="9:26" ht="15">
      <c r="I608"/>
      <c r="J608"/>
      <c r="K608"/>
      <c r="M608"/>
      <c r="N608"/>
      <c r="P608"/>
      <c r="S608"/>
      <c r="U608"/>
      <c r="V608"/>
      <c r="X608"/>
      <c r="Y608"/>
      <c r="Z608"/>
    </row>
    <row r="609" spans="9:26" ht="15">
      <c r="I609"/>
      <c r="J609"/>
      <c r="K609"/>
      <c r="M609"/>
      <c r="N609"/>
      <c r="P609"/>
      <c r="S609"/>
      <c r="U609"/>
      <c r="V609"/>
      <c r="X609"/>
      <c r="Y609"/>
      <c r="Z609"/>
    </row>
    <row r="610" spans="9:26" ht="15">
      <c r="I610"/>
      <c r="J610"/>
      <c r="K610"/>
      <c r="M610"/>
      <c r="N610"/>
      <c r="P610"/>
      <c r="S610"/>
      <c r="U610"/>
      <c r="V610"/>
      <c r="X610"/>
      <c r="Y610"/>
      <c r="Z610"/>
    </row>
    <row r="611" spans="9:26" ht="15">
      <c r="I611"/>
      <c r="J611"/>
      <c r="K611"/>
      <c r="M611"/>
      <c r="N611"/>
      <c r="P611"/>
      <c r="S611"/>
      <c r="U611"/>
      <c r="V611"/>
      <c r="X611"/>
      <c r="Y611"/>
      <c r="Z611"/>
    </row>
    <row r="612" spans="9:26" ht="15">
      <c r="I612"/>
      <c r="J612"/>
      <c r="K612"/>
      <c r="M612"/>
      <c r="N612"/>
      <c r="P612"/>
      <c r="S612"/>
      <c r="U612"/>
      <c r="V612"/>
      <c r="X612"/>
      <c r="Y612"/>
      <c r="Z612"/>
    </row>
    <row r="613" spans="9:26" ht="15">
      <c r="I613"/>
      <c r="J613"/>
      <c r="K613"/>
      <c r="M613"/>
      <c r="N613"/>
      <c r="P613"/>
      <c r="S613"/>
      <c r="U613"/>
      <c r="V613"/>
      <c r="X613"/>
      <c r="Y613"/>
      <c r="Z613"/>
    </row>
    <row r="614" spans="9:26" ht="15">
      <c r="I614"/>
      <c r="J614"/>
      <c r="K614"/>
      <c r="M614"/>
      <c r="N614"/>
      <c r="P614"/>
      <c r="S614"/>
      <c r="U614"/>
      <c r="V614"/>
      <c r="X614"/>
      <c r="Y614"/>
      <c r="Z614"/>
    </row>
    <row r="615" spans="9:26" ht="15">
      <c r="I615"/>
      <c r="J615"/>
      <c r="K615"/>
      <c r="M615"/>
      <c r="N615"/>
      <c r="P615"/>
      <c r="S615"/>
      <c r="U615"/>
      <c r="V615"/>
      <c r="X615"/>
      <c r="Y615"/>
      <c r="Z615"/>
    </row>
    <row r="616" spans="9:26" ht="15">
      <c r="I616"/>
      <c r="J616"/>
      <c r="K616"/>
      <c r="M616"/>
      <c r="N616"/>
      <c r="P616"/>
      <c r="S616"/>
      <c r="U616"/>
      <c r="V616"/>
      <c r="X616"/>
      <c r="Y616"/>
      <c r="Z616"/>
    </row>
    <row r="617" spans="9:26" ht="15">
      <c r="I617"/>
      <c r="J617"/>
      <c r="K617"/>
      <c r="M617"/>
      <c r="N617"/>
      <c r="P617"/>
      <c r="S617"/>
      <c r="U617"/>
      <c r="V617"/>
      <c r="X617"/>
      <c r="Y617"/>
      <c r="Z617"/>
    </row>
    <row r="618" spans="9:26" ht="15">
      <c r="I618"/>
      <c r="J618"/>
      <c r="K618"/>
      <c r="M618"/>
      <c r="N618"/>
      <c r="P618"/>
      <c r="S618"/>
      <c r="U618"/>
      <c r="V618"/>
      <c r="X618"/>
      <c r="Y618"/>
      <c r="Z618"/>
    </row>
    <row r="619" spans="9:26" ht="15">
      <c r="I619"/>
      <c r="J619"/>
      <c r="K619"/>
      <c r="M619"/>
      <c r="N619"/>
      <c r="P619"/>
      <c r="S619"/>
      <c r="U619"/>
      <c r="V619"/>
      <c r="X619"/>
      <c r="Y619"/>
      <c r="Z619"/>
    </row>
    <row r="620" spans="9:26" ht="15">
      <c r="I620"/>
      <c r="J620"/>
      <c r="K620"/>
      <c r="M620"/>
      <c r="N620"/>
      <c r="P620"/>
      <c r="S620"/>
      <c r="U620"/>
      <c r="V620"/>
      <c r="X620"/>
      <c r="Y620"/>
      <c r="Z620"/>
    </row>
    <row r="621" spans="9:26" ht="15">
      <c r="I621"/>
      <c r="J621"/>
      <c r="K621"/>
      <c r="M621"/>
      <c r="N621"/>
      <c r="P621"/>
      <c r="S621"/>
      <c r="U621"/>
      <c r="V621"/>
      <c r="X621"/>
      <c r="Y621"/>
      <c r="Z621"/>
    </row>
    <row r="622" spans="9:26" ht="15">
      <c r="I622"/>
      <c r="J622"/>
      <c r="K622"/>
      <c r="M622"/>
      <c r="N622"/>
      <c r="P622"/>
      <c r="S622"/>
      <c r="U622"/>
      <c r="V622"/>
      <c r="X622"/>
      <c r="Y622"/>
      <c r="Z622"/>
    </row>
    <row r="623" spans="9:26" ht="15">
      <c r="I623"/>
      <c r="J623"/>
      <c r="K623"/>
      <c r="M623"/>
      <c r="N623"/>
      <c r="P623"/>
      <c r="S623"/>
      <c r="U623"/>
      <c r="V623"/>
      <c r="X623"/>
      <c r="Y623"/>
      <c r="Z623"/>
    </row>
    <row r="624" spans="9:26" ht="15">
      <c r="I624"/>
      <c r="J624"/>
      <c r="K624"/>
      <c r="M624"/>
      <c r="N624"/>
      <c r="P624"/>
      <c r="S624"/>
      <c r="U624"/>
      <c r="V624"/>
      <c r="X624"/>
      <c r="Y624"/>
      <c r="Z624"/>
    </row>
    <row r="625" spans="9:26" ht="15">
      <c r="I625"/>
      <c r="J625"/>
      <c r="K625"/>
      <c r="M625"/>
      <c r="N625"/>
      <c r="P625"/>
      <c r="S625"/>
      <c r="U625"/>
      <c r="V625"/>
      <c r="X625"/>
      <c r="Y625"/>
      <c r="Z625"/>
    </row>
    <row r="626" spans="9:26" ht="15">
      <c r="I626"/>
      <c r="J626"/>
      <c r="K626"/>
      <c r="M626"/>
      <c r="N626"/>
      <c r="P626"/>
      <c r="S626"/>
      <c r="U626"/>
      <c r="V626"/>
      <c r="X626"/>
      <c r="Y626"/>
      <c r="Z626"/>
    </row>
    <row r="627" spans="9:26" ht="15">
      <c r="I627"/>
      <c r="J627"/>
      <c r="K627"/>
      <c r="M627"/>
      <c r="N627"/>
      <c r="P627"/>
      <c r="S627"/>
      <c r="U627"/>
      <c r="V627"/>
      <c r="X627"/>
      <c r="Y627"/>
      <c r="Z627"/>
    </row>
    <row r="628" spans="9:26" ht="15">
      <c r="I628"/>
      <c r="J628"/>
      <c r="K628"/>
      <c r="M628"/>
      <c r="N628"/>
      <c r="P628"/>
      <c r="S628"/>
      <c r="U628"/>
      <c r="V628"/>
      <c r="X628"/>
      <c r="Y628"/>
      <c r="Z628"/>
    </row>
    <row r="629" spans="9:26" ht="15">
      <c r="I629"/>
      <c r="J629"/>
      <c r="K629"/>
      <c r="M629"/>
      <c r="N629"/>
      <c r="P629"/>
      <c r="S629"/>
      <c r="U629"/>
      <c r="V629"/>
      <c r="X629"/>
      <c r="Y629"/>
      <c r="Z629"/>
    </row>
    <row r="630" spans="9:26" ht="15">
      <c r="I630"/>
      <c r="J630"/>
      <c r="K630"/>
      <c r="M630"/>
      <c r="N630"/>
      <c r="P630"/>
      <c r="S630"/>
      <c r="U630"/>
      <c r="V630"/>
      <c r="X630"/>
      <c r="Y630"/>
      <c r="Z630"/>
    </row>
    <row r="631" spans="9:26" ht="15">
      <c r="I631"/>
      <c r="J631"/>
      <c r="K631"/>
      <c r="M631"/>
      <c r="N631"/>
      <c r="P631"/>
      <c r="S631"/>
      <c r="U631"/>
      <c r="V631"/>
      <c r="X631"/>
      <c r="Y631"/>
      <c r="Z631"/>
    </row>
    <row r="632" spans="9:26" ht="15">
      <c r="I632"/>
      <c r="J632"/>
      <c r="K632"/>
      <c r="M632"/>
      <c r="N632"/>
      <c r="P632"/>
      <c r="S632"/>
      <c r="U632"/>
      <c r="V632"/>
      <c r="X632"/>
      <c r="Y632"/>
      <c r="Z632"/>
    </row>
    <row r="633" spans="9:26" ht="15">
      <c r="I633"/>
      <c r="J633"/>
      <c r="K633"/>
      <c r="M633"/>
      <c r="N633"/>
      <c r="P633"/>
      <c r="S633"/>
      <c r="U633"/>
      <c r="V633"/>
      <c r="X633"/>
      <c r="Y633"/>
      <c r="Z633"/>
    </row>
    <row r="634" spans="9:26" ht="15">
      <c r="I634"/>
      <c r="J634"/>
      <c r="K634"/>
      <c r="M634"/>
      <c r="N634"/>
      <c r="P634"/>
      <c r="S634"/>
      <c r="U634"/>
      <c r="V634"/>
      <c r="X634"/>
      <c r="Y634"/>
      <c r="Z634"/>
    </row>
    <row r="635" spans="9:26" ht="15">
      <c r="I635"/>
      <c r="J635"/>
      <c r="K635"/>
      <c r="M635"/>
      <c r="N635"/>
      <c r="P635"/>
      <c r="S635"/>
      <c r="U635"/>
      <c r="V635"/>
      <c r="X635"/>
      <c r="Y635"/>
      <c r="Z635"/>
    </row>
    <row r="636" spans="9:26" ht="15">
      <c r="I636"/>
      <c r="J636"/>
      <c r="K636"/>
      <c r="M636"/>
      <c r="N636"/>
      <c r="P636"/>
      <c r="S636"/>
      <c r="U636"/>
      <c r="V636"/>
      <c r="X636"/>
      <c r="Y636"/>
      <c r="Z636"/>
    </row>
    <row r="637" spans="9:26" ht="15">
      <c r="I637"/>
      <c r="J637"/>
      <c r="K637"/>
      <c r="M637"/>
      <c r="N637"/>
      <c r="P637"/>
      <c r="S637"/>
      <c r="U637"/>
      <c r="V637"/>
      <c r="X637"/>
      <c r="Y637"/>
      <c r="Z637"/>
    </row>
    <row r="638" spans="9:26" ht="15">
      <c r="I638"/>
      <c r="J638"/>
      <c r="K638"/>
      <c r="M638"/>
      <c r="N638"/>
      <c r="P638"/>
      <c r="S638"/>
      <c r="U638"/>
      <c r="V638"/>
      <c r="X638"/>
      <c r="Y638"/>
      <c r="Z638"/>
    </row>
    <row r="639" spans="9:26" ht="15">
      <c r="I639"/>
      <c r="J639"/>
      <c r="K639"/>
      <c r="M639"/>
      <c r="N639"/>
      <c r="P639"/>
      <c r="S639"/>
      <c r="U639"/>
      <c r="V639"/>
      <c r="X639"/>
      <c r="Y639"/>
      <c r="Z639"/>
    </row>
    <row r="640" spans="9:26" ht="15">
      <c r="I640"/>
      <c r="J640"/>
      <c r="K640"/>
      <c r="M640"/>
      <c r="N640"/>
      <c r="P640"/>
      <c r="S640"/>
      <c r="U640"/>
      <c r="V640"/>
      <c r="X640"/>
      <c r="Y640"/>
      <c r="Z640"/>
    </row>
    <row r="641" spans="9:26" ht="15">
      <c r="I641"/>
      <c r="J641"/>
      <c r="K641"/>
      <c r="M641"/>
      <c r="N641"/>
      <c r="P641"/>
      <c r="S641"/>
      <c r="U641"/>
      <c r="V641"/>
      <c r="X641"/>
      <c r="Y641"/>
      <c r="Z641"/>
    </row>
    <row r="642" spans="9:26" ht="15">
      <c r="I642"/>
      <c r="J642"/>
      <c r="K642"/>
      <c r="M642"/>
      <c r="N642"/>
      <c r="P642"/>
      <c r="S642"/>
      <c r="U642"/>
      <c r="V642"/>
      <c r="X642"/>
      <c r="Y642"/>
      <c r="Z642"/>
    </row>
    <row r="643" spans="9:26" ht="15">
      <c r="I643"/>
      <c r="J643"/>
      <c r="K643"/>
      <c r="M643"/>
      <c r="N643"/>
      <c r="P643"/>
      <c r="S643"/>
      <c r="U643"/>
      <c r="V643"/>
      <c r="X643"/>
      <c r="Y643"/>
      <c r="Z643"/>
    </row>
    <row r="644" spans="9:26" ht="15">
      <c r="I644"/>
      <c r="J644"/>
      <c r="K644"/>
      <c r="M644"/>
      <c r="N644"/>
      <c r="P644"/>
      <c r="S644"/>
      <c r="U644"/>
      <c r="V644"/>
      <c r="X644"/>
      <c r="Y644"/>
      <c r="Z644"/>
    </row>
    <row r="645" spans="9:26" ht="15">
      <c r="I645"/>
      <c r="J645"/>
      <c r="K645"/>
      <c r="M645"/>
      <c r="N645"/>
      <c r="P645"/>
      <c r="S645"/>
      <c r="U645"/>
      <c r="V645"/>
      <c r="X645"/>
      <c r="Y645"/>
      <c r="Z645"/>
    </row>
    <row r="646" spans="9:26" ht="15">
      <c r="I646"/>
      <c r="J646"/>
      <c r="K646"/>
      <c r="M646"/>
      <c r="N646"/>
      <c r="P646"/>
      <c r="S646"/>
      <c r="U646"/>
      <c r="V646"/>
      <c r="X646"/>
      <c r="Y646"/>
      <c r="Z646"/>
    </row>
    <row r="647" spans="9:26" ht="15">
      <c r="I647"/>
      <c r="J647"/>
      <c r="K647"/>
      <c r="M647"/>
      <c r="N647"/>
      <c r="P647"/>
      <c r="S647"/>
      <c r="U647"/>
      <c r="V647"/>
      <c r="X647"/>
      <c r="Y647"/>
      <c r="Z647"/>
    </row>
    <row r="648" spans="9:26" ht="15">
      <c r="I648"/>
      <c r="J648"/>
      <c r="K648"/>
      <c r="M648"/>
      <c r="N648"/>
      <c r="P648"/>
      <c r="S648"/>
      <c r="U648"/>
      <c r="V648"/>
      <c r="X648"/>
      <c r="Y648"/>
      <c r="Z648"/>
    </row>
    <row r="649" spans="9:26" ht="15">
      <c r="I649"/>
      <c r="J649"/>
      <c r="K649"/>
      <c r="M649"/>
      <c r="N649"/>
      <c r="P649"/>
      <c r="S649"/>
      <c r="U649"/>
      <c r="V649"/>
      <c r="X649"/>
      <c r="Y649"/>
      <c r="Z649"/>
    </row>
    <row r="650" spans="9:26" ht="15">
      <c r="I650"/>
      <c r="J650"/>
      <c r="K650"/>
      <c r="M650"/>
      <c r="N650"/>
      <c r="P650"/>
      <c r="S650"/>
      <c r="U650"/>
      <c r="V650"/>
      <c r="X650"/>
      <c r="Y650"/>
      <c r="Z650"/>
    </row>
    <row r="651" spans="9:26" ht="15">
      <c r="I651"/>
      <c r="J651"/>
      <c r="K651"/>
      <c r="M651"/>
      <c r="N651"/>
      <c r="P651"/>
      <c r="S651"/>
      <c r="U651"/>
      <c r="V651"/>
      <c r="X651"/>
      <c r="Y651"/>
      <c r="Z651"/>
    </row>
    <row r="652" spans="9:26" ht="15">
      <c r="I652"/>
      <c r="J652"/>
      <c r="K652"/>
      <c r="M652"/>
      <c r="N652"/>
      <c r="P652"/>
      <c r="S652"/>
      <c r="U652"/>
      <c r="V652"/>
      <c r="X652"/>
      <c r="Y652"/>
      <c r="Z652"/>
    </row>
    <row r="653" spans="9:26" ht="15">
      <c r="I653"/>
      <c r="J653"/>
      <c r="K653"/>
      <c r="M653"/>
      <c r="N653"/>
      <c r="P653"/>
      <c r="S653"/>
      <c r="U653"/>
      <c r="V653"/>
      <c r="X653"/>
      <c r="Y653"/>
      <c r="Z653"/>
    </row>
    <row r="654" spans="9:26" ht="15">
      <c r="I654"/>
      <c r="J654"/>
      <c r="K654"/>
      <c r="M654"/>
      <c r="N654"/>
      <c r="P654"/>
      <c r="S654"/>
      <c r="U654"/>
      <c r="V654"/>
      <c r="X654"/>
      <c r="Y654"/>
      <c r="Z654"/>
    </row>
    <row r="655" spans="9:26" ht="15">
      <c r="I655"/>
      <c r="J655"/>
      <c r="K655"/>
      <c r="M655"/>
      <c r="N655"/>
      <c r="P655"/>
      <c r="S655"/>
      <c r="U655"/>
      <c r="V655"/>
      <c r="X655"/>
      <c r="Y655"/>
      <c r="Z655"/>
    </row>
    <row r="656" spans="9:26" ht="15">
      <c r="I656"/>
      <c r="J656"/>
      <c r="K656"/>
      <c r="M656"/>
      <c r="N656"/>
      <c r="P656"/>
      <c r="S656"/>
      <c r="U656"/>
      <c r="V656"/>
      <c r="X656"/>
      <c r="Y656"/>
      <c r="Z656"/>
    </row>
    <row r="657" spans="9:26" ht="15">
      <c r="I657"/>
      <c r="J657"/>
      <c r="K657"/>
      <c r="M657"/>
      <c r="N657"/>
      <c r="P657"/>
      <c r="S657"/>
      <c r="U657"/>
      <c r="V657"/>
      <c r="X657"/>
      <c r="Y657"/>
      <c r="Z657"/>
    </row>
    <row r="658" spans="9:26" ht="15">
      <c r="I658"/>
      <c r="J658"/>
      <c r="K658"/>
      <c r="M658"/>
      <c r="N658"/>
      <c r="P658"/>
      <c r="S658"/>
      <c r="U658"/>
      <c r="V658"/>
      <c r="X658"/>
      <c r="Y658"/>
      <c r="Z658"/>
    </row>
    <row r="659" spans="9:26" ht="15">
      <c r="I659"/>
      <c r="J659"/>
      <c r="K659"/>
      <c r="M659"/>
      <c r="N659"/>
      <c r="P659"/>
      <c r="S659"/>
      <c r="U659"/>
      <c r="V659"/>
      <c r="X659"/>
      <c r="Y659"/>
      <c r="Z659"/>
    </row>
    <row r="660" spans="9:26" ht="15">
      <c r="I660"/>
      <c r="J660"/>
      <c r="K660"/>
      <c r="M660"/>
      <c r="N660"/>
      <c r="P660"/>
      <c r="S660"/>
      <c r="U660"/>
      <c r="V660"/>
      <c r="X660"/>
      <c r="Y660"/>
      <c r="Z660"/>
    </row>
    <row r="661" spans="9:26" ht="15">
      <c r="I661"/>
      <c r="J661"/>
      <c r="K661"/>
      <c r="M661"/>
      <c r="N661"/>
      <c r="P661"/>
      <c r="S661"/>
      <c r="U661"/>
      <c r="V661"/>
      <c r="X661"/>
      <c r="Y661"/>
      <c r="Z661"/>
    </row>
    <row r="662" spans="9:26" ht="15">
      <c r="I662"/>
      <c r="J662"/>
      <c r="K662"/>
      <c r="M662"/>
      <c r="N662"/>
      <c r="P662"/>
      <c r="S662"/>
      <c r="U662"/>
      <c r="V662"/>
      <c r="X662"/>
      <c r="Y662"/>
      <c r="Z662"/>
    </row>
    <row r="663" spans="9:26" ht="15">
      <c r="I663"/>
      <c r="J663"/>
      <c r="K663"/>
      <c r="M663"/>
      <c r="N663"/>
      <c r="P663"/>
      <c r="S663"/>
      <c r="U663"/>
      <c r="V663"/>
      <c r="X663"/>
      <c r="Y663"/>
      <c r="Z663"/>
    </row>
    <row r="664" spans="9:26" ht="15">
      <c r="I664"/>
      <c r="J664"/>
      <c r="K664"/>
      <c r="M664"/>
      <c r="N664"/>
      <c r="P664"/>
      <c r="S664"/>
      <c r="U664"/>
      <c r="V664"/>
      <c r="X664"/>
      <c r="Y664"/>
      <c r="Z664"/>
    </row>
    <row r="665" spans="9:26" ht="15">
      <c r="I665"/>
      <c r="J665"/>
      <c r="K665"/>
      <c r="M665"/>
      <c r="N665"/>
      <c r="P665"/>
      <c r="S665"/>
      <c r="U665"/>
      <c r="V665"/>
      <c r="X665"/>
      <c r="Y665"/>
      <c r="Z665"/>
    </row>
    <row r="666" spans="9:26" ht="15">
      <c r="I666"/>
      <c r="J666"/>
      <c r="K666"/>
      <c r="M666"/>
      <c r="N666"/>
      <c r="P666"/>
      <c r="S666"/>
      <c r="U666"/>
      <c r="V666"/>
      <c r="X666"/>
      <c r="Y666"/>
      <c r="Z666"/>
    </row>
    <row r="667" spans="9:26" ht="15">
      <c r="I667"/>
      <c r="J667"/>
      <c r="K667"/>
      <c r="M667"/>
      <c r="N667"/>
      <c r="P667"/>
      <c r="S667"/>
      <c r="U667"/>
      <c r="V667"/>
      <c r="X667"/>
      <c r="Y667"/>
      <c r="Z667"/>
    </row>
    <row r="668" spans="9:26" ht="15">
      <c r="I668"/>
      <c r="J668"/>
      <c r="K668"/>
      <c r="M668"/>
      <c r="N668"/>
      <c r="P668"/>
      <c r="S668"/>
      <c r="U668"/>
      <c r="V668"/>
      <c r="X668"/>
      <c r="Y668"/>
      <c r="Z668"/>
    </row>
    <row r="669" spans="9:26" ht="15">
      <c r="I669"/>
      <c r="J669"/>
      <c r="K669"/>
      <c r="M669"/>
      <c r="N669"/>
      <c r="P669"/>
      <c r="S669"/>
      <c r="U669"/>
      <c r="V669"/>
      <c r="X669"/>
      <c r="Y669"/>
      <c r="Z669"/>
    </row>
    <row r="670" spans="9:26" ht="15">
      <c r="I670"/>
      <c r="J670"/>
      <c r="K670"/>
      <c r="M670"/>
      <c r="N670"/>
      <c r="P670"/>
      <c r="S670"/>
      <c r="U670"/>
      <c r="V670"/>
      <c r="X670"/>
      <c r="Y670"/>
      <c r="Z670"/>
    </row>
    <row r="671" spans="9:26" ht="15">
      <c r="I671"/>
      <c r="J671"/>
      <c r="K671"/>
      <c r="M671"/>
      <c r="N671"/>
      <c r="P671"/>
      <c r="S671"/>
      <c r="U671"/>
      <c r="V671"/>
      <c r="X671"/>
      <c r="Y671"/>
      <c r="Z671"/>
    </row>
    <row r="672" spans="9:26" ht="15">
      <c r="I672"/>
      <c r="J672"/>
      <c r="K672"/>
      <c r="M672"/>
      <c r="N672"/>
      <c r="P672"/>
      <c r="S672"/>
      <c r="U672"/>
      <c r="V672"/>
      <c r="X672"/>
      <c r="Y672"/>
      <c r="Z672"/>
    </row>
    <row r="673" spans="9:26" ht="15">
      <c r="I673"/>
      <c r="J673"/>
      <c r="K673"/>
      <c r="M673"/>
      <c r="N673"/>
      <c r="P673"/>
      <c r="S673"/>
      <c r="U673"/>
      <c r="V673"/>
      <c r="X673"/>
      <c r="Y673"/>
      <c r="Z673"/>
    </row>
    <row r="674" spans="9:26" ht="15">
      <c r="I674"/>
      <c r="J674"/>
      <c r="K674"/>
      <c r="M674"/>
      <c r="N674"/>
      <c r="P674"/>
      <c r="S674"/>
      <c r="U674"/>
      <c r="V674"/>
      <c r="X674"/>
      <c r="Y674"/>
      <c r="Z674"/>
    </row>
    <row r="675" spans="9:26" ht="15">
      <c r="I675"/>
      <c r="J675"/>
      <c r="K675"/>
      <c r="M675"/>
      <c r="N675"/>
      <c r="P675"/>
      <c r="S675"/>
      <c r="U675"/>
      <c r="V675"/>
      <c r="X675"/>
      <c r="Y675"/>
      <c r="Z675"/>
    </row>
    <row r="676" spans="9:26" ht="15">
      <c r="I676"/>
      <c r="J676"/>
      <c r="K676"/>
      <c r="M676"/>
      <c r="N676"/>
      <c r="P676"/>
      <c r="S676"/>
      <c r="U676"/>
      <c r="V676"/>
      <c r="X676"/>
      <c r="Y676"/>
      <c r="Z676"/>
    </row>
    <row r="677" spans="9:26" ht="15">
      <c r="I677"/>
      <c r="J677"/>
      <c r="K677"/>
      <c r="M677"/>
      <c r="N677"/>
      <c r="P677"/>
      <c r="S677"/>
      <c r="U677"/>
      <c r="V677"/>
      <c r="X677"/>
      <c r="Y677"/>
      <c r="Z677"/>
    </row>
    <row r="678" spans="9:26" ht="15">
      <c r="I678"/>
      <c r="J678"/>
      <c r="K678"/>
      <c r="M678"/>
      <c r="N678"/>
      <c r="P678"/>
      <c r="S678"/>
      <c r="U678"/>
      <c r="V678"/>
      <c r="X678"/>
      <c r="Y678"/>
      <c r="Z678"/>
    </row>
    <row r="679" spans="9:26" ht="15">
      <c r="I679"/>
      <c r="J679"/>
      <c r="K679"/>
      <c r="M679"/>
      <c r="N679"/>
      <c r="P679"/>
      <c r="S679"/>
      <c r="U679"/>
      <c r="V679"/>
      <c r="X679"/>
      <c r="Y679"/>
      <c r="Z679"/>
    </row>
    <row r="680" spans="9:26" ht="15">
      <c r="I680"/>
      <c r="J680"/>
      <c r="K680"/>
      <c r="M680"/>
      <c r="N680"/>
      <c r="P680"/>
      <c r="S680"/>
      <c r="U680"/>
      <c r="V680"/>
      <c r="X680"/>
      <c r="Y680"/>
      <c r="Z680"/>
    </row>
    <row r="681" spans="9:26" ht="15">
      <c r="I681"/>
      <c r="J681"/>
      <c r="K681"/>
      <c r="M681"/>
      <c r="N681"/>
      <c r="P681"/>
      <c r="S681"/>
      <c r="U681"/>
      <c r="V681"/>
      <c r="X681"/>
      <c r="Y681"/>
      <c r="Z681"/>
    </row>
    <row r="682" spans="9:26" ht="15">
      <c r="I682"/>
      <c r="J682"/>
      <c r="K682"/>
      <c r="M682"/>
      <c r="N682"/>
      <c r="P682"/>
      <c r="S682"/>
      <c r="U682"/>
      <c r="V682"/>
      <c r="X682"/>
      <c r="Y682"/>
      <c r="Z682"/>
    </row>
    <row r="683" spans="9:26" ht="15">
      <c r="I683"/>
      <c r="J683"/>
      <c r="K683"/>
      <c r="M683"/>
      <c r="N683"/>
      <c r="P683"/>
      <c r="S683"/>
      <c r="U683"/>
      <c r="V683"/>
      <c r="X683"/>
      <c r="Y683"/>
      <c r="Z683"/>
    </row>
    <row r="684" spans="9:26" ht="15">
      <c r="I684"/>
      <c r="J684"/>
      <c r="K684"/>
      <c r="M684"/>
      <c r="N684"/>
      <c r="P684"/>
      <c r="S684"/>
      <c r="U684"/>
      <c r="V684"/>
      <c r="X684"/>
      <c r="Y684"/>
      <c r="Z684"/>
    </row>
    <row r="685" spans="9:26" ht="15">
      <c r="I685"/>
      <c r="J685"/>
      <c r="K685"/>
      <c r="M685"/>
      <c r="N685"/>
      <c r="P685"/>
      <c r="S685"/>
      <c r="U685"/>
      <c r="V685"/>
      <c r="X685"/>
      <c r="Y685"/>
      <c r="Z685"/>
    </row>
    <row r="686" spans="9:26" ht="15">
      <c r="I686"/>
      <c r="J686"/>
      <c r="K686"/>
      <c r="M686"/>
      <c r="N686"/>
      <c r="P686"/>
      <c r="S686"/>
      <c r="U686"/>
      <c r="V686"/>
      <c r="X686"/>
      <c r="Y686"/>
      <c r="Z686"/>
    </row>
    <row r="687" spans="9:26" ht="15">
      <c r="I687"/>
      <c r="J687"/>
      <c r="K687"/>
      <c r="M687"/>
      <c r="N687"/>
      <c r="P687"/>
      <c r="S687"/>
      <c r="U687"/>
      <c r="V687"/>
      <c r="X687"/>
      <c r="Y687"/>
      <c r="Z687"/>
    </row>
    <row r="688" spans="9:26" ht="15">
      <c r="I688"/>
      <c r="J688"/>
      <c r="K688"/>
      <c r="M688"/>
      <c r="N688"/>
      <c r="P688"/>
      <c r="S688"/>
      <c r="U688"/>
      <c r="V688"/>
      <c r="X688"/>
      <c r="Y688"/>
      <c r="Z688"/>
    </row>
    <row r="689" spans="9:26" ht="15">
      <c r="I689"/>
      <c r="J689"/>
      <c r="K689"/>
      <c r="M689"/>
      <c r="N689"/>
      <c r="P689"/>
      <c r="S689"/>
      <c r="U689"/>
      <c r="V689"/>
      <c r="X689"/>
      <c r="Y689"/>
      <c r="Z689"/>
    </row>
    <row r="690" spans="9:26" ht="15">
      <c r="I690"/>
      <c r="J690"/>
      <c r="K690"/>
      <c r="M690"/>
      <c r="N690"/>
      <c r="P690"/>
      <c r="S690"/>
      <c r="U690"/>
      <c r="V690"/>
      <c r="X690"/>
      <c r="Y690"/>
      <c r="Z690"/>
    </row>
    <row r="691" spans="9:26" ht="15">
      <c r="I691"/>
      <c r="J691"/>
      <c r="K691"/>
      <c r="M691"/>
      <c r="N691"/>
      <c r="P691"/>
      <c r="S691"/>
      <c r="U691"/>
      <c r="V691"/>
      <c r="X691"/>
      <c r="Y691"/>
      <c r="Z691"/>
    </row>
    <row r="692" spans="9:26" ht="15">
      <c r="I692"/>
      <c r="J692"/>
      <c r="K692"/>
      <c r="M692"/>
      <c r="N692"/>
      <c r="P692"/>
      <c r="S692"/>
      <c r="U692"/>
      <c r="V692"/>
      <c r="X692"/>
      <c r="Y692"/>
      <c r="Z692"/>
    </row>
    <row r="693" spans="9:26" ht="15">
      <c r="I693"/>
      <c r="J693"/>
      <c r="K693"/>
      <c r="M693"/>
      <c r="N693"/>
      <c r="P693"/>
      <c r="S693"/>
      <c r="U693"/>
      <c r="V693"/>
      <c r="X693"/>
      <c r="Y693"/>
      <c r="Z693"/>
    </row>
    <row r="694" spans="9:26" ht="15">
      <c r="I694"/>
      <c r="J694"/>
      <c r="K694"/>
      <c r="M694"/>
      <c r="N694"/>
      <c r="P694"/>
      <c r="S694"/>
      <c r="U694"/>
      <c r="V694"/>
      <c r="X694"/>
      <c r="Y694"/>
      <c r="Z694"/>
    </row>
    <row r="695" spans="9:26" ht="15">
      <c r="I695"/>
      <c r="J695"/>
      <c r="K695"/>
      <c r="M695"/>
      <c r="N695"/>
      <c r="P695"/>
      <c r="S695"/>
      <c r="U695"/>
      <c r="V695"/>
      <c r="X695"/>
      <c r="Y695"/>
      <c r="Z695"/>
    </row>
    <row r="696" spans="9:26" ht="15">
      <c r="I696"/>
      <c r="J696"/>
      <c r="K696"/>
      <c r="M696"/>
      <c r="N696"/>
      <c r="P696"/>
      <c r="S696"/>
      <c r="U696"/>
      <c r="V696"/>
      <c r="X696"/>
      <c r="Y696"/>
      <c r="Z696"/>
    </row>
    <row r="697" spans="9:26" ht="15">
      <c r="I697"/>
      <c r="J697"/>
      <c r="K697"/>
      <c r="M697"/>
      <c r="N697"/>
      <c r="P697"/>
      <c r="S697"/>
      <c r="U697"/>
      <c r="V697"/>
      <c r="X697"/>
      <c r="Y697"/>
      <c r="Z697"/>
    </row>
    <row r="698" spans="9:26" ht="15">
      <c r="I698"/>
      <c r="J698"/>
      <c r="K698"/>
      <c r="M698"/>
      <c r="N698"/>
      <c r="P698"/>
      <c r="S698"/>
      <c r="U698"/>
      <c r="V698"/>
      <c r="X698"/>
      <c r="Y698"/>
      <c r="Z698"/>
    </row>
    <row r="699" spans="9:26" ht="15">
      <c r="I699"/>
      <c r="J699"/>
      <c r="K699"/>
      <c r="M699"/>
      <c r="N699"/>
      <c r="P699"/>
      <c r="S699"/>
      <c r="U699"/>
      <c r="V699"/>
      <c r="X699"/>
      <c r="Y699"/>
      <c r="Z699"/>
    </row>
    <row r="700" spans="9:26" ht="15">
      <c r="I700"/>
      <c r="J700"/>
      <c r="K700"/>
      <c r="M700"/>
      <c r="N700"/>
      <c r="P700"/>
      <c r="S700"/>
      <c r="U700"/>
      <c r="V700"/>
      <c r="X700"/>
      <c r="Y700"/>
      <c r="Z700"/>
    </row>
    <row r="701" spans="9:26" ht="15">
      <c r="I701"/>
      <c r="J701"/>
      <c r="K701"/>
      <c r="M701"/>
      <c r="N701"/>
      <c r="P701"/>
      <c r="S701"/>
      <c r="U701"/>
      <c r="V701"/>
      <c r="X701"/>
      <c r="Y701"/>
      <c r="Z701"/>
    </row>
    <row r="702" spans="9:26" ht="15">
      <c r="I702"/>
      <c r="J702"/>
      <c r="K702"/>
      <c r="M702"/>
      <c r="N702"/>
      <c r="P702"/>
      <c r="S702"/>
      <c r="U702"/>
      <c r="V702"/>
      <c r="X702"/>
      <c r="Y702"/>
      <c r="Z702"/>
    </row>
    <row r="703" spans="9:26" ht="15">
      <c r="I703"/>
      <c r="J703"/>
      <c r="K703"/>
      <c r="M703"/>
      <c r="N703"/>
      <c r="P703"/>
      <c r="S703"/>
      <c r="U703"/>
      <c r="V703"/>
      <c r="X703"/>
      <c r="Y703"/>
      <c r="Z703"/>
    </row>
    <row r="704" spans="9:26" ht="15">
      <c r="I704"/>
      <c r="J704"/>
      <c r="K704"/>
      <c r="M704"/>
      <c r="N704"/>
      <c r="P704"/>
      <c r="S704"/>
      <c r="U704"/>
      <c r="V704"/>
      <c r="X704"/>
      <c r="Y704"/>
      <c r="Z704"/>
    </row>
    <row r="705" spans="9:26" ht="15">
      <c r="I705"/>
      <c r="J705"/>
      <c r="K705"/>
      <c r="M705"/>
      <c r="N705"/>
      <c r="P705"/>
      <c r="S705"/>
      <c r="U705"/>
      <c r="V705"/>
      <c r="X705"/>
      <c r="Y705"/>
      <c r="Z705"/>
    </row>
    <row r="706" spans="9:26" ht="15">
      <c r="I706"/>
      <c r="J706"/>
      <c r="K706"/>
      <c r="M706"/>
      <c r="N706"/>
      <c r="P706"/>
      <c r="S706"/>
      <c r="U706"/>
      <c r="V706"/>
      <c r="X706"/>
      <c r="Y706"/>
      <c r="Z706"/>
    </row>
    <row r="707" spans="9:26" ht="15">
      <c r="I707"/>
      <c r="J707"/>
      <c r="K707"/>
      <c r="M707"/>
      <c r="N707"/>
      <c r="P707"/>
      <c r="S707"/>
      <c r="U707"/>
      <c r="V707"/>
      <c r="X707"/>
      <c r="Y707"/>
      <c r="Z707"/>
    </row>
    <row r="708" spans="9:26" ht="15">
      <c r="I708"/>
      <c r="J708"/>
      <c r="K708"/>
      <c r="M708"/>
      <c r="N708"/>
      <c r="P708"/>
      <c r="S708"/>
      <c r="U708"/>
      <c r="V708"/>
      <c r="X708"/>
      <c r="Y708"/>
      <c r="Z708"/>
    </row>
    <row r="709" spans="9:26" ht="15">
      <c r="I709"/>
      <c r="J709"/>
      <c r="K709"/>
      <c r="M709"/>
      <c r="N709"/>
      <c r="P709"/>
      <c r="S709"/>
      <c r="U709"/>
      <c r="V709"/>
      <c r="X709"/>
      <c r="Y709"/>
      <c r="Z709"/>
    </row>
    <row r="710" spans="9:26" ht="15">
      <c r="I710"/>
      <c r="J710"/>
      <c r="K710"/>
      <c r="M710"/>
      <c r="N710"/>
      <c r="P710"/>
      <c r="S710"/>
      <c r="U710"/>
      <c r="V710"/>
      <c r="X710"/>
      <c r="Y710"/>
      <c r="Z710"/>
    </row>
    <row r="711" spans="9:26" ht="15">
      <c r="I711"/>
      <c r="J711"/>
      <c r="K711"/>
      <c r="M711"/>
      <c r="N711"/>
      <c r="P711"/>
      <c r="S711"/>
      <c r="U711"/>
      <c r="V711"/>
      <c r="X711"/>
      <c r="Y711"/>
      <c r="Z711"/>
    </row>
    <row r="712" spans="9:26" ht="15">
      <c r="I712"/>
      <c r="J712"/>
      <c r="K712"/>
      <c r="M712"/>
      <c r="N712"/>
      <c r="P712"/>
      <c r="S712"/>
      <c r="U712"/>
      <c r="V712"/>
      <c r="X712"/>
      <c r="Y712"/>
      <c r="Z712"/>
    </row>
    <row r="713" spans="9:26" ht="15">
      <c r="I713"/>
      <c r="J713"/>
      <c r="K713"/>
      <c r="M713"/>
      <c r="N713"/>
      <c r="P713"/>
      <c r="S713"/>
      <c r="U713"/>
      <c r="V713"/>
      <c r="X713"/>
      <c r="Y713"/>
      <c r="Z713"/>
    </row>
    <row r="714" spans="9:26" ht="15">
      <c r="I714"/>
      <c r="J714"/>
      <c r="K714"/>
      <c r="M714"/>
      <c r="N714"/>
      <c r="P714"/>
      <c r="S714"/>
      <c r="U714"/>
      <c r="V714"/>
      <c r="X714"/>
      <c r="Y714"/>
      <c r="Z714"/>
    </row>
    <row r="715" spans="9:26" ht="15">
      <c r="I715"/>
      <c r="J715"/>
      <c r="K715"/>
      <c r="M715"/>
      <c r="N715"/>
      <c r="P715"/>
      <c r="S715"/>
      <c r="U715"/>
      <c r="V715"/>
      <c r="X715"/>
      <c r="Y715"/>
      <c r="Z715"/>
    </row>
    <row r="716" spans="9:26" ht="15">
      <c r="I716"/>
      <c r="J716"/>
      <c r="K716"/>
      <c r="M716"/>
      <c r="N716"/>
      <c r="P716"/>
      <c r="S716"/>
      <c r="U716"/>
      <c r="V716"/>
      <c r="X716"/>
      <c r="Y716"/>
      <c r="Z716"/>
    </row>
    <row r="717" spans="9:26" ht="15">
      <c r="I717"/>
      <c r="J717"/>
      <c r="K717"/>
      <c r="M717"/>
      <c r="N717"/>
      <c r="P717"/>
      <c r="S717"/>
      <c r="U717"/>
      <c r="V717"/>
      <c r="X717"/>
      <c r="Y717"/>
      <c r="Z717"/>
    </row>
    <row r="718" spans="9:26" ht="15">
      <c r="I718"/>
      <c r="J718"/>
      <c r="K718"/>
      <c r="M718"/>
      <c r="N718"/>
      <c r="P718"/>
      <c r="S718"/>
      <c r="U718"/>
      <c r="V718"/>
      <c r="X718"/>
      <c r="Y718"/>
      <c r="Z718"/>
    </row>
    <row r="719" spans="9:26" ht="15">
      <c r="I719"/>
      <c r="J719"/>
      <c r="K719"/>
      <c r="M719"/>
      <c r="N719"/>
      <c r="P719"/>
      <c r="S719"/>
      <c r="U719"/>
      <c r="V719"/>
      <c r="X719"/>
      <c r="Y719"/>
      <c r="Z719"/>
    </row>
    <row r="720" spans="9:26" ht="15">
      <c r="I720"/>
      <c r="J720"/>
      <c r="K720"/>
      <c r="M720"/>
      <c r="N720"/>
      <c r="P720"/>
      <c r="S720"/>
      <c r="U720"/>
      <c r="V720"/>
      <c r="X720"/>
      <c r="Y720"/>
      <c r="Z720"/>
    </row>
    <row r="721" spans="9:26" ht="15">
      <c r="I721"/>
      <c r="J721"/>
      <c r="K721"/>
      <c r="M721"/>
      <c r="N721"/>
      <c r="P721"/>
      <c r="S721"/>
      <c r="U721"/>
      <c r="V721"/>
      <c r="X721"/>
      <c r="Y721"/>
      <c r="Z721"/>
    </row>
    <row r="722" spans="9:26" ht="15">
      <c r="I722"/>
      <c r="J722"/>
      <c r="K722"/>
      <c r="M722"/>
      <c r="N722"/>
      <c r="P722"/>
      <c r="S722"/>
      <c r="U722"/>
      <c r="V722"/>
      <c r="X722"/>
      <c r="Y722"/>
      <c r="Z722"/>
    </row>
    <row r="723" spans="9:26" ht="15">
      <c r="I723"/>
      <c r="J723"/>
      <c r="K723"/>
      <c r="M723"/>
      <c r="N723"/>
      <c r="P723"/>
      <c r="S723"/>
      <c r="U723"/>
      <c r="V723"/>
      <c r="X723"/>
      <c r="Y723"/>
      <c r="Z723"/>
    </row>
    <row r="724" spans="9:26" ht="15">
      <c r="I724"/>
      <c r="J724"/>
      <c r="K724"/>
      <c r="M724"/>
      <c r="N724"/>
      <c r="P724"/>
      <c r="S724"/>
      <c r="U724"/>
      <c r="V724"/>
      <c r="X724"/>
      <c r="Y724"/>
      <c r="Z724"/>
    </row>
    <row r="725" spans="9:26" ht="15">
      <c r="I725"/>
      <c r="J725"/>
      <c r="K725"/>
      <c r="M725"/>
      <c r="N725"/>
      <c r="P725"/>
      <c r="S725"/>
      <c r="U725"/>
      <c r="V725"/>
      <c r="X725"/>
      <c r="Y725"/>
      <c r="Z725"/>
    </row>
    <row r="726" spans="9:26" ht="15">
      <c r="I726"/>
      <c r="J726"/>
      <c r="K726"/>
      <c r="M726"/>
      <c r="N726"/>
      <c r="P726"/>
      <c r="S726"/>
      <c r="U726"/>
      <c r="V726"/>
      <c r="X726"/>
      <c r="Y726"/>
      <c r="Z726"/>
    </row>
    <row r="727" spans="9:26" ht="15">
      <c r="I727"/>
      <c r="J727"/>
      <c r="K727"/>
      <c r="M727"/>
      <c r="N727"/>
      <c r="P727"/>
      <c r="S727"/>
      <c r="U727"/>
      <c r="V727"/>
      <c r="X727"/>
      <c r="Y727"/>
      <c r="Z727"/>
    </row>
    <row r="728" spans="9:26" ht="15">
      <c r="I728"/>
      <c r="J728"/>
      <c r="K728"/>
      <c r="M728"/>
      <c r="N728"/>
      <c r="P728"/>
      <c r="S728"/>
      <c r="U728"/>
      <c r="V728"/>
      <c r="X728"/>
      <c r="Y728"/>
      <c r="Z728"/>
    </row>
    <row r="729" spans="9:26" ht="15">
      <c r="I729"/>
      <c r="J729"/>
      <c r="K729"/>
      <c r="M729"/>
      <c r="N729"/>
      <c r="P729"/>
      <c r="S729"/>
      <c r="U729"/>
      <c r="V729"/>
      <c r="X729"/>
      <c r="Y729"/>
      <c r="Z729"/>
    </row>
    <row r="730" spans="9:26" ht="15">
      <c r="I730"/>
      <c r="J730"/>
      <c r="K730"/>
      <c r="M730"/>
      <c r="N730"/>
      <c r="P730"/>
      <c r="S730"/>
      <c r="U730"/>
      <c r="V730"/>
      <c r="X730"/>
      <c r="Y730"/>
      <c r="Z730"/>
    </row>
    <row r="731" spans="9:26" ht="15">
      <c r="I731"/>
      <c r="J731"/>
      <c r="K731"/>
      <c r="M731"/>
      <c r="N731"/>
      <c r="P731"/>
      <c r="S731"/>
      <c r="U731"/>
      <c r="V731"/>
      <c r="X731"/>
      <c r="Y731"/>
      <c r="Z731"/>
    </row>
    <row r="732" spans="9:26" ht="15">
      <c r="I732"/>
      <c r="J732"/>
      <c r="K732"/>
      <c r="M732"/>
      <c r="N732"/>
      <c r="P732"/>
      <c r="S732"/>
      <c r="U732"/>
      <c r="V732"/>
      <c r="X732"/>
      <c r="Y732"/>
      <c r="Z732"/>
    </row>
    <row r="733" spans="9:26" ht="15">
      <c r="I733"/>
      <c r="J733"/>
      <c r="K733"/>
      <c r="M733"/>
      <c r="N733"/>
      <c r="P733"/>
      <c r="S733"/>
      <c r="U733"/>
      <c r="V733"/>
      <c r="X733"/>
      <c r="Y733"/>
      <c r="Z733"/>
    </row>
    <row r="734" spans="9:26" ht="15">
      <c r="I734"/>
      <c r="J734"/>
      <c r="K734"/>
      <c r="M734"/>
      <c r="N734"/>
      <c r="P734"/>
      <c r="S734"/>
      <c r="U734"/>
      <c r="V734"/>
      <c r="X734"/>
      <c r="Y734"/>
      <c r="Z734"/>
    </row>
    <row r="735" spans="9:26" ht="15">
      <c r="I735"/>
      <c r="J735"/>
      <c r="K735"/>
      <c r="M735"/>
      <c r="N735"/>
      <c r="P735"/>
      <c r="S735"/>
      <c r="U735"/>
      <c r="V735"/>
      <c r="X735"/>
      <c r="Y735"/>
      <c r="Z735"/>
    </row>
    <row r="736" spans="9:26" ht="15">
      <c r="I736"/>
      <c r="J736"/>
      <c r="K736"/>
      <c r="M736"/>
      <c r="N736"/>
      <c r="P736"/>
      <c r="S736"/>
      <c r="U736"/>
      <c r="V736"/>
      <c r="X736"/>
      <c r="Y736"/>
      <c r="Z736"/>
    </row>
    <row r="737" spans="9:26" ht="15">
      <c r="I737"/>
      <c r="J737"/>
      <c r="K737"/>
      <c r="M737"/>
      <c r="N737"/>
      <c r="P737"/>
      <c r="S737"/>
      <c r="U737"/>
      <c r="V737"/>
      <c r="X737"/>
      <c r="Y737"/>
      <c r="Z737"/>
    </row>
    <row r="738" spans="9:26" ht="15">
      <c r="I738"/>
      <c r="J738"/>
      <c r="K738"/>
      <c r="M738"/>
      <c r="N738"/>
      <c r="P738"/>
      <c r="S738"/>
      <c r="U738"/>
      <c r="V738"/>
      <c r="X738"/>
      <c r="Y738"/>
      <c r="Z738"/>
    </row>
    <row r="739" spans="9:26" ht="15">
      <c r="I739"/>
      <c r="J739"/>
      <c r="K739"/>
      <c r="M739"/>
      <c r="N739"/>
      <c r="P739"/>
      <c r="S739"/>
      <c r="U739"/>
      <c r="V739"/>
      <c r="X739"/>
      <c r="Y739"/>
      <c r="Z739"/>
    </row>
    <row r="740" spans="9:26" ht="15">
      <c r="I740"/>
      <c r="J740"/>
      <c r="K740"/>
      <c r="M740"/>
      <c r="N740"/>
      <c r="P740"/>
      <c r="S740"/>
      <c r="U740"/>
      <c r="V740"/>
      <c r="X740"/>
      <c r="Y740"/>
      <c r="Z740"/>
    </row>
    <row r="741" spans="9:26" ht="15">
      <c r="I741"/>
      <c r="J741"/>
      <c r="K741"/>
      <c r="M741"/>
      <c r="N741"/>
      <c r="P741"/>
      <c r="S741"/>
      <c r="U741"/>
      <c r="V741"/>
      <c r="X741"/>
      <c r="Y741"/>
      <c r="Z741"/>
    </row>
    <row r="742" spans="9:26" ht="15">
      <c r="I742"/>
      <c r="J742"/>
      <c r="K742"/>
      <c r="M742"/>
      <c r="N742"/>
      <c r="P742"/>
      <c r="S742"/>
      <c r="U742"/>
      <c r="V742"/>
      <c r="X742"/>
      <c r="Y742"/>
      <c r="Z742"/>
    </row>
    <row r="743" spans="9:26" ht="15">
      <c r="I743"/>
      <c r="J743"/>
      <c r="K743"/>
      <c r="M743"/>
      <c r="N743"/>
      <c r="P743"/>
      <c r="S743"/>
      <c r="U743"/>
      <c r="V743"/>
      <c r="X743"/>
      <c r="Y743"/>
      <c r="Z743"/>
    </row>
    <row r="744" spans="9:26" ht="15">
      <c r="I744"/>
      <c r="J744"/>
      <c r="K744"/>
      <c r="M744"/>
      <c r="N744"/>
      <c r="P744"/>
      <c r="S744"/>
      <c r="U744"/>
      <c r="V744"/>
      <c r="X744"/>
      <c r="Y744"/>
      <c r="Z744"/>
    </row>
    <row r="745" spans="9:26" ht="15">
      <c r="I745"/>
      <c r="J745"/>
      <c r="K745"/>
      <c r="M745"/>
      <c r="N745"/>
      <c r="P745"/>
      <c r="S745"/>
      <c r="U745"/>
      <c r="V745"/>
      <c r="X745"/>
      <c r="Y745"/>
      <c r="Z745"/>
    </row>
    <row r="746" spans="9:26" ht="15">
      <c r="I746"/>
      <c r="J746"/>
      <c r="K746"/>
      <c r="M746"/>
      <c r="N746"/>
      <c r="P746"/>
      <c r="S746"/>
      <c r="U746"/>
      <c r="V746"/>
      <c r="X746"/>
      <c r="Y746"/>
      <c r="Z746"/>
    </row>
    <row r="747" spans="9:26" ht="15">
      <c r="I747"/>
      <c r="J747"/>
      <c r="K747"/>
      <c r="M747"/>
      <c r="N747"/>
      <c r="P747"/>
      <c r="S747"/>
      <c r="U747"/>
      <c r="V747"/>
      <c r="X747"/>
      <c r="Y747"/>
      <c r="Z747"/>
    </row>
    <row r="748" spans="9:26" ht="15">
      <c r="I748"/>
      <c r="J748"/>
      <c r="K748"/>
      <c r="M748"/>
      <c r="N748"/>
      <c r="P748"/>
      <c r="S748"/>
      <c r="U748"/>
      <c r="V748"/>
      <c r="X748"/>
      <c r="Y748"/>
      <c r="Z748"/>
    </row>
    <row r="749" spans="9:26" ht="15">
      <c r="I749"/>
      <c r="J749"/>
      <c r="K749"/>
      <c r="M749"/>
      <c r="N749"/>
      <c r="P749"/>
      <c r="S749"/>
      <c r="U749"/>
      <c r="V749"/>
      <c r="X749"/>
      <c r="Y749"/>
      <c r="Z749"/>
    </row>
    <row r="750" spans="9:26" ht="15">
      <c r="I750"/>
      <c r="J750"/>
      <c r="K750"/>
      <c r="M750"/>
      <c r="N750"/>
      <c r="P750"/>
      <c r="S750"/>
      <c r="U750"/>
      <c r="V750"/>
      <c r="X750"/>
      <c r="Y750"/>
      <c r="Z750"/>
    </row>
    <row r="751" spans="9:26" ht="15">
      <c r="I751"/>
      <c r="J751"/>
      <c r="K751"/>
      <c r="M751"/>
      <c r="N751"/>
      <c r="P751"/>
      <c r="S751"/>
      <c r="U751"/>
      <c r="V751"/>
      <c r="X751"/>
      <c r="Y751"/>
      <c r="Z751"/>
    </row>
    <row r="752" spans="9:26" ht="15">
      <c r="I752"/>
      <c r="J752"/>
      <c r="K752"/>
      <c r="M752"/>
      <c r="N752"/>
      <c r="P752"/>
      <c r="S752"/>
      <c r="U752"/>
      <c r="V752"/>
      <c r="X752"/>
      <c r="Y752"/>
      <c r="Z752"/>
    </row>
    <row r="753" spans="9:26" ht="15">
      <c r="I753"/>
      <c r="J753"/>
      <c r="K753"/>
      <c r="M753"/>
      <c r="N753"/>
      <c r="P753"/>
      <c r="S753"/>
      <c r="U753"/>
      <c r="V753"/>
      <c r="X753"/>
      <c r="Y753"/>
      <c r="Z753"/>
    </row>
    <row r="754" spans="9:26" ht="15">
      <c r="I754"/>
      <c r="J754"/>
      <c r="K754"/>
      <c r="M754"/>
      <c r="N754"/>
      <c r="P754"/>
      <c r="S754"/>
      <c r="U754"/>
      <c r="V754"/>
      <c r="X754"/>
      <c r="Y754"/>
      <c r="Z754"/>
    </row>
    <row r="755" spans="9:26" ht="15">
      <c r="I755"/>
      <c r="J755"/>
      <c r="K755"/>
      <c r="M755"/>
      <c r="N755"/>
      <c r="P755"/>
      <c r="S755"/>
      <c r="U755"/>
      <c r="V755"/>
      <c r="X755"/>
      <c r="Y755"/>
      <c r="Z755"/>
    </row>
    <row r="756" spans="9:26" ht="15">
      <c r="I756"/>
      <c r="J756"/>
      <c r="K756"/>
      <c r="M756"/>
      <c r="N756"/>
      <c r="P756"/>
      <c r="S756"/>
      <c r="U756"/>
      <c r="V756"/>
      <c r="X756"/>
      <c r="Y756"/>
      <c r="Z756"/>
    </row>
    <row r="757" spans="9:26" ht="15">
      <c r="I757"/>
      <c r="J757"/>
      <c r="K757"/>
      <c r="M757"/>
      <c r="N757"/>
      <c r="P757"/>
      <c r="S757"/>
      <c r="U757"/>
      <c r="V757"/>
      <c r="X757"/>
      <c r="Y757"/>
      <c r="Z757"/>
    </row>
    <row r="758" spans="9:26" ht="15">
      <c r="I758"/>
      <c r="J758"/>
      <c r="K758"/>
      <c r="M758"/>
      <c r="N758"/>
      <c r="P758"/>
      <c r="S758"/>
      <c r="U758"/>
      <c r="V758"/>
      <c r="X758"/>
      <c r="Y758"/>
      <c r="Z758"/>
    </row>
    <row r="759" spans="9:26" ht="15">
      <c r="I759"/>
      <c r="J759"/>
      <c r="K759"/>
      <c r="M759"/>
      <c r="N759"/>
      <c r="P759"/>
      <c r="S759"/>
      <c r="U759"/>
      <c r="V759"/>
      <c r="X759"/>
      <c r="Y759"/>
      <c r="Z759"/>
    </row>
    <row r="760" spans="9:26" ht="15">
      <c r="I760"/>
      <c r="J760"/>
      <c r="K760"/>
      <c r="M760"/>
      <c r="N760"/>
      <c r="P760"/>
      <c r="S760"/>
      <c r="U760"/>
      <c r="V760"/>
      <c r="X760"/>
      <c r="Y760"/>
      <c r="Z760"/>
    </row>
    <row r="761" spans="9:26" ht="15">
      <c r="I761"/>
      <c r="J761"/>
      <c r="K761"/>
      <c r="M761"/>
      <c r="N761"/>
      <c r="P761"/>
      <c r="S761"/>
      <c r="U761"/>
      <c r="V761"/>
      <c r="X761"/>
      <c r="Y761"/>
      <c r="Z761"/>
    </row>
    <row r="762" spans="9:26" ht="15">
      <c r="I762"/>
      <c r="J762"/>
      <c r="K762"/>
      <c r="M762"/>
      <c r="N762"/>
      <c r="P762"/>
      <c r="S762"/>
      <c r="U762"/>
      <c r="V762"/>
      <c r="X762"/>
      <c r="Y762"/>
      <c r="Z762"/>
    </row>
    <row r="763" spans="9:26" ht="15">
      <c r="I763"/>
      <c r="J763"/>
      <c r="K763"/>
      <c r="M763"/>
      <c r="N763"/>
      <c r="P763"/>
      <c r="S763"/>
      <c r="U763"/>
      <c r="V763"/>
      <c r="X763"/>
      <c r="Y763"/>
      <c r="Z763"/>
    </row>
    <row r="764" spans="9:26" ht="15">
      <c r="I764"/>
      <c r="J764"/>
      <c r="K764"/>
      <c r="M764"/>
      <c r="N764"/>
      <c r="P764"/>
      <c r="S764"/>
      <c r="U764"/>
      <c r="V764"/>
      <c r="X764"/>
      <c r="Y764"/>
      <c r="Z764"/>
    </row>
    <row r="765" spans="9:26" ht="15">
      <c r="I765"/>
      <c r="J765"/>
      <c r="K765"/>
      <c r="M765"/>
      <c r="N765"/>
      <c r="P765"/>
      <c r="S765"/>
      <c r="U765"/>
      <c r="V765"/>
      <c r="X765"/>
      <c r="Y765"/>
      <c r="Z765"/>
    </row>
    <row r="766" spans="9:26" ht="15">
      <c r="I766"/>
      <c r="J766"/>
      <c r="K766"/>
      <c r="M766"/>
      <c r="N766"/>
      <c r="P766"/>
      <c r="S766"/>
      <c r="U766"/>
      <c r="V766"/>
      <c r="X766"/>
      <c r="Y766"/>
      <c r="Z766"/>
    </row>
    <row r="767" spans="9:26" ht="15">
      <c r="I767"/>
      <c r="J767"/>
      <c r="K767"/>
      <c r="M767"/>
      <c r="N767"/>
      <c r="P767"/>
      <c r="S767"/>
      <c r="U767"/>
      <c r="V767"/>
      <c r="X767"/>
      <c r="Y767"/>
      <c r="Z767"/>
    </row>
    <row r="768" spans="9:26" ht="15">
      <c r="I768"/>
      <c r="J768"/>
      <c r="K768"/>
      <c r="M768"/>
      <c r="N768"/>
      <c r="P768"/>
      <c r="S768"/>
      <c r="U768"/>
      <c r="V768"/>
      <c r="X768"/>
      <c r="Y768"/>
      <c r="Z768"/>
    </row>
    <row r="769" spans="9:26" ht="15">
      <c r="I769"/>
      <c r="J769"/>
      <c r="K769"/>
      <c r="M769"/>
      <c r="N769"/>
      <c r="P769"/>
      <c r="S769"/>
      <c r="U769"/>
      <c r="V769"/>
      <c r="X769"/>
      <c r="Y769"/>
      <c r="Z769"/>
    </row>
    <row r="770" spans="9:26" ht="15">
      <c r="I770"/>
      <c r="J770"/>
      <c r="K770"/>
      <c r="M770"/>
      <c r="N770"/>
      <c r="P770"/>
      <c r="S770"/>
      <c r="U770"/>
      <c r="V770"/>
      <c r="X770"/>
      <c r="Y770"/>
      <c r="Z770"/>
    </row>
    <row r="771" spans="9:26" ht="15">
      <c r="I771"/>
      <c r="J771"/>
      <c r="K771"/>
      <c r="M771"/>
      <c r="N771"/>
      <c r="P771"/>
      <c r="S771"/>
      <c r="U771"/>
      <c r="V771"/>
      <c r="X771"/>
      <c r="Y771"/>
      <c r="Z771"/>
    </row>
    <row r="772" spans="9:26" ht="15">
      <c r="I772"/>
      <c r="J772"/>
      <c r="K772"/>
      <c r="M772"/>
      <c r="N772"/>
      <c r="P772"/>
      <c r="S772"/>
      <c r="U772"/>
      <c r="V772"/>
      <c r="X772"/>
      <c r="Y772"/>
      <c r="Z772"/>
    </row>
    <row r="773" spans="9:26" ht="15">
      <c r="I773"/>
      <c r="J773"/>
      <c r="K773"/>
      <c r="M773"/>
      <c r="N773"/>
      <c r="P773"/>
      <c r="S773"/>
      <c r="U773"/>
      <c r="V773"/>
      <c r="X773"/>
      <c r="Y773"/>
      <c r="Z773"/>
    </row>
    <row r="774" spans="9:26" ht="15">
      <c r="I774"/>
      <c r="J774"/>
      <c r="K774"/>
      <c r="M774"/>
      <c r="N774"/>
      <c r="P774"/>
      <c r="S774"/>
      <c r="U774"/>
      <c r="V774"/>
      <c r="X774"/>
      <c r="Y774"/>
      <c r="Z774"/>
    </row>
    <row r="775" spans="9:26" ht="15">
      <c r="I775"/>
      <c r="J775"/>
      <c r="K775"/>
      <c r="M775"/>
      <c r="N775"/>
      <c r="P775"/>
      <c r="S775"/>
      <c r="U775"/>
      <c r="V775"/>
      <c r="X775"/>
      <c r="Y775"/>
      <c r="Z775"/>
    </row>
    <row r="776" spans="9:26" ht="15">
      <c r="I776"/>
      <c r="J776"/>
      <c r="K776"/>
      <c r="M776"/>
      <c r="N776"/>
      <c r="P776"/>
      <c r="S776"/>
      <c r="U776"/>
      <c r="V776"/>
      <c r="X776"/>
      <c r="Y776"/>
      <c r="Z776"/>
    </row>
    <row r="777" spans="9:26" ht="15">
      <c r="I777"/>
      <c r="J777"/>
      <c r="K777"/>
      <c r="M777"/>
      <c r="N777"/>
      <c r="P777"/>
      <c r="S777"/>
      <c r="U777"/>
      <c r="V777"/>
      <c r="X777"/>
      <c r="Y777"/>
      <c r="Z777"/>
    </row>
    <row r="778" spans="9:26" ht="15">
      <c r="I778"/>
      <c r="J778"/>
      <c r="K778"/>
      <c r="M778"/>
      <c r="N778"/>
      <c r="P778"/>
      <c r="S778"/>
      <c r="U778"/>
      <c r="V778"/>
      <c r="X778"/>
      <c r="Y778"/>
      <c r="Z778"/>
    </row>
    <row r="779" spans="9:26" ht="15">
      <c r="I779"/>
      <c r="J779"/>
      <c r="K779"/>
      <c r="M779"/>
      <c r="N779"/>
      <c r="P779"/>
      <c r="S779"/>
      <c r="U779"/>
      <c r="V779"/>
      <c r="X779"/>
      <c r="Y779"/>
      <c r="Z779"/>
    </row>
    <row r="780" spans="9:26" ht="15">
      <c r="I780"/>
      <c r="J780"/>
      <c r="K780"/>
      <c r="M780"/>
      <c r="N780"/>
      <c r="P780"/>
      <c r="S780"/>
      <c r="U780"/>
      <c r="V780"/>
      <c r="X780"/>
      <c r="Y780"/>
      <c r="Z780"/>
    </row>
    <row r="781" spans="9:26" ht="15">
      <c r="I781"/>
      <c r="J781"/>
      <c r="K781"/>
      <c r="M781"/>
      <c r="N781"/>
      <c r="P781"/>
      <c r="S781"/>
      <c r="U781"/>
      <c r="V781"/>
      <c r="X781"/>
      <c r="Y781"/>
      <c r="Z781"/>
    </row>
    <row r="782" spans="9:26" ht="15">
      <c r="I782"/>
      <c r="J782"/>
      <c r="K782"/>
      <c r="M782"/>
      <c r="N782"/>
      <c r="P782"/>
      <c r="S782"/>
      <c r="U782"/>
      <c r="V782"/>
      <c r="X782"/>
      <c r="Y782"/>
      <c r="Z782"/>
    </row>
    <row r="783" spans="9:26" ht="15">
      <c r="I783"/>
      <c r="J783"/>
      <c r="K783"/>
      <c r="M783"/>
      <c r="N783"/>
      <c r="P783"/>
      <c r="S783"/>
      <c r="U783"/>
      <c r="V783"/>
      <c r="X783"/>
      <c r="Y783"/>
      <c r="Z783"/>
    </row>
    <row r="784" spans="9:26" ht="15">
      <c r="I784"/>
      <c r="J784"/>
      <c r="K784"/>
      <c r="M784"/>
      <c r="N784"/>
      <c r="P784"/>
      <c r="S784"/>
      <c r="U784"/>
      <c r="V784"/>
      <c r="X784"/>
      <c r="Y784"/>
      <c r="Z784"/>
    </row>
    <row r="785" spans="9:26" ht="15">
      <c r="I785"/>
      <c r="J785"/>
      <c r="K785"/>
      <c r="M785"/>
      <c r="N785"/>
      <c r="P785"/>
      <c r="S785"/>
      <c r="U785"/>
      <c r="V785"/>
      <c r="X785"/>
      <c r="Y785"/>
      <c r="Z785"/>
    </row>
    <row r="786" spans="9:26" ht="15">
      <c r="I786"/>
      <c r="J786"/>
      <c r="K786"/>
      <c r="M786"/>
      <c r="N786"/>
      <c r="P786"/>
      <c r="S786"/>
      <c r="U786"/>
      <c r="V786"/>
      <c r="X786"/>
      <c r="Y786"/>
      <c r="Z786"/>
    </row>
    <row r="787" spans="9:26" ht="15">
      <c r="I787"/>
      <c r="J787"/>
      <c r="K787"/>
      <c r="M787"/>
      <c r="N787"/>
      <c r="P787"/>
      <c r="S787"/>
      <c r="U787"/>
      <c r="V787"/>
      <c r="X787"/>
      <c r="Y787"/>
      <c r="Z787"/>
    </row>
    <row r="788" spans="9:26" ht="15">
      <c r="I788"/>
      <c r="J788"/>
      <c r="K788"/>
      <c r="M788"/>
      <c r="N788"/>
      <c r="P788"/>
      <c r="S788"/>
      <c r="U788"/>
      <c r="V788"/>
      <c r="X788"/>
      <c r="Y788"/>
      <c r="Z788"/>
    </row>
    <row r="789" spans="9:26" ht="15">
      <c r="I789"/>
      <c r="J789"/>
      <c r="K789"/>
      <c r="M789"/>
      <c r="N789"/>
      <c r="P789"/>
      <c r="S789"/>
      <c r="U789"/>
      <c r="V789"/>
      <c r="X789"/>
      <c r="Y789"/>
      <c r="Z789"/>
    </row>
    <row r="790" spans="9:26" ht="15">
      <c r="I790"/>
      <c r="J790"/>
      <c r="K790"/>
      <c r="M790"/>
      <c r="N790"/>
      <c r="P790"/>
      <c r="S790"/>
      <c r="U790"/>
      <c r="V790"/>
      <c r="X790"/>
      <c r="Y790"/>
      <c r="Z790"/>
    </row>
    <row r="791" spans="9:26" ht="15">
      <c r="I791"/>
      <c r="J791"/>
      <c r="K791"/>
      <c r="M791"/>
      <c r="N791"/>
      <c r="P791"/>
      <c r="S791"/>
      <c r="U791"/>
      <c r="V791"/>
      <c r="X791"/>
      <c r="Y791"/>
      <c r="Z791"/>
    </row>
    <row r="792" spans="9:26" ht="15">
      <c r="I792"/>
      <c r="J792"/>
      <c r="K792"/>
      <c r="M792"/>
      <c r="N792"/>
      <c r="P792"/>
      <c r="S792"/>
      <c r="U792"/>
      <c r="V792"/>
      <c r="X792"/>
      <c r="Y792"/>
      <c r="Z792"/>
    </row>
    <row r="793" spans="9:26" ht="15">
      <c r="I793"/>
      <c r="J793"/>
      <c r="K793"/>
      <c r="M793"/>
      <c r="N793"/>
      <c r="P793"/>
      <c r="S793"/>
      <c r="U793"/>
      <c r="V793"/>
      <c r="X793"/>
      <c r="Y793"/>
      <c r="Z793"/>
    </row>
    <row r="794" spans="9:26" ht="15">
      <c r="I794"/>
      <c r="J794"/>
      <c r="K794"/>
      <c r="M794"/>
      <c r="N794"/>
      <c r="P794"/>
      <c r="S794"/>
      <c r="U794"/>
      <c r="V794"/>
      <c r="X794"/>
      <c r="Y794"/>
      <c r="Z794"/>
    </row>
    <row r="795" spans="9:26" ht="15">
      <c r="I795"/>
      <c r="J795"/>
      <c r="K795"/>
      <c r="M795"/>
      <c r="N795"/>
      <c r="P795"/>
      <c r="S795"/>
      <c r="U795"/>
      <c r="V795"/>
      <c r="X795"/>
      <c r="Y795"/>
      <c r="Z795"/>
    </row>
    <row r="796" spans="9:26" ht="15">
      <c r="I796"/>
      <c r="J796"/>
      <c r="K796"/>
      <c r="M796"/>
      <c r="N796"/>
      <c r="P796"/>
      <c r="S796"/>
      <c r="U796"/>
      <c r="V796"/>
      <c r="X796"/>
      <c r="Y796"/>
      <c r="Z796"/>
    </row>
    <row r="797" spans="9:26" ht="15">
      <c r="I797"/>
      <c r="J797"/>
      <c r="K797"/>
      <c r="M797"/>
      <c r="N797"/>
      <c r="P797"/>
      <c r="S797"/>
      <c r="U797"/>
      <c r="V797"/>
      <c r="X797"/>
      <c r="Y797"/>
      <c r="Z797"/>
    </row>
    <row r="798" spans="9:26" ht="15">
      <c r="I798"/>
      <c r="J798"/>
      <c r="K798"/>
      <c r="M798"/>
      <c r="N798"/>
      <c r="P798"/>
      <c r="S798"/>
      <c r="U798"/>
      <c r="V798"/>
      <c r="X798"/>
      <c r="Y798"/>
      <c r="Z798"/>
    </row>
    <row r="799" spans="9:26" ht="15">
      <c r="I799"/>
      <c r="J799"/>
      <c r="K799"/>
      <c r="M799"/>
      <c r="N799"/>
      <c r="P799"/>
      <c r="S799"/>
      <c r="U799"/>
      <c r="V799"/>
      <c r="X799"/>
      <c r="Y799"/>
      <c r="Z799"/>
    </row>
    <row r="800" spans="9:26" ht="15">
      <c r="I800"/>
      <c r="J800"/>
      <c r="K800"/>
      <c r="M800"/>
      <c r="N800"/>
      <c r="P800"/>
      <c r="S800"/>
      <c r="U800"/>
      <c r="V800"/>
      <c r="X800"/>
      <c r="Y800"/>
      <c r="Z800"/>
    </row>
    <row r="801" spans="9:26" ht="15">
      <c r="I801"/>
      <c r="J801"/>
      <c r="K801"/>
      <c r="M801"/>
      <c r="N801"/>
      <c r="P801"/>
      <c r="S801"/>
      <c r="U801"/>
      <c r="V801"/>
      <c r="X801"/>
      <c r="Y801"/>
      <c r="Z801"/>
    </row>
    <row r="802" spans="9:26" ht="15">
      <c r="I802"/>
      <c r="J802"/>
      <c r="K802"/>
      <c r="M802"/>
      <c r="N802"/>
      <c r="P802"/>
      <c r="S802"/>
      <c r="U802"/>
      <c r="V802"/>
      <c r="X802"/>
      <c r="Y802"/>
      <c r="Z802"/>
    </row>
    <row r="803" spans="9:26" ht="15">
      <c r="I803"/>
      <c r="J803"/>
      <c r="K803"/>
      <c r="M803"/>
      <c r="N803"/>
      <c r="P803"/>
      <c r="S803"/>
      <c r="U803"/>
      <c r="V803"/>
      <c r="X803"/>
      <c r="Y803"/>
      <c r="Z803"/>
    </row>
    <row r="804" spans="9:26" ht="15">
      <c r="I804"/>
      <c r="J804"/>
      <c r="K804"/>
      <c r="M804"/>
      <c r="N804"/>
      <c r="P804"/>
      <c r="S804"/>
      <c r="U804"/>
      <c r="V804"/>
      <c r="X804"/>
      <c r="Y804"/>
      <c r="Z804"/>
    </row>
    <row r="805" spans="9:26" ht="15">
      <c r="I805"/>
      <c r="J805"/>
      <c r="K805"/>
      <c r="M805"/>
      <c r="N805"/>
      <c r="P805"/>
      <c r="S805"/>
      <c r="U805"/>
      <c r="V805"/>
      <c r="X805"/>
      <c r="Y805"/>
      <c r="Z805"/>
    </row>
    <row r="806" spans="9:26" ht="15">
      <c r="I806"/>
      <c r="J806"/>
      <c r="K806"/>
      <c r="M806"/>
      <c r="N806"/>
      <c r="P806"/>
      <c r="S806"/>
      <c r="U806"/>
      <c r="V806"/>
      <c r="X806"/>
      <c r="Y806"/>
      <c r="Z806"/>
    </row>
    <row r="807" spans="9:26" ht="15">
      <c r="I807"/>
      <c r="J807"/>
      <c r="K807"/>
      <c r="M807"/>
      <c r="N807"/>
      <c r="P807"/>
      <c r="S807"/>
      <c r="U807"/>
      <c r="V807"/>
      <c r="X807"/>
      <c r="Y807"/>
      <c r="Z807"/>
    </row>
    <row r="808" spans="9:26" ht="15">
      <c r="I808"/>
      <c r="J808"/>
      <c r="K808"/>
      <c r="M808"/>
      <c r="N808"/>
      <c r="P808"/>
      <c r="S808"/>
      <c r="U808"/>
      <c r="V808"/>
      <c r="X808"/>
      <c r="Y808"/>
      <c r="Z808"/>
    </row>
    <row r="809" spans="9:26" ht="15">
      <c r="I809"/>
      <c r="J809"/>
      <c r="K809"/>
      <c r="M809"/>
      <c r="N809"/>
      <c r="P809"/>
      <c r="S809"/>
      <c r="U809"/>
      <c r="V809"/>
      <c r="X809"/>
      <c r="Y809"/>
      <c r="Z809"/>
    </row>
    <row r="810" spans="9:26" ht="15">
      <c r="I810"/>
      <c r="J810"/>
      <c r="K810"/>
      <c r="M810"/>
      <c r="N810"/>
      <c r="P810"/>
      <c r="S810"/>
      <c r="U810"/>
      <c r="V810"/>
      <c r="X810"/>
      <c r="Y810"/>
      <c r="Z810"/>
    </row>
    <row r="811" spans="9:26" ht="15">
      <c r="I811"/>
      <c r="J811"/>
      <c r="K811"/>
      <c r="M811"/>
      <c r="N811"/>
      <c r="P811"/>
      <c r="S811"/>
      <c r="U811"/>
      <c r="V811"/>
      <c r="X811"/>
      <c r="Y811"/>
      <c r="Z811"/>
    </row>
    <row r="812" spans="9:26" ht="15">
      <c r="I812"/>
      <c r="J812"/>
      <c r="K812"/>
      <c r="M812"/>
      <c r="N812"/>
      <c r="P812"/>
      <c r="S812"/>
      <c r="U812"/>
      <c r="V812"/>
      <c r="X812"/>
      <c r="Y812"/>
      <c r="Z812"/>
    </row>
    <row r="813" spans="9:26" ht="15">
      <c r="I813"/>
      <c r="J813"/>
      <c r="K813"/>
      <c r="M813"/>
      <c r="N813"/>
      <c r="P813"/>
      <c r="S813"/>
      <c r="U813"/>
      <c r="V813"/>
      <c r="X813"/>
      <c r="Y813"/>
      <c r="Z813"/>
    </row>
    <row r="814" spans="9:26" ht="15">
      <c r="I814"/>
      <c r="J814"/>
      <c r="K814"/>
      <c r="M814"/>
      <c r="N814"/>
      <c r="P814"/>
      <c r="S814"/>
      <c r="U814"/>
      <c r="V814"/>
      <c r="X814"/>
      <c r="Y814"/>
      <c r="Z814"/>
    </row>
    <row r="815" spans="9:26" ht="15">
      <c r="I815"/>
      <c r="J815"/>
      <c r="K815"/>
      <c r="M815"/>
      <c r="N815"/>
      <c r="P815"/>
      <c r="S815"/>
      <c r="U815"/>
      <c r="V815"/>
      <c r="X815"/>
      <c r="Y815"/>
      <c r="Z815"/>
    </row>
    <row r="816" spans="9:26" ht="15">
      <c r="I816"/>
      <c r="J816"/>
      <c r="K816"/>
      <c r="M816"/>
      <c r="N816"/>
      <c r="P816"/>
      <c r="S816"/>
      <c r="U816"/>
      <c r="V816"/>
      <c r="X816"/>
      <c r="Y816"/>
      <c r="Z816"/>
    </row>
    <row r="817" spans="9:26" ht="15">
      <c r="I817"/>
      <c r="J817"/>
      <c r="K817"/>
      <c r="M817"/>
      <c r="N817"/>
      <c r="P817"/>
      <c r="S817"/>
      <c r="U817"/>
      <c r="V817"/>
      <c r="X817"/>
      <c r="Y817"/>
      <c r="Z817"/>
    </row>
    <row r="818" spans="9:26" ht="15">
      <c r="I818"/>
      <c r="J818"/>
      <c r="K818"/>
      <c r="M818"/>
      <c r="N818"/>
      <c r="P818"/>
      <c r="S818"/>
      <c r="U818"/>
      <c r="V818"/>
      <c r="X818"/>
      <c r="Y818"/>
      <c r="Z818"/>
    </row>
    <row r="819" spans="9:26" ht="15">
      <c r="I819"/>
      <c r="J819"/>
      <c r="K819"/>
      <c r="M819"/>
      <c r="N819"/>
      <c r="P819"/>
      <c r="S819"/>
      <c r="U819"/>
      <c r="V819"/>
      <c r="X819"/>
      <c r="Y819"/>
      <c r="Z819"/>
    </row>
    <row r="820" spans="9:26" ht="15">
      <c r="I820"/>
      <c r="J820"/>
      <c r="K820"/>
      <c r="M820"/>
      <c r="N820"/>
      <c r="P820"/>
      <c r="S820"/>
      <c r="U820"/>
      <c r="V820"/>
      <c r="X820"/>
      <c r="Y820"/>
      <c r="Z820"/>
    </row>
    <row r="821" spans="9:26" ht="15">
      <c r="I821"/>
      <c r="J821"/>
      <c r="K821"/>
      <c r="M821"/>
      <c r="N821"/>
      <c r="P821"/>
      <c r="S821"/>
      <c r="U821"/>
      <c r="V821"/>
      <c r="X821"/>
      <c r="Y821"/>
      <c r="Z821"/>
    </row>
    <row r="822" spans="9:26" ht="15">
      <c r="I822"/>
      <c r="J822"/>
      <c r="K822"/>
      <c r="M822"/>
      <c r="N822"/>
      <c r="P822"/>
      <c r="S822"/>
      <c r="U822"/>
      <c r="V822"/>
      <c r="X822"/>
      <c r="Y822"/>
      <c r="Z822"/>
    </row>
    <row r="823" spans="9:26" ht="15">
      <c r="I823"/>
      <c r="J823"/>
      <c r="K823"/>
      <c r="M823"/>
      <c r="N823"/>
      <c r="P823"/>
      <c r="S823"/>
      <c r="U823"/>
      <c r="V823"/>
      <c r="X823"/>
      <c r="Y823"/>
      <c r="Z823"/>
    </row>
    <row r="824" spans="9:26" ht="15">
      <c r="I824"/>
      <c r="J824"/>
      <c r="K824"/>
      <c r="M824"/>
      <c r="N824"/>
      <c r="P824"/>
      <c r="S824"/>
      <c r="U824"/>
      <c r="V824"/>
      <c r="X824"/>
      <c r="Y824"/>
      <c r="Z824"/>
    </row>
    <row r="825" spans="9:26" ht="15">
      <c r="I825"/>
      <c r="J825"/>
      <c r="K825"/>
      <c r="M825"/>
      <c r="N825"/>
      <c r="P825"/>
      <c r="S825"/>
      <c r="U825"/>
      <c r="V825"/>
      <c r="X825"/>
      <c r="Y825"/>
      <c r="Z825"/>
    </row>
    <row r="826" spans="9:26" ht="15">
      <c r="I826"/>
      <c r="J826"/>
      <c r="K826"/>
      <c r="M826"/>
      <c r="N826"/>
      <c r="P826"/>
      <c r="S826"/>
      <c r="U826"/>
      <c r="V826"/>
      <c r="X826"/>
      <c r="Y826"/>
      <c r="Z826"/>
    </row>
    <row r="827" spans="9:26" ht="15">
      <c r="I827"/>
      <c r="J827"/>
      <c r="K827"/>
      <c r="M827"/>
      <c r="N827"/>
      <c r="P827"/>
      <c r="S827"/>
      <c r="U827"/>
      <c r="V827"/>
      <c r="X827"/>
      <c r="Y827"/>
      <c r="Z827"/>
    </row>
    <row r="828" spans="9:26" ht="15">
      <c r="I828"/>
      <c r="J828"/>
      <c r="K828"/>
      <c r="M828"/>
      <c r="N828"/>
      <c r="P828"/>
      <c r="S828"/>
      <c r="U828"/>
      <c r="V828"/>
      <c r="X828"/>
      <c r="Y828"/>
      <c r="Z828"/>
    </row>
    <row r="829" spans="9:26" ht="15">
      <c r="I829"/>
      <c r="J829"/>
      <c r="K829"/>
      <c r="M829"/>
      <c r="N829"/>
      <c r="P829"/>
      <c r="S829"/>
      <c r="U829"/>
      <c r="V829"/>
      <c r="X829"/>
      <c r="Y829"/>
      <c r="Z829"/>
    </row>
    <row r="830" spans="9:26" ht="15">
      <c r="I830"/>
      <c r="J830"/>
      <c r="K830"/>
      <c r="M830"/>
      <c r="N830"/>
      <c r="P830"/>
      <c r="S830"/>
      <c r="U830"/>
      <c r="V830"/>
      <c r="X830"/>
      <c r="Y830"/>
      <c r="Z830"/>
    </row>
    <row r="831" spans="9:26" ht="15">
      <c r="I831"/>
      <c r="J831"/>
      <c r="K831"/>
      <c r="M831"/>
      <c r="N831"/>
      <c r="P831"/>
      <c r="S831"/>
      <c r="U831"/>
      <c r="V831"/>
      <c r="X831"/>
      <c r="Y831"/>
      <c r="Z831"/>
    </row>
    <row r="832" spans="9:26" ht="15">
      <c r="I832"/>
      <c r="J832"/>
      <c r="K832"/>
      <c r="M832"/>
      <c r="N832"/>
      <c r="P832"/>
      <c r="S832"/>
      <c r="U832"/>
      <c r="V832"/>
      <c r="X832"/>
      <c r="Y832"/>
      <c r="Z832"/>
    </row>
    <row r="833" spans="9:26" ht="15">
      <c r="I833"/>
      <c r="J833"/>
      <c r="K833"/>
      <c r="M833"/>
      <c r="N833"/>
      <c r="P833"/>
      <c r="S833"/>
      <c r="U833"/>
      <c r="V833"/>
      <c r="X833"/>
      <c r="Y833"/>
      <c r="Z833"/>
    </row>
    <row r="834" spans="9:26" ht="15">
      <c r="I834"/>
      <c r="J834"/>
      <c r="K834"/>
      <c r="M834"/>
      <c r="N834"/>
      <c r="P834"/>
      <c r="S834"/>
      <c r="U834"/>
      <c r="V834"/>
      <c r="X834"/>
      <c r="Y834"/>
      <c r="Z834"/>
    </row>
    <row r="835" spans="9:26" ht="15">
      <c r="I835"/>
      <c r="J835"/>
      <c r="K835"/>
      <c r="M835"/>
      <c r="N835"/>
      <c r="P835"/>
      <c r="S835"/>
      <c r="U835"/>
      <c r="V835"/>
      <c r="X835"/>
      <c r="Y835"/>
      <c r="Z835"/>
    </row>
    <row r="836" spans="9:26" ht="15">
      <c r="I836"/>
      <c r="J836"/>
      <c r="K836"/>
      <c r="M836"/>
      <c r="N836"/>
      <c r="P836"/>
      <c r="S836"/>
      <c r="U836"/>
      <c r="V836"/>
      <c r="X836"/>
      <c r="Y836"/>
      <c r="Z836"/>
    </row>
    <row r="837" spans="9:26" ht="15">
      <c r="I837"/>
      <c r="J837"/>
      <c r="K837"/>
      <c r="M837"/>
      <c r="N837"/>
      <c r="P837"/>
      <c r="S837"/>
      <c r="U837"/>
      <c r="V837"/>
      <c r="X837"/>
      <c r="Y837"/>
      <c r="Z837"/>
    </row>
    <row r="838" spans="9:26" ht="15">
      <c r="I838"/>
      <c r="J838"/>
      <c r="K838"/>
      <c r="M838"/>
      <c r="N838"/>
      <c r="P838"/>
      <c r="S838"/>
      <c r="U838"/>
      <c r="V838"/>
      <c r="X838"/>
      <c r="Y838"/>
      <c r="Z838"/>
    </row>
    <row r="839" spans="9:26" ht="15">
      <c r="I839"/>
      <c r="J839"/>
      <c r="K839"/>
      <c r="M839"/>
      <c r="N839"/>
      <c r="P839"/>
      <c r="S839"/>
      <c r="U839"/>
      <c r="V839"/>
      <c r="X839"/>
      <c r="Y839"/>
      <c r="Z839"/>
    </row>
    <row r="840" spans="9:26" ht="15">
      <c r="I840"/>
      <c r="J840"/>
      <c r="K840"/>
      <c r="M840"/>
      <c r="N840"/>
      <c r="P840"/>
      <c r="S840"/>
      <c r="U840"/>
      <c r="V840"/>
      <c r="X840"/>
      <c r="Y840"/>
      <c r="Z840"/>
    </row>
    <row r="841" spans="9:26" ht="15">
      <c r="I841"/>
      <c r="J841"/>
      <c r="K841"/>
      <c r="M841"/>
      <c r="N841"/>
      <c r="P841"/>
      <c r="S841"/>
      <c r="U841"/>
      <c r="V841"/>
      <c r="X841"/>
      <c r="Y841"/>
      <c r="Z841"/>
    </row>
    <row r="842" spans="9:26" ht="15">
      <c r="I842"/>
      <c r="J842"/>
      <c r="K842"/>
      <c r="M842"/>
      <c r="N842"/>
      <c r="P842"/>
      <c r="S842"/>
      <c r="U842"/>
      <c r="V842"/>
      <c r="X842"/>
      <c r="Y842"/>
      <c r="Z842"/>
    </row>
    <row r="843" spans="9:26" ht="15">
      <c r="I843"/>
      <c r="J843"/>
      <c r="K843"/>
      <c r="M843"/>
      <c r="N843"/>
      <c r="P843"/>
      <c r="S843"/>
      <c r="U843"/>
      <c r="V843"/>
      <c r="X843"/>
      <c r="Y843"/>
      <c r="Z843"/>
    </row>
    <row r="844" spans="9:26" ht="15">
      <c r="I844"/>
      <c r="J844"/>
      <c r="K844"/>
      <c r="M844"/>
      <c r="N844"/>
      <c r="P844"/>
      <c r="S844"/>
      <c r="U844"/>
      <c r="V844"/>
      <c r="X844"/>
      <c r="Y844"/>
      <c r="Z844"/>
    </row>
    <row r="845" spans="9:26" ht="15">
      <c r="I845"/>
      <c r="J845"/>
      <c r="K845"/>
      <c r="M845"/>
      <c r="N845"/>
      <c r="P845"/>
      <c r="S845"/>
      <c r="U845"/>
      <c r="V845"/>
      <c r="X845"/>
      <c r="Y845"/>
      <c r="Z845"/>
    </row>
    <row r="846" spans="9:26" ht="15">
      <c r="I846"/>
      <c r="J846"/>
      <c r="K846"/>
      <c r="M846"/>
      <c r="N846"/>
      <c r="P846"/>
      <c r="S846"/>
      <c r="U846"/>
      <c r="V846"/>
      <c r="X846"/>
      <c r="Y846"/>
      <c r="Z846"/>
    </row>
    <row r="847" spans="9:26" ht="15">
      <c r="I847"/>
      <c r="J847"/>
      <c r="K847"/>
      <c r="M847"/>
      <c r="N847"/>
      <c r="P847"/>
      <c r="S847"/>
      <c r="U847"/>
      <c r="V847"/>
      <c r="X847"/>
      <c r="Y847"/>
      <c r="Z847"/>
    </row>
    <row r="848" spans="9:26" ht="15">
      <c r="I848"/>
      <c r="J848"/>
      <c r="K848"/>
      <c r="M848"/>
      <c r="N848"/>
      <c r="P848"/>
      <c r="S848"/>
      <c r="U848"/>
      <c r="V848"/>
      <c r="X848"/>
      <c r="Y848"/>
      <c r="Z848"/>
    </row>
    <row r="849" spans="9:26" ht="15">
      <c r="I849"/>
      <c r="J849"/>
      <c r="K849"/>
      <c r="M849"/>
      <c r="N849"/>
      <c r="P849"/>
      <c r="S849"/>
      <c r="U849"/>
      <c r="V849"/>
      <c r="X849"/>
      <c r="Y849"/>
      <c r="Z849"/>
    </row>
    <row r="850" spans="9:26" ht="15">
      <c r="I850"/>
      <c r="J850"/>
      <c r="K850"/>
      <c r="M850"/>
      <c r="N850"/>
      <c r="P850"/>
      <c r="S850"/>
      <c r="U850"/>
      <c r="V850"/>
      <c r="X850"/>
      <c r="Y850"/>
      <c r="Z850"/>
    </row>
    <row r="851" spans="9:26" ht="15">
      <c r="I851"/>
      <c r="J851"/>
      <c r="K851"/>
      <c r="M851"/>
      <c r="N851"/>
      <c r="P851"/>
      <c r="S851"/>
      <c r="U851"/>
      <c r="V851"/>
      <c r="X851"/>
      <c r="Y851"/>
      <c r="Z851"/>
    </row>
    <row r="852" spans="9:26" ht="15">
      <c r="I852"/>
      <c r="J852"/>
      <c r="K852"/>
      <c r="M852"/>
      <c r="N852"/>
      <c r="P852"/>
      <c r="S852"/>
      <c r="U852"/>
      <c r="V852"/>
      <c r="X852"/>
      <c r="Y852"/>
      <c r="Z852"/>
    </row>
    <row r="853" spans="9:26" ht="15">
      <c r="I853"/>
      <c r="J853"/>
      <c r="K853"/>
      <c r="M853"/>
      <c r="N853"/>
      <c r="P853"/>
      <c r="S853"/>
      <c r="U853"/>
      <c r="V853"/>
      <c r="X853"/>
      <c r="Y853"/>
      <c r="Z853"/>
    </row>
    <row r="854" spans="9:26" ht="15">
      <c r="I854"/>
      <c r="J854"/>
      <c r="K854"/>
      <c r="M854"/>
      <c r="N854"/>
      <c r="P854"/>
      <c r="S854"/>
      <c r="U854"/>
      <c r="V854"/>
      <c r="X854"/>
      <c r="Y854"/>
      <c r="Z854"/>
    </row>
    <row r="855" spans="9:26" ht="15">
      <c r="I855"/>
      <c r="J855"/>
      <c r="K855"/>
      <c r="M855"/>
      <c r="N855"/>
      <c r="P855"/>
      <c r="S855"/>
      <c r="U855"/>
      <c r="V855"/>
      <c r="X855"/>
      <c r="Y855"/>
      <c r="Z855"/>
    </row>
    <row r="856" spans="9:26" ht="15">
      <c r="I856"/>
      <c r="J856"/>
      <c r="K856"/>
      <c r="M856"/>
      <c r="N856"/>
      <c r="P856"/>
      <c r="S856"/>
      <c r="U856"/>
      <c r="V856"/>
      <c r="X856"/>
      <c r="Y856"/>
      <c r="Z856"/>
    </row>
    <row r="857" spans="9:26" ht="15">
      <c r="I857"/>
      <c r="J857"/>
      <c r="K857"/>
      <c r="M857"/>
      <c r="N857"/>
      <c r="P857"/>
      <c r="S857"/>
      <c r="U857"/>
      <c r="V857"/>
      <c r="X857"/>
      <c r="Y857"/>
      <c r="Z857"/>
    </row>
    <row r="858" spans="9:26" ht="15">
      <c r="I858"/>
      <c r="J858"/>
      <c r="K858"/>
      <c r="M858"/>
      <c r="N858"/>
      <c r="P858"/>
      <c r="S858"/>
      <c r="U858"/>
      <c r="V858"/>
      <c r="X858"/>
      <c r="Y858"/>
      <c r="Z858"/>
    </row>
    <row r="859" spans="9:26" ht="15">
      <c r="I859"/>
      <c r="J859"/>
      <c r="K859"/>
      <c r="M859"/>
      <c r="N859"/>
      <c r="P859"/>
      <c r="S859"/>
      <c r="U859"/>
      <c r="V859"/>
      <c r="X859"/>
      <c r="Y859"/>
      <c r="Z859"/>
    </row>
    <row r="860" spans="9:26" ht="15">
      <c r="I860"/>
      <c r="J860"/>
      <c r="K860"/>
      <c r="M860"/>
      <c r="N860"/>
      <c r="P860"/>
      <c r="S860"/>
      <c r="U860"/>
      <c r="V860"/>
      <c r="X860"/>
      <c r="Y860"/>
      <c r="Z860"/>
    </row>
    <row r="861" spans="9:26" ht="15">
      <c r="I861"/>
      <c r="J861"/>
      <c r="K861"/>
      <c r="M861"/>
      <c r="N861"/>
      <c r="P861"/>
      <c r="S861"/>
      <c r="U861"/>
      <c r="V861"/>
      <c r="X861"/>
      <c r="Y861"/>
      <c r="Z861"/>
    </row>
    <row r="862" spans="9:26" ht="15">
      <c r="I862"/>
      <c r="J862"/>
      <c r="K862"/>
      <c r="M862"/>
      <c r="N862"/>
      <c r="P862"/>
      <c r="S862"/>
      <c r="U862"/>
      <c r="V862"/>
      <c r="X862"/>
      <c r="Y862"/>
      <c r="Z862"/>
    </row>
    <row r="863" spans="9:26" ht="15">
      <c r="I863"/>
      <c r="J863"/>
      <c r="K863"/>
      <c r="M863"/>
      <c r="N863"/>
      <c r="P863"/>
      <c r="S863"/>
      <c r="U863"/>
      <c r="V863"/>
      <c r="X863"/>
      <c r="Y863"/>
      <c r="Z863"/>
    </row>
    <row r="864" spans="9:26" ht="15">
      <c r="I864"/>
      <c r="J864"/>
      <c r="K864"/>
      <c r="M864"/>
      <c r="N864"/>
      <c r="P864"/>
      <c r="S864"/>
      <c r="U864"/>
      <c r="V864"/>
      <c r="X864"/>
      <c r="Y864"/>
      <c r="Z864"/>
    </row>
    <row r="865" spans="9:26" ht="15">
      <c r="I865"/>
      <c r="J865"/>
      <c r="K865"/>
      <c r="M865"/>
      <c r="N865"/>
      <c r="P865"/>
      <c r="S865"/>
      <c r="U865"/>
      <c r="V865"/>
      <c r="X865"/>
      <c r="Y865"/>
      <c r="Z865"/>
    </row>
    <row r="866" spans="9:26" ht="15">
      <c r="I866"/>
      <c r="J866"/>
      <c r="K866"/>
      <c r="M866"/>
      <c r="N866"/>
      <c r="P866"/>
      <c r="S866"/>
      <c r="U866"/>
      <c r="V866"/>
      <c r="X866"/>
      <c r="Y866"/>
      <c r="Z866"/>
    </row>
    <row r="867" spans="9:26" ht="15">
      <c r="I867"/>
      <c r="J867"/>
      <c r="K867"/>
      <c r="M867"/>
      <c r="N867"/>
      <c r="P867"/>
      <c r="S867"/>
      <c r="U867"/>
      <c r="V867"/>
      <c r="X867"/>
      <c r="Y867"/>
      <c r="Z867"/>
    </row>
    <row r="868" spans="9:26" ht="15">
      <c r="I868"/>
      <c r="J868"/>
      <c r="K868"/>
      <c r="M868"/>
      <c r="N868"/>
      <c r="P868"/>
      <c r="S868"/>
      <c r="U868"/>
      <c r="V868"/>
      <c r="X868"/>
      <c r="Y868"/>
      <c r="Z868"/>
    </row>
    <row r="869" spans="9:26" ht="15">
      <c r="I869"/>
      <c r="J869"/>
      <c r="K869"/>
      <c r="M869"/>
      <c r="N869"/>
      <c r="P869"/>
      <c r="S869"/>
      <c r="U869"/>
      <c r="V869"/>
      <c r="X869"/>
      <c r="Y869"/>
      <c r="Z869"/>
    </row>
    <row r="870" spans="9:26" ht="15">
      <c r="I870"/>
      <c r="J870"/>
      <c r="K870"/>
      <c r="M870"/>
      <c r="N870"/>
      <c r="P870"/>
      <c r="S870"/>
      <c r="U870"/>
      <c r="V870"/>
      <c r="X870"/>
      <c r="Y870"/>
      <c r="Z870"/>
    </row>
    <row r="871" spans="9:26" ht="15">
      <c r="I871"/>
      <c r="J871"/>
      <c r="K871"/>
      <c r="M871"/>
      <c r="N871"/>
      <c r="P871"/>
      <c r="S871"/>
      <c r="U871"/>
      <c r="V871"/>
      <c r="X871"/>
      <c r="Y871"/>
      <c r="Z871"/>
    </row>
    <row r="872" spans="9:26" ht="15">
      <c r="I872"/>
      <c r="J872"/>
      <c r="K872"/>
      <c r="M872"/>
      <c r="N872"/>
      <c r="P872"/>
      <c r="S872"/>
      <c r="U872"/>
      <c r="V872"/>
      <c r="X872"/>
      <c r="Y872"/>
      <c r="Z872"/>
    </row>
    <row r="873" spans="9:26" ht="15">
      <c r="I873"/>
      <c r="J873"/>
      <c r="K873"/>
      <c r="M873"/>
      <c r="N873"/>
      <c r="P873"/>
      <c r="S873"/>
      <c r="U873"/>
      <c r="V873"/>
      <c r="X873"/>
      <c r="Y873"/>
      <c r="Z873"/>
    </row>
    <row r="874" spans="9:26" ht="15">
      <c r="I874"/>
      <c r="J874"/>
      <c r="K874"/>
      <c r="M874"/>
      <c r="N874"/>
      <c r="P874"/>
      <c r="S874"/>
      <c r="U874"/>
      <c r="V874"/>
      <c r="X874"/>
      <c r="Y874"/>
      <c r="Z874"/>
    </row>
    <row r="875" spans="9:26" ht="15">
      <c r="I875"/>
      <c r="J875"/>
      <c r="K875"/>
      <c r="M875"/>
      <c r="N875"/>
      <c r="P875"/>
      <c r="S875"/>
      <c r="U875"/>
      <c r="V875"/>
      <c r="X875"/>
      <c r="Y875"/>
      <c r="Z875"/>
    </row>
    <row r="876" spans="9:26" ht="15">
      <c r="I876"/>
      <c r="J876"/>
      <c r="K876"/>
      <c r="M876"/>
      <c r="N876"/>
      <c r="P876"/>
      <c r="S876"/>
      <c r="U876"/>
      <c r="V876"/>
      <c r="X876"/>
      <c r="Y876"/>
      <c r="Z876"/>
    </row>
    <row r="877" spans="9:26" ht="15">
      <c r="I877"/>
      <c r="J877"/>
      <c r="K877"/>
      <c r="M877"/>
      <c r="N877"/>
      <c r="P877"/>
      <c r="S877"/>
      <c r="U877"/>
      <c r="V877"/>
      <c r="X877"/>
      <c r="Y877"/>
      <c r="Z877"/>
    </row>
    <row r="878" spans="9:26" ht="15">
      <c r="I878"/>
      <c r="J878"/>
      <c r="K878"/>
      <c r="M878"/>
      <c r="N878"/>
      <c r="P878"/>
      <c r="S878"/>
      <c r="U878"/>
      <c r="V878"/>
      <c r="X878"/>
      <c r="Y878"/>
      <c r="Z878"/>
    </row>
    <row r="879" spans="9:26" ht="15">
      <c r="I879"/>
      <c r="J879"/>
      <c r="K879"/>
      <c r="M879"/>
      <c r="N879"/>
      <c r="P879"/>
      <c r="S879"/>
      <c r="U879"/>
      <c r="V879"/>
      <c r="X879"/>
      <c r="Y879"/>
      <c r="Z879"/>
    </row>
    <row r="880" spans="9:26" ht="15">
      <c r="I880"/>
      <c r="J880"/>
      <c r="K880"/>
      <c r="M880"/>
      <c r="N880"/>
      <c r="P880"/>
      <c r="S880"/>
      <c r="U880"/>
      <c r="V880"/>
      <c r="X880"/>
      <c r="Y880"/>
      <c r="Z880"/>
    </row>
    <row r="881" spans="9:26" ht="15">
      <c r="I881"/>
      <c r="J881"/>
      <c r="K881"/>
      <c r="M881"/>
      <c r="N881"/>
      <c r="P881"/>
      <c r="S881"/>
      <c r="U881"/>
      <c r="V881"/>
      <c r="X881"/>
      <c r="Y881"/>
      <c r="Z881"/>
    </row>
    <row r="882" spans="9:26" ht="15">
      <c r="I882"/>
      <c r="J882"/>
      <c r="K882"/>
      <c r="M882"/>
      <c r="N882"/>
      <c r="P882"/>
      <c r="S882"/>
      <c r="U882"/>
      <c r="V882"/>
      <c r="X882"/>
      <c r="Y882"/>
      <c r="Z882"/>
    </row>
    <row r="883" spans="9:26" ht="15">
      <c r="I883"/>
      <c r="J883"/>
      <c r="K883"/>
      <c r="M883"/>
      <c r="N883"/>
      <c r="P883"/>
      <c r="S883"/>
      <c r="U883"/>
      <c r="V883"/>
      <c r="X883"/>
      <c r="Y883"/>
      <c r="Z883"/>
    </row>
    <row r="884" spans="9:26" ht="15">
      <c r="I884"/>
      <c r="J884"/>
      <c r="K884"/>
      <c r="M884"/>
      <c r="N884"/>
      <c r="P884"/>
      <c r="S884"/>
      <c r="U884"/>
      <c r="V884"/>
      <c r="X884"/>
      <c r="Y884"/>
      <c r="Z884"/>
    </row>
    <row r="885" spans="9:26" ht="15">
      <c r="I885"/>
      <c r="J885"/>
      <c r="K885"/>
      <c r="M885"/>
      <c r="N885"/>
      <c r="P885"/>
      <c r="S885"/>
      <c r="U885"/>
      <c r="V885"/>
      <c r="X885"/>
      <c r="Y885"/>
      <c r="Z885"/>
    </row>
    <row r="886" spans="9:26" ht="15">
      <c r="I886"/>
      <c r="J886"/>
      <c r="K886"/>
      <c r="M886"/>
      <c r="N886"/>
      <c r="P886"/>
      <c r="S886"/>
      <c r="U886"/>
      <c r="V886"/>
      <c r="X886"/>
      <c r="Y886"/>
      <c r="Z886"/>
    </row>
    <row r="887" spans="9:26" ht="15">
      <c r="I887"/>
      <c r="J887"/>
      <c r="K887"/>
      <c r="M887"/>
      <c r="N887"/>
      <c r="P887"/>
      <c r="S887"/>
      <c r="U887"/>
      <c r="V887"/>
      <c r="X887"/>
      <c r="Y887"/>
      <c r="Z887"/>
    </row>
    <row r="888" spans="9:26" ht="15">
      <c r="I888"/>
      <c r="J888"/>
      <c r="K888"/>
      <c r="M888"/>
      <c r="N888"/>
      <c r="P888"/>
      <c r="S888"/>
      <c r="U888"/>
      <c r="V888"/>
      <c r="X888"/>
      <c r="Y888"/>
      <c r="Z888"/>
    </row>
    <row r="889" spans="9:26" ht="15">
      <c r="I889"/>
      <c r="J889"/>
      <c r="K889"/>
      <c r="M889"/>
      <c r="N889"/>
      <c r="P889"/>
      <c r="S889"/>
      <c r="U889"/>
      <c r="V889"/>
      <c r="X889"/>
      <c r="Y889"/>
      <c r="Z889"/>
    </row>
    <row r="890" spans="9:26" ht="15">
      <c r="I890"/>
      <c r="J890"/>
      <c r="K890"/>
      <c r="M890"/>
      <c r="N890"/>
      <c r="P890"/>
      <c r="S890"/>
      <c r="U890"/>
      <c r="V890"/>
      <c r="X890"/>
      <c r="Y890"/>
      <c r="Z890"/>
    </row>
    <row r="891" spans="9:26" ht="15">
      <c r="I891"/>
      <c r="J891"/>
      <c r="K891"/>
      <c r="M891"/>
      <c r="N891"/>
      <c r="P891"/>
      <c r="S891"/>
      <c r="U891"/>
      <c r="V891"/>
      <c r="X891"/>
      <c r="Y891"/>
      <c r="Z891"/>
    </row>
    <row r="892" spans="9:26" ht="15">
      <c r="I892"/>
      <c r="J892"/>
      <c r="K892"/>
      <c r="M892"/>
      <c r="N892"/>
      <c r="P892"/>
      <c r="S892"/>
      <c r="U892"/>
      <c r="V892"/>
      <c r="X892"/>
      <c r="Y892"/>
      <c r="Z892"/>
    </row>
    <row r="893" spans="9:26" ht="15">
      <c r="I893"/>
      <c r="J893"/>
      <c r="K893"/>
      <c r="M893"/>
      <c r="N893"/>
      <c r="P893"/>
      <c r="S893"/>
      <c r="U893"/>
      <c r="V893"/>
      <c r="X893"/>
      <c r="Y893"/>
      <c r="Z893"/>
    </row>
    <row r="894" spans="9:26" ht="15">
      <c r="I894"/>
      <c r="J894"/>
      <c r="K894"/>
      <c r="M894"/>
      <c r="N894"/>
      <c r="P894"/>
      <c r="S894"/>
      <c r="U894"/>
      <c r="V894"/>
      <c r="X894"/>
      <c r="Y894"/>
      <c r="Z894"/>
    </row>
    <row r="895" spans="9:26" ht="15">
      <c r="I895"/>
      <c r="J895"/>
      <c r="K895"/>
      <c r="M895"/>
      <c r="N895"/>
      <c r="P895"/>
      <c r="S895"/>
      <c r="U895"/>
      <c r="V895"/>
      <c r="X895"/>
      <c r="Y895"/>
      <c r="Z895"/>
    </row>
    <row r="896" spans="9:26" ht="15">
      <c r="I896"/>
      <c r="J896"/>
      <c r="K896"/>
      <c r="M896"/>
      <c r="N896"/>
      <c r="P896"/>
      <c r="S896"/>
      <c r="U896"/>
      <c r="V896"/>
      <c r="X896"/>
      <c r="Y896"/>
      <c r="Z896"/>
    </row>
    <row r="897" spans="9:26" ht="15">
      <c r="I897"/>
      <c r="J897"/>
      <c r="K897"/>
      <c r="M897"/>
      <c r="N897"/>
      <c r="P897"/>
      <c r="S897"/>
      <c r="U897"/>
      <c r="V897"/>
      <c r="X897"/>
      <c r="Y897"/>
      <c r="Z897"/>
    </row>
    <row r="898" spans="9:26" ht="15">
      <c r="I898"/>
      <c r="J898"/>
      <c r="K898"/>
      <c r="M898"/>
      <c r="N898"/>
      <c r="P898"/>
      <c r="S898"/>
      <c r="U898"/>
      <c r="V898"/>
      <c r="X898"/>
      <c r="Y898"/>
      <c r="Z898"/>
    </row>
    <row r="899" spans="9:26" ht="15">
      <c r="I899"/>
      <c r="J899"/>
      <c r="K899"/>
      <c r="M899"/>
      <c r="N899"/>
      <c r="P899"/>
      <c r="S899"/>
      <c r="U899"/>
      <c r="V899"/>
      <c r="X899"/>
      <c r="Y899"/>
      <c r="Z899"/>
    </row>
    <row r="900" spans="9:26" ht="15">
      <c r="I900"/>
      <c r="J900"/>
      <c r="K900"/>
      <c r="M900"/>
      <c r="N900"/>
      <c r="P900"/>
      <c r="S900"/>
      <c r="U900"/>
      <c r="V900"/>
      <c r="X900"/>
      <c r="Y900"/>
      <c r="Z900"/>
    </row>
    <row r="901" spans="9:26" ht="15">
      <c r="I901"/>
      <c r="J901"/>
      <c r="K901"/>
      <c r="M901"/>
      <c r="N901"/>
      <c r="P901"/>
      <c r="S901"/>
      <c r="U901"/>
      <c r="V901"/>
      <c r="X901"/>
      <c r="Y901"/>
      <c r="Z901"/>
    </row>
    <row r="902" spans="9:26" ht="15">
      <c r="I902"/>
      <c r="J902"/>
      <c r="K902"/>
      <c r="M902"/>
      <c r="N902"/>
      <c r="P902"/>
      <c r="S902"/>
      <c r="U902"/>
      <c r="V902"/>
      <c r="X902"/>
      <c r="Y902"/>
      <c r="Z902"/>
    </row>
    <row r="903" spans="9:26" ht="15">
      <c r="I903"/>
      <c r="J903"/>
      <c r="K903"/>
      <c r="M903"/>
      <c r="N903"/>
      <c r="P903"/>
      <c r="S903"/>
      <c r="U903"/>
      <c r="V903"/>
      <c r="X903"/>
      <c r="Y903"/>
      <c r="Z903"/>
    </row>
    <row r="904" spans="9:26" ht="15">
      <c r="I904"/>
      <c r="J904"/>
      <c r="K904"/>
      <c r="M904"/>
      <c r="N904"/>
      <c r="P904"/>
      <c r="S904"/>
      <c r="U904"/>
      <c r="V904"/>
      <c r="X904"/>
      <c r="Y904"/>
      <c r="Z904"/>
    </row>
    <row r="905" spans="9:26" ht="15">
      <c r="I905"/>
      <c r="J905"/>
      <c r="K905"/>
      <c r="M905"/>
      <c r="N905"/>
      <c r="P905"/>
      <c r="S905"/>
      <c r="U905"/>
      <c r="V905"/>
      <c r="X905"/>
      <c r="Y905"/>
      <c r="Z905"/>
    </row>
    <row r="906" spans="9:26" ht="15">
      <c r="I906"/>
      <c r="J906"/>
      <c r="K906"/>
      <c r="M906"/>
      <c r="N906"/>
      <c r="P906"/>
      <c r="S906"/>
      <c r="U906"/>
      <c r="V906"/>
      <c r="X906"/>
      <c r="Y906"/>
      <c r="Z906"/>
    </row>
    <row r="907" spans="9:26" ht="15">
      <c r="I907"/>
      <c r="J907"/>
      <c r="K907"/>
      <c r="M907"/>
      <c r="N907"/>
      <c r="P907"/>
      <c r="S907"/>
      <c r="U907"/>
      <c r="V907"/>
      <c r="X907"/>
      <c r="Y907"/>
      <c r="Z907"/>
    </row>
    <row r="908" spans="9:26" ht="15">
      <c r="I908"/>
      <c r="J908"/>
      <c r="K908"/>
      <c r="M908"/>
      <c r="N908"/>
      <c r="P908"/>
      <c r="S908"/>
      <c r="U908"/>
      <c r="V908"/>
      <c r="X908"/>
      <c r="Y908"/>
      <c r="Z908"/>
    </row>
    <row r="909" spans="9:26" ht="15">
      <c r="I909"/>
      <c r="J909"/>
      <c r="K909"/>
      <c r="M909"/>
      <c r="N909"/>
      <c r="P909"/>
      <c r="S909"/>
      <c r="U909"/>
      <c r="V909"/>
      <c r="X909"/>
      <c r="Y909"/>
      <c r="Z909"/>
    </row>
    <row r="910" spans="9:26" ht="15">
      <c r="I910"/>
      <c r="J910"/>
      <c r="K910"/>
      <c r="M910"/>
      <c r="N910"/>
      <c r="P910"/>
      <c r="S910"/>
      <c r="U910"/>
      <c r="V910"/>
      <c r="X910"/>
      <c r="Y910"/>
      <c r="Z910"/>
    </row>
    <row r="911" spans="9:26" ht="15">
      <c r="I911"/>
      <c r="J911"/>
      <c r="K911"/>
      <c r="M911"/>
      <c r="N911"/>
      <c r="P911"/>
      <c r="S911"/>
      <c r="U911"/>
      <c r="V911"/>
      <c r="X911"/>
      <c r="Y911"/>
      <c r="Z911"/>
    </row>
    <row r="912" spans="9:26" ht="15">
      <c r="I912"/>
      <c r="J912"/>
      <c r="K912"/>
      <c r="M912"/>
      <c r="N912"/>
      <c r="P912"/>
      <c r="S912"/>
      <c r="U912"/>
      <c r="V912"/>
      <c r="X912"/>
      <c r="Y912"/>
      <c r="Z912"/>
    </row>
    <row r="913" spans="9:26" ht="15">
      <c r="I913"/>
      <c r="J913"/>
      <c r="K913"/>
      <c r="M913"/>
      <c r="N913"/>
      <c r="P913"/>
      <c r="S913"/>
      <c r="U913"/>
      <c r="V913"/>
      <c r="X913"/>
      <c r="Y913"/>
      <c r="Z913"/>
    </row>
    <row r="914" spans="9:26" ht="15">
      <c r="I914"/>
      <c r="J914"/>
      <c r="K914"/>
      <c r="M914"/>
      <c r="N914"/>
      <c r="P914"/>
      <c r="S914"/>
      <c r="U914"/>
      <c r="V914"/>
      <c r="X914"/>
      <c r="Y914"/>
      <c r="Z914"/>
    </row>
    <row r="915" spans="9:26" ht="15">
      <c r="I915"/>
      <c r="J915"/>
      <c r="K915"/>
      <c r="M915"/>
      <c r="N915"/>
      <c r="P915"/>
      <c r="S915"/>
      <c r="U915"/>
      <c r="V915"/>
      <c r="X915"/>
      <c r="Y915"/>
      <c r="Z915"/>
    </row>
    <row r="916" spans="9:26" ht="15">
      <c r="I916"/>
      <c r="J916"/>
      <c r="K916"/>
      <c r="M916"/>
      <c r="N916"/>
      <c r="P916"/>
      <c r="S916"/>
      <c r="U916"/>
      <c r="V916"/>
      <c r="X916"/>
      <c r="Y916"/>
      <c r="Z916"/>
    </row>
    <row r="917" spans="9:26" ht="15">
      <c r="I917"/>
      <c r="J917"/>
      <c r="K917"/>
      <c r="M917"/>
      <c r="N917"/>
      <c r="P917"/>
      <c r="S917"/>
      <c r="U917"/>
      <c r="V917"/>
      <c r="X917"/>
      <c r="Y917"/>
      <c r="Z917"/>
    </row>
    <row r="918" spans="9:26" ht="15">
      <c r="I918"/>
      <c r="J918"/>
      <c r="K918"/>
      <c r="M918"/>
      <c r="N918"/>
      <c r="P918"/>
      <c r="S918"/>
      <c r="U918"/>
      <c r="V918"/>
      <c r="X918"/>
      <c r="Y918"/>
      <c r="Z918"/>
    </row>
    <row r="919" spans="9:26" ht="15">
      <c r="I919"/>
      <c r="J919"/>
      <c r="K919"/>
      <c r="M919"/>
      <c r="N919"/>
      <c r="P919"/>
      <c r="S919"/>
      <c r="U919"/>
      <c r="V919"/>
      <c r="X919"/>
      <c r="Y919"/>
      <c r="Z919"/>
    </row>
    <row r="920" spans="9:26" ht="15">
      <c r="I920"/>
      <c r="J920"/>
      <c r="K920"/>
      <c r="M920"/>
      <c r="N920"/>
      <c r="P920"/>
      <c r="S920"/>
      <c r="U920"/>
      <c r="V920"/>
      <c r="X920"/>
      <c r="Y920"/>
      <c r="Z920"/>
    </row>
    <row r="921" spans="9:26" ht="15">
      <c r="I921"/>
      <c r="J921"/>
      <c r="K921"/>
      <c r="M921"/>
      <c r="N921"/>
      <c r="P921"/>
      <c r="S921"/>
      <c r="U921"/>
      <c r="V921"/>
      <c r="X921"/>
      <c r="Y921"/>
      <c r="Z921"/>
    </row>
    <row r="922" spans="9:26" ht="15">
      <c r="I922"/>
      <c r="J922"/>
      <c r="K922"/>
      <c r="M922"/>
      <c r="N922"/>
      <c r="P922"/>
      <c r="S922"/>
      <c r="U922"/>
      <c r="V922"/>
      <c r="X922"/>
      <c r="Y922"/>
      <c r="Z922"/>
    </row>
    <row r="923" spans="9:26" ht="15">
      <c r="I923"/>
      <c r="J923"/>
      <c r="K923"/>
      <c r="M923"/>
      <c r="N923"/>
      <c r="P923"/>
      <c r="S923"/>
      <c r="U923"/>
      <c r="V923"/>
      <c r="X923"/>
      <c r="Y923"/>
      <c r="Z923"/>
    </row>
    <row r="924" spans="9:26" ht="15">
      <c r="I924"/>
      <c r="J924"/>
      <c r="K924"/>
      <c r="M924"/>
      <c r="N924"/>
      <c r="P924"/>
      <c r="S924"/>
      <c r="U924"/>
      <c r="V924"/>
      <c r="X924"/>
      <c r="Y924"/>
      <c r="Z924"/>
    </row>
    <row r="925" spans="9:26" ht="15">
      <c r="I925"/>
      <c r="J925"/>
      <c r="K925"/>
      <c r="M925"/>
      <c r="N925"/>
      <c r="P925"/>
      <c r="S925"/>
      <c r="U925"/>
      <c r="V925"/>
      <c r="X925"/>
      <c r="Y925"/>
      <c r="Z925"/>
    </row>
  </sheetData>
  <sortState ref="E8:F19">
    <sortCondition descending="1" sortBy="value" ref="F8:F19"/>
  </sortState>
  <mergeCells count="16">
    <mergeCell ref="AD5:AI5"/>
    <mergeCell ref="B2:K3"/>
    <mergeCell ref="B5:G5"/>
    <mergeCell ref="I5:N5"/>
    <mergeCell ref="P5:U5"/>
    <mergeCell ref="W5:AB5"/>
    <mergeCell ref="W6:Y6"/>
    <mergeCell ref="Z6:AB6"/>
    <mergeCell ref="AD6:AF6"/>
    <mergeCell ref="AG6:AI6"/>
    <mergeCell ref="B6:D6"/>
    <mergeCell ref="E6:G6"/>
    <mergeCell ref="I6:K6"/>
    <mergeCell ref="L6:N6"/>
    <mergeCell ref="P6:R6"/>
    <mergeCell ref="S6:U6"/>
  </mergeCells>
  <conditionalFormatting sqref="B8:C19">
    <cfRule type="expression" priority="40" dxfId="142">
      <formula>AND($C8&lt;$C$22,$C8&gt;$C$24)</formula>
    </cfRule>
    <cfRule type="expression" priority="39" dxfId="141">
      <formula>$C8&gt;$C$25</formula>
    </cfRule>
    <cfRule type="expression" priority="38" dxfId="140">
      <formula>$C8&lt;$C$24</formula>
    </cfRule>
    <cfRule type="expression" priority="37" dxfId="139">
      <formula>AND($C8&gt;$C$22,$C8&lt;$C$25)</formula>
    </cfRule>
  </conditionalFormatting>
  <conditionalFormatting sqref="E8:F19">
    <cfRule type="expression" priority="36" dxfId="141">
      <formula>$F8&gt;$F$25</formula>
    </cfRule>
    <cfRule type="expression" priority="35" dxfId="140">
      <formula>$F8&lt;$F$24</formula>
    </cfRule>
    <cfRule type="expression" priority="34" dxfId="139">
      <formula>AND($F8&lt;$F$25,$F8&gt;$F$22)</formula>
    </cfRule>
    <cfRule type="expression" priority="33" dxfId="142">
      <formula>AND($F8&lt;$F$22,$F8&gt;$F$24)</formula>
    </cfRule>
  </conditionalFormatting>
  <conditionalFormatting sqref="I8:J19">
    <cfRule type="expression" priority="32" dxfId="142">
      <formula>AND($J8&lt;$J$22,$J8&gt;$J$24)</formula>
    </cfRule>
    <cfRule type="expression" priority="31" dxfId="141">
      <formula>$J8&gt;$J$25</formula>
    </cfRule>
    <cfRule type="expression" priority="30" dxfId="140">
      <formula>$J8&lt;$J$24</formula>
    </cfRule>
    <cfRule type="expression" priority="29" dxfId="139">
      <formula>AND($J8&gt;$J$22,$J8&lt;$J$25)</formula>
    </cfRule>
  </conditionalFormatting>
  <conditionalFormatting sqref="L8:M19">
    <cfRule type="expression" priority="28" dxfId="141">
      <formula>$M8&gt;$M$25</formula>
    </cfRule>
    <cfRule type="expression" priority="27" dxfId="140">
      <formula>$M8&lt;$M$24</formula>
    </cfRule>
    <cfRule type="expression" priority="26" dxfId="139">
      <formula>AND($M8&lt;$M$25,$M8&gt;$M$22)</formula>
    </cfRule>
    <cfRule type="expression" priority="25" dxfId="142">
      <formula>AND($M8&lt;$M$22,$M8&gt;$M$24)</formula>
    </cfRule>
  </conditionalFormatting>
  <conditionalFormatting sqref="P8:Q19">
    <cfRule type="expression" priority="21" dxfId="139">
      <formula>AND($Q8&gt;$Q$22,$Q8&lt;$Q$25)</formula>
    </cfRule>
    <cfRule type="expression" priority="22" dxfId="140">
      <formula>$Q8&lt;$Q$24</formula>
    </cfRule>
    <cfRule type="expression" priority="23" dxfId="141">
      <formula>$Q8&gt;$Q$25</formula>
    </cfRule>
    <cfRule type="expression" priority="24" dxfId="142">
      <formula>AND($Q8&lt;$Q$22,$Q8&gt;$Q$24)</formula>
    </cfRule>
  </conditionalFormatting>
  <conditionalFormatting sqref="S8:T19">
    <cfRule type="expression" priority="18" dxfId="139">
      <formula>AND($T8&lt;$T$25,$T8&gt;$T$22)</formula>
    </cfRule>
    <cfRule type="expression" priority="19" dxfId="140">
      <formula>$T8&lt;$T$24</formula>
    </cfRule>
    <cfRule type="expression" priority="20" dxfId="141">
      <formula>$T8&gt;$T$25</formula>
    </cfRule>
    <cfRule type="expression" priority="17" dxfId="142">
      <formula>AND($T8&lt;$T$22,$T8&gt;$T$24)</formula>
    </cfRule>
  </conditionalFormatting>
  <conditionalFormatting sqref="W8:X19">
    <cfRule type="expression" priority="16" dxfId="142">
      <formula>AND($X8&lt;$X$22,$X8&gt;$X$24)</formula>
    </cfRule>
    <cfRule type="expression" priority="15" dxfId="141">
      <formula>$X8&gt;$X$25</formula>
    </cfRule>
    <cfRule type="expression" priority="14" dxfId="140">
      <formula>$X8&lt;$X$24</formula>
    </cfRule>
    <cfRule type="expression" priority="13" dxfId="139">
      <formula>AND($X8&gt;$X$22,$X8&lt;$X$25)</formula>
    </cfRule>
  </conditionalFormatting>
  <conditionalFormatting sqref="Z8:AA19">
    <cfRule type="expression" priority="12" dxfId="141">
      <formula>$AA8&gt;$AA$25</formula>
    </cfRule>
    <cfRule type="expression" priority="11" dxfId="140">
      <formula>$AA8&lt;$AA$24</formula>
    </cfRule>
    <cfRule type="expression" priority="10" dxfId="139">
      <formula>AND($AA8&lt;$AA$25,$AA8&gt;$AA$22)</formula>
    </cfRule>
    <cfRule type="expression" priority="9" dxfId="142">
      <formula>AND($AA8&lt;$AA$22,$AA8&gt;$AA$24)</formula>
    </cfRule>
  </conditionalFormatting>
  <conditionalFormatting sqref="AD8:AE19">
    <cfRule type="expression" priority="8" dxfId="142">
      <formula>AND($AE8&lt;$AE$22,$AE8&gt;$AE$24)</formula>
    </cfRule>
    <cfRule type="expression" priority="7" dxfId="141">
      <formula>$AE8&gt;$AE$25</formula>
    </cfRule>
    <cfRule type="expression" priority="6" dxfId="140">
      <formula>$AE8&lt;$AE$24</formula>
    </cfRule>
    <cfRule type="expression" priority="5" dxfId="139">
      <formula>AND($AE8&gt;$AE$22,$AE8&lt;$AE$25)</formula>
    </cfRule>
  </conditionalFormatting>
  <conditionalFormatting sqref="AG8:AH19">
    <cfRule type="expression" priority="4" dxfId="141">
      <formula>$AH8&gt;$AH$25</formula>
    </cfRule>
    <cfRule type="expression" priority="3" dxfId="140">
      <formula>$AH8&lt;$AH$24</formula>
    </cfRule>
    <cfRule type="expression" priority="2" dxfId="139">
      <formula>AND($AH8&lt;$AH$25,$AH8&gt;$AH$22)</formula>
    </cfRule>
    <cfRule type="expression" priority="1" dxfId="142">
      <formula>AND($AH8&lt;$AH$22,$AH8&gt;$AH$24)</formula>
    </cfRule>
  </conditionalFormatting>
  <pageMargins left="0.7" right="0.7" top="0.75" bottom="0.75" header="0.3" footer="0.3"/>
  <pageSetup horizontalDpi="300" verticalDpi="300" orientation="portrait" paperSize="1"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3D873FD-6337-454A-AD2A-961563F0204F}">
  <dimension ref="A1:M12"/>
  <sheetViews>
    <sheetView workbookViewId="0" topLeftCell="A1"/>
  </sheetViews>
  <sheetFormatPr defaultColWidth="8.66428571428571" defaultRowHeight="15"/>
  <cols>
    <col min="1" max="16384" width="8.71428571428571" style="123"/>
  </cols>
  <sheetData>
    <row r="1" spans="1:1" ht="15">
      <c r="A1" s="274" t="s">
        <v>468</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218</v>
      </c>
      <c r="B4" s="168">
        <v>0.7173439362648667</v>
      </c>
      <c r="C4" s="168">
        <v>0.6917037966737248</v>
      </c>
      <c r="D4" s="168">
        <v>0.6620130912531116</v>
      </c>
      <c r="E4" s="168">
        <v>0.7865291687300111</v>
      </c>
      <c r="F4" s="168">
        <v>0.7227378196494887</v>
      </c>
      <c r="G4" s="168">
        <v>0.6640143617368194</v>
      </c>
      <c r="H4" s="168">
        <v>0.7915819524072345</v>
      </c>
      <c r="I4" s="168">
        <v>0.6628797356271888</v>
      </c>
      <c r="J4" s="168">
        <v>0.8089739610915597</v>
      </c>
      <c r="K4" s="168">
        <v>0.752741492790835</v>
      </c>
      <c r="L4" s="168">
        <v>0.6368912008227972</v>
      </c>
      <c r="M4" s="168">
        <v>0.5372322863043983</v>
      </c>
    </row>
    <row r="5" spans="1:13" ht="15">
      <c r="A5" s="168" t="s">
        <v>436</v>
      </c>
      <c r="B5" s="168">
        <v>0.7173439264297485</v>
      </c>
      <c r="C5" s="168">
        <v>0.6917037963867188</v>
      </c>
      <c r="D5" s="168">
        <v>0.6620131134986877</v>
      </c>
      <c r="E5" s="168">
        <v>0.7865291833877563</v>
      </c>
      <c r="F5" s="168">
        <v>0.7227378487586975</v>
      </c>
      <c r="G5" s="168">
        <v>0.6640143394470215</v>
      </c>
      <c r="H5" s="168">
        <v>0.791581928730011</v>
      </c>
      <c r="I5" s="168">
        <v>0.6628797650337219</v>
      </c>
      <c r="J5" s="168">
        <v>0.8089739680290222</v>
      </c>
      <c r="K5" s="168">
        <v>0.7527415156364441</v>
      </c>
      <c r="L5" s="168">
        <v>0.6368911862373352</v>
      </c>
      <c r="M5" s="168">
        <v>0.5372322797775269</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218</v>
      </c>
      <c r="B9" s="168">
        <v>0.6459862385321101</v>
      </c>
      <c r="C9" s="168">
        <v>0.8340888188148732</v>
      </c>
      <c r="D9" s="168">
        <v>0.7805059523809523</v>
      </c>
      <c r="E9" s="168">
        <v>0.6460927206851119</v>
      </c>
      <c r="F9" s="168">
        <v>0.7544033852857382</v>
      </c>
      <c r="G9" s="168">
        <v>0.6818181818181819</v>
      </c>
      <c r="H9" s="168">
        <v>0.8544973544973544</v>
      </c>
      <c r="I9" s="168">
        <v>0.7259236283429832</v>
      </c>
      <c r="J9" s="168">
        <v>0.8029761904761905</v>
      </c>
      <c r="K9" s="168">
        <v>0.8830357142857143</v>
      </c>
      <c r="L9" s="168">
        <v>0.7177325581395348</v>
      </c>
      <c r="M9" s="168">
        <v>0.8324401913875599</v>
      </c>
    </row>
    <row r="10" spans="1:13" ht="15">
      <c r="A10" s="292" t="s">
        <v>436</v>
      </c>
      <c r="B10" s="292">
        <v>0.6554049849510193</v>
      </c>
      <c r="C10" s="292">
        <v>0.7762393951416016</v>
      </c>
      <c r="D10" s="292">
        <v>0.9897332787513733</v>
      </c>
      <c r="E10" s="292">
        <v>0.7988789081573486</v>
      </c>
      <c r="F10" s="292">
        <v>0.9281361103057861</v>
      </c>
      <c r="G10" s="292">
        <v>0.6163473129272461</v>
      </c>
      <c r="H10" s="292">
        <v>0.8581324219703674</v>
      </c>
      <c r="I10" s="292">
        <v>0.8844449520111084</v>
      </c>
      <c r="J10" s="292">
        <v>0.9150853753089905</v>
      </c>
      <c r="K10" s="292">
        <v>0.6667943000793457</v>
      </c>
      <c r="L10" s="292">
        <v>0.7199852466583252</v>
      </c>
      <c r="M10" s="292">
        <v>0.5980424284934998</v>
      </c>
    </row>
    <row r="11" spans="1:13" ht="15">
      <c r="A11" s="168" t="s">
        <v>455</v>
      </c>
      <c r="B11" s="168">
        <v>-0.06193894147872925</v>
      </c>
      <c r="C11" s="168">
        <v>0.08453559875488281</v>
      </c>
      <c r="D11" s="168">
        <v>0.32772016525268555</v>
      </c>
      <c r="E11" s="168">
        <v>0.012349724769592285</v>
      </c>
      <c r="F11" s="168">
        <v>0.20539826154708862</v>
      </c>
      <c r="G11" s="168">
        <v>-0.04766702651977539</v>
      </c>
      <c r="H11" s="168">
        <v>0.06655049324035645</v>
      </c>
      <c r="I11" s="168">
        <v>0.22156518697738647</v>
      </c>
      <c r="J11" s="168">
        <v>0.10611140727996826</v>
      </c>
      <c r="K11" s="168">
        <v>-0.08594721555709839</v>
      </c>
      <c r="L11" s="168">
        <v>0.08309406042098999</v>
      </c>
      <c r="M11" s="168">
        <v>0.0608101487159729</v>
      </c>
    </row>
    <row r="12" spans="1:13" ht="16" thickBot="1">
      <c r="A12" s="276" t="s">
        <v>456</v>
      </c>
      <c r="B12" s="276">
        <v>0.985629141330719</v>
      </c>
      <c r="C12" s="276">
        <v>1.074525237083435</v>
      </c>
      <c r="D12" s="276">
        <v>0.7886022925376892</v>
      </c>
      <c r="E12" s="276">
        <v>0.808749258518219</v>
      </c>
      <c r="F12" s="276">
        <v>0.8128154873847961</v>
      </c>
      <c r="G12" s="276">
        <v>1.1062239408493042</v>
      </c>
      <c r="H12" s="276">
        <v>0.9957639575004578</v>
      </c>
      <c r="I12" s="276">
        <v>0.8207674622535706</v>
      </c>
      <c r="J12" s="276">
        <v>0.8774877190589905</v>
      </c>
      <c r="K12" s="276">
        <v>1.3243000507354736</v>
      </c>
      <c r="L12" s="276">
        <v>0.9968711733818054</v>
      </c>
      <c r="M12" s="276">
        <v>1.3919416666030884</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B60ED8B-36AA-42E8-BBCC-7CC423E5A3D9}">
  <dimension ref="A1:M12"/>
  <sheetViews>
    <sheetView workbookViewId="0" topLeftCell="A1"/>
  </sheetViews>
  <sheetFormatPr defaultColWidth="8.66428571428571" defaultRowHeight="15"/>
  <cols>
    <col min="1" max="16384" width="8.71428571428571" style="123"/>
  </cols>
  <sheetData>
    <row r="1" spans="1:1" ht="15">
      <c r="A1" s="274" t="s">
        <v>469</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218</v>
      </c>
      <c r="B4" s="168">
        <v>0.7123628108003108</v>
      </c>
      <c r="C4" s="168">
        <v>0.7611293859649123</v>
      </c>
      <c r="D4" s="168">
        <v>0.7174794823232324</v>
      </c>
      <c r="E4" s="168">
        <v>0.7604081872943765</v>
      </c>
      <c r="F4" s="168">
        <v>0.7589033189033189</v>
      </c>
      <c r="G4" s="168">
        <v>0.475</v>
      </c>
      <c r="H4" s="168">
        <v>0.7627976190476189</v>
      </c>
      <c r="I4" s="168">
        <v>0.6182291666666666</v>
      </c>
      <c r="J4" s="168">
        <v>0.8298412698412697</v>
      </c>
      <c r="K4" s="168">
        <v>0.8476986027257766</v>
      </c>
      <c r="L4" s="168">
        <v>0.7489433011733708</v>
      </c>
      <c r="M4" s="168">
        <v>0.5437710437710438</v>
      </c>
    </row>
    <row r="5" spans="1:13" ht="15">
      <c r="A5" s="168" t="s">
        <v>435</v>
      </c>
      <c r="B5" s="168">
        <v>0.7123628258705139</v>
      </c>
      <c r="C5" s="168">
        <v>0.7611293792724609</v>
      </c>
      <c r="D5" s="168">
        <v>0.7174794673919678</v>
      </c>
      <c r="E5" s="168">
        <v>0.7604081630706787</v>
      </c>
      <c r="F5" s="168">
        <v>0.7589033246040344</v>
      </c>
      <c r="G5" s="168">
        <v>0.4749999940395355</v>
      </c>
      <c r="H5" s="168">
        <v>0.7627975940704346</v>
      </c>
      <c r="I5" s="168">
        <v>0.6182291507720947</v>
      </c>
      <c r="J5" s="168">
        <v>0.8298412561416626</v>
      </c>
      <c r="K5" s="168">
        <v>0.8476985692977905</v>
      </c>
      <c r="L5" s="168">
        <v>0.7489433288574219</v>
      </c>
      <c r="M5" s="168">
        <v>0.5437710285186768</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218</v>
      </c>
      <c r="B9" s="168">
        <v>0.6452494873547505</v>
      </c>
      <c r="C9" s="168">
        <v>0.8291754201680672</v>
      </c>
      <c r="D9" s="168">
        <v>0.7876623376623377</v>
      </c>
      <c r="E9" s="168">
        <v>0.6964597902097902</v>
      </c>
      <c r="F9" s="168">
        <v>0.7154304029304029</v>
      </c>
      <c r="G9" s="168">
        <v>0.625</v>
      </c>
      <c r="H9" s="168">
        <v>0.875</v>
      </c>
      <c r="I9" s="168">
        <v>0.6827380952380953</v>
      </c>
      <c r="J9" s="168">
        <v>0.7738095238095238</v>
      </c>
      <c r="K9" s="168">
        <v>0.8038461538461539</v>
      </c>
      <c r="L9" s="168">
        <v>0.7744551282051282</v>
      </c>
      <c r="M9" s="168">
        <v>0.7100279106858054</v>
      </c>
    </row>
    <row r="10" spans="1:13" ht="15">
      <c r="A10" s="292" t="s">
        <v>435</v>
      </c>
      <c r="B10" s="292">
        <v>0.9853326082229614</v>
      </c>
      <c r="C10" s="292">
        <v>0.9175304174423218</v>
      </c>
      <c r="D10" s="292">
        <v>1.0043668746948242</v>
      </c>
      <c r="E10" s="292">
        <v>0.923209547996521</v>
      </c>
      <c r="F10" s="292">
        <v>1.3356595039367676</v>
      </c>
      <c r="G10" s="292">
        <v>0.5773984789848328</v>
      </c>
      <c r="H10" s="292">
        <v>1.1285500526428223</v>
      </c>
      <c r="I10" s="292">
        <v>0.9115192890167236</v>
      </c>
      <c r="J10" s="292">
        <v>1.2625583410263062</v>
      </c>
      <c r="K10" s="292">
        <v>1.1339236497879028</v>
      </c>
      <c r="L10" s="292">
        <v>1.094445824623108</v>
      </c>
      <c r="M10" s="292">
        <v>1.159301519393921</v>
      </c>
    </row>
    <row r="11" spans="1:13" ht="15">
      <c r="A11" s="168" t="s">
        <v>455</v>
      </c>
      <c r="B11" s="168">
        <v>0.2729697823524475</v>
      </c>
      <c r="C11" s="168">
        <v>0.15640103816986084</v>
      </c>
      <c r="D11" s="168">
        <v>0.28688740730285645</v>
      </c>
      <c r="E11" s="168">
        <v>0.16280138492584229</v>
      </c>
      <c r="F11" s="168">
        <v>0.5767561793327332</v>
      </c>
      <c r="G11" s="168">
        <v>0.10239848494529724</v>
      </c>
      <c r="H11" s="168">
        <v>0.3657524585723877</v>
      </c>
      <c r="I11" s="168">
        <v>0.2932901382446289</v>
      </c>
      <c r="J11" s="168">
        <v>0.43271708488464355</v>
      </c>
      <c r="K11" s="168">
        <v>0.2862250804901123</v>
      </c>
      <c r="L11" s="168">
        <v>0.34550249576568604</v>
      </c>
      <c r="M11" s="168">
        <v>0.6155304908752441</v>
      </c>
    </row>
    <row r="12" spans="1:13" ht="16" thickBot="1">
      <c r="A12" s="276" t="s">
        <v>456</v>
      </c>
      <c r="B12" s="276">
        <v>0.6548544764518738</v>
      </c>
      <c r="C12" s="276">
        <v>0.9037034511566162</v>
      </c>
      <c r="D12" s="276">
        <v>0.7842376828193665</v>
      </c>
      <c r="E12" s="276">
        <v>0.7543897032737732</v>
      </c>
      <c r="F12" s="276">
        <v>0.5356383323669434</v>
      </c>
      <c r="G12" s="276">
        <v>1.0824413299560547</v>
      </c>
      <c r="H12" s="276">
        <v>0.7753311395645142</v>
      </c>
      <c r="I12" s="276">
        <v>0.7490111589431763</v>
      </c>
      <c r="J12" s="276">
        <v>0.6128901243209839</v>
      </c>
      <c r="K12" s="276">
        <v>0.7089067697525024</v>
      </c>
      <c r="L12" s="276">
        <v>0.7076230645179749</v>
      </c>
      <c r="M12" s="276">
        <v>0.6124618053436279</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2AF325D-E610-440D-A836-75D6D6812918}">
  <dimension ref="A1:M12"/>
  <sheetViews>
    <sheetView workbookViewId="0" topLeftCell="A1"/>
  </sheetViews>
  <sheetFormatPr defaultColWidth="8.66428571428571" defaultRowHeight="15"/>
  <cols>
    <col min="1" max="16384" width="8.71428571428571" style="123"/>
  </cols>
  <sheetData>
    <row r="1" spans="1:1" ht="15">
      <c r="A1" s="274" t="s">
        <v>470</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218</v>
      </c>
      <c r="B4" s="168">
        <v>0.6003820326243792</v>
      </c>
      <c r="C4" s="168">
        <v>0.5578765669769858</v>
      </c>
      <c r="D4" s="168">
        <v>0.703034649455731</v>
      </c>
      <c r="E4" s="168">
        <v>0.7608293807472822</v>
      </c>
      <c r="F4" s="168">
        <v>0.660500888488254</v>
      </c>
      <c r="G4" s="168">
        <v>0.6010878255159467</v>
      </c>
      <c r="H4" s="168">
        <v>0.7053966253716707</v>
      </c>
      <c r="I4" s="168">
        <v>0.6665931800302805</v>
      </c>
      <c r="J4" s="168">
        <v>0.697335868107927</v>
      </c>
      <c r="K4" s="168">
        <v>0.736111111111111</v>
      </c>
      <c r="L4" s="168">
        <v>0.6952554027355359</v>
      </c>
      <c r="M4" s="168">
        <v>0.5866751718952237</v>
      </c>
    </row>
    <row r="5" spans="1:13" ht="15">
      <c r="A5" s="168" t="s">
        <v>435</v>
      </c>
      <c r="B5" s="168">
        <v>0.6003820300102234</v>
      </c>
      <c r="C5" s="168">
        <v>0.5578765869140625</v>
      </c>
      <c r="D5" s="168">
        <v>0.7030346393585205</v>
      </c>
      <c r="E5" s="168">
        <v>0.7608293890953064</v>
      </c>
      <c r="F5" s="168">
        <v>0.6605008840560913</v>
      </c>
      <c r="G5" s="168">
        <v>0.6010878086090088</v>
      </c>
      <c r="H5" s="168">
        <v>0.7053966522216797</v>
      </c>
      <c r="I5" s="168">
        <v>0.6665931940078735</v>
      </c>
      <c r="J5" s="168">
        <v>0.6973358392715454</v>
      </c>
      <c r="K5" s="168">
        <v>0.7361111044883728</v>
      </c>
      <c r="L5" s="168">
        <v>0.6952553987503052</v>
      </c>
      <c r="M5" s="168">
        <v>0.5866751670837402</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218</v>
      </c>
      <c r="B9" s="168">
        <v>0.5440348409867273</v>
      </c>
      <c r="C9" s="168">
        <v>0.669027612134891</v>
      </c>
      <c r="D9" s="168">
        <v>0.7605443542943543</v>
      </c>
      <c r="E9" s="168">
        <v>0.5824871615312792</v>
      </c>
      <c r="F9" s="168">
        <v>0.7079337899543379</v>
      </c>
      <c r="G9" s="168">
        <v>0.6352813852813853</v>
      </c>
      <c r="H9" s="168">
        <v>0.7036297036297036</v>
      </c>
      <c r="I9" s="168">
        <v>0.725</v>
      </c>
      <c r="J9" s="168">
        <v>0.5303030303030303</v>
      </c>
      <c r="K9" s="168">
        <v>0.8333333333333334</v>
      </c>
      <c r="L9" s="168">
        <v>0.6628758628758629</v>
      </c>
      <c r="M9" s="168">
        <v>0.662091503267974</v>
      </c>
    </row>
    <row r="10" spans="1:13" ht="15">
      <c r="A10" s="292" t="s">
        <v>435</v>
      </c>
      <c r="B10" s="292">
        <v>0.5689379572868347</v>
      </c>
      <c r="C10" s="292">
        <v>0.738733172416687</v>
      </c>
      <c r="D10" s="292">
        <v>0.8398380875587463</v>
      </c>
      <c r="E10" s="292">
        <v>0.8215130567550659</v>
      </c>
      <c r="F10" s="292">
        <v>0.6881461143493652</v>
      </c>
      <c r="G10" s="292">
        <v>0.5694175362586975</v>
      </c>
      <c r="H10" s="292">
        <v>0.718737006187439</v>
      </c>
      <c r="I10" s="292">
        <v>0.6108203530311584</v>
      </c>
      <c r="J10" s="292">
        <v>0.8389068841934204</v>
      </c>
      <c r="K10" s="292">
        <v>0.3659200966358185</v>
      </c>
      <c r="L10" s="292">
        <v>0.7824361324310303</v>
      </c>
      <c r="M10" s="292">
        <v>0.7174682021141052</v>
      </c>
    </row>
    <row r="11" spans="1:13" ht="15">
      <c r="A11" s="168" t="s">
        <v>455</v>
      </c>
      <c r="B11" s="168">
        <v>-0.03144407272338867</v>
      </c>
      <c r="C11" s="168">
        <v>0.1808565855026245</v>
      </c>
      <c r="D11" s="168">
        <v>0.13680344820022583</v>
      </c>
      <c r="E11" s="168">
        <v>0.06068366765975952</v>
      </c>
      <c r="F11" s="168">
        <v>0.027645230293273926</v>
      </c>
      <c r="G11" s="168">
        <v>-0.03167027235031128</v>
      </c>
      <c r="H11" s="168">
        <v>0.013340353965759277</v>
      </c>
      <c r="I11" s="168">
        <v>-0.05577284097671509</v>
      </c>
      <c r="J11" s="168">
        <v>0.141571044921875</v>
      </c>
      <c r="K11" s="168">
        <v>-0.3701910078525543</v>
      </c>
      <c r="L11" s="168">
        <v>0.0871807336807251</v>
      </c>
      <c r="M11" s="168">
        <v>0.130793035030365</v>
      </c>
    </row>
    <row r="12" spans="1:13" ht="16" thickBot="1">
      <c r="A12" s="276" t="s">
        <v>456</v>
      </c>
      <c r="B12" s="276">
        <v>0.9562287926673889</v>
      </c>
      <c r="C12" s="276">
        <v>0.9056417346000671</v>
      </c>
      <c r="D12" s="276">
        <v>0.9055845141410828</v>
      </c>
      <c r="E12" s="276">
        <v>0.7090418934822083</v>
      </c>
      <c r="F12" s="276">
        <v>1.0287550687789917</v>
      </c>
      <c r="G12" s="276">
        <v>1.115668773651123</v>
      </c>
      <c r="H12" s="276">
        <v>0.9789807796478271</v>
      </c>
      <c r="I12" s="276">
        <v>1.186928391456604</v>
      </c>
      <c r="J12" s="276">
        <v>0.6321357488632202</v>
      </c>
      <c r="K12" s="276">
        <v>2.2773642539978027</v>
      </c>
      <c r="L12" s="276">
        <v>0.8471948504447937</v>
      </c>
      <c r="M12" s="276">
        <v>0.9228165149688721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F939D7E-4F4D-4D66-8071-554964C423B5}">
  <sheetPr codeName="Sheet6">
    <tabColor rgb="FFFFFF00"/>
  </sheetPr>
  <dimension ref="A1:S756"/>
  <sheetViews>
    <sheetView zoomScale="85" zoomScaleNormal="85" workbookViewId="0" topLeftCell="A1">
      <selection pane="topLeft" activeCell="D3" sqref="D3"/>
    </sheetView>
  </sheetViews>
  <sheetFormatPr defaultColWidth="8.83428571428571" defaultRowHeight="15" outlineLevelRow="1"/>
  <cols>
    <col min="1" max="1" width="9.57142857142857" bestFit="1" customWidth="1"/>
    <col min="2" max="2" width="64.5714285714286" bestFit="1" customWidth="1"/>
    <col min="3" max="3" width="11" bestFit="1" customWidth="1"/>
    <col min="4" max="4" width="12.8571428571429" bestFit="1" customWidth="1"/>
    <col min="5" max="6" width="11" bestFit="1" customWidth="1"/>
    <col min="7" max="7" width="11.5714285714286" bestFit="1" customWidth="1"/>
    <col min="8" max="9" width="11" bestFit="1" customWidth="1"/>
    <col min="10" max="10" width="11" customWidth="1"/>
    <col min="11" max="11" width="12" bestFit="1" customWidth="1"/>
    <col min="12" max="15" width="11" bestFit="1" customWidth="1"/>
    <col min="16" max="16" width="62.1428571428571" bestFit="1" customWidth="1"/>
    <col min="17" max="17" width="17.5714285714286" bestFit="1" customWidth="1"/>
    <col min="18" max="18" width="10.2857142857143" bestFit="1" customWidth="1"/>
    <col min="19" max="19" width="34.8571428571429" bestFit="1" customWidth="1"/>
  </cols>
  <sheetData>
    <row r="1" spans="1:1" ht="16" thickBot="1">
      <c r="A1" s="181" t="s">
        <v>86</v>
      </c>
    </row>
    <row r="2" spans="2:15" ht="15">
      <c r="B2" s="13" t="s">
        <v>192</v>
      </c>
      <c r="C2" s="17"/>
      <c r="D2" s="19" t="s">
        <v>193</v>
      </c>
      <c r="E2" s="25" t="s">
        <v>194</v>
      </c>
      <c r="F2" s="25" t="s">
        <v>195</v>
      </c>
      <c r="G2" s="25" t="s">
        <v>196</v>
      </c>
      <c r="H2" s="25" t="s">
        <v>197</v>
      </c>
      <c r="I2" s="25" t="s">
        <v>198</v>
      </c>
      <c r="J2" s="25" t="s">
        <v>199</v>
      </c>
      <c r="K2" s="25" t="s">
        <v>200</v>
      </c>
      <c r="L2" s="25" t="s">
        <v>201</v>
      </c>
      <c r="M2" s="25" t="s">
        <v>202</v>
      </c>
      <c r="N2" s="25" t="s">
        <v>203</v>
      </c>
      <c r="O2" s="26" t="s">
        <v>204</v>
      </c>
    </row>
    <row r="3" spans="2:15" ht="15">
      <c r="B3" s="14" t="s">
        <v>205</v>
      </c>
      <c r="C3" s="188" t="s">
        <v>206</v>
      </c>
      <c r="D3" s="189">
        <f>SUMPRODUCT($C$12:$C$54,D$12:D$54)+D$55</f>
        <v>0.9343382082998114</v>
      </c>
      <c r="E3" s="112">
        <f t="shared" si="0" ref="E3:O3">SUMPRODUCT($C$12:$C$54,E$12:E$54)+E$55</f>
        <v>0.8285389888908262</v>
      </c>
      <c r="F3" s="112">
        <f t="shared" si="0"/>
        <v>0.9164179770058125</v>
      </c>
      <c r="G3" s="112">
        <f t="shared" si="0"/>
        <v>0.8600342856337705</v>
      </c>
      <c r="H3" s="112">
        <f t="shared" si="0"/>
        <v>0.8756647793914609</v>
      </c>
      <c r="I3" s="112">
        <f t="shared" si="0"/>
        <v>0.8153049150623093</v>
      </c>
      <c r="J3" s="112">
        <f t="shared" si="0"/>
        <v>0.9456038437878806</v>
      </c>
      <c r="K3" s="112">
        <f t="shared" si="0"/>
        <v>0.8412053725293063</v>
      </c>
      <c r="L3" s="112">
        <f t="shared" si="0"/>
        <v>0.9216454635509432</v>
      </c>
      <c r="M3" s="112">
        <f t="shared" si="0"/>
        <v>0.8930592984377195</v>
      </c>
      <c r="N3" s="112">
        <f t="shared" si="0"/>
        <v>0.9911838615829249</v>
      </c>
      <c r="O3" s="163">
        <f t="shared" si="0"/>
        <v>0.9318768927032335</v>
      </c>
    </row>
    <row r="4" spans="2:15" ht="15">
      <c r="B4" s="14" t="s">
        <v>207</v>
      </c>
      <c r="C4" s="16" t="s">
        <v>208</v>
      </c>
      <c r="D4" s="190">
        <f>SUMPRODUCT($C$62:$C$104,D$62:D$104)+D$105</f>
        <v>0.8012677319862864</v>
      </c>
      <c r="E4" s="112">
        <f t="shared" si="1" ref="E4:O4">SUMPRODUCT($C$62:$C$104,E$62:E$104)+E$105</f>
        <v>0.7175317867899591</v>
      </c>
      <c r="F4" s="112">
        <f t="shared" si="1"/>
        <v>0.8142509831075437</v>
      </c>
      <c r="G4" s="112">
        <f t="shared" si="1"/>
        <v>0.7630297043614195</v>
      </c>
      <c r="H4" s="112">
        <f t="shared" si="1"/>
        <v>0.7299642211818865</v>
      </c>
      <c r="I4" s="112">
        <f t="shared" si="1"/>
        <v>0.6937400378907368</v>
      </c>
      <c r="J4" s="112">
        <f t="shared" si="1"/>
        <v>0.8800390668646059</v>
      </c>
      <c r="K4" s="112">
        <f t="shared" si="1"/>
        <v>0.7793253812787714</v>
      </c>
      <c r="L4" s="112">
        <f t="shared" si="1"/>
        <v>0.845772486458653</v>
      </c>
      <c r="M4" s="112">
        <f t="shared" si="1"/>
        <v>0.7878692196320074</v>
      </c>
      <c r="N4" s="112">
        <f t="shared" si="1"/>
        <v>0.8311870335753548</v>
      </c>
      <c r="O4" s="194">
        <f t="shared" si="1"/>
        <v>0.7207428000191181</v>
      </c>
    </row>
    <row r="5" spans="2:15" ht="15">
      <c r="B5" s="14" t="s">
        <v>177</v>
      </c>
      <c r="C5" s="15" t="s">
        <v>209</v>
      </c>
      <c r="D5" s="191">
        <f>SUMPRODUCT(D$112:D$155,$C$112:$C$155)+D$156</f>
        <v>6577.9059814488555</v>
      </c>
      <c r="E5" s="179">
        <f t="shared" si="2" ref="E5:O5">SUMPRODUCT(E$112:E$155,$C$112:$C$155)+E$156</f>
        <v>4335.282400041675</v>
      </c>
      <c r="F5" s="179">
        <f t="shared" si="2"/>
        <v>7313.187911479651</v>
      </c>
      <c r="G5" s="179">
        <f t="shared" si="2"/>
        <v>6650.239798975012</v>
      </c>
      <c r="H5" s="179">
        <f t="shared" si="2"/>
        <v>6670.645127645032</v>
      </c>
      <c r="I5" s="179">
        <f t="shared" si="2"/>
        <v>5480.618606286457</v>
      </c>
      <c r="J5" s="179">
        <f t="shared" si="2"/>
        <v>8392.619702025037</v>
      </c>
      <c r="K5" s="179">
        <f t="shared" si="2"/>
        <v>6640.026917007347</v>
      </c>
      <c r="L5" s="179">
        <f t="shared" si="2"/>
        <v>6681.776675335139</v>
      </c>
      <c r="M5" s="179">
        <f t="shared" si="2"/>
        <v>7787.4070920723825</v>
      </c>
      <c r="N5" s="179">
        <f t="shared" si="2"/>
        <v>6839.309831764025</v>
      </c>
      <c r="O5" s="195">
        <f t="shared" si="2"/>
        <v>7636.017851217506</v>
      </c>
    </row>
    <row r="6" spans="2:15" ht="15">
      <c r="B6" s="14" t="s">
        <v>178</v>
      </c>
      <c r="C6" s="16" t="s">
        <v>210</v>
      </c>
      <c r="D6" s="192">
        <f>SUMPRODUCT($C$163:$C$205,D$163:D$205)+D$206</f>
        <v>0.6127897740672221</v>
      </c>
      <c r="E6" s="21">
        <f t="shared" si="3" ref="E6:O6">SUMPRODUCT($C$163:$C$205,E$163:E$205)+E$206</f>
        <v>0.7071476139805402</v>
      </c>
      <c r="F6" s="21">
        <f t="shared" si="3"/>
        <v>0.5963465176538871</v>
      </c>
      <c r="G6" s="21">
        <f t="shared" si="3"/>
        <v>0.7298694484592347</v>
      </c>
      <c r="H6" s="21">
        <f t="shared" si="3"/>
        <v>0.7994108085994869</v>
      </c>
      <c r="I6" s="21">
        <f t="shared" si="3"/>
        <v>0.5887935617878446</v>
      </c>
      <c r="J6" s="21">
        <f t="shared" si="3"/>
        <v>0.7779447164131454</v>
      </c>
      <c r="K6" s="21">
        <f t="shared" si="3"/>
        <v>0.7968963080661933</v>
      </c>
      <c r="L6" s="21">
        <f t="shared" si="3"/>
        <v>0.819541282299783</v>
      </c>
      <c r="M6" s="21">
        <f t="shared" si="3"/>
        <v>0.7580707581597435</v>
      </c>
      <c r="N6" s="21">
        <f t="shared" si="3"/>
        <v>0.7163421406487895</v>
      </c>
      <c r="O6" s="22">
        <f t="shared" si="3"/>
        <v>0.6593301202351762</v>
      </c>
    </row>
    <row r="7" spans="2:15" ht="16" thickBot="1">
      <c r="B7" s="23" t="s">
        <v>108</v>
      </c>
      <c r="C7" s="18" t="s">
        <v>211</v>
      </c>
      <c r="D7" s="193">
        <f>SUMPRODUCT($C$213:$C$255,D$213:D$255)+D$256</f>
        <v>0.39578272278913285</v>
      </c>
      <c r="E7" s="20">
        <f t="shared" si="4" ref="E7:O7">SUMPRODUCT($C$213:$C$255,E$213:E$255)+E$256</f>
        <v>0.42476214882756413</v>
      </c>
      <c r="F7" s="20">
        <f t="shared" si="4"/>
        <v>0.5461196864343567</v>
      </c>
      <c r="G7" s="20">
        <f t="shared" si="4"/>
        <v>0.43421468250652473</v>
      </c>
      <c r="H7" s="20">
        <f t="shared" si="4"/>
        <v>0.6602935067452139</v>
      </c>
      <c r="I7" s="20">
        <f t="shared" si="4"/>
        <v>0.2181099669966745</v>
      </c>
      <c r="J7" s="20">
        <f t="shared" si="4"/>
        <v>0.2927637815529386</v>
      </c>
      <c r="K7" s="20">
        <f t="shared" si="4"/>
        <v>0.4489667501663616</v>
      </c>
      <c r="L7" s="20">
        <f t="shared" si="4"/>
        <v>0.6173595921933054</v>
      </c>
      <c r="M7" s="20">
        <f t="shared" si="4"/>
        <v>0.3329295873528381</v>
      </c>
      <c r="N7" s="20">
        <f t="shared" si="4"/>
        <v>0.5346022423086456</v>
      </c>
      <c r="O7" s="24">
        <f t="shared" si="4"/>
        <v>0.4955235107805935</v>
      </c>
    </row>
    <row r="8" ht="16" thickBot="1"/>
    <row r="9" spans="1:15" ht="20" hidden="1" outlineLevel="1" thickBot="1">
      <c r="A9" t="s">
        <v>212</v>
      </c>
      <c r="B9" s="46" t="s">
        <v>205</v>
      </c>
      <c r="C9" s="39"/>
      <c r="D9" s="40"/>
      <c r="E9" s="39"/>
      <c r="F9" s="39"/>
      <c r="G9" s="39"/>
      <c r="H9" s="39"/>
      <c r="I9" s="39"/>
      <c r="J9" s="39"/>
      <c r="K9" s="39"/>
      <c r="L9" s="39"/>
      <c r="M9" s="39"/>
      <c r="N9" s="39"/>
      <c r="O9" s="47"/>
    </row>
    <row r="10" spans="1:15" ht="16" hidden="1" outlineLevel="1" thickBot="1">
      <c r="A10" t="s">
        <v>40</v>
      </c>
      <c r="B10" s="41" t="s">
        <v>213</v>
      </c>
      <c r="C10" s="42"/>
      <c r="D10" s="43">
        <v>2024</v>
      </c>
      <c r="E10" s="43">
        <f>D10</f>
        <v>2024</v>
      </c>
      <c r="F10" s="43">
        <f t="shared" si="5" ref="F10:O10">E10</f>
        <v>2024</v>
      </c>
      <c r="G10" s="43">
        <f t="shared" si="5"/>
        <v>2024</v>
      </c>
      <c r="H10" s="43">
        <f t="shared" si="5"/>
        <v>2024</v>
      </c>
      <c r="I10" s="43">
        <f t="shared" si="5"/>
        <v>2024</v>
      </c>
      <c r="J10" s="43">
        <f t="shared" si="5"/>
        <v>2024</v>
      </c>
      <c r="K10" s="43">
        <f t="shared" si="5"/>
        <v>2024</v>
      </c>
      <c r="L10" s="43">
        <f t="shared" si="5"/>
        <v>2024</v>
      </c>
      <c r="M10" s="43">
        <f t="shared" si="5"/>
        <v>2024</v>
      </c>
      <c r="N10" s="43">
        <f t="shared" si="5"/>
        <v>2024</v>
      </c>
      <c r="O10" s="43">
        <f t="shared" si="5"/>
        <v>2024</v>
      </c>
    </row>
    <row r="11" spans="2:15" ht="16" hidden="1" outlineLevel="1" thickBot="1">
      <c r="B11" s="44" t="s">
        <v>214</v>
      </c>
      <c r="C11" s="45" t="s">
        <v>114</v>
      </c>
      <c r="D11" s="19" t="s">
        <v>85</v>
      </c>
      <c r="E11" s="25" t="s">
        <v>164</v>
      </c>
      <c r="F11" s="25" t="s">
        <v>77</v>
      </c>
      <c r="G11" s="25" t="s">
        <v>165</v>
      </c>
      <c r="H11" s="25" t="s">
        <v>166</v>
      </c>
      <c r="I11" s="25" t="s">
        <v>167</v>
      </c>
      <c r="J11" s="25" t="s">
        <v>168</v>
      </c>
      <c r="K11" s="25" t="s">
        <v>169</v>
      </c>
      <c r="L11" s="25" t="s">
        <v>170</v>
      </c>
      <c r="M11" s="25" t="s">
        <v>171</v>
      </c>
      <c r="N11" s="25" t="s">
        <v>172</v>
      </c>
      <c r="O11" s="26" t="s">
        <v>173</v>
      </c>
    </row>
    <row r="12" spans="2:19" ht="17" hidden="1" outlineLevel="1" thickBot="1">
      <c r="B12" s="54" t="s">
        <v>115</v>
      </c>
      <c r="C12" s="28">
        <f>VLOOKUP(VLOOKUP($B12,VName,2,FALSE),Regression_q2er_adult!$J$7:$K$49,2,FALSE)</f>
        <v>0</v>
      </c>
      <c r="D12" s="29">
        <f>VLOOKUP(VLOOKUP($B12,BTS!$E$2:$F$60,2,FALSE),Transpose_Avg_q2er_adult!$O$1:$AA$52,2,FALSE)</f>
        <v>0.496062992125984</v>
      </c>
      <c r="E12" s="29">
        <f>VLOOKUP(VLOOKUP($B12,BTS!$E$2:$F$60,2,FALSE),Transpose_Avg_q2er_adult!$O$1:$AA$52,3,FALSE)</f>
        <v>0.52755905511811</v>
      </c>
      <c r="F12" s="29">
        <f>VLOOKUP(VLOOKUP($B12,BTS!$E$2:$F$60,2,FALSE),Transpose_Avg_q2er_adult!$O$1:$AA$52,4,FALSE)</f>
        <v>0.525252525252525</v>
      </c>
      <c r="G12" s="29">
        <f>VLOOKUP(VLOOKUP($B12,BTS!$E$2:$F$60,2,FALSE),Transpose_Avg_q2er_adult!$O$1:$AA$52,5,FALSE)</f>
        <v>0.633802816901408</v>
      </c>
      <c r="H12" s="29">
        <f>VLOOKUP(VLOOKUP($B12,BTS!$E$2:$F$60,2,FALSE),Transpose_Avg_q2er_adult!$O$1:$AA$52,6,FALSE)</f>
        <v>0.459016393442623</v>
      </c>
      <c r="I12" s="29">
        <f>VLOOKUP(VLOOKUP($B12,BTS!$E$2:$F$60,2,FALSE),Transpose_Avg_q2er_adult!$O$1:$AA$52,7,FALSE)</f>
        <v>0.53968253968254</v>
      </c>
      <c r="J12" s="29">
        <f>VLOOKUP(VLOOKUP($B12,BTS!$E$2:$F$60,2,FALSE),Transpose_Avg_q2er_adult!$O$1:$AA$52,8,FALSE)</f>
        <v>0.609756097560976</v>
      </c>
      <c r="K12" s="29">
        <f>VLOOKUP(VLOOKUP($B12,BTS!$E$2:$F$60,2,FALSE),Transpose_Avg_q2er_adult!$O$1:$AA$52,9,FALSE)</f>
        <v>0.395833333333333</v>
      </c>
      <c r="L12" s="29">
        <f>VLOOKUP(VLOOKUP($B12,BTS!$E$2:$F$60,2,FALSE),Transpose_Avg_q2er_adult!$O$1:$AA$52,10,FALSE)</f>
        <v>0.870967741935484</v>
      </c>
      <c r="M12" s="29">
        <f>VLOOKUP(VLOOKUP($B12,BTS!$E$2:$F$60,2,FALSE),Transpose_Avg_q2er_adult!$O$1:$AA$52,11,FALSE)</f>
        <v>0.488888888888889</v>
      </c>
      <c r="N12" s="29">
        <f>VLOOKUP(VLOOKUP($B12,BTS!$E$2:$F$60,2,FALSE),Transpose_Avg_q2er_adult!$O$1:$AA$52,12,FALSE)</f>
        <v>0.428571428571429</v>
      </c>
      <c r="O12" s="110">
        <f>VLOOKUP(VLOOKUP($B12,BTS!$E$2:$F$60,2,FALSE),Transpose_Avg_q2er_adult!$O$1:$AA$52,13,FALSE)</f>
        <v>0.50</v>
      </c>
      <c r="Q12" s="172"/>
      <c r="S12" s="93"/>
    </row>
    <row r="13" spans="2:19" ht="17" hidden="1" outlineLevel="1" thickBot="1">
      <c r="B13" s="31" t="s">
        <v>116</v>
      </c>
      <c r="C13" s="28">
        <f>VLOOKUP(VLOOKUP($B13,VName,2,FALSE),Regression_q2er_adult!$J$7:$K$49,2,FALSE)</f>
        <v>0</v>
      </c>
      <c r="D13" s="29">
        <f>VLOOKUP(VLOOKUP($B13,BTS!$E$2:$F$60,2,FALSE),Transpose_Avg_q2er_adult!$O$1:$AA$52,2,FALSE)</f>
        <v>0.0354330708661417</v>
      </c>
      <c r="E13" s="29">
        <f>VLOOKUP(VLOOKUP($B13,BTS!$E$2:$F$60,2,FALSE),Transpose_Avg_q2er_adult!$O$1:$AA$52,3,FALSE)</f>
        <v>0.196850393700787</v>
      </c>
      <c r="F13" s="29">
        <f>VLOOKUP(VLOOKUP($B13,BTS!$E$2:$F$60,2,FALSE),Transpose_Avg_q2er_adult!$O$1:$AA$52,4,FALSE)</f>
        <v>0.111111111111111</v>
      </c>
      <c r="G13" s="29">
        <f>VLOOKUP(VLOOKUP($B13,BTS!$E$2:$F$60,2,FALSE),Transpose_Avg_q2er_adult!$O$1:$AA$52,5,FALSE)</f>
        <v>0.0704225352112676</v>
      </c>
      <c r="H13" s="29">
        <f>VLOOKUP(VLOOKUP($B13,BTS!$E$2:$F$60,2,FALSE),Transpose_Avg_q2er_adult!$O$1:$AA$52,6,FALSE)</f>
        <v>0.0491803278688525</v>
      </c>
      <c r="I13" s="29">
        <f>VLOOKUP(VLOOKUP($B13,BTS!$E$2:$F$60,2,FALSE),Transpose_Avg_q2er_adult!$O$1:$AA$52,7,FALSE)</f>
        <v>0.111111111111111</v>
      </c>
      <c r="J13" s="29">
        <f>VLOOKUP(VLOOKUP($B13,BTS!$E$2:$F$60,2,FALSE),Transpose_Avg_q2er_adult!$O$1:$AA$52,8,FALSE)</f>
        <v>0.219512195121951</v>
      </c>
      <c r="K13" s="29">
        <f>VLOOKUP(VLOOKUP($B13,BTS!$E$2:$F$60,2,FALSE),Transpose_Avg_q2er_adult!$O$1:$AA$52,9,FALSE)</f>
        <v>0.177083333333333</v>
      </c>
      <c r="L13" s="29">
        <f>VLOOKUP(VLOOKUP($B13,BTS!$E$2:$F$60,2,FALSE),Transpose_Avg_q2er_adult!$O$1:$AA$52,10,FALSE)</f>
        <v>0.0967741935483871</v>
      </c>
      <c r="M13" s="29">
        <f>VLOOKUP(VLOOKUP($B13,BTS!$E$2:$F$60,2,FALSE),Transpose_Avg_q2er_adult!$O$1:$AA$52,11,FALSE)</f>
        <v>0.244444444444444</v>
      </c>
      <c r="N13" s="29">
        <f>VLOOKUP(VLOOKUP($B13,BTS!$E$2:$F$60,2,FALSE),Transpose_Avg_q2er_adult!$O$1:$AA$52,12,FALSE)</f>
        <v>0.0803571428571429</v>
      </c>
      <c r="O13" s="110">
        <f>VLOOKUP(VLOOKUP($B13,BTS!$E$2:$F$60,2,FALSE),Transpose_Avg_q2er_adult!$O$1:$AA$52,13,FALSE)</f>
        <v>0.0882352941176471</v>
      </c>
      <c r="Q13" s="172"/>
      <c r="S13" s="93"/>
    </row>
    <row r="14" spans="2:19" ht="17" hidden="1" outlineLevel="1" thickBot="1">
      <c r="B14" s="31" t="s">
        <v>117</v>
      </c>
      <c r="C14" s="28">
        <f>VLOOKUP(VLOOKUP($B14,VName,2,FALSE),Regression_q2er_adult!$J$7:$K$49,2,FALSE)</f>
        <v>0</v>
      </c>
      <c r="D14" s="29">
        <f>VLOOKUP(VLOOKUP($B14,BTS!$E$2:$F$60,2,FALSE),Transpose_Avg_q2er_adult!$O$1:$AA$52,2,FALSE)</f>
        <v>0.677165354330709</v>
      </c>
      <c r="E14" s="29">
        <f>VLOOKUP(VLOOKUP($B14,BTS!$E$2:$F$60,2,FALSE),Transpose_Avg_q2er_adult!$O$1:$AA$52,3,FALSE)</f>
        <v>0.433070866141732</v>
      </c>
      <c r="F14" s="29">
        <f>VLOOKUP(VLOOKUP($B14,BTS!$E$2:$F$60,2,FALSE),Transpose_Avg_q2er_adult!$O$1:$AA$52,4,FALSE)</f>
        <v>0.393939393939394</v>
      </c>
      <c r="G14" s="29">
        <f>VLOOKUP(VLOOKUP($B14,BTS!$E$2:$F$60,2,FALSE),Transpose_Avg_q2er_adult!$O$1:$AA$52,5,FALSE)</f>
        <v>0.492957746478873</v>
      </c>
      <c r="H14" s="29">
        <f>VLOOKUP(VLOOKUP($B14,BTS!$E$2:$F$60,2,FALSE),Transpose_Avg_q2er_adult!$O$1:$AA$52,6,FALSE)</f>
        <v>0.508196721311475</v>
      </c>
      <c r="I14" s="29">
        <f>VLOOKUP(VLOOKUP($B14,BTS!$E$2:$F$60,2,FALSE),Transpose_Avg_q2er_adult!$O$1:$AA$52,7,FALSE)</f>
        <v>0.380952380952381</v>
      </c>
      <c r="J14" s="29">
        <f>VLOOKUP(VLOOKUP($B14,BTS!$E$2:$F$60,2,FALSE),Transpose_Avg_q2er_adult!$O$1:$AA$52,8,FALSE)</f>
        <v>0.609756097560976</v>
      </c>
      <c r="K14" s="29">
        <f>VLOOKUP(VLOOKUP($B14,BTS!$E$2:$F$60,2,FALSE),Transpose_Avg_q2er_adult!$O$1:$AA$52,9,FALSE)</f>
        <v>0.458333333333333</v>
      </c>
      <c r="L14" s="29">
        <f>VLOOKUP(VLOOKUP($B14,BTS!$E$2:$F$60,2,FALSE),Transpose_Avg_q2er_adult!$O$1:$AA$52,10,FALSE)</f>
        <v>0.645161290322581</v>
      </c>
      <c r="M14" s="29">
        <f>VLOOKUP(VLOOKUP($B14,BTS!$E$2:$F$60,2,FALSE),Transpose_Avg_q2er_adult!$O$1:$AA$52,11,FALSE)</f>
        <v>0.444444444444444</v>
      </c>
      <c r="N14" s="29">
        <f>VLOOKUP(VLOOKUP($B14,BTS!$E$2:$F$60,2,FALSE),Transpose_Avg_q2er_adult!$O$1:$AA$52,12,FALSE)</f>
        <v>0.517857142857143</v>
      </c>
      <c r="O14" s="110">
        <f>VLOOKUP(VLOOKUP($B14,BTS!$E$2:$F$60,2,FALSE),Transpose_Avg_q2er_adult!$O$1:$AA$52,13,FALSE)</f>
        <v>0.529411764705882</v>
      </c>
      <c r="Q14" s="172"/>
      <c r="S14" s="93"/>
    </row>
    <row r="15" spans="2:19" ht="17" hidden="1" outlineLevel="1" thickBot="1">
      <c r="B15" s="31" t="s">
        <v>118</v>
      </c>
      <c r="C15" s="28">
        <f>VLOOKUP(VLOOKUP($B15,VName,2,FALSE),Regression_q2er_adult!$J$7:$K$49,2,FALSE)</f>
        <v>0</v>
      </c>
      <c r="D15" s="29">
        <f>VLOOKUP(VLOOKUP($B15,BTS!$E$2:$F$60,2,FALSE),Transpose_Avg_q2er_adult!$O$1:$AA$52,2,FALSE)</f>
        <v>0.161417322834646</v>
      </c>
      <c r="E15" s="29">
        <f>VLOOKUP(VLOOKUP($B15,BTS!$E$2:$F$60,2,FALSE),Transpose_Avg_q2er_adult!$O$1:$AA$52,3,FALSE)</f>
        <v>0.110236220472441</v>
      </c>
      <c r="F15" s="29">
        <f>VLOOKUP(VLOOKUP($B15,BTS!$E$2:$F$60,2,FALSE),Transpose_Avg_q2er_adult!$O$1:$AA$52,4,FALSE)</f>
        <v>0.242424242424242</v>
      </c>
      <c r="G15" s="29">
        <f>VLOOKUP(VLOOKUP($B15,BTS!$E$2:$F$60,2,FALSE),Transpose_Avg_q2er_adult!$O$1:$AA$52,5,FALSE)</f>
        <v>0.253521126760563</v>
      </c>
      <c r="H15" s="29">
        <f>VLOOKUP(VLOOKUP($B15,BTS!$E$2:$F$60,2,FALSE),Transpose_Avg_q2er_adult!$O$1:$AA$52,6,FALSE)</f>
        <v>0.229508196721311</v>
      </c>
      <c r="I15" s="29">
        <f>VLOOKUP(VLOOKUP($B15,BTS!$E$2:$F$60,2,FALSE),Transpose_Avg_q2er_adult!$O$1:$AA$52,7,FALSE)</f>
        <v>0.206349206349206</v>
      </c>
      <c r="J15" s="29">
        <f>VLOOKUP(VLOOKUP($B15,BTS!$E$2:$F$60,2,FALSE),Transpose_Avg_q2er_adult!$O$1:$AA$52,8,FALSE)</f>
        <v>0.0731707317073171</v>
      </c>
      <c r="K15" s="29">
        <f>VLOOKUP(VLOOKUP($B15,BTS!$E$2:$F$60,2,FALSE),Transpose_Avg_q2er_adult!$O$1:$AA$52,9,FALSE)</f>
        <v>0.0625</v>
      </c>
      <c r="L15" s="29">
        <f>VLOOKUP(VLOOKUP($B15,BTS!$E$2:$F$60,2,FALSE),Transpose_Avg_q2er_adult!$O$1:$AA$52,10,FALSE)</f>
        <v>0.193548387096774</v>
      </c>
      <c r="M15" s="29">
        <f>VLOOKUP(VLOOKUP($B15,BTS!$E$2:$F$60,2,FALSE),Transpose_Avg_q2er_adult!$O$1:$AA$52,11,FALSE)</f>
        <v>0.133333333333333</v>
      </c>
      <c r="N15" s="29">
        <f>VLOOKUP(VLOOKUP($B15,BTS!$E$2:$F$60,2,FALSE),Transpose_Avg_q2er_adult!$O$1:$AA$52,12,FALSE)</f>
        <v>0.169642857142857</v>
      </c>
      <c r="O15" s="110">
        <f>VLOOKUP(VLOOKUP($B15,BTS!$E$2:$F$60,2,FALSE),Transpose_Avg_q2er_adult!$O$1:$AA$52,13,FALSE)</f>
        <v>0.176470588235294</v>
      </c>
      <c r="Q15" s="172"/>
      <c r="S15" s="93"/>
    </row>
    <row r="16" spans="2:19" ht="17" hidden="1" outlineLevel="1" thickBot="1">
      <c r="B16" s="31" t="s">
        <v>119</v>
      </c>
      <c r="C16" s="28">
        <f>VLOOKUP(VLOOKUP($B16,VName,2,FALSE),Regression_q2er_adult!$J$7:$K$49,2,FALSE)</f>
        <v>0</v>
      </c>
      <c r="D16" s="29">
        <f>VLOOKUP(VLOOKUP($B16,BTS!$E$2:$F$60,2,FALSE),Transpose_Avg_q2er_adult!$O$1:$AA$52,2,FALSE)</f>
        <v>0.0669291338582677</v>
      </c>
      <c r="E16" s="29">
        <f>VLOOKUP(VLOOKUP($B16,BTS!$E$2:$F$60,2,FALSE),Transpose_Avg_q2er_adult!$O$1:$AA$52,3,FALSE)</f>
        <v>0.0708661417322835</v>
      </c>
      <c r="F16" s="29">
        <f>VLOOKUP(VLOOKUP($B16,BTS!$E$2:$F$60,2,FALSE),Transpose_Avg_q2er_adult!$O$1:$AA$52,4,FALSE)</f>
        <v>0.0909090909090909</v>
      </c>
      <c r="G16" s="29">
        <f>VLOOKUP(VLOOKUP($B16,BTS!$E$2:$F$60,2,FALSE),Transpose_Avg_q2er_adult!$O$1:$AA$52,5,FALSE)</f>
        <v>0.028169014084507</v>
      </c>
      <c r="H16" s="29">
        <f>VLOOKUP(VLOOKUP($B16,BTS!$E$2:$F$60,2,FALSE),Transpose_Avg_q2er_adult!$O$1:$AA$52,6,FALSE)</f>
        <v>0.114754098360656</v>
      </c>
      <c r="I16" s="29">
        <f>VLOOKUP(VLOOKUP($B16,BTS!$E$2:$F$60,2,FALSE),Transpose_Avg_q2er_adult!$O$1:$AA$52,7,FALSE)</f>
        <v>0.158730158730159</v>
      </c>
      <c r="J16" s="29">
        <f>VLOOKUP(VLOOKUP($B16,BTS!$E$2:$F$60,2,FALSE),Transpose_Avg_q2er_adult!$O$1:$AA$52,8,FALSE)</f>
        <v>0</v>
      </c>
      <c r="K16" s="29">
        <f>VLOOKUP(VLOOKUP($B16,BTS!$E$2:$F$60,2,FALSE),Transpose_Avg_q2er_adult!$O$1:$AA$52,9,FALSE)</f>
        <v>0.0625</v>
      </c>
      <c r="L16" s="29">
        <f>VLOOKUP(VLOOKUP($B16,BTS!$E$2:$F$60,2,FALSE),Transpose_Avg_q2er_adult!$O$1:$AA$52,10,FALSE)</f>
        <v>0.032258064516129</v>
      </c>
      <c r="M16" s="29">
        <f>VLOOKUP(VLOOKUP($B16,BTS!$E$2:$F$60,2,FALSE),Transpose_Avg_q2er_adult!$O$1:$AA$52,11,FALSE)</f>
        <v>0.0222222222222222</v>
      </c>
      <c r="N16" s="29">
        <f>VLOOKUP(VLOOKUP($B16,BTS!$E$2:$F$60,2,FALSE),Transpose_Avg_q2er_adult!$O$1:$AA$52,12,FALSE)</f>
        <v>0.0714285714285714</v>
      </c>
      <c r="O16" s="110">
        <f>VLOOKUP(VLOOKUP($B16,BTS!$E$2:$F$60,2,FALSE),Transpose_Avg_q2er_adult!$O$1:$AA$52,13,FALSE)</f>
        <v>0.0882352941176471</v>
      </c>
      <c r="Q16" s="172"/>
      <c r="S16" s="93"/>
    </row>
    <row r="17" spans="2:19" ht="17" hidden="1" outlineLevel="1" thickBot="1">
      <c r="B17" s="31" t="s">
        <v>120</v>
      </c>
      <c r="C17" s="28">
        <f>VLOOKUP(VLOOKUP($B17,VName,2,FALSE),Regression_q2er_adult!$J$7:$K$49,2,FALSE)</f>
        <v>0</v>
      </c>
      <c r="D17" s="29">
        <f>VLOOKUP(VLOOKUP($B17,BTS!$E$2:$F$60,2,FALSE),Transpose_Avg_q2er_adult!$O$1:$AA$52,2,FALSE)</f>
        <v>0.047244094488189</v>
      </c>
      <c r="E17" s="29">
        <f>VLOOKUP(VLOOKUP($B17,BTS!$E$2:$F$60,2,FALSE),Transpose_Avg_q2er_adult!$O$1:$AA$52,3,FALSE)</f>
        <v>0.141732283464567</v>
      </c>
      <c r="F17" s="29">
        <f>VLOOKUP(VLOOKUP($B17,BTS!$E$2:$F$60,2,FALSE),Transpose_Avg_q2er_adult!$O$1:$AA$52,4,FALSE)</f>
        <v>0.141414141414141</v>
      </c>
      <c r="G17" s="29">
        <f>VLOOKUP(VLOOKUP($B17,BTS!$E$2:$F$60,2,FALSE),Transpose_Avg_q2er_adult!$O$1:$AA$52,5,FALSE)</f>
        <v>0.112676056338028</v>
      </c>
      <c r="H17" s="29">
        <f>VLOOKUP(VLOOKUP($B17,BTS!$E$2:$F$60,2,FALSE),Transpose_Avg_q2er_adult!$O$1:$AA$52,6,FALSE)</f>
        <v>0.0819672131147541</v>
      </c>
      <c r="I17" s="29">
        <f>VLOOKUP(VLOOKUP($B17,BTS!$E$2:$F$60,2,FALSE),Transpose_Avg_q2er_adult!$O$1:$AA$52,7,FALSE)</f>
        <v>0.111111111111111</v>
      </c>
      <c r="J17" s="29">
        <f>VLOOKUP(VLOOKUP($B17,BTS!$E$2:$F$60,2,FALSE),Transpose_Avg_q2er_adult!$O$1:$AA$52,8,FALSE)</f>
        <v>0.024390243902439</v>
      </c>
      <c r="K17" s="29">
        <f>VLOOKUP(VLOOKUP($B17,BTS!$E$2:$F$60,2,FALSE),Transpose_Avg_q2er_adult!$O$1:$AA$52,9,FALSE)</f>
        <v>0.0520833333333333</v>
      </c>
      <c r="L17" s="29">
        <f>VLOOKUP(VLOOKUP($B17,BTS!$E$2:$F$60,2,FALSE),Transpose_Avg_q2er_adult!$O$1:$AA$52,10,FALSE)</f>
        <v>0</v>
      </c>
      <c r="M17" s="29">
        <f>VLOOKUP(VLOOKUP($B17,BTS!$E$2:$F$60,2,FALSE),Transpose_Avg_q2er_adult!$O$1:$AA$52,11,FALSE)</f>
        <v>0.0666666666666667</v>
      </c>
      <c r="N17" s="29">
        <f>VLOOKUP(VLOOKUP($B17,BTS!$E$2:$F$60,2,FALSE),Transpose_Avg_q2er_adult!$O$1:$AA$52,12,FALSE)</f>
        <v>0.125</v>
      </c>
      <c r="O17" s="110">
        <f>VLOOKUP(VLOOKUP($B17,BTS!$E$2:$F$60,2,FALSE),Transpose_Avg_q2er_adult!$O$1:$AA$52,13,FALSE)</f>
        <v>0.0882352941176471</v>
      </c>
      <c r="Q17" s="172"/>
      <c r="S17" s="93"/>
    </row>
    <row r="18" spans="2:19" ht="17" hidden="1" outlineLevel="1" thickBot="1">
      <c r="B18" s="31" t="s">
        <v>121</v>
      </c>
      <c r="C18" s="28">
        <f>VLOOKUP(VLOOKUP($B18,VName,2,FALSE),Regression_q2er_adult!$J$7:$K$49,2,FALSE)</f>
        <v>0</v>
      </c>
      <c r="D18" s="29">
        <f>VLOOKUP(VLOOKUP($B18,BTS!$E$2:$F$60,2,FALSE),Transpose_Avg_q2er_adult!$O$1:$AA$52,2,FALSE)</f>
        <v>0.484251968503937</v>
      </c>
      <c r="E18" s="29">
        <f>VLOOKUP(VLOOKUP($B18,BTS!$E$2:$F$60,2,FALSE),Transpose_Avg_q2er_adult!$O$1:$AA$52,3,FALSE)</f>
        <v>0.354330708661417</v>
      </c>
      <c r="F18" s="29">
        <f>VLOOKUP(VLOOKUP($B18,BTS!$E$2:$F$60,2,FALSE),Transpose_Avg_q2er_adult!$O$1:$AA$52,4,FALSE)</f>
        <v>0.121212121212121</v>
      </c>
      <c r="G18" s="29">
        <f>VLOOKUP(VLOOKUP($B18,BTS!$E$2:$F$60,2,FALSE),Transpose_Avg_q2er_adult!$O$1:$AA$52,5,FALSE)</f>
        <v>0.169014084507042</v>
      </c>
      <c r="H18" s="29">
        <f>VLOOKUP(VLOOKUP($B18,BTS!$E$2:$F$60,2,FALSE),Transpose_Avg_q2er_adult!$O$1:$AA$52,6,FALSE)</f>
        <v>0.180327868852459</v>
      </c>
      <c r="I18" s="29">
        <f>VLOOKUP(VLOOKUP($B18,BTS!$E$2:$F$60,2,FALSE),Transpose_Avg_q2er_adult!$O$1:$AA$52,7,FALSE)</f>
        <v>0.0793650793650794</v>
      </c>
      <c r="J18" s="29">
        <f>VLOOKUP(VLOOKUP($B18,BTS!$E$2:$F$60,2,FALSE),Transpose_Avg_q2er_adult!$O$1:$AA$52,8,FALSE)</f>
        <v>0.146341463414634</v>
      </c>
      <c r="K18" s="29">
        <f>VLOOKUP(VLOOKUP($B18,BTS!$E$2:$F$60,2,FALSE),Transpose_Avg_q2er_adult!$O$1:$AA$52,9,FALSE)</f>
        <v>0.0520833333333333</v>
      </c>
      <c r="L18" s="29">
        <f>VLOOKUP(VLOOKUP($B18,BTS!$E$2:$F$60,2,FALSE),Transpose_Avg_q2er_adult!$O$1:$AA$52,10,FALSE)</f>
        <v>0.0645161290322581</v>
      </c>
      <c r="M18" s="29">
        <f>VLOOKUP(VLOOKUP($B18,BTS!$E$2:$F$60,2,FALSE),Transpose_Avg_q2er_adult!$O$1:$AA$52,11,FALSE)</f>
        <v>0.20</v>
      </c>
      <c r="N18" s="29">
        <f>VLOOKUP(VLOOKUP($B18,BTS!$E$2:$F$60,2,FALSE),Transpose_Avg_q2er_adult!$O$1:$AA$52,12,FALSE)</f>
        <v>0.223214285714286</v>
      </c>
      <c r="O18" s="110">
        <f>VLOOKUP(VLOOKUP($B18,BTS!$E$2:$F$60,2,FALSE),Transpose_Avg_q2er_adult!$O$1:$AA$52,13,FALSE)</f>
        <v>0.676470588235294</v>
      </c>
      <c r="Q18" s="172"/>
      <c r="S18" s="93"/>
    </row>
    <row r="19" spans="2:19" ht="16" hidden="1" outlineLevel="1" thickBot="1">
      <c r="B19" s="55" t="s">
        <v>122</v>
      </c>
      <c r="C19" s="28">
        <f>VLOOKUP(VLOOKUP($B19,VName,2,FALSE),Regression_q2er_adult!$J$7:$K$49,2,FALSE)</f>
        <v>0</v>
      </c>
      <c r="D19" s="29">
        <f>VLOOKUP(VLOOKUP($B19,BTS!$E$2:$F$60,2,FALSE),Transpose_Avg_q2er_adult!$O$1:$AA$52,2,FALSE)</f>
        <v>0.397637795275591</v>
      </c>
      <c r="E19" s="29">
        <f>VLOOKUP(VLOOKUP($B19,BTS!$E$2:$F$60,2,FALSE),Transpose_Avg_q2er_adult!$O$1:$AA$52,3,FALSE)</f>
        <v>0.519685039370079</v>
      </c>
      <c r="F19" s="29">
        <f>VLOOKUP(VLOOKUP($B19,BTS!$E$2:$F$60,2,FALSE),Transpose_Avg_q2er_adult!$O$1:$AA$52,4,FALSE)</f>
        <v>0.828282828282828</v>
      </c>
      <c r="G19" s="29">
        <f>VLOOKUP(VLOOKUP($B19,BTS!$E$2:$F$60,2,FALSE),Transpose_Avg_q2er_adult!$O$1:$AA$52,5,FALSE)</f>
        <v>0.76056338028169</v>
      </c>
      <c r="H19" s="29">
        <f>VLOOKUP(VLOOKUP($B19,BTS!$E$2:$F$60,2,FALSE),Transpose_Avg_q2er_adult!$O$1:$AA$52,6,FALSE)</f>
        <v>0.737704918032787</v>
      </c>
      <c r="I19" s="29">
        <f>VLOOKUP(VLOOKUP($B19,BTS!$E$2:$F$60,2,FALSE),Transpose_Avg_q2er_adult!$O$1:$AA$52,7,FALSE)</f>
        <v>0.80952380952381</v>
      </c>
      <c r="J19" s="29">
        <f>VLOOKUP(VLOOKUP($B19,BTS!$E$2:$F$60,2,FALSE),Transpose_Avg_q2er_adult!$O$1:$AA$52,8,FALSE)</f>
        <v>0.804878048780488</v>
      </c>
      <c r="K19" s="29">
        <f>VLOOKUP(VLOOKUP($B19,BTS!$E$2:$F$60,2,FALSE),Transpose_Avg_q2er_adult!$O$1:$AA$52,9,FALSE)</f>
        <v>0.875</v>
      </c>
      <c r="L19" s="29">
        <f>VLOOKUP(VLOOKUP($B19,BTS!$E$2:$F$60,2,FALSE),Transpose_Avg_q2er_adult!$O$1:$AA$52,10,FALSE)</f>
        <v>0.903225806451613</v>
      </c>
      <c r="M19" s="29">
        <f>VLOOKUP(VLOOKUP($B19,BTS!$E$2:$F$60,2,FALSE),Transpose_Avg_q2er_adult!$O$1:$AA$52,11,FALSE)</f>
        <v>0.666666666666667</v>
      </c>
      <c r="N19" s="29">
        <f>VLOOKUP(VLOOKUP($B19,BTS!$E$2:$F$60,2,FALSE),Transpose_Avg_q2er_adult!$O$1:$AA$52,12,FALSE)</f>
        <v>0.678571428571429</v>
      </c>
      <c r="O19" s="110">
        <f>VLOOKUP(VLOOKUP($B19,BTS!$E$2:$F$60,2,FALSE),Transpose_Avg_q2er_adult!$O$1:$AA$52,13,FALSE)</f>
        <v>0.235294117647059</v>
      </c>
      <c r="Q19" s="172"/>
      <c r="S19" s="93"/>
    </row>
    <row r="20" spans="2:19" ht="17" hidden="1" outlineLevel="1" thickBot="1">
      <c r="B20" s="31" t="s">
        <v>123</v>
      </c>
      <c r="C20" s="28">
        <f>VLOOKUP(VLOOKUP($B20,VName,2,FALSE),Regression_q2er_adult!$J$7:$K$49,2,FALSE)</f>
        <v>0</v>
      </c>
      <c r="D20" s="29">
        <f>VLOOKUP(VLOOKUP($B20,BTS!$E$2:$F$60,2,FALSE),Transpose_Avg_q2er_adult!$O$1:$AA$52,2,FALSE)</f>
        <v>0.0905511811023622</v>
      </c>
      <c r="E20" s="29">
        <f>VLOOKUP(VLOOKUP($B20,BTS!$E$2:$F$60,2,FALSE),Transpose_Avg_q2er_adult!$O$1:$AA$52,3,FALSE)</f>
        <v>0.094488188976378</v>
      </c>
      <c r="F20" s="29">
        <f>VLOOKUP(VLOOKUP($B20,BTS!$E$2:$F$60,2,FALSE),Transpose_Avg_q2er_adult!$O$1:$AA$52,4,FALSE)</f>
        <v>0.0404040404040404</v>
      </c>
      <c r="G20" s="29">
        <f>VLOOKUP(VLOOKUP($B20,BTS!$E$2:$F$60,2,FALSE),Transpose_Avg_q2er_adult!$O$1:$AA$52,5,FALSE)</f>
        <v>0.0563380281690141</v>
      </c>
      <c r="H20" s="29">
        <f>VLOOKUP(VLOOKUP($B20,BTS!$E$2:$F$60,2,FALSE),Transpose_Avg_q2er_adult!$O$1:$AA$52,6,FALSE)</f>
        <v>0.0491803278688525</v>
      </c>
      <c r="I20" s="29">
        <f>VLOOKUP(VLOOKUP($B20,BTS!$E$2:$F$60,2,FALSE),Transpose_Avg_q2er_adult!$O$1:$AA$52,7,FALSE)</f>
        <v>0.0793650793650794</v>
      </c>
      <c r="J20" s="29">
        <f>VLOOKUP(VLOOKUP($B20,BTS!$E$2:$F$60,2,FALSE),Transpose_Avg_q2er_adult!$O$1:$AA$52,8,FALSE)</f>
        <v>0.0487804878048781</v>
      </c>
      <c r="K20" s="29">
        <f>VLOOKUP(VLOOKUP($B20,BTS!$E$2:$F$60,2,FALSE),Transpose_Avg_q2er_adult!$O$1:$AA$52,9,FALSE)</f>
        <v>0.0625</v>
      </c>
      <c r="L20" s="29">
        <f>VLOOKUP(VLOOKUP($B20,BTS!$E$2:$F$60,2,FALSE),Transpose_Avg_q2er_adult!$O$1:$AA$52,10,FALSE)</f>
        <v>0.032258064516129</v>
      </c>
      <c r="M20" s="29">
        <f>VLOOKUP(VLOOKUP($B20,BTS!$E$2:$F$60,2,FALSE),Transpose_Avg_q2er_adult!$O$1:$AA$52,11,FALSE)</f>
        <v>0.0888888888888889</v>
      </c>
      <c r="N20" s="29">
        <f>VLOOKUP(VLOOKUP($B20,BTS!$E$2:$F$60,2,FALSE),Transpose_Avg_q2er_adult!$O$1:$AA$52,12,FALSE)</f>
        <v>0.0892857142857143</v>
      </c>
      <c r="O20" s="110">
        <f>VLOOKUP(VLOOKUP($B20,BTS!$E$2:$F$60,2,FALSE),Transpose_Avg_q2er_adult!$O$1:$AA$52,13,FALSE)</f>
        <v>0.0588235294117647</v>
      </c>
      <c r="Q20" s="172"/>
      <c r="S20" s="93"/>
    </row>
    <row r="21" spans="2:19" ht="17" hidden="1" outlineLevel="1" thickBot="1">
      <c r="B21" s="31" t="s">
        <v>124</v>
      </c>
      <c r="C21" s="28">
        <f>VLOOKUP(VLOOKUP($B21,VName,2,FALSE),Regression_q2er_adult!$J$7:$K$49,2,FALSE)</f>
        <v>0</v>
      </c>
      <c r="D21" s="29">
        <f>VLOOKUP(VLOOKUP($B21,BTS!$E$2:$F$60,2,FALSE),Transpose_Avg_q2er_adult!$O$1:$AA$52,2,FALSE)</f>
        <v>0.141732283464567</v>
      </c>
      <c r="E21" s="29">
        <f>VLOOKUP(VLOOKUP($B21,BTS!$E$2:$F$60,2,FALSE),Transpose_Avg_q2er_adult!$O$1:$AA$52,3,FALSE)</f>
        <v>0.118110236220472</v>
      </c>
      <c r="F21" s="29">
        <f>VLOOKUP(VLOOKUP($B21,BTS!$E$2:$F$60,2,FALSE),Transpose_Avg_q2er_adult!$O$1:$AA$52,4,FALSE)</f>
        <v>0.0202020202020202</v>
      </c>
      <c r="G21" s="29">
        <f>VLOOKUP(VLOOKUP($B21,BTS!$E$2:$F$60,2,FALSE),Transpose_Avg_q2er_adult!$O$1:$AA$52,5,FALSE)</f>
        <v>0.0140845070422535</v>
      </c>
      <c r="H21" s="29">
        <f>VLOOKUP(VLOOKUP($B21,BTS!$E$2:$F$60,2,FALSE),Transpose_Avg_q2er_adult!$O$1:$AA$52,6,FALSE)</f>
        <v>0.0327868852459016</v>
      </c>
      <c r="I21" s="29">
        <f>VLOOKUP(VLOOKUP($B21,BTS!$E$2:$F$60,2,FALSE),Transpose_Avg_q2er_adult!$O$1:$AA$52,7,FALSE)</f>
        <v>0.0476190476190476</v>
      </c>
      <c r="J21" s="29">
        <f>VLOOKUP(VLOOKUP($B21,BTS!$E$2:$F$60,2,FALSE),Transpose_Avg_q2er_adult!$O$1:$AA$52,8,FALSE)</f>
        <v>0</v>
      </c>
      <c r="K21" s="29">
        <f>VLOOKUP(VLOOKUP($B21,BTS!$E$2:$F$60,2,FALSE),Transpose_Avg_q2er_adult!$O$1:$AA$52,9,FALSE)</f>
        <v>0.03125</v>
      </c>
      <c r="L21" s="29">
        <f>VLOOKUP(VLOOKUP($B21,BTS!$E$2:$F$60,2,FALSE),Transpose_Avg_q2er_adult!$O$1:$AA$52,10,FALSE)</f>
        <v>0.032258064516129</v>
      </c>
      <c r="M21" s="29">
        <f>VLOOKUP(VLOOKUP($B21,BTS!$E$2:$F$60,2,FALSE),Transpose_Avg_q2er_adult!$O$1:$AA$52,11,FALSE)</f>
        <v>0.0222222222222222</v>
      </c>
      <c r="N21" s="29">
        <f>VLOOKUP(VLOOKUP($B21,BTS!$E$2:$F$60,2,FALSE),Transpose_Avg_q2er_adult!$O$1:$AA$52,12,FALSE)</f>
        <v>0.0446428571428571</v>
      </c>
      <c r="O21" s="110">
        <f>VLOOKUP(VLOOKUP($B21,BTS!$E$2:$F$60,2,FALSE),Transpose_Avg_q2er_adult!$O$1:$AA$52,13,FALSE)</f>
        <v>0.0588235294117647</v>
      </c>
      <c r="Q21" s="172"/>
      <c r="S21" s="93"/>
    </row>
    <row r="22" spans="2:19" ht="17" hidden="1" outlineLevel="1" thickBot="1">
      <c r="B22" s="31" t="s">
        <v>125</v>
      </c>
      <c r="C22" s="28">
        <f>VLOOKUP(VLOOKUP($B22,VName,2,FALSE),Regression_q2er_adult!$J$7:$K$49,2,FALSE)</f>
        <v>0.0866703078955357</v>
      </c>
      <c r="D22" s="29">
        <f>VLOOKUP(VLOOKUP($B22,BTS!$E$2:$F$60,2,FALSE),Transpose_Avg_q2er_adult!$O$1:$AA$52,2,FALSE)</f>
        <v>0.578740157480315</v>
      </c>
      <c r="E22" s="29">
        <f>VLOOKUP(VLOOKUP($B22,BTS!$E$2:$F$60,2,FALSE),Transpose_Avg_q2er_adult!$O$1:$AA$52,3,FALSE)</f>
        <v>0.62992125984252</v>
      </c>
      <c r="F22" s="29">
        <f>VLOOKUP(VLOOKUP($B22,BTS!$E$2:$F$60,2,FALSE),Transpose_Avg_q2er_adult!$O$1:$AA$52,4,FALSE)</f>
        <v>0.666666666666667</v>
      </c>
      <c r="G22" s="29">
        <f>VLOOKUP(VLOOKUP($B22,BTS!$E$2:$F$60,2,FALSE),Transpose_Avg_q2er_adult!$O$1:$AA$52,5,FALSE)</f>
        <v>0.619718309859155</v>
      </c>
      <c r="H22" s="29">
        <f>VLOOKUP(VLOOKUP($B22,BTS!$E$2:$F$60,2,FALSE),Transpose_Avg_q2er_adult!$O$1:$AA$52,6,FALSE)</f>
        <v>0.475409836065574</v>
      </c>
      <c r="I22" s="29">
        <f>VLOOKUP(VLOOKUP($B22,BTS!$E$2:$F$60,2,FALSE),Transpose_Avg_q2er_adult!$O$1:$AA$52,7,FALSE)</f>
        <v>0.555555555555556</v>
      </c>
      <c r="J22" s="29">
        <f>VLOOKUP(VLOOKUP($B22,BTS!$E$2:$F$60,2,FALSE),Transpose_Avg_q2er_adult!$O$1:$AA$52,8,FALSE)</f>
        <v>0.731707317073171</v>
      </c>
      <c r="K22" s="29">
        <f>VLOOKUP(VLOOKUP($B22,BTS!$E$2:$F$60,2,FALSE),Transpose_Avg_q2er_adult!$O$1:$AA$52,9,FALSE)</f>
        <v>0.635416666666667</v>
      </c>
      <c r="L22" s="29">
        <f>VLOOKUP(VLOOKUP($B22,BTS!$E$2:$F$60,2,FALSE),Transpose_Avg_q2er_adult!$O$1:$AA$52,10,FALSE)</f>
        <v>0.709677419354839</v>
      </c>
      <c r="M22" s="29">
        <f>VLOOKUP(VLOOKUP($B22,BTS!$E$2:$F$60,2,FALSE),Transpose_Avg_q2er_adult!$O$1:$AA$52,11,FALSE)</f>
        <v>0.688888888888889</v>
      </c>
      <c r="N22" s="29">
        <f>VLOOKUP(VLOOKUP($B22,BTS!$E$2:$F$60,2,FALSE),Transpose_Avg_q2er_adult!$O$1:$AA$52,12,FALSE)</f>
        <v>0.553571428571429</v>
      </c>
      <c r="O22" s="110">
        <f>VLOOKUP(VLOOKUP($B22,BTS!$E$2:$F$60,2,FALSE),Transpose_Avg_q2er_adult!$O$1:$AA$52,13,FALSE)</f>
        <v>0.588235294117647</v>
      </c>
      <c r="Q22" s="172"/>
      <c r="S22" s="93"/>
    </row>
    <row r="23" spans="2:19" ht="17" hidden="1" outlineLevel="1" thickBot="1">
      <c r="B23" s="31" t="s">
        <v>126</v>
      </c>
      <c r="C23" s="28">
        <f>VLOOKUP(VLOOKUP($B23,VName,2,FALSE),Regression_q2er_adult!$J$7:$K$49,2,FALSE)</f>
        <v>0</v>
      </c>
      <c r="D23" s="29">
        <f>VLOOKUP(VLOOKUP($B23,BTS!$E$2:$F$60,2,FALSE),Transpose_Avg_q2er_adult!$O$1:$AA$52,2,FALSE)</f>
        <v>0.114173228346457</v>
      </c>
      <c r="E23" s="29">
        <f>VLOOKUP(VLOOKUP($B23,BTS!$E$2:$F$60,2,FALSE),Transpose_Avg_q2er_adult!$O$1:$AA$52,3,FALSE)</f>
        <v>0.118110236220472</v>
      </c>
      <c r="F23" s="29">
        <f>VLOOKUP(VLOOKUP($B23,BTS!$E$2:$F$60,2,FALSE),Transpose_Avg_q2er_adult!$O$1:$AA$52,4,FALSE)</f>
        <v>0.0707070707070707</v>
      </c>
      <c r="G23" s="29">
        <f>VLOOKUP(VLOOKUP($B23,BTS!$E$2:$F$60,2,FALSE),Transpose_Avg_q2er_adult!$O$1:$AA$52,5,FALSE)</f>
        <v>0.126760563380282</v>
      </c>
      <c r="H23" s="29">
        <f>VLOOKUP(VLOOKUP($B23,BTS!$E$2:$F$60,2,FALSE),Transpose_Avg_q2er_adult!$O$1:$AA$52,6,FALSE)</f>
        <v>0.147540983606557</v>
      </c>
      <c r="I23" s="29">
        <f>VLOOKUP(VLOOKUP($B23,BTS!$E$2:$F$60,2,FALSE),Transpose_Avg_q2er_adult!$O$1:$AA$52,7,FALSE)</f>
        <v>0.142857142857143</v>
      </c>
      <c r="J23" s="29">
        <f>VLOOKUP(VLOOKUP($B23,BTS!$E$2:$F$60,2,FALSE),Transpose_Avg_q2er_adult!$O$1:$AA$52,8,FALSE)</f>
        <v>0.146341463414634</v>
      </c>
      <c r="K23" s="29">
        <f>VLOOKUP(VLOOKUP($B23,BTS!$E$2:$F$60,2,FALSE),Transpose_Avg_q2er_adult!$O$1:$AA$52,9,FALSE)</f>
        <v>0.125</v>
      </c>
      <c r="L23" s="29">
        <f>VLOOKUP(VLOOKUP($B23,BTS!$E$2:$F$60,2,FALSE),Transpose_Avg_q2er_adult!$O$1:$AA$52,10,FALSE)</f>
        <v>0.0645161290322581</v>
      </c>
      <c r="M23" s="29">
        <f>VLOOKUP(VLOOKUP($B23,BTS!$E$2:$F$60,2,FALSE),Transpose_Avg_q2er_adult!$O$1:$AA$52,11,FALSE)</f>
        <v>0.133333333333333</v>
      </c>
      <c r="N23" s="29">
        <f>VLOOKUP(VLOOKUP($B23,BTS!$E$2:$F$60,2,FALSE),Transpose_Avg_q2er_adult!$O$1:$AA$52,12,FALSE)</f>
        <v>0.142857142857143</v>
      </c>
      <c r="O23" s="110">
        <f>VLOOKUP(VLOOKUP($B23,BTS!$E$2:$F$60,2,FALSE),Transpose_Avg_q2er_adult!$O$1:$AA$52,13,FALSE)</f>
        <v>0.117647058823529</v>
      </c>
      <c r="Q23" s="172"/>
      <c r="S23" s="93"/>
    </row>
    <row r="24" spans="2:19" ht="16" hidden="1" outlineLevel="1" thickBot="1">
      <c r="B24" s="55" t="s">
        <v>127</v>
      </c>
      <c r="C24" s="28">
        <f>VLOOKUP(VLOOKUP($B24,VName,2,FALSE),Regression_q2er_adult!$J$7:$K$49,2,FALSE)</f>
        <v>0</v>
      </c>
      <c r="D24" s="29">
        <f>VLOOKUP(VLOOKUP($B24,BTS!$E$2:$F$60,2,FALSE),Transpose_Avg_q2er_adult!$O$1:$AA$52,2,FALSE)</f>
        <v>0.0984251968503937</v>
      </c>
      <c r="E24" s="29">
        <f>VLOOKUP(VLOOKUP($B24,BTS!$E$2:$F$60,2,FALSE),Transpose_Avg_q2er_adult!$O$1:$AA$52,3,FALSE)</f>
        <v>0.015748031496063</v>
      </c>
      <c r="F24" s="29">
        <f>VLOOKUP(VLOOKUP($B24,BTS!$E$2:$F$60,2,FALSE),Transpose_Avg_q2er_adult!$O$1:$AA$52,4,FALSE)</f>
        <v>0.0202020202020202</v>
      </c>
      <c r="G24" s="29">
        <f>VLOOKUP(VLOOKUP($B24,BTS!$E$2:$F$60,2,FALSE),Transpose_Avg_q2er_adult!$O$1:$AA$52,5,FALSE)</f>
        <v>0.028169014084507</v>
      </c>
      <c r="H24" s="29">
        <f>VLOOKUP(VLOOKUP($B24,BTS!$E$2:$F$60,2,FALSE),Transpose_Avg_q2er_adult!$O$1:$AA$52,6,FALSE)</f>
        <v>0.0819672131147541</v>
      </c>
      <c r="I24" s="29">
        <f>VLOOKUP(VLOOKUP($B24,BTS!$E$2:$F$60,2,FALSE),Transpose_Avg_q2er_adult!$O$1:$AA$52,7,FALSE)</f>
        <v>0.0793650793650794</v>
      </c>
      <c r="J24" s="29">
        <f>VLOOKUP(VLOOKUP($B24,BTS!$E$2:$F$60,2,FALSE),Transpose_Avg_q2er_adult!$O$1:$AA$52,8,FALSE)</f>
        <v>0.024390243902439</v>
      </c>
      <c r="K24" s="29">
        <f>VLOOKUP(VLOOKUP($B24,BTS!$E$2:$F$60,2,FALSE),Transpose_Avg_q2er_adult!$O$1:$AA$52,9,FALSE)</f>
        <v>0.0208333333333333</v>
      </c>
      <c r="L24" s="29">
        <f>VLOOKUP(VLOOKUP($B24,BTS!$E$2:$F$60,2,FALSE),Transpose_Avg_q2er_adult!$O$1:$AA$52,10,FALSE)</f>
        <v>0.0967741935483871</v>
      </c>
      <c r="M24" s="29">
        <f>VLOOKUP(VLOOKUP($B24,BTS!$E$2:$F$60,2,FALSE),Transpose_Avg_q2er_adult!$O$1:$AA$52,11,FALSE)</f>
        <v>0.0222222222222222</v>
      </c>
      <c r="N24" s="29">
        <f>VLOOKUP(VLOOKUP($B24,BTS!$E$2:$F$60,2,FALSE),Transpose_Avg_q2er_adult!$O$1:$AA$52,12,FALSE)</f>
        <v>0.0267857142857143</v>
      </c>
      <c r="O24" s="110">
        <f>VLOOKUP(VLOOKUP($B24,BTS!$E$2:$F$60,2,FALSE),Transpose_Avg_q2er_adult!$O$1:$AA$52,13,FALSE)</f>
        <v>0.0882352941176471</v>
      </c>
      <c r="Q24" s="172"/>
      <c r="S24" s="93"/>
    </row>
    <row r="25" spans="2:19" ht="17" hidden="1" outlineLevel="1" thickBot="1">
      <c r="B25" s="31" t="s">
        <v>128</v>
      </c>
      <c r="C25" s="28">
        <f>VLOOKUP(VLOOKUP($B25,VName,2,FALSE),Regression_q2er_adult!$J$7:$K$49,2,FALSE)</f>
        <v>0</v>
      </c>
      <c r="D25" s="29">
        <f>VLOOKUP(VLOOKUP($B25,BTS!$E$2:$F$60,2,FALSE),Transpose_Avg_q2er_adult!$O$1:$AA$52,2,FALSE)</f>
        <v>0.0393700787401575</v>
      </c>
      <c r="E25" s="29">
        <f>VLOOKUP(VLOOKUP($B25,BTS!$E$2:$F$60,2,FALSE),Transpose_Avg_q2er_adult!$O$1:$AA$52,3,FALSE)</f>
        <v>0.0551181102362205</v>
      </c>
      <c r="F25" s="29">
        <f>VLOOKUP(VLOOKUP($B25,BTS!$E$2:$F$60,2,FALSE),Transpose_Avg_q2er_adult!$O$1:$AA$52,4,FALSE)</f>
        <v>0.0707070707070707</v>
      </c>
      <c r="G25" s="29">
        <f>VLOOKUP(VLOOKUP($B25,BTS!$E$2:$F$60,2,FALSE),Transpose_Avg_q2er_adult!$O$1:$AA$52,5,FALSE)</f>
        <v>0.0845070422535211</v>
      </c>
      <c r="H25" s="29">
        <f>VLOOKUP(VLOOKUP($B25,BTS!$E$2:$F$60,2,FALSE),Transpose_Avg_q2er_adult!$O$1:$AA$52,6,FALSE)</f>
        <v>0.0655737704918033</v>
      </c>
      <c r="I25" s="29">
        <f>VLOOKUP(VLOOKUP($B25,BTS!$E$2:$F$60,2,FALSE),Transpose_Avg_q2er_adult!$O$1:$AA$52,7,FALSE)</f>
        <v>0.0793650793650794</v>
      </c>
      <c r="J25" s="29">
        <f>VLOOKUP(VLOOKUP($B25,BTS!$E$2:$F$60,2,FALSE),Transpose_Avg_q2er_adult!$O$1:$AA$52,8,FALSE)</f>
        <v>0.0731707317073171</v>
      </c>
      <c r="K25" s="29">
        <f>VLOOKUP(VLOOKUP($B25,BTS!$E$2:$F$60,2,FALSE),Transpose_Avg_q2er_adult!$O$1:$AA$52,9,FALSE)</f>
        <v>0.0208333333333333</v>
      </c>
      <c r="L25" s="29">
        <f>VLOOKUP(VLOOKUP($B25,BTS!$E$2:$F$60,2,FALSE),Transpose_Avg_q2er_adult!$O$1:$AA$52,10,FALSE)</f>
        <v>0.0645161290322581</v>
      </c>
      <c r="M25" s="29">
        <f>VLOOKUP(VLOOKUP($B25,BTS!$E$2:$F$60,2,FALSE),Transpose_Avg_q2er_adult!$O$1:$AA$52,11,FALSE)</f>
        <v>0.0666666666666667</v>
      </c>
      <c r="N25" s="29">
        <f>VLOOKUP(VLOOKUP($B25,BTS!$E$2:$F$60,2,FALSE),Transpose_Avg_q2er_adult!$O$1:$AA$52,12,FALSE)</f>
        <v>0.0892857142857143</v>
      </c>
      <c r="O25" s="110">
        <f>VLOOKUP(VLOOKUP($B25,BTS!$E$2:$F$60,2,FALSE),Transpose_Avg_q2er_adult!$O$1:$AA$52,13,FALSE)</f>
        <v>0.0882352941176471</v>
      </c>
      <c r="Q25" s="172"/>
      <c r="S25" s="93"/>
    </row>
    <row r="26" spans="2:19" ht="17" hidden="1" outlineLevel="1" thickBot="1">
      <c r="B26" s="31" t="s">
        <v>129</v>
      </c>
      <c r="C26" s="28">
        <f>VLOOKUP(VLOOKUP($B26,VName,2,FALSE),Regression_q2er_adult!$J$7:$K$49,2,FALSE)</f>
        <v>0</v>
      </c>
      <c r="D26" s="29">
        <f>VLOOKUP(VLOOKUP($B26,BTS!$E$2:$F$60,2,FALSE),Transpose_Avg_q2er_adult!$O$1:$AA$52,2,FALSE)</f>
        <v>0.0748031496062992</v>
      </c>
      <c r="E26" s="29">
        <f>VLOOKUP(VLOOKUP($B26,BTS!$E$2:$F$60,2,FALSE),Transpose_Avg_q2er_adult!$O$1:$AA$52,3,FALSE)</f>
        <v>0.0393700787401575</v>
      </c>
      <c r="F26" s="29">
        <f>VLOOKUP(VLOOKUP($B26,BTS!$E$2:$F$60,2,FALSE),Transpose_Avg_q2er_adult!$O$1:$AA$52,4,FALSE)</f>
        <v>0.101010101010101</v>
      </c>
      <c r="G26" s="29">
        <f>VLOOKUP(VLOOKUP($B26,BTS!$E$2:$F$60,2,FALSE),Transpose_Avg_q2er_adult!$O$1:$AA$52,5,FALSE)</f>
        <v>0.0985915492957746</v>
      </c>
      <c r="H26" s="29">
        <f>VLOOKUP(VLOOKUP($B26,BTS!$E$2:$F$60,2,FALSE),Transpose_Avg_q2er_adult!$O$1:$AA$52,6,FALSE)</f>
        <v>0.147540983606557</v>
      </c>
      <c r="I26" s="29">
        <f>VLOOKUP(VLOOKUP($B26,BTS!$E$2:$F$60,2,FALSE),Transpose_Avg_q2er_adult!$O$1:$AA$52,7,FALSE)</f>
        <v>0.0634920634920635</v>
      </c>
      <c r="J26" s="29">
        <f>VLOOKUP(VLOOKUP($B26,BTS!$E$2:$F$60,2,FALSE),Transpose_Avg_q2er_adult!$O$1:$AA$52,8,FALSE)</f>
        <v>0.024390243902439</v>
      </c>
      <c r="K26" s="29">
        <f>VLOOKUP(VLOOKUP($B26,BTS!$E$2:$F$60,2,FALSE),Transpose_Avg_q2er_adult!$O$1:$AA$52,9,FALSE)</f>
        <v>0.03125</v>
      </c>
      <c r="L26" s="29">
        <f>VLOOKUP(VLOOKUP($B26,BTS!$E$2:$F$60,2,FALSE),Transpose_Avg_q2er_adult!$O$1:$AA$52,10,FALSE)</f>
        <v>0.032258064516129</v>
      </c>
      <c r="M26" s="29">
        <f>VLOOKUP(VLOOKUP($B26,BTS!$E$2:$F$60,2,FALSE),Transpose_Avg_q2er_adult!$O$1:$AA$52,11,FALSE)</f>
        <v>0.0666666666666667</v>
      </c>
      <c r="N26" s="29">
        <f>VLOOKUP(VLOOKUP($B26,BTS!$E$2:$F$60,2,FALSE),Transpose_Avg_q2er_adult!$O$1:$AA$52,12,FALSE)</f>
        <v>0.0446428571428571</v>
      </c>
      <c r="O26" s="110">
        <f>VLOOKUP(VLOOKUP($B26,BTS!$E$2:$F$60,2,FALSE),Transpose_Avg_q2er_adult!$O$1:$AA$52,13,FALSE)</f>
        <v>0.0294117647058824</v>
      </c>
      <c r="Q26" s="172"/>
      <c r="S26" s="93"/>
    </row>
    <row r="27" spans="2:19" ht="17" hidden="1" outlineLevel="1" thickBot="1">
      <c r="B27" s="31" t="s">
        <v>130</v>
      </c>
      <c r="C27" s="28">
        <f>VLOOKUP(VLOOKUP($B27,VName,2,FALSE),Regression_q2er_adult!$J$7:$K$49,2,FALSE)</f>
        <v>0</v>
      </c>
      <c r="D27" s="29">
        <f>VLOOKUP(VLOOKUP($B27,BTS!$E$2:$F$60,2,FALSE),Transpose_Avg_q2er_adult!$O$1:$AA$52,2,FALSE)</f>
        <v>0.0196850393700787</v>
      </c>
      <c r="E27" s="29">
        <f>VLOOKUP(VLOOKUP($B27,BTS!$E$2:$F$60,2,FALSE),Transpose_Avg_q2er_adult!$O$1:$AA$52,3,FALSE)</f>
        <v>0.015748031496063</v>
      </c>
      <c r="F27" s="29">
        <f>VLOOKUP(VLOOKUP($B27,BTS!$E$2:$F$60,2,FALSE),Transpose_Avg_q2er_adult!$O$1:$AA$52,4,FALSE)</f>
        <v>0.0404040404040404</v>
      </c>
      <c r="G27" s="29">
        <f>VLOOKUP(VLOOKUP($B27,BTS!$E$2:$F$60,2,FALSE),Transpose_Avg_q2er_adult!$O$1:$AA$52,5,FALSE)</f>
        <v>0</v>
      </c>
      <c r="H27" s="29">
        <f>VLOOKUP(VLOOKUP($B27,BTS!$E$2:$F$60,2,FALSE),Transpose_Avg_q2er_adult!$O$1:$AA$52,6,FALSE)</f>
        <v>0.0491803278688525</v>
      </c>
      <c r="I27" s="29">
        <f>VLOOKUP(VLOOKUP($B27,BTS!$E$2:$F$60,2,FALSE),Transpose_Avg_q2er_adult!$O$1:$AA$52,7,FALSE)</f>
        <v>0</v>
      </c>
      <c r="J27" s="29">
        <f>VLOOKUP(VLOOKUP($B27,BTS!$E$2:$F$60,2,FALSE),Transpose_Avg_q2er_adult!$O$1:$AA$52,8,FALSE)</f>
        <v>0</v>
      </c>
      <c r="K27" s="29">
        <f>VLOOKUP(VLOOKUP($B27,BTS!$E$2:$F$60,2,FALSE),Transpose_Avg_q2er_adult!$O$1:$AA$52,9,FALSE)</f>
        <v>0</v>
      </c>
      <c r="L27" s="29">
        <f>VLOOKUP(VLOOKUP($B27,BTS!$E$2:$F$60,2,FALSE),Transpose_Avg_q2er_adult!$O$1:$AA$52,10,FALSE)</f>
        <v>0</v>
      </c>
      <c r="M27" s="29">
        <f>VLOOKUP(VLOOKUP($B27,BTS!$E$2:$F$60,2,FALSE),Transpose_Avg_q2er_adult!$O$1:$AA$52,11,FALSE)</f>
        <v>0</v>
      </c>
      <c r="N27" s="29">
        <f>VLOOKUP(VLOOKUP($B27,BTS!$E$2:$F$60,2,FALSE),Transpose_Avg_q2er_adult!$O$1:$AA$52,12,FALSE)</f>
        <v>0.00892857142857143</v>
      </c>
      <c r="O27" s="110">
        <f>VLOOKUP(VLOOKUP($B27,BTS!$E$2:$F$60,2,FALSE),Transpose_Avg_q2er_adult!$O$1:$AA$52,13,FALSE)</f>
        <v>0.0294117647058824</v>
      </c>
      <c r="Q27" s="172"/>
      <c r="S27" s="93"/>
    </row>
    <row r="28" spans="2:19" ht="16" hidden="1" outlineLevel="1" thickBot="1">
      <c r="B28" s="55" t="s">
        <v>131</v>
      </c>
      <c r="C28" s="28">
        <f>VLOOKUP(VLOOKUP($B28,VName,2,FALSE),Regression_q2er_adult!$J$7:$K$49,2,FALSE)</f>
        <v>0</v>
      </c>
      <c r="D28" s="29">
        <f>VLOOKUP(VLOOKUP($B28,BTS!$E$2:$F$60,2,FALSE),Transpose_Avg_q2er_adult!$O$1:$AA$52,2,FALSE)</f>
        <v>0</v>
      </c>
      <c r="E28" s="29">
        <f>VLOOKUP(VLOOKUP($B28,BTS!$E$2:$F$60,2,FALSE),Transpose_Avg_q2er_adult!$O$1:$AA$52,3,FALSE)</f>
        <v>0</v>
      </c>
      <c r="F28" s="29">
        <f>VLOOKUP(VLOOKUP($B28,BTS!$E$2:$F$60,2,FALSE),Transpose_Avg_q2er_adult!$O$1:$AA$52,4,FALSE)</f>
        <v>0</v>
      </c>
      <c r="G28" s="29">
        <f>VLOOKUP(VLOOKUP($B28,BTS!$E$2:$F$60,2,FALSE),Transpose_Avg_q2er_adult!$O$1:$AA$52,5,FALSE)</f>
        <v>0</v>
      </c>
      <c r="H28" s="29">
        <f>VLOOKUP(VLOOKUP($B28,BTS!$E$2:$F$60,2,FALSE),Transpose_Avg_q2er_adult!$O$1:$AA$52,6,FALSE)</f>
        <v>0</v>
      </c>
      <c r="I28" s="29">
        <f>VLOOKUP(VLOOKUP($B28,BTS!$E$2:$F$60,2,FALSE),Transpose_Avg_q2er_adult!$O$1:$AA$52,7,FALSE)</f>
        <v>0</v>
      </c>
      <c r="J28" s="29">
        <f>VLOOKUP(VLOOKUP($B28,BTS!$E$2:$F$60,2,FALSE),Transpose_Avg_q2er_adult!$O$1:$AA$52,8,FALSE)</f>
        <v>0</v>
      </c>
      <c r="K28" s="29">
        <f>VLOOKUP(VLOOKUP($B28,BTS!$E$2:$F$60,2,FALSE),Transpose_Avg_q2er_adult!$O$1:$AA$52,9,FALSE)</f>
        <v>0</v>
      </c>
      <c r="L28" s="29">
        <f>VLOOKUP(VLOOKUP($B28,BTS!$E$2:$F$60,2,FALSE),Transpose_Avg_q2er_adult!$O$1:$AA$52,10,FALSE)</f>
        <v>0</v>
      </c>
      <c r="M28" s="29">
        <f>VLOOKUP(VLOOKUP($B28,BTS!$E$2:$F$60,2,FALSE),Transpose_Avg_q2er_adult!$O$1:$AA$52,11,FALSE)</f>
        <v>0</v>
      </c>
      <c r="N28" s="29">
        <f>VLOOKUP(VLOOKUP($B28,BTS!$E$2:$F$60,2,FALSE),Transpose_Avg_q2er_adult!$O$1:$AA$52,12,FALSE)</f>
        <v>0.00892857142857143</v>
      </c>
      <c r="O28" s="110">
        <f>VLOOKUP(VLOOKUP($B28,BTS!$E$2:$F$60,2,FALSE),Transpose_Avg_q2er_adult!$O$1:$AA$52,13,FALSE)</f>
        <v>0</v>
      </c>
      <c r="Q28" s="172"/>
      <c r="S28" s="93"/>
    </row>
    <row r="29" spans="2:19" ht="16" hidden="1" outlineLevel="1" thickBot="1">
      <c r="B29" s="55" t="s">
        <v>132</v>
      </c>
      <c r="C29" s="28">
        <f>VLOOKUP(VLOOKUP($B29,VName,2,FALSE),Regression_q2er_adult!$J$7:$K$49,2,FALSE)</f>
        <v>0</v>
      </c>
      <c r="D29" s="29">
        <f>VLOOKUP(VLOOKUP($B29,BTS!$E$2:$F$60,2,FALSE),Transpose_Avg_q2er_adult!$O$1:$AA$52,2,FALSE)</f>
        <v>0.031496062992126</v>
      </c>
      <c r="E29" s="29">
        <f>VLOOKUP(VLOOKUP($B29,BTS!$E$2:$F$60,2,FALSE),Transpose_Avg_q2er_adult!$O$1:$AA$52,3,FALSE)</f>
        <v>0.0551181102362205</v>
      </c>
      <c r="F29" s="29">
        <f>VLOOKUP(VLOOKUP($B29,BTS!$E$2:$F$60,2,FALSE),Transpose_Avg_q2er_adult!$O$1:$AA$52,4,FALSE)</f>
        <v>0.0101010101010101</v>
      </c>
      <c r="G29" s="29">
        <f>VLOOKUP(VLOOKUP($B29,BTS!$E$2:$F$60,2,FALSE),Transpose_Avg_q2er_adult!$O$1:$AA$52,5,FALSE)</f>
        <v>0.0704225352112676</v>
      </c>
      <c r="H29" s="29">
        <f>VLOOKUP(VLOOKUP($B29,BTS!$E$2:$F$60,2,FALSE),Transpose_Avg_q2er_adult!$O$1:$AA$52,6,FALSE)</f>
        <v>0.0491803278688525</v>
      </c>
      <c r="I29" s="29">
        <f>VLOOKUP(VLOOKUP($B29,BTS!$E$2:$F$60,2,FALSE),Transpose_Avg_q2er_adult!$O$1:$AA$52,7,FALSE)</f>
        <v>0</v>
      </c>
      <c r="J29" s="29">
        <f>VLOOKUP(VLOOKUP($B29,BTS!$E$2:$F$60,2,FALSE),Transpose_Avg_q2er_adult!$O$1:$AA$52,8,FALSE)</f>
        <v>0</v>
      </c>
      <c r="K29" s="29">
        <f>VLOOKUP(VLOOKUP($B29,BTS!$E$2:$F$60,2,FALSE),Transpose_Avg_q2er_adult!$O$1:$AA$52,9,FALSE)</f>
        <v>0.0104166666666667</v>
      </c>
      <c r="L29" s="29">
        <f>VLOOKUP(VLOOKUP($B29,BTS!$E$2:$F$60,2,FALSE),Transpose_Avg_q2er_adult!$O$1:$AA$52,10,FALSE)</f>
        <v>0.032258064516129</v>
      </c>
      <c r="M29" s="29">
        <f>VLOOKUP(VLOOKUP($B29,BTS!$E$2:$F$60,2,FALSE),Transpose_Avg_q2er_adult!$O$1:$AA$52,11,FALSE)</f>
        <v>0.0444444444444444</v>
      </c>
      <c r="N29" s="29">
        <f>VLOOKUP(VLOOKUP($B29,BTS!$E$2:$F$60,2,FALSE),Transpose_Avg_q2er_adult!$O$1:$AA$52,12,FALSE)</f>
        <v>0.00892857142857143</v>
      </c>
      <c r="O29" s="110">
        <f>VLOOKUP(VLOOKUP($B29,BTS!$E$2:$F$60,2,FALSE),Transpose_Avg_q2er_adult!$O$1:$AA$52,13,FALSE)</f>
        <v>0</v>
      </c>
      <c r="Q29" s="172"/>
      <c r="S29" s="93"/>
    </row>
    <row r="30" spans="2:19" ht="16" hidden="1" outlineLevel="1" thickBot="1">
      <c r="B30" s="55" t="s">
        <v>133</v>
      </c>
      <c r="C30" s="28">
        <f>VLOOKUP(VLOOKUP($B30,VName,2,FALSE),Regression_q2er_adult!$J$7:$K$49,2,FALSE)</f>
        <v>0</v>
      </c>
      <c r="D30" s="29">
        <f>VLOOKUP(VLOOKUP($B30,BTS!$E$2:$F$60,2,FALSE),Transpose_Avg_q2er_adult!$O$1:$AA$52,2,FALSE)</f>
        <v>0.00393700787401575</v>
      </c>
      <c r="E30" s="29">
        <f>VLOOKUP(VLOOKUP($B30,BTS!$E$2:$F$60,2,FALSE),Transpose_Avg_q2er_adult!$O$1:$AA$52,3,FALSE)</f>
        <v>0.031496062992126</v>
      </c>
      <c r="F30" s="29">
        <f>VLOOKUP(VLOOKUP($B30,BTS!$E$2:$F$60,2,FALSE),Transpose_Avg_q2er_adult!$O$1:$AA$52,4,FALSE)</f>
        <v>0</v>
      </c>
      <c r="G30" s="29">
        <f>VLOOKUP(VLOOKUP($B30,BTS!$E$2:$F$60,2,FALSE),Transpose_Avg_q2er_adult!$O$1:$AA$52,5,FALSE)</f>
        <v>0.0422535211267606</v>
      </c>
      <c r="H30" s="29">
        <f>VLOOKUP(VLOOKUP($B30,BTS!$E$2:$F$60,2,FALSE),Transpose_Avg_q2er_adult!$O$1:$AA$52,6,FALSE)</f>
        <v>0</v>
      </c>
      <c r="I30" s="29">
        <f>VLOOKUP(VLOOKUP($B30,BTS!$E$2:$F$60,2,FALSE),Transpose_Avg_q2er_adult!$O$1:$AA$52,7,FALSE)</f>
        <v>0.0476190476190476</v>
      </c>
      <c r="J30" s="29">
        <f>VLOOKUP(VLOOKUP($B30,BTS!$E$2:$F$60,2,FALSE),Transpose_Avg_q2er_adult!$O$1:$AA$52,8,FALSE)</f>
        <v>0</v>
      </c>
      <c r="K30" s="29">
        <f>VLOOKUP(VLOOKUP($B30,BTS!$E$2:$F$60,2,FALSE),Transpose_Avg_q2er_adult!$O$1:$AA$52,9,FALSE)</f>
        <v>0</v>
      </c>
      <c r="L30" s="29">
        <f>VLOOKUP(VLOOKUP($B30,BTS!$E$2:$F$60,2,FALSE),Transpose_Avg_q2er_adult!$O$1:$AA$52,10,FALSE)</f>
        <v>0</v>
      </c>
      <c r="M30" s="29">
        <f>VLOOKUP(VLOOKUP($B30,BTS!$E$2:$F$60,2,FALSE),Transpose_Avg_q2er_adult!$O$1:$AA$52,11,FALSE)</f>
        <v>0</v>
      </c>
      <c r="N30" s="29">
        <f>VLOOKUP(VLOOKUP($B30,BTS!$E$2:$F$60,2,FALSE),Transpose_Avg_q2er_adult!$O$1:$AA$52,12,FALSE)</f>
        <v>0</v>
      </c>
      <c r="O30" s="110">
        <f>VLOOKUP(VLOOKUP($B30,BTS!$E$2:$F$60,2,FALSE),Transpose_Avg_q2er_adult!$O$1:$AA$52,13,FALSE)</f>
        <v>0</v>
      </c>
      <c r="Q30" s="172"/>
      <c r="S30" s="93"/>
    </row>
    <row r="31" spans="2:19" ht="17" hidden="1" outlineLevel="1" thickBot="1">
      <c r="B31" s="31" t="s">
        <v>134</v>
      </c>
      <c r="C31" s="28">
        <f>VLOOKUP(VLOOKUP($B31,VName,2,FALSE),Regression_q2er_adult!$J$7:$K$49,2,FALSE)</f>
        <v>0.140271292741793</v>
      </c>
      <c r="D31" s="29">
        <f>VLOOKUP(VLOOKUP($B31,BTS!$E$2:$F$60,2,FALSE),Transpose_Avg_q2er_adult!$O$1:$AA$52,2,FALSE)</f>
        <v>0.295275590551181</v>
      </c>
      <c r="E31" s="29">
        <f>VLOOKUP(VLOOKUP($B31,BTS!$E$2:$F$60,2,FALSE),Transpose_Avg_q2er_adult!$O$1:$AA$52,3,FALSE)</f>
        <v>0.236220472440945</v>
      </c>
      <c r="F31" s="29">
        <f>VLOOKUP(VLOOKUP($B31,BTS!$E$2:$F$60,2,FALSE),Transpose_Avg_q2er_adult!$O$1:$AA$52,4,FALSE)</f>
        <v>0.252525252525253</v>
      </c>
      <c r="G31" s="29">
        <f>VLOOKUP(VLOOKUP($B31,BTS!$E$2:$F$60,2,FALSE),Transpose_Avg_q2er_adult!$O$1:$AA$52,5,FALSE)</f>
        <v>0.23943661971831</v>
      </c>
      <c r="H31" s="29">
        <f>VLOOKUP(VLOOKUP($B31,BTS!$E$2:$F$60,2,FALSE),Transpose_Avg_q2er_adult!$O$1:$AA$52,6,FALSE)</f>
        <v>0.360655737704918</v>
      </c>
      <c r="I31" s="29">
        <f>VLOOKUP(VLOOKUP($B31,BTS!$E$2:$F$60,2,FALSE),Transpose_Avg_q2er_adult!$O$1:$AA$52,7,FALSE)</f>
        <v>0.158730158730159</v>
      </c>
      <c r="J31" s="29">
        <f>VLOOKUP(VLOOKUP($B31,BTS!$E$2:$F$60,2,FALSE),Transpose_Avg_q2er_adult!$O$1:$AA$52,8,FALSE)</f>
        <v>0.536585365853659</v>
      </c>
      <c r="K31" s="29">
        <f>VLOOKUP(VLOOKUP($B31,BTS!$E$2:$F$60,2,FALSE),Transpose_Avg_q2er_adult!$O$1:$AA$52,9,FALSE)</f>
        <v>0.458333333333333</v>
      </c>
      <c r="L31" s="29">
        <f>VLOOKUP(VLOOKUP($B31,BTS!$E$2:$F$60,2,FALSE),Transpose_Avg_q2er_adult!$O$1:$AA$52,10,FALSE)</f>
        <v>0.483870967741935</v>
      </c>
      <c r="M31" s="29">
        <f>VLOOKUP(VLOOKUP($B31,BTS!$E$2:$F$60,2,FALSE),Transpose_Avg_q2er_adult!$O$1:$AA$52,11,FALSE)</f>
        <v>0.444444444444444</v>
      </c>
      <c r="N31" s="29">
        <f>VLOOKUP(VLOOKUP($B31,BTS!$E$2:$F$60,2,FALSE),Transpose_Avg_q2er_adult!$O$1:$AA$52,12,FALSE)</f>
        <v>0.258928571428571</v>
      </c>
      <c r="O31" s="110">
        <f>VLOOKUP(VLOOKUP($B31,BTS!$E$2:$F$60,2,FALSE),Transpose_Avg_q2er_adult!$O$1:$AA$52,13,FALSE)</f>
        <v>0.470588235294118</v>
      </c>
      <c r="Q31" s="172"/>
      <c r="S31" s="93"/>
    </row>
    <row r="32" spans="2:19" ht="17" hidden="1" outlineLevel="1" thickBot="1">
      <c r="B32" s="31" t="s">
        <v>135</v>
      </c>
      <c r="C32" s="28">
        <f>VLOOKUP(VLOOKUP($B32,VName,2,FALSE),Regression_q2er_adult!$J$7:$K$49,2,FALSE)</f>
        <v>0</v>
      </c>
      <c r="D32" s="29">
        <f>VLOOKUP(VLOOKUP($B32,BTS!$E$2:$F$60,2,FALSE),Transpose_Avg_q2er_adult!$O$1:$AA$52,2,FALSE)</f>
        <v>0.169291338582677</v>
      </c>
      <c r="E32" s="29">
        <f>VLOOKUP(VLOOKUP($B32,BTS!$E$2:$F$60,2,FALSE),Transpose_Avg_q2er_adult!$O$1:$AA$52,3,FALSE)</f>
        <v>0.354330708661417</v>
      </c>
      <c r="F32" s="29">
        <f>VLOOKUP(VLOOKUP($B32,BTS!$E$2:$F$60,2,FALSE),Transpose_Avg_q2er_adult!$O$1:$AA$52,4,FALSE)</f>
        <v>0.343434343434343</v>
      </c>
      <c r="G32" s="29">
        <f>VLOOKUP(VLOOKUP($B32,BTS!$E$2:$F$60,2,FALSE),Transpose_Avg_q2er_adult!$O$1:$AA$52,5,FALSE)</f>
        <v>0.394366197183099</v>
      </c>
      <c r="H32" s="29">
        <f>VLOOKUP(VLOOKUP($B32,BTS!$E$2:$F$60,2,FALSE),Transpose_Avg_q2er_adult!$O$1:$AA$52,6,FALSE)</f>
        <v>0.114754098360656</v>
      </c>
      <c r="I32" s="29">
        <f>VLOOKUP(VLOOKUP($B32,BTS!$E$2:$F$60,2,FALSE),Transpose_Avg_q2er_adult!$O$1:$AA$52,7,FALSE)</f>
        <v>0.714285714285714</v>
      </c>
      <c r="J32" s="29">
        <f>VLOOKUP(VLOOKUP($B32,BTS!$E$2:$F$60,2,FALSE),Transpose_Avg_q2er_adult!$O$1:$AA$52,8,FALSE)</f>
        <v>0.024390243902439</v>
      </c>
      <c r="K32" s="29">
        <f>VLOOKUP(VLOOKUP($B32,BTS!$E$2:$F$60,2,FALSE),Transpose_Avg_q2er_adult!$O$1:$AA$52,9,FALSE)</f>
        <v>0.25</v>
      </c>
      <c r="L32" s="29">
        <f>VLOOKUP(VLOOKUP($B32,BTS!$E$2:$F$60,2,FALSE),Transpose_Avg_q2er_adult!$O$1:$AA$52,10,FALSE)</f>
        <v>0.161290322580645</v>
      </c>
      <c r="M32" s="29">
        <f>VLOOKUP(VLOOKUP($B32,BTS!$E$2:$F$60,2,FALSE),Transpose_Avg_q2er_adult!$O$1:$AA$52,11,FALSE)</f>
        <v>0.111111111111111</v>
      </c>
      <c r="N32" s="29">
        <f>VLOOKUP(VLOOKUP($B32,BTS!$E$2:$F$60,2,FALSE),Transpose_Avg_q2er_adult!$O$1:$AA$52,12,FALSE)</f>
        <v>0.410714285714286</v>
      </c>
      <c r="O32" s="110">
        <f>VLOOKUP(VLOOKUP($B32,BTS!$E$2:$F$60,2,FALSE),Transpose_Avg_q2er_adult!$O$1:$AA$52,13,FALSE)</f>
        <v>0.147058823529412</v>
      </c>
      <c r="Q32" s="172"/>
      <c r="S32" s="93"/>
    </row>
    <row r="33" spans="2:19" ht="17" hidden="1" outlineLevel="1" thickBot="1">
      <c r="B33" s="31" t="s">
        <v>136</v>
      </c>
      <c r="C33" s="28">
        <f>VLOOKUP(VLOOKUP($B33,VName,2,FALSE),Regression_q2er_adult!$J$7:$K$49,2,FALSE)</f>
        <v>0.287448735749498</v>
      </c>
      <c r="D33" s="29">
        <f>VLOOKUP(VLOOKUP($B33,BTS!$E$2:$F$60,2,FALSE),Transpose_Avg_q2er_adult!$O$1:$AA$52,2,FALSE)</f>
        <v>0.0078740157480315</v>
      </c>
      <c r="E33" s="29">
        <f>VLOOKUP(VLOOKUP($B33,BTS!$E$2:$F$60,2,FALSE),Transpose_Avg_q2er_adult!$O$1:$AA$52,3,FALSE)</f>
        <v>0.0078740157480315</v>
      </c>
      <c r="F33" s="29">
        <f>VLOOKUP(VLOOKUP($B33,BTS!$E$2:$F$60,2,FALSE),Transpose_Avg_q2er_adult!$O$1:$AA$52,4,FALSE)</f>
        <v>0</v>
      </c>
      <c r="G33" s="29">
        <f>VLOOKUP(VLOOKUP($B33,BTS!$E$2:$F$60,2,FALSE),Transpose_Avg_q2er_adult!$O$1:$AA$52,5,FALSE)</f>
        <v>0</v>
      </c>
      <c r="H33" s="29">
        <f>VLOOKUP(VLOOKUP($B33,BTS!$E$2:$F$60,2,FALSE),Transpose_Avg_q2er_adult!$O$1:$AA$52,6,FALSE)</f>
        <v>0</v>
      </c>
      <c r="I33" s="29">
        <f>VLOOKUP(VLOOKUP($B33,BTS!$E$2:$F$60,2,FALSE),Transpose_Avg_q2er_adult!$O$1:$AA$52,7,FALSE)</f>
        <v>0</v>
      </c>
      <c r="J33" s="29">
        <f>VLOOKUP(VLOOKUP($B33,BTS!$E$2:$F$60,2,FALSE),Transpose_Avg_q2er_adult!$O$1:$AA$52,8,FALSE)</f>
        <v>0</v>
      </c>
      <c r="K33" s="29">
        <f>VLOOKUP(VLOOKUP($B33,BTS!$E$2:$F$60,2,FALSE),Transpose_Avg_q2er_adult!$O$1:$AA$52,9,FALSE)</f>
        <v>0.0208333333333333</v>
      </c>
      <c r="L33" s="29">
        <f>VLOOKUP(VLOOKUP($B33,BTS!$E$2:$F$60,2,FALSE),Transpose_Avg_q2er_adult!$O$1:$AA$52,10,FALSE)</f>
        <v>0</v>
      </c>
      <c r="M33" s="29">
        <f>VLOOKUP(VLOOKUP($B33,BTS!$E$2:$F$60,2,FALSE),Transpose_Avg_q2er_adult!$O$1:$AA$52,11,FALSE)</f>
        <v>0.0222222222222222</v>
      </c>
      <c r="N33" s="29">
        <f>VLOOKUP(VLOOKUP($B33,BTS!$E$2:$F$60,2,FALSE),Transpose_Avg_q2er_adult!$O$1:$AA$52,12,FALSE)</f>
        <v>0</v>
      </c>
      <c r="O33" s="110">
        <f>VLOOKUP(VLOOKUP($B33,BTS!$E$2:$F$60,2,FALSE),Transpose_Avg_q2er_adult!$O$1:$AA$52,13,FALSE)</f>
        <v>0.0294117647058824</v>
      </c>
      <c r="Q33" s="172"/>
      <c r="S33" s="93"/>
    </row>
    <row r="34" spans="2:19" ht="17" hidden="1" outlineLevel="1" thickBot="1">
      <c r="B34" s="31" t="s">
        <v>137</v>
      </c>
      <c r="C34" s="28">
        <f>VLOOKUP(VLOOKUP($B34,VName,2,FALSE),Regression_q2er_adult!$J$7:$K$49,2,FALSE)</f>
        <v>-0.22005145849383</v>
      </c>
      <c r="D34" s="29">
        <f>VLOOKUP(VLOOKUP($B34,BTS!$E$2:$F$60,2,FALSE),Transpose_Avg_q2er_adult!$O$1:$AA$52,2,FALSE)</f>
        <v>0.275590551181102</v>
      </c>
      <c r="E34" s="29">
        <f>VLOOKUP(VLOOKUP($B34,BTS!$E$2:$F$60,2,FALSE),Transpose_Avg_q2er_adult!$O$1:$AA$52,3,FALSE)</f>
        <v>0.251968503937008</v>
      </c>
      <c r="F34" s="29">
        <f>VLOOKUP(VLOOKUP($B34,BTS!$E$2:$F$60,2,FALSE),Transpose_Avg_q2er_adult!$O$1:$AA$52,4,FALSE)</f>
        <v>0.141414141414141</v>
      </c>
      <c r="G34" s="29">
        <f>VLOOKUP(VLOOKUP($B34,BTS!$E$2:$F$60,2,FALSE),Transpose_Avg_q2er_adult!$O$1:$AA$52,5,FALSE)</f>
        <v>0.267605633802817</v>
      </c>
      <c r="H34" s="29">
        <f>VLOOKUP(VLOOKUP($B34,BTS!$E$2:$F$60,2,FALSE),Transpose_Avg_q2er_adult!$O$1:$AA$52,6,FALSE)</f>
        <v>0.147540983606557</v>
      </c>
      <c r="I34" s="29">
        <f>VLOOKUP(VLOOKUP($B34,BTS!$E$2:$F$60,2,FALSE),Transpose_Avg_q2er_adult!$O$1:$AA$52,7,FALSE)</f>
        <v>0.19047619047619</v>
      </c>
      <c r="J34" s="29">
        <f>VLOOKUP(VLOOKUP($B34,BTS!$E$2:$F$60,2,FALSE),Transpose_Avg_q2er_adult!$O$1:$AA$52,8,FALSE)</f>
        <v>0.170731707317073</v>
      </c>
      <c r="K34" s="29">
        <f>VLOOKUP(VLOOKUP($B34,BTS!$E$2:$F$60,2,FALSE),Transpose_Avg_q2er_adult!$O$1:$AA$52,9,FALSE)</f>
        <v>0.197916666666667</v>
      </c>
      <c r="L34" s="29">
        <f>VLOOKUP(VLOOKUP($B34,BTS!$E$2:$F$60,2,FALSE),Transpose_Avg_q2er_adult!$O$1:$AA$52,10,FALSE)</f>
        <v>0.193548387096774</v>
      </c>
      <c r="M34" s="29">
        <f>VLOOKUP(VLOOKUP($B34,BTS!$E$2:$F$60,2,FALSE),Transpose_Avg_q2er_adult!$O$1:$AA$52,11,FALSE)</f>
        <v>0.155555555555556</v>
      </c>
      <c r="N34" s="29">
        <f>VLOOKUP(VLOOKUP($B34,BTS!$E$2:$F$60,2,FALSE),Transpose_Avg_q2er_adult!$O$1:$AA$52,12,FALSE)</f>
        <v>0.107142857142857</v>
      </c>
      <c r="O34" s="110">
        <f>VLOOKUP(VLOOKUP($B34,BTS!$E$2:$F$60,2,FALSE),Transpose_Avg_q2er_adult!$O$1:$AA$52,13,FALSE)</f>
        <v>0.235294117647059</v>
      </c>
      <c r="Q34" s="172"/>
      <c r="S34" s="93"/>
    </row>
    <row r="35" spans="2:19" ht="17" hidden="1" outlineLevel="1" thickBot="1">
      <c r="B35" s="31" t="s">
        <v>138</v>
      </c>
      <c r="C35" s="28">
        <f>VLOOKUP(VLOOKUP($B35,VName,2,FALSE),Regression_q2er_adult!$J$7:$K$49,2,FALSE)</f>
        <v>-0.19904704248731</v>
      </c>
      <c r="D35" s="29">
        <f>VLOOKUP(VLOOKUP($B35,BTS!$E$2:$F$60,2,FALSE),Transpose_Avg_q2er_adult!$O$1:$AA$52,2,FALSE)</f>
        <v>0.047244094488189</v>
      </c>
      <c r="E35" s="29">
        <f>VLOOKUP(VLOOKUP($B35,BTS!$E$2:$F$60,2,FALSE),Transpose_Avg_q2er_adult!$O$1:$AA$52,3,FALSE)</f>
        <v>0.141732283464567</v>
      </c>
      <c r="F35" s="29">
        <f>VLOOKUP(VLOOKUP($B35,BTS!$E$2:$F$60,2,FALSE),Transpose_Avg_q2er_adult!$O$1:$AA$52,4,FALSE)</f>
        <v>0.161616161616162</v>
      </c>
      <c r="G35" s="29">
        <f>VLOOKUP(VLOOKUP($B35,BTS!$E$2:$F$60,2,FALSE),Transpose_Avg_q2er_adult!$O$1:$AA$52,5,FALSE)</f>
        <v>0.028169014084507</v>
      </c>
      <c r="H35" s="29">
        <f>VLOOKUP(VLOOKUP($B35,BTS!$E$2:$F$60,2,FALSE),Transpose_Avg_q2er_adult!$O$1:$AA$52,6,FALSE)</f>
        <v>0.0655737704918033</v>
      </c>
      <c r="I35" s="29">
        <f>VLOOKUP(VLOOKUP($B35,BTS!$E$2:$F$60,2,FALSE),Transpose_Avg_q2er_adult!$O$1:$AA$52,7,FALSE)</f>
        <v>0.158730158730159</v>
      </c>
      <c r="J35" s="29">
        <f>VLOOKUP(VLOOKUP($B35,BTS!$E$2:$F$60,2,FALSE),Transpose_Avg_q2er_adult!$O$1:$AA$52,8,FALSE)</f>
        <v>0.0731707317073171</v>
      </c>
      <c r="K35" s="29">
        <f>VLOOKUP(VLOOKUP($B35,BTS!$E$2:$F$60,2,FALSE),Transpose_Avg_q2er_adult!$O$1:$AA$52,9,FALSE)</f>
        <v>0.125</v>
      </c>
      <c r="L35" s="29">
        <f>VLOOKUP(VLOOKUP($B35,BTS!$E$2:$F$60,2,FALSE),Transpose_Avg_q2er_adult!$O$1:$AA$52,10,FALSE)</f>
        <v>0.0967741935483871</v>
      </c>
      <c r="M35" s="29">
        <f>VLOOKUP(VLOOKUP($B35,BTS!$E$2:$F$60,2,FALSE),Transpose_Avg_q2er_adult!$O$1:$AA$52,11,FALSE)</f>
        <v>0.266666666666667</v>
      </c>
      <c r="N35" s="29">
        <f>VLOOKUP(VLOOKUP($B35,BTS!$E$2:$F$60,2,FALSE),Transpose_Avg_q2er_adult!$O$1:$AA$52,12,FALSE)</f>
        <v>0.0714285714285714</v>
      </c>
      <c r="O35" s="110">
        <f>VLOOKUP(VLOOKUP($B35,BTS!$E$2:$F$60,2,FALSE),Transpose_Avg_q2er_adult!$O$1:$AA$52,13,FALSE)</f>
        <v>0</v>
      </c>
      <c r="Q35" s="172"/>
      <c r="S35" s="93"/>
    </row>
    <row r="36" spans="2:19" ht="17" hidden="1" outlineLevel="1" thickBot="1">
      <c r="B36" s="31" t="s">
        <v>139</v>
      </c>
      <c r="C36" s="28">
        <f>VLOOKUP(VLOOKUP($B36,VName,2,FALSE),Regression_q2er_adult!$J$7:$K$49,2,FALSE)</f>
        <v>0</v>
      </c>
      <c r="D36" s="29">
        <f>VLOOKUP(VLOOKUP($B36,BTS!$E$2:$F$60,2,FALSE),Transpose_Avg_q2er_adult!$O$1:$AA$52,2,FALSE)</f>
        <v>0.078740157480315</v>
      </c>
      <c r="E36" s="29">
        <f>VLOOKUP(VLOOKUP($B36,BTS!$E$2:$F$60,2,FALSE),Transpose_Avg_q2er_adult!$O$1:$AA$52,3,FALSE)</f>
        <v>0.094488188976378</v>
      </c>
      <c r="F36" s="29">
        <f>VLOOKUP(VLOOKUP($B36,BTS!$E$2:$F$60,2,FALSE),Transpose_Avg_q2er_adult!$O$1:$AA$52,4,FALSE)</f>
        <v>0.161616161616162</v>
      </c>
      <c r="G36" s="29">
        <f>VLOOKUP(VLOOKUP($B36,BTS!$E$2:$F$60,2,FALSE),Transpose_Avg_q2er_adult!$O$1:$AA$52,5,FALSE)</f>
        <v>0.0563380281690141</v>
      </c>
      <c r="H36" s="29">
        <f>VLOOKUP(VLOOKUP($B36,BTS!$E$2:$F$60,2,FALSE),Transpose_Avg_q2er_adult!$O$1:$AA$52,6,FALSE)</f>
        <v>0.0327868852459016</v>
      </c>
      <c r="I36" s="29">
        <f>VLOOKUP(VLOOKUP($B36,BTS!$E$2:$F$60,2,FALSE),Transpose_Avg_q2er_adult!$O$1:$AA$52,7,FALSE)</f>
        <v>0.0634920634920635</v>
      </c>
      <c r="J36" s="29">
        <f>VLOOKUP(VLOOKUP($B36,BTS!$E$2:$F$60,2,FALSE),Transpose_Avg_q2er_adult!$O$1:$AA$52,8,FALSE)</f>
        <v>0.0975609756097561</v>
      </c>
      <c r="K36" s="29">
        <f>VLOOKUP(VLOOKUP($B36,BTS!$E$2:$F$60,2,FALSE),Transpose_Avg_q2er_adult!$O$1:$AA$52,9,FALSE)</f>
        <v>0.03125</v>
      </c>
      <c r="L36" s="29">
        <f>VLOOKUP(VLOOKUP($B36,BTS!$E$2:$F$60,2,FALSE),Transpose_Avg_q2er_adult!$O$1:$AA$52,10,FALSE)</f>
        <v>0</v>
      </c>
      <c r="M36" s="29">
        <f>VLOOKUP(VLOOKUP($B36,BTS!$E$2:$F$60,2,FALSE),Transpose_Avg_q2er_adult!$O$1:$AA$52,11,FALSE)</f>
        <v>0.111111111111111</v>
      </c>
      <c r="N36" s="29">
        <f>VLOOKUP(VLOOKUP($B36,BTS!$E$2:$F$60,2,FALSE),Transpose_Avg_q2er_adult!$O$1:$AA$52,12,FALSE)</f>
        <v>0.0625</v>
      </c>
      <c r="O36" s="110">
        <f>VLOOKUP(VLOOKUP($B36,BTS!$E$2:$F$60,2,FALSE),Transpose_Avg_q2er_adult!$O$1:$AA$52,13,FALSE)</f>
        <v>0.0294117647058824</v>
      </c>
      <c r="Q36" s="172"/>
      <c r="S36" s="93"/>
    </row>
    <row r="37" spans="2:19" ht="17" hidden="1" outlineLevel="1" thickBot="1">
      <c r="B37" s="31" t="s">
        <v>140</v>
      </c>
      <c r="C37" s="28">
        <f>VLOOKUP(VLOOKUP($B37,VName,2,FALSE),Regression_q2er_adult!$J$7:$K$49,2,FALSE)</f>
        <v>0</v>
      </c>
      <c r="D37" s="29">
        <f>VLOOKUP(VLOOKUP($B37,BTS!$E$2:$F$60,2,FALSE),Transpose_Avg_q2er_adult!$O$1:$AA$52,2,FALSE)</f>
        <v>0</v>
      </c>
      <c r="E37" s="29">
        <f>VLOOKUP(VLOOKUP($B37,BTS!$E$2:$F$60,2,FALSE),Transpose_Avg_q2er_adult!$O$1:$AA$52,3,FALSE)</f>
        <v>0.015748031496063</v>
      </c>
      <c r="F37" s="29">
        <f>VLOOKUP(VLOOKUP($B37,BTS!$E$2:$F$60,2,FALSE),Transpose_Avg_q2er_adult!$O$1:$AA$52,4,FALSE)</f>
        <v>0.0101010101010101</v>
      </c>
      <c r="G37" s="29">
        <f>VLOOKUP(VLOOKUP($B37,BTS!$E$2:$F$60,2,FALSE),Transpose_Avg_q2er_adult!$O$1:$AA$52,5,FALSE)</f>
        <v>0</v>
      </c>
      <c r="H37" s="29">
        <f>VLOOKUP(VLOOKUP($B37,BTS!$E$2:$F$60,2,FALSE),Transpose_Avg_q2er_adult!$O$1:$AA$52,6,FALSE)</f>
        <v>0.0655737704918033</v>
      </c>
      <c r="I37" s="29">
        <f>VLOOKUP(VLOOKUP($B37,BTS!$E$2:$F$60,2,FALSE),Transpose_Avg_q2er_adult!$O$1:$AA$52,7,FALSE)</f>
        <v>0.0158730158730159</v>
      </c>
      <c r="J37" s="29">
        <f>VLOOKUP(VLOOKUP($B37,BTS!$E$2:$F$60,2,FALSE),Transpose_Avg_q2er_adult!$O$1:$AA$52,8,FALSE)</f>
        <v>0</v>
      </c>
      <c r="K37" s="29">
        <f>VLOOKUP(VLOOKUP($B37,BTS!$E$2:$F$60,2,FALSE),Transpose_Avg_q2er_adult!$O$1:$AA$52,9,FALSE)</f>
        <v>0.0104166666666667</v>
      </c>
      <c r="L37" s="29">
        <f>VLOOKUP(VLOOKUP($B37,BTS!$E$2:$F$60,2,FALSE),Transpose_Avg_q2er_adult!$O$1:$AA$52,10,FALSE)</f>
        <v>0</v>
      </c>
      <c r="M37" s="29">
        <f>VLOOKUP(VLOOKUP($B37,BTS!$E$2:$F$60,2,FALSE),Transpose_Avg_q2er_adult!$O$1:$AA$52,11,FALSE)</f>
        <v>0.0222222222222222</v>
      </c>
      <c r="N37" s="29">
        <f>VLOOKUP(VLOOKUP($B37,BTS!$E$2:$F$60,2,FALSE),Transpose_Avg_q2er_adult!$O$1:$AA$52,12,FALSE)</f>
        <v>0.00892857142857143</v>
      </c>
      <c r="O37" s="110">
        <f>VLOOKUP(VLOOKUP($B37,BTS!$E$2:$F$60,2,FALSE),Transpose_Avg_q2er_adult!$O$1:$AA$52,13,FALSE)</f>
        <v>0</v>
      </c>
      <c r="Q37" s="172"/>
      <c r="S37" s="93"/>
    </row>
    <row r="38" spans="2:19" ht="17" hidden="1" outlineLevel="1" thickBot="1">
      <c r="B38" s="31" t="s">
        <v>141</v>
      </c>
      <c r="C38" s="28">
        <f>VLOOKUP(VLOOKUP($B38,VName,2,FALSE),Regression_q2er_adult!$J$7:$K$49,2,FALSE)</f>
        <v>0</v>
      </c>
      <c r="D38" s="29">
        <f>VLOOKUP(VLOOKUP($B38,BTS!$E$2:$F$60,2,FALSE),Transpose_Avg_q2er_adult!$O$1:$AA$52,2,FALSE)</f>
        <v>0.188976377952756</v>
      </c>
      <c r="E38" s="29">
        <f>VLOOKUP(VLOOKUP($B38,BTS!$E$2:$F$60,2,FALSE),Transpose_Avg_q2er_adult!$O$1:$AA$52,3,FALSE)</f>
        <v>0.346456692913386</v>
      </c>
      <c r="F38" s="29">
        <f>VLOOKUP(VLOOKUP($B38,BTS!$E$2:$F$60,2,FALSE),Transpose_Avg_q2er_adult!$O$1:$AA$52,4,FALSE)</f>
        <v>0.0202020202020202</v>
      </c>
      <c r="G38" s="29">
        <f>VLOOKUP(VLOOKUP($B38,BTS!$E$2:$F$60,2,FALSE),Transpose_Avg_q2er_adult!$O$1:$AA$52,5,FALSE)</f>
        <v>0.295774647887324</v>
      </c>
      <c r="H38" s="29">
        <f>VLOOKUP(VLOOKUP($B38,BTS!$E$2:$F$60,2,FALSE),Transpose_Avg_q2er_adult!$O$1:$AA$52,6,FALSE)</f>
        <v>0.213114754098361</v>
      </c>
      <c r="I38" s="29">
        <f>VLOOKUP(VLOOKUP($B38,BTS!$E$2:$F$60,2,FALSE),Transpose_Avg_q2er_adult!$O$1:$AA$52,7,FALSE)</f>
        <v>0.0952380952380952</v>
      </c>
      <c r="J38" s="29">
        <f>VLOOKUP(VLOOKUP($B38,BTS!$E$2:$F$60,2,FALSE),Transpose_Avg_q2er_adult!$O$1:$AA$52,8,FALSE)</f>
        <v>0.146341463414634</v>
      </c>
      <c r="K38" s="29">
        <f>VLOOKUP(VLOOKUP($B38,BTS!$E$2:$F$60,2,FALSE),Transpose_Avg_q2er_adult!$O$1:$AA$52,9,FALSE)</f>
        <v>0.135416666666667</v>
      </c>
      <c r="L38" s="29">
        <f>VLOOKUP(VLOOKUP($B38,BTS!$E$2:$F$60,2,FALSE),Transpose_Avg_q2er_adult!$O$1:$AA$52,10,FALSE)</f>
        <v>0.258064516129032</v>
      </c>
      <c r="M38" s="29">
        <f>VLOOKUP(VLOOKUP($B38,BTS!$E$2:$F$60,2,FALSE),Transpose_Avg_q2er_adult!$O$1:$AA$52,11,FALSE)</f>
        <v>0.177777777777778</v>
      </c>
      <c r="N38" s="29">
        <f>VLOOKUP(VLOOKUP($B38,BTS!$E$2:$F$60,2,FALSE),Transpose_Avg_q2er_adult!$O$1:$AA$52,12,FALSE)</f>
        <v>0.133928571428571</v>
      </c>
      <c r="O38" s="110">
        <f>VLOOKUP(VLOOKUP($B38,BTS!$E$2:$F$60,2,FALSE),Transpose_Avg_q2er_adult!$O$1:$AA$52,13,FALSE)</f>
        <v>0.176470588235294</v>
      </c>
      <c r="Q38" s="172"/>
      <c r="S38" s="93"/>
    </row>
    <row r="39" spans="2:19" ht="17" hidden="1" outlineLevel="1" thickBot="1">
      <c r="B39" s="31" t="s">
        <v>142</v>
      </c>
      <c r="C39" s="28">
        <f>VLOOKUP(VLOOKUP($B39,VName,2,FALSE),Regression_q2er_adult!$J$7:$K$49,2,FALSE)</f>
        <v>0</v>
      </c>
      <c r="D39" s="29">
        <f>VLOOKUP(VLOOKUP($B39,BTS!$E$2:$F$60,2,FALSE),Transpose_Avg_q2er_adult!$O$1:$AA$52,2,FALSE)</f>
        <v>0.779527559055118</v>
      </c>
      <c r="E39" s="29">
        <f>VLOOKUP(VLOOKUP($B39,BTS!$E$2:$F$60,2,FALSE),Transpose_Avg_q2er_adult!$O$1:$AA$52,3,FALSE)</f>
        <v>0.732283464566929</v>
      </c>
      <c r="F39" s="29">
        <f>VLOOKUP(VLOOKUP($B39,BTS!$E$2:$F$60,2,FALSE),Transpose_Avg_q2er_adult!$O$1:$AA$52,4,FALSE)</f>
        <v>0.555555555555556</v>
      </c>
      <c r="G39" s="29">
        <f>VLOOKUP(VLOOKUP($B39,BTS!$E$2:$F$60,2,FALSE),Transpose_Avg_q2er_adult!$O$1:$AA$52,5,FALSE)</f>
        <v>0.676056338028169</v>
      </c>
      <c r="H39" s="29">
        <f>VLOOKUP(VLOOKUP($B39,BTS!$E$2:$F$60,2,FALSE),Transpose_Avg_q2er_adult!$O$1:$AA$52,6,FALSE)</f>
        <v>0.475409836065574</v>
      </c>
      <c r="I39" s="29">
        <f>VLOOKUP(VLOOKUP($B39,BTS!$E$2:$F$60,2,FALSE),Transpose_Avg_q2er_adult!$O$1:$AA$52,7,FALSE)</f>
        <v>0.476190476190476</v>
      </c>
      <c r="J39" s="29">
        <f>VLOOKUP(VLOOKUP($B39,BTS!$E$2:$F$60,2,FALSE),Transpose_Avg_q2er_adult!$O$1:$AA$52,8,FALSE)</f>
        <v>0.682926829268293</v>
      </c>
      <c r="K39" s="29">
        <f>VLOOKUP(VLOOKUP($B39,BTS!$E$2:$F$60,2,FALSE),Transpose_Avg_q2er_adult!$O$1:$AA$52,9,FALSE)</f>
        <v>0.447916666666667</v>
      </c>
      <c r="L39" s="29">
        <f>VLOOKUP(VLOOKUP($B39,BTS!$E$2:$F$60,2,FALSE),Transpose_Avg_q2er_adult!$O$1:$AA$52,10,FALSE)</f>
        <v>0.483870967741935</v>
      </c>
      <c r="M39" s="29">
        <f>VLOOKUP(VLOOKUP($B39,BTS!$E$2:$F$60,2,FALSE),Transpose_Avg_q2er_adult!$O$1:$AA$52,11,FALSE)</f>
        <v>0.533333333333333</v>
      </c>
      <c r="N39" s="29">
        <f>VLOOKUP(VLOOKUP($B39,BTS!$E$2:$F$60,2,FALSE),Transpose_Avg_q2er_adult!$O$1:$AA$52,12,FALSE)</f>
        <v>0.535714285714286</v>
      </c>
      <c r="O39" s="110">
        <f>VLOOKUP(VLOOKUP($B39,BTS!$E$2:$F$60,2,FALSE),Transpose_Avg_q2er_adult!$O$1:$AA$52,13,FALSE)</f>
        <v>0.705882352941177</v>
      </c>
      <c r="Q39" s="172"/>
      <c r="S39" s="93"/>
    </row>
    <row r="40" spans="2:19" ht="17" hidden="1" outlineLevel="1" thickBot="1">
      <c r="B40" s="31" t="s">
        <v>143</v>
      </c>
      <c r="C40" s="28">
        <f>VLOOKUP(VLOOKUP($B40,VName,2,FALSE),Regression_q2er_adult!$J$7:$K$49,2,FALSE)</f>
        <v>0</v>
      </c>
      <c r="D40" s="29">
        <f>VLOOKUP(VLOOKUP($B40,BTS!$E$2:$F$60,2,FALSE),Transpose_Avg_q2er_adult!$O$1:$AA$52,2,FALSE)</f>
        <v>0.106299212598425</v>
      </c>
      <c r="E40" s="29">
        <f>VLOOKUP(VLOOKUP($B40,BTS!$E$2:$F$60,2,FALSE),Transpose_Avg_q2er_adult!$O$1:$AA$52,3,FALSE)</f>
        <v>0.110236220472441</v>
      </c>
      <c r="F40" s="29">
        <f>VLOOKUP(VLOOKUP($B40,BTS!$E$2:$F$60,2,FALSE),Transpose_Avg_q2er_adult!$O$1:$AA$52,4,FALSE)</f>
        <v>0.0303030303030303</v>
      </c>
      <c r="G40" s="29">
        <f>VLOOKUP(VLOOKUP($B40,BTS!$E$2:$F$60,2,FALSE),Transpose_Avg_q2er_adult!$O$1:$AA$52,5,FALSE)</f>
        <v>0.0140845070422535</v>
      </c>
      <c r="H40" s="29">
        <f>VLOOKUP(VLOOKUP($B40,BTS!$E$2:$F$60,2,FALSE),Transpose_Avg_q2er_adult!$O$1:$AA$52,6,FALSE)</f>
        <v>0</v>
      </c>
      <c r="I40" s="29">
        <f>VLOOKUP(VLOOKUP($B40,BTS!$E$2:$F$60,2,FALSE),Transpose_Avg_q2er_adult!$O$1:$AA$52,7,FALSE)</f>
        <v>0</v>
      </c>
      <c r="J40" s="29">
        <f>VLOOKUP(VLOOKUP($B40,BTS!$E$2:$F$60,2,FALSE),Transpose_Avg_q2er_adult!$O$1:$AA$52,8,FALSE)</f>
        <v>0.024390243902439</v>
      </c>
      <c r="K40" s="29">
        <f>VLOOKUP(VLOOKUP($B40,BTS!$E$2:$F$60,2,FALSE),Transpose_Avg_q2er_adult!$O$1:$AA$52,9,FALSE)</f>
        <v>0</v>
      </c>
      <c r="L40" s="29">
        <f>VLOOKUP(VLOOKUP($B40,BTS!$E$2:$F$60,2,FALSE),Transpose_Avg_q2er_adult!$O$1:$AA$52,10,FALSE)</f>
        <v>0</v>
      </c>
      <c r="M40" s="29">
        <f>VLOOKUP(VLOOKUP($B40,BTS!$E$2:$F$60,2,FALSE),Transpose_Avg_q2er_adult!$O$1:$AA$52,11,FALSE)</f>
        <v>0.0666666666666667</v>
      </c>
      <c r="N40" s="29">
        <f>VLOOKUP(VLOOKUP($B40,BTS!$E$2:$F$60,2,FALSE),Transpose_Avg_q2er_adult!$O$1:$AA$52,12,FALSE)</f>
        <v>0.0535714285714286</v>
      </c>
      <c r="O40" s="110">
        <f>VLOOKUP(VLOOKUP($B40,BTS!$E$2:$F$60,2,FALSE),Transpose_Avg_q2er_adult!$O$1:$AA$52,13,FALSE)</f>
        <v>0.117647058823529</v>
      </c>
      <c r="Q40" s="172"/>
      <c r="S40" s="93"/>
    </row>
    <row r="41" spans="2:19" ht="17" hidden="1" outlineLevel="1" thickBot="1">
      <c r="B41" s="31" t="s">
        <v>144</v>
      </c>
      <c r="C41" s="28">
        <f>VLOOKUP(VLOOKUP($B41,VName,2,FALSE),Regression_q2er_adult!$J$7:$K$49,2,FALSE)</f>
        <v>0</v>
      </c>
      <c r="D41" s="29">
        <f>VLOOKUP(VLOOKUP($B41,BTS!$E$2:$F$60,2,FALSE),Transpose_Avg_q2er_adult!$O$1:$AA$52,2,FALSE)</f>
        <v>0.338582677165354</v>
      </c>
      <c r="E41" s="29">
        <f>VLOOKUP(VLOOKUP($B41,BTS!$E$2:$F$60,2,FALSE),Transpose_Avg_q2er_adult!$O$1:$AA$52,3,FALSE)</f>
        <v>0.118110236220472</v>
      </c>
      <c r="F41" s="29">
        <f>VLOOKUP(VLOOKUP($B41,BTS!$E$2:$F$60,2,FALSE),Transpose_Avg_q2er_adult!$O$1:$AA$52,4,FALSE)</f>
        <v>0.0505050505050505</v>
      </c>
      <c r="G41" s="29">
        <f>VLOOKUP(VLOOKUP($B41,BTS!$E$2:$F$60,2,FALSE),Transpose_Avg_q2er_adult!$O$1:$AA$52,5,FALSE)</f>
        <v>0.028169014084507</v>
      </c>
      <c r="H41" s="29">
        <f>VLOOKUP(VLOOKUP($B41,BTS!$E$2:$F$60,2,FALSE),Transpose_Avg_q2er_adult!$O$1:$AA$52,6,FALSE)</f>
        <v>0.114754098360656</v>
      </c>
      <c r="I41" s="29">
        <f>VLOOKUP(VLOOKUP($B41,BTS!$E$2:$F$60,2,FALSE),Transpose_Avg_q2er_adult!$O$1:$AA$52,7,FALSE)</f>
        <v>0.158730158730159</v>
      </c>
      <c r="J41" s="29">
        <f>VLOOKUP(VLOOKUP($B41,BTS!$E$2:$F$60,2,FALSE),Transpose_Avg_q2er_adult!$O$1:$AA$52,8,FALSE)</f>
        <v>0.0731707317073171</v>
      </c>
      <c r="K41" s="29">
        <f>VLOOKUP(VLOOKUP($B41,BTS!$E$2:$F$60,2,FALSE),Transpose_Avg_q2er_adult!$O$1:$AA$52,9,FALSE)</f>
        <v>0.229166666666667</v>
      </c>
      <c r="L41" s="29">
        <f>VLOOKUP(VLOOKUP($B41,BTS!$E$2:$F$60,2,FALSE),Transpose_Avg_q2er_adult!$O$1:$AA$52,10,FALSE)</f>
        <v>0.193548387096774</v>
      </c>
      <c r="M41" s="29">
        <f>VLOOKUP(VLOOKUP($B41,BTS!$E$2:$F$60,2,FALSE),Transpose_Avg_q2er_adult!$O$1:$AA$52,11,FALSE)</f>
        <v>0.0666666666666667</v>
      </c>
      <c r="N41" s="29">
        <f>VLOOKUP(VLOOKUP($B41,BTS!$E$2:$F$60,2,FALSE),Transpose_Avg_q2er_adult!$O$1:$AA$52,12,FALSE)</f>
        <v>0.223214285714286</v>
      </c>
      <c r="O41" s="110">
        <f>VLOOKUP(VLOOKUP($B41,BTS!$E$2:$F$60,2,FALSE),Transpose_Avg_q2er_adult!$O$1:$AA$52,13,FALSE)</f>
        <v>0.147058823529412</v>
      </c>
      <c r="Q41" s="172"/>
      <c r="S41" s="93"/>
    </row>
    <row r="42" spans="2:19" ht="16" hidden="1" outlineLevel="1" thickBot="1">
      <c r="B42" s="55" t="s">
        <v>145</v>
      </c>
      <c r="C42" s="28">
        <f>VLOOKUP(VLOOKUP($B42,VName,2,FALSE),Regression_q2er_adult!$J$7:$K$49,2,FALSE)</f>
        <v>0</v>
      </c>
      <c r="D42" s="29">
        <f>VLOOKUP(VLOOKUP($B42,BTS!$E$2:$F$60,2,FALSE),Transpose_Avg_q2er_adult!$O$1:$AA$52,2,FALSE)</f>
        <v>0.0078740157480315</v>
      </c>
      <c r="E42" s="29">
        <f>VLOOKUP(VLOOKUP($B42,BTS!$E$2:$F$60,2,FALSE),Transpose_Avg_q2er_adult!$O$1:$AA$52,3,FALSE)</f>
        <v>0</v>
      </c>
      <c r="F42" s="29">
        <f>VLOOKUP(VLOOKUP($B42,BTS!$E$2:$F$60,2,FALSE),Transpose_Avg_q2er_adult!$O$1:$AA$52,4,FALSE)</f>
        <v>0</v>
      </c>
      <c r="G42" s="29">
        <f>VLOOKUP(VLOOKUP($B42,BTS!$E$2:$F$60,2,FALSE),Transpose_Avg_q2er_adult!$O$1:$AA$52,5,FALSE)</f>
        <v>0</v>
      </c>
      <c r="H42" s="29">
        <f>VLOOKUP(VLOOKUP($B42,BTS!$E$2:$F$60,2,FALSE),Transpose_Avg_q2er_adult!$O$1:$AA$52,6,FALSE)</f>
        <v>0</v>
      </c>
      <c r="I42" s="29">
        <f>VLOOKUP(VLOOKUP($B42,BTS!$E$2:$F$60,2,FALSE),Transpose_Avg_q2er_adult!$O$1:$AA$52,7,FALSE)</f>
        <v>0</v>
      </c>
      <c r="J42" s="29">
        <f>VLOOKUP(VLOOKUP($B42,BTS!$E$2:$F$60,2,FALSE),Transpose_Avg_q2er_adult!$O$1:$AA$52,8,FALSE)</f>
        <v>0</v>
      </c>
      <c r="K42" s="29">
        <f>VLOOKUP(VLOOKUP($B42,BTS!$E$2:$F$60,2,FALSE),Transpose_Avg_q2er_adult!$O$1:$AA$52,9,FALSE)</f>
        <v>0.0104166666666667</v>
      </c>
      <c r="L42" s="29">
        <f>VLOOKUP(VLOOKUP($B42,BTS!$E$2:$F$60,2,FALSE),Transpose_Avg_q2er_adult!$O$1:$AA$52,10,FALSE)</f>
        <v>0</v>
      </c>
      <c r="M42" s="29">
        <f>VLOOKUP(VLOOKUP($B42,BTS!$E$2:$F$60,2,FALSE),Transpose_Avg_q2er_adult!$O$1:$AA$52,11,FALSE)</f>
        <v>0.0222222222222222</v>
      </c>
      <c r="N42" s="29">
        <f>VLOOKUP(VLOOKUP($B42,BTS!$E$2:$F$60,2,FALSE),Transpose_Avg_q2er_adult!$O$1:$AA$52,12,FALSE)</f>
        <v>0</v>
      </c>
      <c r="O42" s="110">
        <f>VLOOKUP(VLOOKUP($B42,BTS!$E$2:$F$60,2,FALSE),Transpose_Avg_q2er_adult!$O$1:$AA$52,13,FALSE)</f>
        <v>0</v>
      </c>
      <c r="Q42" s="172"/>
      <c r="S42" s="93"/>
    </row>
    <row r="43" spans="2:19" ht="17" hidden="1" outlineLevel="1" thickBot="1">
      <c r="B43" s="32" t="s">
        <v>146</v>
      </c>
      <c r="C43" s="28">
        <f>VLOOKUP(VLOOKUP($B43,VName,2,FALSE),Regression_q2er_adult!$J$7:$K$49,2,FALSE)</f>
        <v>9.11141746506376</v>
      </c>
      <c r="D43" s="29">
        <f>VLOOKUP(VLOOKUP($B43,BTS!$E$2:$F$60,2,FALSE),Transpose_Avg_q2er_adult!$O$1:$AA$52,2,FALSE)</f>
        <v>0.009161</v>
      </c>
      <c r="E43" s="29">
        <f>VLOOKUP(VLOOKUP($B43,BTS!$E$2:$F$60,2,FALSE),Transpose_Avg_q2er_adult!$O$1:$AA$52,3,FALSE)</f>
        <v>0.00497</v>
      </c>
      <c r="F43" s="29">
        <f>VLOOKUP(VLOOKUP($B43,BTS!$E$2:$F$60,2,FALSE),Transpose_Avg_q2er_adult!$O$1:$AA$52,4,FALSE)</f>
        <v>0.007404</v>
      </c>
      <c r="G43" s="29">
        <f>VLOOKUP(VLOOKUP($B43,BTS!$E$2:$F$60,2,FALSE),Transpose_Avg_q2er_adult!$O$1:$AA$52,5,FALSE)</f>
        <v>0.013257</v>
      </c>
      <c r="H43" s="29">
        <f>VLOOKUP(VLOOKUP($B43,BTS!$E$2:$F$60,2,FALSE),Transpose_Avg_q2er_adult!$O$1:$AA$52,6,FALSE)</f>
        <v>0.005269</v>
      </c>
      <c r="I43" s="29">
        <f>VLOOKUP(VLOOKUP($B43,BTS!$E$2:$F$60,2,FALSE),Transpose_Avg_q2er_adult!$O$1:$AA$52,7,FALSE)</f>
        <v>0.014015</v>
      </c>
      <c r="J43" s="29">
        <f>VLOOKUP(VLOOKUP($B43,BTS!$E$2:$F$60,2,FALSE),Transpose_Avg_q2er_adult!$O$1:$AA$52,8,FALSE)</f>
        <v>0.014717</v>
      </c>
      <c r="K43" s="29">
        <f>VLOOKUP(VLOOKUP($B43,BTS!$E$2:$F$60,2,FALSE),Transpose_Avg_q2er_adult!$O$1:$AA$52,9,FALSE)</f>
        <v>0.009071</v>
      </c>
      <c r="L43" s="29">
        <f>VLOOKUP(VLOOKUP($B43,BTS!$E$2:$F$60,2,FALSE),Transpose_Avg_q2er_adult!$O$1:$AA$52,10,FALSE)</f>
        <v>0.010034</v>
      </c>
      <c r="M43" s="29">
        <f>VLOOKUP(VLOOKUP($B43,BTS!$E$2:$F$60,2,FALSE),Transpose_Avg_q2er_adult!$O$1:$AA$52,11,FALSE)</f>
        <v>0.004937</v>
      </c>
      <c r="N43" s="29">
        <f>VLOOKUP(VLOOKUP($B43,BTS!$E$2:$F$60,2,FALSE),Transpose_Avg_q2er_adult!$O$1:$AA$52,12,FALSE)</f>
        <v>0.016229</v>
      </c>
      <c r="O43" s="110">
        <f>VLOOKUP(VLOOKUP($B43,BTS!$E$2:$F$60,2,FALSE),Transpose_Avg_q2er_adult!$O$1:$AA$52,13,FALSE)</f>
        <v>0.001121</v>
      </c>
      <c r="Q43" s="172"/>
      <c r="S43" s="93"/>
    </row>
    <row r="44" spans="2:19" ht="17" hidden="1" outlineLevel="1" thickBot="1">
      <c r="B44" s="30" t="s">
        <v>147</v>
      </c>
      <c r="C44" s="28">
        <f>VLOOKUP(VLOOKUP($B44,VName,2,FALSE),Regression_q2er_adult!$J$7:$K$49,2,FALSE)</f>
        <v>0</v>
      </c>
      <c r="D44" s="29">
        <f>VLOOKUP(VLOOKUP($B44,BTS!$E$2:$F$60,2,FALSE),Transpose_Avg_q2er_adult!$O$1:$AA$52,2,FALSE)</f>
        <v>0.063885</v>
      </c>
      <c r="E44" s="29">
        <f>VLOOKUP(VLOOKUP($B44,BTS!$E$2:$F$60,2,FALSE),Transpose_Avg_q2er_adult!$O$1:$AA$52,3,FALSE)</f>
        <v>0.041758</v>
      </c>
      <c r="F44" s="29">
        <f>VLOOKUP(VLOOKUP($B44,BTS!$E$2:$F$60,2,FALSE),Transpose_Avg_q2er_adult!$O$1:$AA$52,4,FALSE)</f>
        <v>0.048699</v>
      </c>
      <c r="G44" s="29">
        <f>VLOOKUP(VLOOKUP($B44,BTS!$E$2:$F$60,2,FALSE),Transpose_Avg_q2er_adult!$O$1:$AA$52,5,FALSE)</f>
        <v>0.047177</v>
      </c>
      <c r="H44" s="29">
        <f>VLOOKUP(VLOOKUP($B44,BTS!$E$2:$F$60,2,FALSE),Transpose_Avg_q2er_adult!$O$1:$AA$52,6,FALSE)</f>
        <v>0.057338</v>
      </c>
      <c r="I44" s="29">
        <f>VLOOKUP(VLOOKUP($B44,BTS!$E$2:$F$60,2,FALSE),Transpose_Avg_q2er_adult!$O$1:$AA$52,7,FALSE)</f>
        <v>0.042461</v>
      </c>
      <c r="J44" s="29">
        <f>VLOOKUP(VLOOKUP($B44,BTS!$E$2:$F$60,2,FALSE),Transpose_Avg_q2er_adult!$O$1:$AA$52,8,FALSE)</f>
        <v>0.05365</v>
      </c>
      <c r="K44" s="29">
        <f>VLOOKUP(VLOOKUP($B44,BTS!$E$2:$F$60,2,FALSE),Transpose_Avg_q2er_adult!$O$1:$AA$52,9,FALSE)</f>
        <v>0.055834</v>
      </c>
      <c r="L44" s="29">
        <f>VLOOKUP(VLOOKUP($B44,BTS!$E$2:$F$60,2,FALSE),Transpose_Avg_q2er_adult!$O$1:$AA$52,10,FALSE)</f>
        <v>0.040994</v>
      </c>
      <c r="M44" s="29">
        <f>VLOOKUP(VLOOKUP($B44,BTS!$E$2:$F$60,2,FALSE),Transpose_Avg_q2er_adult!$O$1:$AA$52,11,FALSE)</f>
        <v>0.05478</v>
      </c>
      <c r="N44" s="29">
        <f>VLOOKUP(VLOOKUP($B44,BTS!$E$2:$F$60,2,FALSE),Transpose_Avg_q2er_adult!$O$1:$AA$52,12,FALSE)</f>
        <v>0.054449</v>
      </c>
      <c r="O44" s="110">
        <f>VLOOKUP(VLOOKUP($B44,BTS!$E$2:$F$60,2,FALSE),Transpose_Avg_q2er_adult!$O$1:$AA$52,13,FALSE)</f>
        <v>0.057019</v>
      </c>
      <c r="Q44" s="172"/>
      <c r="S44" s="93"/>
    </row>
    <row r="45" spans="2:19" ht="17" hidden="1" outlineLevel="1" thickBot="1">
      <c r="B45" s="30" t="s">
        <v>148</v>
      </c>
      <c r="C45" s="28">
        <f>VLOOKUP(VLOOKUP($B45,VName,2,FALSE),Regression_q2er_adult!$J$7:$K$49,2,FALSE)</f>
        <v>0.946588028201863</v>
      </c>
      <c r="D45" s="29">
        <f>VLOOKUP(VLOOKUP($B45,BTS!$E$2:$F$60,2,FALSE),Transpose_Avg_q2er_adult!$O$1:$AA$52,2,FALSE)</f>
        <v>0.141635</v>
      </c>
      <c r="E45" s="29">
        <f>VLOOKUP(VLOOKUP($B45,BTS!$E$2:$F$60,2,FALSE),Transpose_Avg_q2er_adult!$O$1:$AA$52,3,FALSE)</f>
        <v>0.317396</v>
      </c>
      <c r="F45" s="29">
        <f>VLOOKUP(VLOOKUP($B45,BTS!$E$2:$F$60,2,FALSE),Transpose_Avg_q2er_adult!$O$1:$AA$52,4,FALSE)</f>
        <v>0.231642</v>
      </c>
      <c r="G45" s="29">
        <f>VLOOKUP(VLOOKUP($B45,BTS!$E$2:$F$60,2,FALSE),Transpose_Avg_q2er_adult!$O$1:$AA$52,5,FALSE)</f>
        <v>0.249489</v>
      </c>
      <c r="H45" s="29">
        <f>VLOOKUP(VLOOKUP($B45,BTS!$E$2:$F$60,2,FALSE),Transpose_Avg_q2er_adult!$O$1:$AA$52,6,FALSE)</f>
        <v>0.086659</v>
      </c>
      <c r="I45" s="29">
        <f>VLOOKUP(VLOOKUP($B45,BTS!$E$2:$F$60,2,FALSE),Transpose_Avg_q2er_adult!$O$1:$AA$52,7,FALSE)</f>
        <v>0.17315</v>
      </c>
      <c r="J45" s="29">
        <f>VLOOKUP(VLOOKUP($B45,BTS!$E$2:$F$60,2,FALSE),Transpose_Avg_q2er_adult!$O$1:$AA$52,8,FALSE)</f>
        <v>0.155769</v>
      </c>
      <c r="K45" s="29">
        <f>VLOOKUP(VLOOKUP($B45,BTS!$E$2:$F$60,2,FALSE),Transpose_Avg_q2er_adult!$O$1:$AA$52,9,FALSE)</f>
        <v>0.150769</v>
      </c>
      <c r="L45" s="29">
        <f>VLOOKUP(VLOOKUP($B45,BTS!$E$2:$F$60,2,FALSE),Transpose_Avg_q2er_adult!$O$1:$AA$52,10,FALSE)</f>
        <v>0.291903</v>
      </c>
      <c r="M45" s="29">
        <f>VLOOKUP(VLOOKUP($B45,BTS!$E$2:$F$60,2,FALSE),Transpose_Avg_q2er_adult!$O$1:$AA$52,11,FALSE)</f>
        <v>0.164913</v>
      </c>
      <c r="N45" s="29">
        <f>VLOOKUP(VLOOKUP($B45,BTS!$E$2:$F$60,2,FALSE),Transpose_Avg_q2er_adult!$O$1:$AA$52,12,FALSE)</f>
        <v>0.208785</v>
      </c>
      <c r="O45" s="110">
        <f>VLOOKUP(VLOOKUP($B45,BTS!$E$2:$F$60,2,FALSE),Transpose_Avg_q2er_adult!$O$1:$AA$52,13,FALSE)</f>
        <v>0.090744</v>
      </c>
      <c r="Q45" s="172"/>
      <c r="S45" s="93"/>
    </row>
    <row r="46" spans="2:19" ht="17" hidden="1" outlineLevel="1" thickBot="1">
      <c r="B46" s="30" t="s">
        <v>149</v>
      </c>
      <c r="C46" s="28">
        <f>VLOOKUP(VLOOKUP($B46,VName,2,FALSE),Regression_q2er_adult!$J$7:$K$49,2,FALSE)</f>
        <v>6.09846750532358</v>
      </c>
      <c r="D46" s="29">
        <f>VLOOKUP(VLOOKUP($B46,BTS!$E$2:$F$60,2,FALSE),Transpose_Avg_q2er_adult!$O$1:$AA$52,2,FALSE)</f>
        <v>0.008684</v>
      </c>
      <c r="E46" s="29">
        <f>VLOOKUP(VLOOKUP($B46,BTS!$E$2:$F$60,2,FALSE),Transpose_Avg_q2er_adult!$O$1:$AA$52,3,FALSE)</f>
        <v>0.008703</v>
      </c>
      <c r="F46" s="29">
        <f>VLOOKUP(VLOOKUP($B46,BTS!$E$2:$F$60,2,FALSE),Transpose_Avg_q2er_adult!$O$1:$AA$52,4,FALSE)</f>
        <v>0.009914</v>
      </c>
      <c r="G46" s="29">
        <f>VLOOKUP(VLOOKUP($B46,BTS!$E$2:$F$60,2,FALSE),Transpose_Avg_q2er_adult!$O$1:$AA$52,5,FALSE)</f>
        <v>0.008653</v>
      </c>
      <c r="H46" s="29">
        <f>VLOOKUP(VLOOKUP($B46,BTS!$E$2:$F$60,2,FALSE),Transpose_Avg_q2er_adult!$O$1:$AA$52,6,FALSE)</f>
        <v>0.008907</v>
      </c>
      <c r="I46" s="29">
        <f>VLOOKUP(VLOOKUP($B46,BTS!$E$2:$F$60,2,FALSE),Transpose_Avg_q2er_adult!$O$1:$AA$52,7,FALSE)</f>
        <v>0.008515</v>
      </c>
      <c r="J46" s="29">
        <f>VLOOKUP(VLOOKUP($B46,BTS!$E$2:$F$60,2,FALSE),Transpose_Avg_q2er_adult!$O$1:$AA$52,8,FALSE)</f>
        <v>0.011163</v>
      </c>
      <c r="K46" s="29">
        <f>VLOOKUP(VLOOKUP($B46,BTS!$E$2:$F$60,2,FALSE),Transpose_Avg_q2er_adult!$O$1:$AA$52,9,FALSE)</f>
        <v>0.010334</v>
      </c>
      <c r="L46" s="29">
        <f>VLOOKUP(VLOOKUP($B46,BTS!$E$2:$F$60,2,FALSE),Transpose_Avg_q2er_adult!$O$1:$AA$52,10,FALSE)</f>
        <v>0.006577</v>
      </c>
      <c r="M46" s="29">
        <f>VLOOKUP(VLOOKUP($B46,BTS!$E$2:$F$60,2,FALSE),Transpose_Avg_q2er_adult!$O$1:$AA$52,11,FALSE)</f>
        <v>0.005448</v>
      </c>
      <c r="N46" s="29">
        <f>VLOOKUP(VLOOKUP($B46,BTS!$E$2:$F$60,2,FALSE),Transpose_Avg_q2er_adult!$O$1:$AA$52,12,FALSE)</f>
        <v>0.010334</v>
      </c>
      <c r="O46" s="110">
        <f>VLOOKUP(VLOOKUP($B46,BTS!$E$2:$F$60,2,FALSE),Transpose_Avg_q2er_adult!$O$1:$AA$52,13,FALSE)</f>
        <v>0.012794</v>
      </c>
      <c r="Q46" s="172"/>
      <c r="S46" s="93"/>
    </row>
    <row r="47" spans="2:19" ht="17" hidden="1" outlineLevel="1" thickBot="1">
      <c r="B47" s="30" t="s">
        <v>150</v>
      </c>
      <c r="C47" s="28">
        <f>VLOOKUP(VLOOKUP($B47,VName,2,FALSE),Regression_q2er_adult!$J$7:$K$49,2,FALSE)</f>
        <v>0</v>
      </c>
      <c r="D47" s="29">
        <f>VLOOKUP(VLOOKUP($B47,BTS!$E$2:$F$60,2,FALSE),Transpose_Avg_q2er_adult!$O$1:$AA$52,2,FALSE)</f>
        <v>0.032984</v>
      </c>
      <c r="E47" s="29">
        <f>VLOOKUP(VLOOKUP($B47,BTS!$E$2:$F$60,2,FALSE),Transpose_Avg_q2er_adult!$O$1:$AA$52,3,FALSE)</f>
        <v>0.030791</v>
      </c>
      <c r="F47" s="29">
        <f>VLOOKUP(VLOOKUP($B47,BTS!$E$2:$F$60,2,FALSE),Transpose_Avg_q2er_adult!$O$1:$AA$52,4,FALSE)</f>
        <v>0.041662</v>
      </c>
      <c r="G47" s="29">
        <f>VLOOKUP(VLOOKUP($B47,BTS!$E$2:$F$60,2,FALSE),Transpose_Avg_q2er_adult!$O$1:$AA$52,5,FALSE)</f>
        <v>0.031509</v>
      </c>
      <c r="H47" s="29">
        <f>VLOOKUP(VLOOKUP($B47,BTS!$E$2:$F$60,2,FALSE),Transpose_Avg_q2er_adult!$O$1:$AA$52,6,FALSE)</f>
        <v>0.063545</v>
      </c>
      <c r="I47" s="29">
        <f>VLOOKUP(VLOOKUP($B47,BTS!$E$2:$F$60,2,FALSE),Transpose_Avg_q2er_adult!$O$1:$AA$52,7,FALSE)</f>
        <v>0.035768</v>
      </c>
      <c r="J47" s="29">
        <f>VLOOKUP(VLOOKUP($B47,BTS!$E$2:$F$60,2,FALSE),Transpose_Avg_q2er_adult!$O$1:$AA$52,8,FALSE)</f>
        <v>0.035917</v>
      </c>
      <c r="K47" s="29">
        <f>VLOOKUP(VLOOKUP($B47,BTS!$E$2:$F$60,2,FALSE),Transpose_Avg_q2er_adult!$O$1:$AA$52,9,FALSE)</f>
        <v>0.032411</v>
      </c>
      <c r="L47" s="29">
        <f>VLOOKUP(VLOOKUP($B47,BTS!$E$2:$F$60,2,FALSE),Transpose_Avg_q2er_adult!$O$1:$AA$52,10,FALSE)</f>
        <v>0.026387</v>
      </c>
      <c r="M47" s="29">
        <f>VLOOKUP(VLOOKUP($B47,BTS!$E$2:$F$60,2,FALSE),Transpose_Avg_q2er_adult!$O$1:$AA$52,11,FALSE)</f>
        <v>0.041139</v>
      </c>
      <c r="N47" s="29">
        <f>VLOOKUP(VLOOKUP($B47,BTS!$E$2:$F$60,2,FALSE),Transpose_Avg_q2er_adult!$O$1:$AA$52,12,FALSE)</f>
        <v>0.032141</v>
      </c>
      <c r="O47" s="110">
        <f>VLOOKUP(VLOOKUP($B47,BTS!$E$2:$F$60,2,FALSE),Transpose_Avg_q2er_adult!$O$1:$AA$52,13,FALSE)</f>
        <v>0.058353</v>
      </c>
      <c r="Q47" s="172"/>
      <c r="S47" s="93"/>
    </row>
    <row r="48" spans="2:19" ht="17" hidden="1" outlineLevel="1" thickBot="1">
      <c r="B48" s="30" t="s">
        <v>151</v>
      </c>
      <c r="C48" s="28">
        <f>VLOOKUP(VLOOKUP($B48,VName,2,FALSE),Regression_q2er_adult!$J$7:$K$49,2,FALSE)</f>
        <v>1.26530148185947</v>
      </c>
      <c r="D48" s="29">
        <f>VLOOKUP(VLOOKUP($B48,BTS!$E$2:$F$60,2,FALSE),Transpose_Avg_q2er_adult!$O$1:$AA$52,2,FALSE)</f>
        <v>0.096023</v>
      </c>
      <c r="E48" s="29">
        <f>VLOOKUP(VLOOKUP($B48,BTS!$E$2:$F$60,2,FALSE),Transpose_Avg_q2er_adult!$O$1:$AA$52,3,FALSE)</f>
        <v>0.075825</v>
      </c>
      <c r="F48" s="29">
        <f>VLOOKUP(VLOOKUP($B48,BTS!$E$2:$F$60,2,FALSE),Transpose_Avg_q2er_adult!$O$1:$AA$52,4,FALSE)</f>
        <v>0.083405</v>
      </c>
      <c r="G48" s="29">
        <f>VLOOKUP(VLOOKUP($B48,BTS!$E$2:$F$60,2,FALSE),Transpose_Avg_q2er_adult!$O$1:$AA$52,5,FALSE)</f>
        <v>0.066535</v>
      </c>
      <c r="H48" s="29">
        <f>VLOOKUP(VLOOKUP($B48,BTS!$E$2:$F$60,2,FALSE),Transpose_Avg_q2er_adult!$O$1:$AA$52,6,FALSE)</f>
        <v>0.125932</v>
      </c>
      <c r="I48" s="29">
        <f>VLOOKUP(VLOOKUP($B48,BTS!$E$2:$F$60,2,FALSE),Transpose_Avg_q2er_adult!$O$1:$AA$52,7,FALSE)</f>
        <v>0.075422</v>
      </c>
      <c r="J48" s="29">
        <f>VLOOKUP(VLOOKUP($B48,BTS!$E$2:$F$60,2,FALSE),Transpose_Avg_q2er_adult!$O$1:$AA$52,8,FALSE)</f>
        <v>0.054839</v>
      </c>
      <c r="K48" s="29">
        <f>VLOOKUP(VLOOKUP($B48,BTS!$E$2:$F$60,2,FALSE),Transpose_Avg_q2er_adult!$O$1:$AA$52,9,FALSE)</f>
        <v>0.074586</v>
      </c>
      <c r="L48" s="29">
        <f>VLOOKUP(VLOOKUP($B48,BTS!$E$2:$F$60,2,FALSE),Transpose_Avg_q2er_adult!$O$1:$AA$52,10,FALSE)</f>
        <v>0.081215</v>
      </c>
      <c r="M48" s="29">
        <f>VLOOKUP(VLOOKUP($B48,BTS!$E$2:$F$60,2,FALSE),Transpose_Avg_q2er_adult!$O$1:$AA$52,11,FALSE)</f>
        <v>0.076277</v>
      </c>
      <c r="N48" s="29">
        <f>VLOOKUP(VLOOKUP($B48,BTS!$E$2:$F$60,2,FALSE),Transpose_Avg_q2er_adult!$O$1:$AA$52,12,FALSE)</f>
        <v>0.099584</v>
      </c>
      <c r="O48" s="110">
        <f>VLOOKUP(VLOOKUP($B48,BTS!$E$2:$F$60,2,FALSE),Transpose_Avg_q2er_adult!$O$1:$AA$52,13,FALSE)</f>
        <v>0.176245</v>
      </c>
      <c r="Q48" s="172"/>
      <c r="S48" s="93"/>
    </row>
    <row r="49" spans="2:19" ht="17" hidden="1" outlineLevel="1" thickBot="1">
      <c r="B49" s="30" t="s">
        <v>152</v>
      </c>
      <c r="C49" s="28">
        <f>VLOOKUP(VLOOKUP($B49,VName,2,FALSE),Regression_q2er_adult!$J$7:$K$49,2,FALSE)</f>
        <v>0</v>
      </c>
      <c r="D49" s="29">
        <f>VLOOKUP(VLOOKUP($B49,BTS!$E$2:$F$60,2,FALSE),Transpose_Avg_q2er_adult!$O$1:$AA$52,2,FALSE)</f>
        <v>0.22719</v>
      </c>
      <c r="E49" s="29">
        <f>VLOOKUP(VLOOKUP($B49,BTS!$E$2:$F$60,2,FALSE),Transpose_Avg_q2er_adult!$O$1:$AA$52,3,FALSE)</f>
        <v>0.202769</v>
      </c>
      <c r="F49" s="29">
        <f>VLOOKUP(VLOOKUP($B49,BTS!$E$2:$F$60,2,FALSE),Transpose_Avg_q2er_adult!$O$1:$AA$52,4,FALSE)</f>
        <v>0.219388</v>
      </c>
      <c r="G49" s="29">
        <f>VLOOKUP(VLOOKUP($B49,BTS!$E$2:$F$60,2,FALSE),Transpose_Avg_q2er_adult!$O$1:$AA$52,5,FALSE)</f>
        <v>0.240957</v>
      </c>
      <c r="H49" s="29">
        <f>VLOOKUP(VLOOKUP($B49,BTS!$E$2:$F$60,2,FALSE),Transpose_Avg_q2er_adult!$O$1:$AA$52,6,FALSE)</f>
        <v>0.193982</v>
      </c>
      <c r="I49" s="29">
        <f>VLOOKUP(VLOOKUP($B49,BTS!$E$2:$F$60,2,FALSE),Transpose_Avg_q2er_adult!$O$1:$AA$52,7,FALSE)</f>
        <v>0.28916</v>
      </c>
      <c r="J49" s="29">
        <f>VLOOKUP(VLOOKUP($B49,BTS!$E$2:$F$60,2,FALSE),Transpose_Avg_q2er_adult!$O$1:$AA$52,8,FALSE)</f>
        <v>0.258551</v>
      </c>
      <c r="K49" s="29">
        <f>VLOOKUP(VLOOKUP($B49,BTS!$E$2:$F$60,2,FALSE),Transpose_Avg_q2er_adult!$O$1:$AA$52,9,FALSE)</f>
        <v>0.282403</v>
      </c>
      <c r="L49" s="29">
        <f>VLOOKUP(VLOOKUP($B49,BTS!$E$2:$F$60,2,FALSE),Transpose_Avg_q2er_adult!$O$1:$AA$52,10,FALSE)</f>
        <v>0.186634</v>
      </c>
      <c r="M49" s="29">
        <f>VLOOKUP(VLOOKUP($B49,BTS!$E$2:$F$60,2,FALSE),Transpose_Avg_q2er_adult!$O$1:$AA$52,11,FALSE)</f>
        <v>0.213908</v>
      </c>
      <c r="N49" s="29">
        <f>VLOOKUP(VLOOKUP($B49,BTS!$E$2:$F$60,2,FALSE),Transpose_Avg_q2er_adult!$O$1:$AA$52,12,FALSE)</f>
        <v>0.218692</v>
      </c>
      <c r="O49" s="110">
        <f>VLOOKUP(VLOOKUP($B49,BTS!$E$2:$F$60,2,FALSE),Transpose_Avg_q2er_adult!$O$1:$AA$52,13,FALSE)</f>
        <v>0.242023</v>
      </c>
      <c r="Q49" s="172"/>
      <c r="S49" s="93"/>
    </row>
    <row r="50" spans="2:19" ht="17" hidden="1" outlineLevel="1" thickBot="1">
      <c r="B50" s="30" t="s">
        <v>153</v>
      </c>
      <c r="C50" s="28">
        <f>VLOOKUP(VLOOKUP($B50,VName,2,FALSE),Regression_q2er_adult!$J$7:$K$49,2,FALSE)</f>
        <v>1.70634093166898</v>
      </c>
      <c r="D50" s="29">
        <f>VLOOKUP(VLOOKUP($B50,BTS!$E$2:$F$60,2,FALSE),Transpose_Avg_q2er_adult!$O$1:$AA$52,2,FALSE)</f>
        <v>0.124425</v>
      </c>
      <c r="E50" s="29">
        <f>VLOOKUP(VLOOKUP($B50,BTS!$E$2:$F$60,2,FALSE),Transpose_Avg_q2er_adult!$O$1:$AA$52,3,FALSE)</f>
        <v>0.089394</v>
      </c>
      <c r="F50" s="29">
        <f>VLOOKUP(VLOOKUP($B50,BTS!$E$2:$F$60,2,FALSE),Transpose_Avg_q2er_adult!$O$1:$AA$52,4,FALSE)</f>
        <v>0.093795</v>
      </c>
      <c r="G50" s="29">
        <f>VLOOKUP(VLOOKUP($B50,BTS!$E$2:$F$60,2,FALSE),Transpose_Avg_q2er_adult!$O$1:$AA$52,5,FALSE)</f>
        <v>0.103933</v>
      </c>
      <c r="H50" s="29">
        <f>VLOOKUP(VLOOKUP($B50,BTS!$E$2:$F$60,2,FALSE),Transpose_Avg_q2er_adult!$O$1:$AA$52,6,FALSE)</f>
        <v>0.122693</v>
      </c>
      <c r="I50" s="29">
        <f>VLOOKUP(VLOOKUP($B50,BTS!$E$2:$F$60,2,FALSE),Transpose_Avg_q2er_adult!$O$1:$AA$52,7,FALSE)</f>
        <v>0.103039</v>
      </c>
      <c r="J50" s="29">
        <f>VLOOKUP(VLOOKUP($B50,BTS!$E$2:$F$60,2,FALSE),Transpose_Avg_q2er_adult!$O$1:$AA$52,8,FALSE)</f>
        <v>0.109878</v>
      </c>
      <c r="K50" s="29">
        <f>VLOOKUP(VLOOKUP($B50,BTS!$E$2:$F$60,2,FALSE),Transpose_Avg_q2er_adult!$O$1:$AA$52,9,FALSE)</f>
        <v>0.124462</v>
      </c>
      <c r="L50" s="29">
        <f>VLOOKUP(VLOOKUP($B50,BTS!$E$2:$F$60,2,FALSE),Transpose_Avg_q2er_adult!$O$1:$AA$52,10,FALSE)</f>
        <v>0.100603</v>
      </c>
      <c r="M50" s="29">
        <f>VLOOKUP(VLOOKUP($B50,BTS!$E$2:$F$60,2,FALSE),Transpose_Avg_q2er_adult!$O$1:$AA$52,11,FALSE)</f>
        <v>0.118412</v>
      </c>
      <c r="N50" s="29">
        <f>VLOOKUP(VLOOKUP($B50,BTS!$E$2:$F$60,2,FALSE),Transpose_Avg_q2er_adult!$O$1:$AA$52,12,FALSE)</f>
        <v>0.100976</v>
      </c>
      <c r="O50" s="110">
        <f>VLOOKUP(VLOOKUP($B50,BTS!$E$2:$F$60,2,FALSE),Transpose_Avg_q2er_adult!$O$1:$AA$52,13,FALSE)</f>
        <v>0.091765</v>
      </c>
      <c r="Q50" s="172"/>
      <c r="S50" s="93"/>
    </row>
    <row r="51" spans="2:19" ht="17" hidden="1" outlineLevel="1" thickBot="1">
      <c r="B51" s="30" t="s">
        <v>154</v>
      </c>
      <c r="C51" s="28">
        <f>VLOOKUP(VLOOKUP($B51,VName,2,FALSE),Regression_q2er_adult!$J$7:$K$49,2,FALSE)</f>
        <v>0</v>
      </c>
      <c r="D51" s="29">
        <f>VLOOKUP(VLOOKUP($B51,BTS!$E$2:$F$60,2,FALSE),Transpose_Avg_q2er_adult!$O$1:$AA$52,2,FALSE)</f>
        <v>0.039462</v>
      </c>
      <c r="E51" s="29">
        <f>VLOOKUP(VLOOKUP($B51,BTS!$E$2:$F$60,2,FALSE),Transpose_Avg_q2er_adult!$O$1:$AA$52,3,FALSE)</f>
        <v>0.027009</v>
      </c>
      <c r="F51" s="29">
        <f>VLOOKUP(VLOOKUP($B51,BTS!$E$2:$F$60,2,FALSE),Transpose_Avg_q2er_adult!$O$1:$AA$52,4,FALSE)</f>
        <v>0.0311</v>
      </c>
      <c r="G51" s="29">
        <f>VLOOKUP(VLOOKUP($B51,BTS!$E$2:$F$60,2,FALSE),Transpose_Avg_q2er_adult!$O$1:$AA$52,5,FALSE)</f>
        <v>0.027221</v>
      </c>
      <c r="H51" s="29">
        <f>VLOOKUP(VLOOKUP($B51,BTS!$E$2:$F$60,2,FALSE),Transpose_Avg_q2er_adult!$O$1:$AA$52,6,FALSE)</f>
        <v>0.028321</v>
      </c>
      <c r="I51" s="29">
        <f>VLOOKUP(VLOOKUP($B51,BTS!$E$2:$F$60,2,FALSE),Transpose_Avg_q2er_adult!$O$1:$AA$52,7,FALSE)</f>
        <v>0.02778</v>
      </c>
      <c r="J51" s="29">
        <f>VLOOKUP(VLOOKUP($B51,BTS!$E$2:$F$60,2,FALSE),Transpose_Avg_q2er_adult!$O$1:$AA$52,8,FALSE)</f>
        <v>0.029534</v>
      </c>
      <c r="K51" s="29">
        <f>VLOOKUP(VLOOKUP($B51,BTS!$E$2:$F$60,2,FALSE),Transpose_Avg_q2er_adult!$O$1:$AA$52,9,FALSE)</f>
        <v>0.025802</v>
      </c>
      <c r="L51" s="29">
        <f>VLOOKUP(VLOOKUP($B51,BTS!$E$2:$F$60,2,FALSE),Transpose_Avg_q2er_adult!$O$1:$AA$52,10,FALSE)</f>
        <v>0.021513</v>
      </c>
      <c r="M51" s="29">
        <f>VLOOKUP(VLOOKUP($B51,BTS!$E$2:$F$60,2,FALSE),Transpose_Avg_q2er_adult!$O$1:$AA$52,11,FALSE)</f>
        <v>0.024363</v>
      </c>
      <c r="N51" s="29">
        <f>VLOOKUP(VLOOKUP($B51,BTS!$E$2:$F$60,2,FALSE),Transpose_Avg_q2er_adult!$O$1:$AA$52,12,FALSE)</f>
        <v>0.029232</v>
      </c>
      <c r="O51" s="110">
        <f>VLOOKUP(VLOOKUP($B51,BTS!$E$2:$F$60,2,FALSE),Transpose_Avg_q2er_adult!$O$1:$AA$52,13,FALSE)</f>
        <v>0.032551</v>
      </c>
      <c r="Q51" s="172"/>
      <c r="S51" s="93"/>
    </row>
    <row r="52" spans="2:19" ht="16" hidden="1" outlineLevel="1" thickBot="1">
      <c r="B52" s="55" t="s">
        <v>155</v>
      </c>
      <c r="C52" s="28">
        <f>VLOOKUP(VLOOKUP($B52,VName,2,FALSE),Regression_q2er_adult!$J$7:$K$49,2,FALSE)</f>
        <v>0</v>
      </c>
      <c r="D52" s="29">
        <f>VLOOKUP(VLOOKUP($B52,BTS!$E$2:$F$60,2,FALSE),Transpose_Avg_q2er_adult!$O$1:$AA$52,2,FALSE)</f>
        <v>0.209898</v>
      </c>
      <c r="E52" s="29">
        <f>VLOOKUP(VLOOKUP($B52,BTS!$E$2:$F$60,2,FALSE),Transpose_Avg_q2er_adult!$O$1:$AA$52,3,FALSE)</f>
        <v>0.172447</v>
      </c>
      <c r="F52" s="29">
        <f>VLOOKUP(VLOOKUP($B52,BTS!$E$2:$F$60,2,FALSE),Transpose_Avg_q2er_adult!$O$1:$AA$52,4,FALSE)</f>
        <v>0.201296</v>
      </c>
      <c r="G52" s="29">
        <f>VLOOKUP(VLOOKUP($B52,BTS!$E$2:$F$60,2,FALSE),Transpose_Avg_q2er_adult!$O$1:$AA$52,5,FALSE)</f>
        <v>0.165531</v>
      </c>
      <c r="H52" s="29">
        <f>VLOOKUP(VLOOKUP($B52,BTS!$E$2:$F$60,2,FALSE),Transpose_Avg_q2er_adult!$O$1:$AA$52,6,FALSE)</f>
        <v>0.268178</v>
      </c>
      <c r="I52" s="29">
        <f>VLOOKUP(VLOOKUP($B52,BTS!$E$2:$F$60,2,FALSE),Transpose_Avg_q2er_adult!$O$1:$AA$52,7,FALSE)</f>
        <v>0.185715</v>
      </c>
      <c r="J52" s="29">
        <f>VLOOKUP(VLOOKUP($B52,BTS!$E$2:$F$60,2,FALSE),Transpose_Avg_q2er_adult!$O$1:$AA$52,8,FALSE)</f>
        <v>0.204287</v>
      </c>
      <c r="K52" s="29">
        <f>VLOOKUP(VLOOKUP($B52,BTS!$E$2:$F$60,2,FALSE),Transpose_Avg_q2er_adult!$O$1:$AA$52,9,FALSE)</f>
        <v>0.155081</v>
      </c>
      <c r="L52" s="29">
        <f>VLOOKUP(VLOOKUP($B52,BTS!$E$2:$F$60,2,FALSE),Transpose_Avg_q2er_adult!$O$1:$AA$52,10,FALSE)</f>
        <v>0.192166</v>
      </c>
      <c r="M52" s="29">
        <f>VLOOKUP(VLOOKUP($B52,BTS!$E$2:$F$60,2,FALSE),Transpose_Avg_q2er_adult!$O$1:$AA$52,11,FALSE)</f>
        <v>0.250916</v>
      </c>
      <c r="N52" s="29">
        <f>VLOOKUP(VLOOKUP($B52,BTS!$E$2:$F$60,2,FALSE),Transpose_Avg_q2er_adult!$O$1:$AA$52,12,FALSE)</f>
        <v>0.194482</v>
      </c>
      <c r="O52" s="110">
        <f>VLOOKUP(VLOOKUP($B52,BTS!$E$2:$F$60,2,FALSE),Transpose_Avg_q2er_adult!$O$1:$AA$52,13,FALSE)</f>
        <v>0.190765</v>
      </c>
      <c r="Q52" s="172"/>
      <c r="S52" s="93"/>
    </row>
    <row r="53" spans="2:19" ht="17" hidden="1" outlineLevel="1" thickBot="1">
      <c r="B53" s="33" t="s">
        <v>156</v>
      </c>
      <c r="C53" s="28">
        <f>VLOOKUP(VLOOKUP($B53,VName,2,FALSE),Regression_q2er_adult!$J$7:$K$49,2,FALSE)</f>
        <v>-5.42826524985618</v>
      </c>
      <c r="D53" s="29">
        <f>VLOOKUP(VLOOKUP($B53,BTS!$E$2:$F$60,2,FALSE),Transpose_Avg_q2er_adult!$O$1:$AA$52,2,FALSE)</f>
        <v>0.046652</v>
      </c>
      <c r="E53" s="29">
        <f>VLOOKUP(VLOOKUP($B53,BTS!$E$2:$F$60,2,FALSE),Transpose_Avg_q2er_adult!$O$1:$AA$52,3,FALSE)</f>
        <v>0.028938</v>
      </c>
      <c r="F53" s="29">
        <f>VLOOKUP(VLOOKUP($B53,BTS!$E$2:$F$60,2,FALSE),Transpose_Avg_q2er_adult!$O$1:$AA$52,4,FALSE)</f>
        <v>0.031695</v>
      </c>
      <c r="G53" s="29">
        <f>VLOOKUP(VLOOKUP($B53,BTS!$E$2:$F$60,2,FALSE),Transpose_Avg_q2er_adult!$O$1:$AA$52,5,FALSE)</f>
        <v>0.045736</v>
      </c>
      <c r="H53" s="29">
        <f>VLOOKUP(VLOOKUP($B53,BTS!$E$2:$F$60,2,FALSE),Transpose_Avg_q2er_adult!$O$1:$AA$52,6,FALSE)</f>
        <v>0.039175</v>
      </c>
      <c r="I53" s="29">
        <f>VLOOKUP(VLOOKUP($B53,BTS!$E$2:$F$60,2,FALSE),Transpose_Avg_q2er_adult!$O$1:$AA$52,7,FALSE)</f>
        <v>0.044974</v>
      </c>
      <c r="J53" s="29">
        <f>VLOOKUP(VLOOKUP($B53,BTS!$E$2:$F$60,2,FALSE),Transpose_Avg_q2er_adult!$O$1:$AA$52,8,FALSE)</f>
        <v>0.071696</v>
      </c>
      <c r="K53" s="29">
        <f>VLOOKUP(VLOOKUP($B53,BTS!$E$2:$F$60,2,FALSE),Transpose_Avg_q2er_adult!$O$1:$AA$52,9,FALSE)</f>
        <v>0.079248</v>
      </c>
      <c r="L53" s="29">
        <f>VLOOKUP(VLOOKUP($B53,BTS!$E$2:$F$60,2,FALSE),Transpose_Avg_q2er_adult!$O$1:$AA$52,10,FALSE)</f>
        <v>0.041974</v>
      </c>
      <c r="M53" s="29">
        <f>VLOOKUP(VLOOKUP($B53,BTS!$E$2:$F$60,2,FALSE),Transpose_Avg_q2er_adult!$O$1:$AA$52,11,FALSE)</f>
        <v>0.044907</v>
      </c>
      <c r="N53" s="29">
        <f>VLOOKUP(VLOOKUP($B53,BTS!$E$2:$F$60,2,FALSE),Transpose_Avg_q2er_adult!$O$1:$AA$52,12,FALSE)</f>
        <v>0.035095</v>
      </c>
      <c r="O53" s="110">
        <f>VLOOKUP(VLOOKUP($B53,BTS!$E$2:$F$60,2,FALSE),Transpose_Avg_q2er_adult!$O$1:$AA$52,13,FALSE)</f>
        <v>0.04662</v>
      </c>
      <c r="Q53" s="172"/>
      <c r="S53" s="93"/>
    </row>
    <row r="54" spans="2:19" ht="16" hidden="1" outlineLevel="1" thickBot="1">
      <c r="B54" s="56" t="s">
        <v>157</v>
      </c>
      <c r="C54" s="28">
        <f>VLOOKUP(VLOOKUP($B54,VName,2,FALSE),Regression_q2er_adult!$J$7:$K$49,2,FALSE)</f>
        <v>-0.00952271642257134</v>
      </c>
      <c r="D54" s="29">
        <f>VLOOKUP(VLOOKUP($B54,BTS!$E$2:$F$60,2,FALSE),Transpose_Avg_q2er_adult!$O$1:$AA$52,2,FALSE)</f>
        <v>0.044715</v>
      </c>
      <c r="E54" s="29">
        <f>VLOOKUP(VLOOKUP($B54,BTS!$E$2:$F$60,2,FALSE),Transpose_Avg_q2er_adult!$O$1:$AA$52,3,FALSE)</f>
        <v>0.039908</v>
      </c>
      <c r="F54" s="29">
        <f>VLOOKUP(VLOOKUP($B54,BTS!$E$2:$F$60,2,FALSE),Transpose_Avg_q2er_adult!$O$1:$AA$52,4,FALSE)</f>
        <v>0.031497</v>
      </c>
      <c r="G54" s="29">
        <f>VLOOKUP(VLOOKUP($B54,BTS!$E$2:$F$60,2,FALSE),Transpose_Avg_q2er_adult!$O$1:$AA$52,5,FALSE)</f>
        <v>0.03204</v>
      </c>
      <c r="H54" s="29">
        <f>VLOOKUP(VLOOKUP($B54,BTS!$E$2:$F$60,2,FALSE),Transpose_Avg_q2er_adult!$O$1:$AA$52,6,FALSE)</f>
        <v>0.02807</v>
      </c>
      <c r="I54" s="29">
        <f>VLOOKUP(VLOOKUP($B54,BTS!$E$2:$F$60,2,FALSE),Transpose_Avg_q2er_adult!$O$1:$AA$52,7,FALSE)</f>
        <v>0.036064</v>
      </c>
      <c r="J54" s="29">
        <f>VLOOKUP(VLOOKUP($B54,BTS!$E$2:$F$60,2,FALSE),Transpose_Avg_q2er_adult!$O$1:$AA$52,8,FALSE)</f>
        <v>0.035941</v>
      </c>
      <c r="K54" s="29">
        <f>VLOOKUP(VLOOKUP($B54,BTS!$E$2:$F$60,2,FALSE),Transpose_Avg_q2er_adult!$O$1:$AA$52,9,FALSE)</f>
        <v>0.033759</v>
      </c>
      <c r="L54" s="29">
        <f>VLOOKUP(VLOOKUP($B54,BTS!$E$2:$F$60,2,FALSE),Transpose_Avg_q2er_adult!$O$1:$AA$52,10,FALSE)</f>
        <v>0.029963</v>
      </c>
      <c r="M54" s="29">
        <f>VLOOKUP(VLOOKUP($B54,BTS!$E$2:$F$60,2,FALSE),Transpose_Avg_q2er_adult!$O$1:$AA$52,11,FALSE)</f>
        <v>0.030936</v>
      </c>
      <c r="N54" s="29">
        <f>VLOOKUP(VLOOKUP($B54,BTS!$E$2:$F$60,2,FALSE),Transpose_Avg_q2er_adult!$O$1:$AA$52,12,FALSE)</f>
        <v>0.030039</v>
      </c>
      <c r="O54" s="110">
        <f>VLOOKUP(VLOOKUP($B54,BTS!$E$2:$F$60,2,FALSE),Transpose_Avg_q2er_adult!$O$1:$AA$52,13,FALSE)</f>
        <v>0.034206</v>
      </c>
      <c r="Q54" s="172"/>
      <c r="S54" s="93"/>
    </row>
    <row r="55" spans="2:19" ht="16" hidden="1" outlineLevel="1">
      <c r="B55" s="34" t="s">
        <v>159</v>
      </c>
      <c r="C55" s="35"/>
      <c r="D55" s="92">
        <f>VLOOKUP(INDEX(BTS!$A$3:$A$14,MATCH(D$11,BTS!$C$3:$C$14,0),1)&amp;".region",Regression_q2er_adult!$J$51:$K$62,2,FALSE)</f>
        <v>0.559901397500684</v>
      </c>
      <c r="E55" s="92">
        <f>VLOOKUP(INDEX(BTS!$A$3:$A$14,MATCH(E$11,BTS!$C$3:$C$14,0),1)&amp;".region",Regression_q2er_adult!$J$51:$K$62,2,FALSE)</f>
        <v>0.332385706031724</v>
      </c>
      <c r="F55" s="92">
        <f>VLOOKUP(INDEX(BTS!$A$3:$A$14,MATCH(F$11,BTS!$C$3:$C$14,0),1)&amp;".region",Regression_q2er_adult!$J$51:$K$62,2,FALSE)</f>
        <v>0.446082735703266</v>
      </c>
      <c r="G55" s="92">
        <f>VLOOKUP(INDEX(BTS!$A$3:$A$14,MATCH(G$11,BTS!$C$3:$C$14,0),1)&amp;".region",Regression_q2er_adult!$J$51:$K$62,2,FALSE)</f>
        <v>0.414547873623904</v>
      </c>
      <c r="H55" s="92">
        <f>VLOOKUP(INDEX(BTS!$A$3:$A$14,MATCH(H$11,BTS!$C$3:$C$14,0),1)&amp;".region",Regression_q2er_adult!$J$51:$K$62,2,FALSE)</f>
        <v>0.489254168712875</v>
      </c>
      <c r="I55" s="92">
        <f>VLOOKUP(INDEX(BTS!$A$3:$A$14,MATCH(I$11,BTS!$C$3:$C$14,0),1)&amp;".region",Regression_q2er_adult!$J$51:$K$62,2,FALSE)</f>
        <v>0.448095104923657</v>
      </c>
      <c r="J55" s="92">
        <f>VLOOKUP(INDEX(BTS!$A$3:$A$14,MATCH(J$11,BTS!$C$3:$C$14,0),1)&amp;".region",Regression_q2er_adult!$J$51:$K$62,2,FALSE)</f>
        <v>0.6420841716331196</v>
      </c>
      <c r="K55" s="92">
        <f>VLOOKUP(INDEX(BTS!$A$3:$A$14,MATCH(K$11,BTS!$C$3:$C$14,0),1)&amp;".region",Regression_q2er_adult!$J$51:$K$62,2,FALSE)</f>
        <v>0.6196517204484493</v>
      </c>
      <c r="L55" s="92">
        <f>VLOOKUP(INDEX(BTS!$A$3:$A$14,MATCH(L$11,BTS!$C$3:$C$14,0),1)&amp;".region",Regression_q2er_adult!$J$51:$K$62,2,FALSE)</f>
        <v>0.39997890815679105</v>
      </c>
      <c r="M55" s="92">
        <f>VLOOKUP(INDEX(BTS!$A$3:$A$14,MATCH(M$11,BTS!$C$3:$C$14,0),1)&amp;".region",Regression_q2er_adult!$J$51:$K$62,2,FALSE)</f>
        <v>0.5631168463903028</v>
      </c>
      <c r="N55" s="92">
        <f>VLOOKUP(INDEX(BTS!$A$3:$A$14,MATCH(N$11,BTS!$C$3:$C$14,0),1)&amp;".region",Regression_q2er_adult!$J$51:$K$62,2,FALSE)</f>
        <v>0.428643616285789</v>
      </c>
      <c r="O55" s="111">
        <f>VLOOKUP(INDEX(BTS!$A$3:$A$14,MATCH(O$11,BTS!$C$3:$C$14,0),1)&amp;".region",Regression_q2er_adult!$J$51:$K$62,2,FALSE)</f>
        <v>0.5578779261643607</v>
      </c>
      <c r="S55" s="93"/>
    </row>
    <row r="56" spans="2:19" ht="16" hidden="1" outlineLevel="1" thickBot="1">
      <c r="B56" s="36" t="s">
        <v>215</v>
      </c>
      <c r="C56" s="37"/>
      <c r="D56" s="38">
        <f>D55-AVERAGE($D$55:$O$55)</f>
        <v>0.06809971620277383</v>
      </c>
      <c r="E56" s="38">
        <f t="shared" si="6" ref="E56:O56">E55-AVERAGE($D$55:$O$55)</f>
        <v>-0.15941597526618617</v>
      </c>
      <c r="F56" s="38">
        <f t="shared" si="6"/>
        <v>-0.04571894559464418</v>
      </c>
      <c r="G56" s="38">
        <f t="shared" si="6"/>
        <v>-0.07725380767400619</v>
      </c>
      <c r="H56" s="38">
        <f t="shared" si="6"/>
        <v>-0.002547512585035161</v>
      </c>
      <c r="I56" s="38">
        <f t="shared" si="6"/>
        <v>-0.04370657637425318</v>
      </c>
      <c r="J56" s="38">
        <f t="shared" si="6"/>
        <v>0.1502824903352094</v>
      </c>
      <c r="K56" s="38">
        <f t="shared" si="6"/>
        <v>0.1278500391505391</v>
      </c>
      <c r="L56" s="38">
        <f t="shared" si="6"/>
        <v>-0.09182277314111914</v>
      </c>
      <c r="M56" s="38">
        <f t="shared" si="6"/>
        <v>0.07131516509239261</v>
      </c>
      <c r="N56" s="38">
        <f t="shared" si="6"/>
        <v>-0.06315806501212118</v>
      </c>
      <c r="O56" s="38">
        <f t="shared" si="6"/>
        <v>0.06607624486645053</v>
      </c>
      <c r="S56" s="93"/>
    </row>
    <row r="57" spans="2:19" ht="20" collapsed="1" thickBot="1">
      <c r="B57" s="46" t="s">
        <v>205</v>
      </c>
      <c r="C57" s="39"/>
      <c r="D57" s="40"/>
      <c r="E57" s="39"/>
      <c r="F57" s="39"/>
      <c r="G57" s="39"/>
      <c r="H57" s="39"/>
      <c r="I57" s="39"/>
      <c r="J57" s="39"/>
      <c r="K57" s="39"/>
      <c r="L57" s="39"/>
      <c r="M57" s="39"/>
      <c r="N57" s="39"/>
      <c r="O57" s="47"/>
      <c r="S57" s="93"/>
    </row>
    <row r="58" spans="19:19" ht="16" thickBot="1">
      <c r="S58" s="93"/>
    </row>
    <row r="59" spans="1:15" ht="20" hidden="1" outlineLevel="1" thickBot="1">
      <c r="A59" t="s">
        <v>216</v>
      </c>
      <c r="B59" s="46" t="s">
        <v>207</v>
      </c>
      <c r="C59" s="39"/>
      <c r="D59" s="40"/>
      <c r="E59" s="39"/>
      <c r="F59" s="39"/>
      <c r="G59" s="39"/>
      <c r="H59" s="39"/>
      <c r="I59" s="39"/>
      <c r="J59" s="39"/>
      <c r="K59" s="39"/>
      <c r="L59" s="39"/>
      <c r="M59" s="39"/>
      <c r="N59" s="39"/>
      <c r="O59" s="47"/>
    </row>
    <row r="60" spans="1:15" ht="16" hidden="1" outlineLevel="1" thickBot="1">
      <c r="A60" t="s">
        <v>40</v>
      </c>
      <c r="B60" s="41" t="s">
        <v>213</v>
      </c>
      <c r="C60" s="42"/>
      <c r="D60" s="43">
        <v>2024</v>
      </c>
      <c r="E60" s="43">
        <f>D60</f>
        <v>2024</v>
      </c>
      <c r="F60" s="43">
        <f t="shared" si="7" ref="F60:O60">E60</f>
        <v>2024</v>
      </c>
      <c r="G60" s="43">
        <f t="shared" si="7"/>
        <v>2024</v>
      </c>
      <c r="H60" s="43">
        <f t="shared" si="7"/>
        <v>2024</v>
      </c>
      <c r="I60" s="43">
        <f t="shared" si="7"/>
        <v>2024</v>
      </c>
      <c r="J60" s="43">
        <f t="shared" si="7"/>
        <v>2024</v>
      </c>
      <c r="K60" s="43">
        <f t="shared" si="7"/>
        <v>2024</v>
      </c>
      <c r="L60" s="43">
        <f t="shared" si="7"/>
        <v>2024</v>
      </c>
      <c r="M60" s="43">
        <f t="shared" si="7"/>
        <v>2024</v>
      </c>
      <c r="N60" s="43">
        <f t="shared" si="7"/>
        <v>2024</v>
      </c>
      <c r="O60" s="43">
        <f t="shared" si="7"/>
        <v>2024</v>
      </c>
    </row>
    <row r="61" spans="2:15" ht="16" hidden="1" outlineLevel="1" thickBot="1">
      <c r="B61" s="44" t="s">
        <v>214</v>
      </c>
      <c r="C61" s="45" t="s">
        <v>114</v>
      </c>
      <c r="D61" s="19" t="s">
        <v>85</v>
      </c>
      <c r="E61" s="25" t="s">
        <v>164</v>
      </c>
      <c r="F61" s="25" t="s">
        <v>77</v>
      </c>
      <c r="G61" s="25" t="s">
        <v>165</v>
      </c>
      <c r="H61" s="25" t="s">
        <v>166</v>
      </c>
      <c r="I61" s="25" t="s">
        <v>167</v>
      </c>
      <c r="J61" s="25" t="s">
        <v>168</v>
      </c>
      <c r="K61" s="25" t="s">
        <v>169</v>
      </c>
      <c r="L61" s="25" t="s">
        <v>170</v>
      </c>
      <c r="M61" s="25" t="s">
        <v>171</v>
      </c>
      <c r="N61" s="25" t="s">
        <v>172</v>
      </c>
      <c r="O61" s="26" t="s">
        <v>173</v>
      </c>
    </row>
    <row r="62" spans="2:15" ht="17" hidden="1" outlineLevel="1" thickBot="1">
      <c r="B62" s="54" t="s">
        <v>115</v>
      </c>
      <c r="C62" s="173">
        <f>VLOOKUP(VLOOKUP($B62,VName,2,FALSE),Regression_q4er_adult!$J$7:$K$49,2,FALSE)</f>
        <v>0</v>
      </c>
      <c r="D62" s="29">
        <f>VLOOKUP(VLOOKUP($B62,BTS!$E$2:$F$60,2,FALSE),Transpose_Avg_q4er_adult!$O$1:$AA$52,2,FALSE)</f>
        <v>0.449612403100775</v>
      </c>
      <c r="E62" s="29">
        <f>VLOOKUP(VLOOKUP($B62,BTS!$E$2:$F$60,2,FALSE),Transpose_Avg_q4er_adult!$O$1:$AA$52,3,FALSE)</f>
        <v>0.639784946236559</v>
      </c>
      <c r="F62" s="29">
        <f>VLOOKUP(VLOOKUP($B62,BTS!$E$2:$F$60,2,FALSE),Transpose_Avg_q4er_adult!$O$1:$AA$52,4,FALSE)</f>
        <v>0.575471698113208</v>
      </c>
      <c r="G62" s="29">
        <f>VLOOKUP(VLOOKUP($B62,BTS!$E$2:$F$60,2,FALSE),Transpose_Avg_q4er_adult!$O$1:$AA$52,5,FALSE)</f>
        <v>0.708333333333333</v>
      </c>
      <c r="H62" s="29">
        <f>VLOOKUP(VLOOKUP($B62,BTS!$E$2:$F$60,2,FALSE),Transpose_Avg_q4er_adult!$O$1:$AA$52,6,FALSE)</f>
        <v>0.434782608695652</v>
      </c>
      <c r="I62" s="29">
        <f>VLOOKUP(VLOOKUP($B62,BTS!$E$2:$F$60,2,FALSE),Transpose_Avg_q4er_adult!$O$1:$AA$52,7,FALSE)</f>
        <v>0.504347826086956</v>
      </c>
      <c r="J62" s="29">
        <f>VLOOKUP(VLOOKUP($B62,BTS!$E$2:$F$60,2,FALSE),Transpose_Avg_q4er_adult!$O$1:$AA$52,8,FALSE)</f>
        <v>0.727272727272727</v>
      </c>
      <c r="K62" s="29">
        <f>VLOOKUP(VLOOKUP($B62,BTS!$E$2:$F$60,2,FALSE),Transpose_Avg_q4er_adult!$O$1:$AA$52,9,FALSE)</f>
        <v>0.475</v>
      </c>
      <c r="L62" s="29">
        <f>VLOOKUP(VLOOKUP($B62,BTS!$E$2:$F$60,2,FALSE),Transpose_Avg_q4er_adult!$O$1:$AA$52,10,FALSE)</f>
        <v>0.60</v>
      </c>
      <c r="M62" s="29">
        <f>VLOOKUP(VLOOKUP($B62,BTS!$E$2:$F$60,2,FALSE),Transpose_Avg_q4er_adult!$O$1:$AA$52,11,FALSE)</f>
        <v>0.478260869565217</v>
      </c>
      <c r="N62" s="29">
        <f>VLOOKUP(VLOOKUP($B62,BTS!$E$2:$F$60,2,FALSE),Transpose_Avg_q4er_adult!$O$1:$AA$52,12,FALSE)</f>
        <v>0.411764705882353</v>
      </c>
      <c r="O62" s="110">
        <f>VLOOKUP(VLOOKUP($B62,BTS!$E$2:$F$60,2,FALSE),Transpose_Avg_q4er_adult!$O$1:$AA$52,13,FALSE)</f>
        <v>0.50</v>
      </c>
    </row>
    <row r="63" spans="2:15" ht="17" hidden="1" outlineLevel="1" thickBot="1">
      <c r="B63" s="31" t="s">
        <v>116</v>
      </c>
      <c r="C63" s="173">
        <f>VLOOKUP(VLOOKUP($B63,VName,2,FALSE),Regression_q4er_adult!$J$7:$K$49,2,FALSE)</f>
        <v>0</v>
      </c>
      <c r="D63" s="29">
        <f>VLOOKUP(VLOOKUP($B63,BTS!$E$2:$F$60,2,FALSE),Transpose_Avg_q4er_adult!$O$1:$AA$52,2,FALSE)</f>
        <v>0.0736434108527132</v>
      </c>
      <c r="E63" s="29">
        <f>VLOOKUP(VLOOKUP($B63,BTS!$E$2:$F$60,2,FALSE),Transpose_Avg_q4er_adult!$O$1:$AA$52,3,FALSE)</f>
        <v>0.198924731182796</v>
      </c>
      <c r="F63" s="29">
        <f>VLOOKUP(VLOOKUP($B63,BTS!$E$2:$F$60,2,FALSE),Transpose_Avg_q4er_adult!$O$1:$AA$52,4,FALSE)</f>
        <v>0.122641509433962</v>
      </c>
      <c r="G63" s="29">
        <f>VLOOKUP(VLOOKUP($B63,BTS!$E$2:$F$60,2,FALSE),Transpose_Avg_q4er_adult!$O$1:$AA$52,5,FALSE)</f>
        <v>0.0625</v>
      </c>
      <c r="H63" s="29">
        <f>VLOOKUP(VLOOKUP($B63,BTS!$E$2:$F$60,2,FALSE),Transpose_Avg_q4er_adult!$O$1:$AA$52,6,FALSE)</f>
        <v>0.152173913043478</v>
      </c>
      <c r="I63" s="29">
        <f>VLOOKUP(VLOOKUP($B63,BTS!$E$2:$F$60,2,FALSE),Transpose_Avg_q4er_adult!$O$1:$AA$52,7,FALSE)</f>
        <v>0.165217391304348</v>
      </c>
      <c r="J63" s="29">
        <f>VLOOKUP(VLOOKUP($B63,BTS!$E$2:$F$60,2,FALSE),Transpose_Avg_q4er_adult!$O$1:$AA$52,8,FALSE)</f>
        <v>0.181818181818182</v>
      </c>
      <c r="K63" s="29">
        <f>VLOOKUP(VLOOKUP($B63,BTS!$E$2:$F$60,2,FALSE),Transpose_Avg_q4er_adult!$O$1:$AA$52,9,FALSE)</f>
        <v>0.15</v>
      </c>
      <c r="L63" s="29">
        <f>VLOOKUP(VLOOKUP($B63,BTS!$E$2:$F$60,2,FALSE),Transpose_Avg_q4er_adult!$O$1:$AA$52,10,FALSE)</f>
        <v>0.15</v>
      </c>
      <c r="M63" s="29">
        <f>VLOOKUP(VLOOKUP($B63,BTS!$E$2:$F$60,2,FALSE),Transpose_Avg_q4er_adult!$O$1:$AA$52,11,FALSE)</f>
        <v>0.0869565217391304</v>
      </c>
      <c r="N63" s="29">
        <f>VLOOKUP(VLOOKUP($B63,BTS!$E$2:$F$60,2,FALSE),Transpose_Avg_q4er_adult!$O$1:$AA$52,12,FALSE)</f>
        <v>0.092436974789916</v>
      </c>
      <c r="O63" s="110">
        <f>VLOOKUP(VLOOKUP($B63,BTS!$E$2:$F$60,2,FALSE),Transpose_Avg_q4er_adult!$O$1:$AA$52,13,FALSE)</f>
        <v>0.111111111111111</v>
      </c>
    </row>
    <row r="64" spans="2:15" ht="17" hidden="1" outlineLevel="1" thickBot="1">
      <c r="B64" s="31" t="s">
        <v>117</v>
      </c>
      <c r="C64" s="173">
        <f>VLOOKUP(VLOOKUP($B64,VName,2,FALSE),Regression_q4er_adult!$J$7:$K$49,2,FALSE)</f>
        <v>0</v>
      </c>
      <c r="D64" s="29">
        <f>VLOOKUP(VLOOKUP($B64,BTS!$E$2:$F$60,2,FALSE),Transpose_Avg_q4er_adult!$O$1:$AA$52,2,FALSE)</f>
        <v>0.546511627906977</v>
      </c>
      <c r="E64" s="29">
        <f>VLOOKUP(VLOOKUP($B64,BTS!$E$2:$F$60,2,FALSE),Transpose_Avg_q4er_adult!$O$1:$AA$52,3,FALSE)</f>
        <v>0.50</v>
      </c>
      <c r="F64" s="29">
        <f>VLOOKUP(VLOOKUP($B64,BTS!$E$2:$F$60,2,FALSE),Transpose_Avg_q4er_adult!$O$1:$AA$52,4,FALSE)</f>
        <v>0.433962264150943</v>
      </c>
      <c r="G64" s="29">
        <f>VLOOKUP(VLOOKUP($B64,BTS!$E$2:$F$60,2,FALSE),Transpose_Avg_q4er_adult!$O$1:$AA$52,5,FALSE)</f>
        <v>0.604166666666667</v>
      </c>
      <c r="H64" s="29">
        <f>VLOOKUP(VLOOKUP($B64,BTS!$E$2:$F$60,2,FALSE),Transpose_Avg_q4er_adult!$O$1:$AA$52,6,FALSE)</f>
        <v>0.510869565217391</v>
      </c>
      <c r="I64" s="29">
        <f>VLOOKUP(VLOOKUP($B64,BTS!$E$2:$F$60,2,FALSE),Transpose_Avg_q4er_adult!$O$1:$AA$52,7,FALSE)</f>
        <v>0.478260869565217</v>
      </c>
      <c r="J64" s="29">
        <f>VLOOKUP(VLOOKUP($B64,BTS!$E$2:$F$60,2,FALSE),Transpose_Avg_q4er_adult!$O$1:$AA$52,8,FALSE)</f>
        <v>0.424242424242424</v>
      </c>
      <c r="K64" s="29">
        <f>VLOOKUP(VLOOKUP($B64,BTS!$E$2:$F$60,2,FALSE),Transpose_Avg_q4er_adult!$O$1:$AA$52,9,FALSE)</f>
        <v>0.425</v>
      </c>
      <c r="L64" s="29">
        <f>VLOOKUP(VLOOKUP($B64,BTS!$E$2:$F$60,2,FALSE),Transpose_Avg_q4er_adult!$O$1:$AA$52,10,FALSE)</f>
        <v>0.60</v>
      </c>
      <c r="M64" s="29">
        <f>VLOOKUP(VLOOKUP($B64,BTS!$E$2:$F$60,2,FALSE),Transpose_Avg_q4er_adult!$O$1:$AA$52,11,FALSE)</f>
        <v>0.565217391304348</v>
      </c>
      <c r="N64" s="29">
        <f>VLOOKUP(VLOOKUP($B64,BTS!$E$2:$F$60,2,FALSE),Transpose_Avg_q4er_adult!$O$1:$AA$52,12,FALSE)</f>
        <v>0.470588235294118</v>
      </c>
      <c r="O64" s="110">
        <f>VLOOKUP(VLOOKUP($B64,BTS!$E$2:$F$60,2,FALSE),Transpose_Avg_q4er_adult!$O$1:$AA$52,13,FALSE)</f>
        <v>0.555555555555556</v>
      </c>
    </row>
    <row r="65" spans="2:15" ht="17" hidden="1" outlineLevel="1" thickBot="1">
      <c r="B65" s="31" t="s">
        <v>118</v>
      </c>
      <c r="C65" s="173">
        <f>VLOOKUP(VLOOKUP($B65,VName,2,FALSE),Regression_q4er_adult!$J$7:$K$49,2,FALSE)</f>
        <v>0</v>
      </c>
      <c r="D65" s="29">
        <f>VLOOKUP(VLOOKUP($B65,BTS!$E$2:$F$60,2,FALSE),Transpose_Avg_q4er_adult!$O$1:$AA$52,2,FALSE)</f>
        <v>0.170542635658915</v>
      </c>
      <c r="E65" s="29">
        <f>VLOOKUP(VLOOKUP($B65,BTS!$E$2:$F$60,2,FALSE),Transpose_Avg_q4er_adult!$O$1:$AA$52,3,FALSE)</f>
        <v>0.139784946236559</v>
      </c>
      <c r="F65" s="29">
        <f>VLOOKUP(VLOOKUP($B65,BTS!$E$2:$F$60,2,FALSE),Transpose_Avg_q4er_adult!$O$1:$AA$52,4,FALSE)</f>
        <v>0.179245283018868</v>
      </c>
      <c r="G65" s="29">
        <f>VLOOKUP(VLOOKUP($B65,BTS!$E$2:$F$60,2,FALSE),Transpose_Avg_q4er_adult!$O$1:$AA$52,5,FALSE)</f>
        <v>0.25</v>
      </c>
      <c r="H65" s="29">
        <f>VLOOKUP(VLOOKUP($B65,BTS!$E$2:$F$60,2,FALSE),Transpose_Avg_q4er_adult!$O$1:$AA$52,6,FALSE)</f>
        <v>0.141304347826087</v>
      </c>
      <c r="I65" s="29">
        <f>VLOOKUP(VLOOKUP($B65,BTS!$E$2:$F$60,2,FALSE),Transpose_Avg_q4er_adult!$O$1:$AA$52,7,FALSE)</f>
        <v>0.182608695652174</v>
      </c>
      <c r="J65" s="29">
        <f>VLOOKUP(VLOOKUP($B65,BTS!$E$2:$F$60,2,FALSE),Transpose_Avg_q4er_adult!$O$1:$AA$52,8,FALSE)</f>
        <v>0.242424242424242</v>
      </c>
      <c r="K65" s="29">
        <f>VLOOKUP(VLOOKUP($B65,BTS!$E$2:$F$60,2,FALSE),Transpose_Avg_q4er_adult!$O$1:$AA$52,9,FALSE)</f>
        <v>0.1625</v>
      </c>
      <c r="L65" s="29">
        <f>VLOOKUP(VLOOKUP($B65,BTS!$E$2:$F$60,2,FALSE),Transpose_Avg_q4er_adult!$O$1:$AA$52,10,FALSE)</f>
        <v>0.20</v>
      </c>
      <c r="M65" s="29">
        <f>VLOOKUP(VLOOKUP($B65,BTS!$E$2:$F$60,2,FALSE),Transpose_Avg_q4er_adult!$O$1:$AA$52,11,FALSE)</f>
        <v>0.217391304347826</v>
      </c>
      <c r="N65" s="29">
        <f>VLOOKUP(VLOOKUP($B65,BTS!$E$2:$F$60,2,FALSE),Transpose_Avg_q4er_adult!$O$1:$AA$52,12,FALSE)</f>
        <v>0.151260504201681</v>
      </c>
      <c r="O65" s="110">
        <f>VLOOKUP(VLOOKUP($B65,BTS!$E$2:$F$60,2,FALSE),Transpose_Avg_q4er_adult!$O$1:$AA$52,13,FALSE)</f>
        <v>0.222222222222222</v>
      </c>
    </row>
    <row r="66" spans="2:15" ht="17" hidden="1" outlineLevel="1" thickBot="1">
      <c r="B66" s="31" t="s">
        <v>119</v>
      </c>
      <c r="C66" s="173">
        <f>VLOOKUP(VLOOKUP($B66,VName,2,FALSE),Regression_q4er_adult!$J$7:$K$49,2,FALSE)</f>
        <v>0.156612543647371</v>
      </c>
      <c r="D66" s="29">
        <f>VLOOKUP(VLOOKUP($B66,BTS!$E$2:$F$60,2,FALSE),Transpose_Avg_q4er_adult!$O$1:$AA$52,2,FALSE)</f>
        <v>0.0813953488372093</v>
      </c>
      <c r="E66" s="29">
        <f>VLOOKUP(VLOOKUP($B66,BTS!$E$2:$F$60,2,FALSE),Transpose_Avg_q4er_adult!$O$1:$AA$52,3,FALSE)</f>
        <v>0.0376344086021505</v>
      </c>
      <c r="F66" s="29">
        <f>VLOOKUP(VLOOKUP($B66,BTS!$E$2:$F$60,2,FALSE),Transpose_Avg_q4er_adult!$O$1:$AA$52,4,FALSE)</f>
        <v>0.132075471698113</v>
      </c>
      <c r="G66" s="29">
        <f>VLOOKUP(VLOOKUP($B66,BTS!$E$2:$F$60,2,FALSE),Transpose_Avg_q4er_adult!$O$1:$AA$52,5,FALSE)</f>
        <v>0</v>
      </c>
      <c r="H66" s="29">
        <f>VLOOKUP(VLOOKUP($B66,BTS!$E$2:$F$60,2,FALSE),Transpose_Avg_q4er_adult!$O$1:$AA$52,6,FALSE)</f>
        <v>0.0869565217391304</v>
      </c>
      <c r="I66" s="29">
        <f>VLOOKUP(VLOOKUP($B66,BTS!$E$2:$F$60,2,FALSE),Transpose_Avg_q4er_adult!$O$1:$AA$52,7,FALSE)</f>
        <v>0.0521739130434783</v>
      </c>
      <c r="J66" s="29">
        <f>VLOOKUP(VLOOKUP($B66,BTS!$E$2:$F$60,2,FALSE),Transpose_Avg_q4er_adult!$O$1:$AA$52,8,FALSE)</f>
        <v>0</v>
      </c>
      <c r="K66" s="29">
        <f>VLOOKUP(VLOOKUP($B66,BTS!$E$2:$F$60,2,FALSE),Transpose_Avg_q4er_adult!$O$1:$AA$52,9,FALSE)</f>
        <v>0.0375</v>
      </c>
      <c r="L66" s="29">
        <f>VLOOKUP(VLOOKUP($B66,BTS!$E$2:$F$60,2,FALSE),Transpose_Avg_q4er_adult!$O$1:$AA$52,10,FALSE)</f>
        <v>0</v>
      </c>
      <c r="M66" s="29">
        <f>VLOOKUP(VLOOKUP($B66,BTS!$E$2:$F$60,2,FALSE),Transpose_Avg_q4er_adult!$O$1:$AA$52,11,FALSE)</f>
        <v>0.0869565217391304</v>
      </c>
      <c r="N66" s="29">
        <f>VLOOKUP(VLOOKUP($B66,BTS!$E$2:$F$60,2,FALSE),Transpose_Avg_q4er_adult!$O$1:$AA$52,12,FALSE)</f>
        <v>0.184873949579832</v>
      </c>
      <c r="O66" s="110">
        <f>VLOOKUP(VLOOKUP($B66,BTS!$E$2:$F$60,2,FALSE),Transpose_Avg_q4er_adult!$O$1:$AA$52,13,FALSE)</f>
        <v>0.0277777777777778</v>
      </c>
    </row>
    <row r="67" spans="2:15" ht="17" hidden="1" outlineLevel="1" thickBot="1">
      <c r="B67" s="31" t="s">
        <v>120</v>
      </c>
      <c r="C67" s="173">
        <f>VLOOKUP(VLOOKUP($B67,VName,2,FALSE),Regression_q4er_adult!$J$7:$K$49,2,FALSE)</f>
        <v>-0.176499816414822</v>
      </c>
      <c r="D67" s="29">
        <f>VLOOKUP(VLOOKUP($B67,BTS!$E$2:$F$60,2,FALSE),Transpose_Avg_q4er_adult!$O$1:$AA$52,2,FALSE)</f>
        <v>0.0697674418604651</v>
      </c>
      <c r="E67" s="29">
        <f>VLOOKUP(VLOOKUP($B67,BTS!$E$2:$F$60,2,FALSE),Transpose_Avg_q4er_adult!$O$1:$AA$52,3,FALSE)</f>
        <v>0.0698924731182796</v>
      </c>
      <c r="F67" s="29">
        <f>VLOOKUP(VLOOKUP($B67,BTS!$E$2:$F$60,2,FALSE),Transpose_Avg_q4er_adult!$O$1:$AA$52,4,FALSE)</f>
        <v>0.122641509433962</v>
      </c>
      <c r="G67" s="29">
        <f>VLOOKUP(VLOOKUP($B67,BTS!$E$2:$F$60,2,FALSE),Transpose_Avg_q4er_adult!$O$1:$AA$52,5,FALSE)</f>
        <v>0.0416666666666667</v>
      </c>
      <c r="H67" s="29">
        <f>VLOOKUP(VLOOKUP($B67,BTS!$E$2:$F$60,2,FALSE),Transpose_Avg_q4er_adult!$O$1:$AA$52,6,FALSE)</f>
        <v>0.0869565217391304</v>
      </c>
      <c r="I67" s="29">
        <f>VLOOKUP(VLOOKUP($B67,BTS!$E$2:$F$60,2,FALSE),Transpose_Avg_q4er_adult!$O$1:$AA$52,7,FALSE)</f>
        <v>0.0869565217391304</v>
      </c>
      <c r="J67" s="29">
        <f>VLOOKUP(VLOOKUP($B67,BTS!$E$2:$F$60,2,FALSE),Transpose_Avg_q4er_adult!$O$1:$AA$52,8,FALSE)</f>
        <v>0.0303030303030303</v>
      </c>
      <c r="K67" s="29">
        <f>VLOOKUP(VLOOKUP($B67,BTS!$E$2:$F$60,2,FALSE),Transpose_Avg_q4er_adult!$O$1:$AA$52,9,FALSE)</f>
        <v>0.0625</v>
      </c>
      <c r="L67" s="29">
        <f>VLOOKUP(VLOOKUP($B67,BTS!$E$2:$F$60,2,FALSE),Transpose_Avg_q4er_adult!$O$1:$AA$52,10,FALSE)</f>
        <v>0</v>
      </c>
      <c r="M67" s="29">
        <f>VLOOKUP(VLOOKUP($B67,BTS!$E$2:$F$60,2,FALSE),Transpose_Avg_q4er_adult!$O$1:$AA$52,11,FALSE)</f>
        <v>0</v>
      </c>
      <c r="N67" s="29">
        <f>VLOOKUP(VLOOKUP($B67,BTS!$E$2:$F$60,2,FALSE),Transpose_Avg_q4er_adult!$O$1:$AA$52,12,FALSE)</f>
        <v>0.0588235294117647</v>
      </c>
      <c r="O67" s="110">
        <f>VLOOKUP(VLOOKUP($B67,BTS!$E$2:$F$60,2,FALSE),Transpose_Avg_q4er_adult!$O$1:$AA$52,13,FALSE)</f>
        <v>0.0833333333333333</v>
      </c>
    </row>
    <row r="68" spans="2:15" ht="17" hidden="1" outlineLevel="1" thickBot="1">
      <c r="B68" s="31" t="s">
        <v>121</v>
      </c>
      <c r="C68" s="173">
        <f>VLOOKUP(VLOOKUP($B68,VName,2,FALSE),Regression_q4er_adult!$J$7:$K$49,2,FALSE)</f>
        <v>0</v>
      </c>
      <c r="D68" s="29">
        <f>VLOOKUP(VLOOKUP($B68,BTS!$E$2:$F$60,2,FALSE),Transpose_Avg_q4er_adult!$O$1:$AA$52,2,FALSE)</f>
        <v>0.391472868217054</v>
      </c>
      <c r="E68" s="29">
        <f>VLOOKUP(VLOOKUP($B68,BTS!$E$2:$F$60,2,FALSE),Transpose_Avg_q4er_adult!$O$1:$AA$52,3,FALSE)</f>
        <v>0.424731182795699</v>
      </c>
      <c r="F68" s="29">
        <f>VLOOKUP(VLOOKUP($B68,BTS!$E$2:$F$60,2,FALSE),Transpose_Avg_q4er_adult!$O$1:$AA$52,4,FALSE)</f>
        <v>0.254716981132075</v>
      </c>
      <c r="G68" s="29">
        <f>VLOOKUP(VLOOKUP($B68,BTS!$E$2:$F$60,2,FALSE),Transpose_Avg_q4er_adult!$O$1:$AA$52,5,FALSE)</f>
        <v>0.333333333333333</v>
      </c>
      <c r="H68" s="29">
        <f>VLOOKUP(VLOOKUP($B68,BTS!$E$2:$F$60,2,FALSE),Transpose_Avg_q4er_adult!$O$1:$AA$52,6,FALSE)</f>
        <v>0.260869565217391</v>
      </c>
      <c r="I68" s="29">
        <f>VLOOKUP(VLOOKUP($B68,BTS!$E$2:$F$60,2,FALSE),Transpose_Avg_q4er_adult!$O$1:$AA$52,7,FALSE)</f>
        <v>0.104347826086957</v>
      </c>
      <c r="J68" s="29">
        <f>VLOOKUP(VLOOKUP($B68,BTS!$E$2:$F$60,2,FALSE),Transpose_Avg_q4er_adult!$O$1:$AA$52,8,FALSE)</f>
        <v>0.151515151515152</v>
      </c>
      <c r="K68" s="29">
        <f>VLOOKUP(VLOOKUP($B68,BTS!$E$2:$F$60,2,FALSE),Transpose_Avg_q4er_adult!$O$1:$AA$52,9,FALSE)</f>
        <v>0.0625</v>
      </c>
      <c r="L68" s="29">
        <f>VLOOKUP(VLOOKUP($B68,BTS!$E$2:$F$60,2,FALSE),Transpose_Avg_q4er_adult!$O$1:$AA$52,10,FALSE)</f>
        <v>0</v>
      </c>
      <c r="M68" s="29">
        <f>VLOOKUP(VLOOKUP($B68,BTS!$E$2:$F$60,2,FALSE),Transpose_Avg_q4er_adult!$O$1:$AA$52,11,FALSE)</f>
        <v>0.304347826086957</v>
      </c>
      <c r="N68" s="29">
        <f>VLOOKUP(VLOOKUP($B68,BTS!$E$2:$F$60,2,FALSE),Transpose_Avg_q4er_adult!$O$1:$AA$52,12,FALSE)</f>
        <v>0.168067226890756</v>
      </c>
      <c r="O68" s="110">
        <f>VLOOKUP(VLOOKUP($B68,BTS!$E$2:$F$60,2,FALSE),Transpose_Avg_q4er_adult!$O$1:$AA$52,13,FALSE)</f>
        <v>0.805555555555556</v>
      </c>
    </row>
    <row r="69" spans="2:15" ht="16" hidden="1" outlineLevel="1" thickBot="1">
      <c r="B69" s="55" t="s">
        <v>122</v>
      </c>
      <c r="C69" s="173">
        <f>VLOOKUP(VLOOKUP($B69,VName,2,FALSE),Regression_q4er_adult!$J$7:$K$49,2,FALSE)</f>
        <v>0</v>
      </c>
      <c r="D69" s="29">
        <f>VLOOKUP(VLOOKUP($B69,BTS!$E$2:$F$60,2,FALSE),Transpose_Avg_q4er_adult!$O$1:$AA$52,2,FALSE)</f>
        <v>0.511627906976744</v>
      </c>
      <c r="E69" s="29">
        <f>VLOOKUP(VLOOKUP($B69,BTS!$E$2:$F$60,2,FALSE),Transpose_Avg_q4er_adult!$O$1:$AA$52,3,FALSE)</f>
        <v>0.462365591397849</v>
      </c>
      <c r="F69" s="29">
        <f>VLOOKUP(VLOOKUP($B69,BTS!$E$2:$F$60,2,FALSE),Transpose_Avg_q4er_adult!$O$1:$AA$52,4,FALSE)</f>
        <v>0.641509433962264</v>
      </c>
      <c r="G69" s="29">
        <f>VLOOKUP(VLOOKUP($B69,BTS!$E$2:$F$60,2,FALSE),Transpose_Avg_q4er_adult!$O$1:$AA$52,5,FALSE)</f>
        <v>0.541666666666667</v>
      </c>
      <c r="H69" s="29">
        <f>VLOOKUP(VLOOKUP($B69,BTS!$E$2:$F$60,2,FALSE),Transpose_Avg_q4er_adult!$O$1:$AA$52,6,FALSE)</f>
        <v>0.652173913043478</v>
      </c>
      <c r="I69" s="29">
        <f>VLOOKUP(VLOOKUP($B69,BTS!$E$2:$F$60,2,FALSE),Transpose_Avg_q4er_adult!$O$1:$AA$52,7,FALSE)</f>
        <v>0.808695652173913</v>
      </c>
      <c r="J69" s="29">
        <f>VLOOKUP(VLOOKUP($B69,BTS!$E$2:$F$60,2,FALSE),Transpose_Avg_q4er_adult!$O$1:$AA$52,8,FALSE)</f>
        <v>0.787878787878788</v>
      </c>
      <c r="K69" s="29">
        <f>VLOOKUP(VLOOKUP($B69,BTS!$E$2:$F$60,2,FALSE),Transpose_Avg_q4er_adult!$O$1:$AA$52,9,FALSE)</f>
        <v>0.9125</v>
      </c>
      <c r="L69" s="29">
        <f>VLOOKUP(VLOOKUP($B69,BTS!$E$2:$F$60,2,FALSE),Transpose_Avg_q4er_adult!$O$1:$AA$52,10,FALSE)</f>
        <v>0.95</v>
      </c>
      <c r="M69" s="29">
        <f>VLOOKUP(VLOOKUP($B69,BTS!$E$2:$F$60,2,FALSE),Transpose_Avg_q4er_adult!$O$1:$AA$52,11,FALSE)</f>
        <v>0.695652173913043</v>
      </c>
      <c r="N69" s="29">
        <f>VLOOKUP(VLOOKUP($B69,BTS!$E$2:$F$60,2,FALSE),Transpose_Avg_q4er_adult!$O$1:$AA$52,12,FALSE)</f>
        <v>0.756302521008403</v>
      </c>
      <c r="O69" s="110">
        <f>VLOOKUP(VLOOKUP($B69,BTS!$E$2:$F$60,2,FALSE),Transpose_Avg_q4er_adult!$O$1:$AA$52,13,FALSE)</f>
        <v>0.138888888888889</v>
      </c>
    </row>
    <row r="70" spans="2:15" ht="17" hidden="1" outlineLevel="1" thickBot="1">
      <c r="B70" s="31" t="s">
        <v>123</v>
      </c>
      <c r="C70" s="173">
        <f>VLOOKUP(VLOOKUP($B70,VName,2,FALSE),Regression_q4er_adult!$J$7:$K$49,2,FALSE)</f>
        <v>0</v>
      </c>
      <c r="D70" s="29">
        <f>VLOOKUP(VLOOKUP($B70,BTS!$E$2:$F$60,2,FALSE),Transpose_Avg_q4er_adult!$O$1:$AA$52,2,FALSE)</f>
        <v>0.0775193798449612</v>
      </c>
      <c r="E70" s="29">
        <f>VLOOKUP(VLOOKUP($B70,BTS!$E$2:$F$60,2,FALSE),Transpose_Avg_q4er_adult!$O$1:$AA$52,3,FALSE)</f>
        <v>0.0752688172043011</v>
      </c>
      <c r="F70" s="29">
        <f>VLOOKUP(VLOOKUP($B70,BTS!$E$2:$F$60,2,FALSE),Transpose_Avg_q4er_adult!$O$1:$AA$52,4,FALSE)</f>
        <v>0.0849056603773585</v>
      </c>
      <c r="G70" s="29">
        <f>VLOOKUP(VLOOKUP($B70,BTS!$E$2:$F$60,2,FALSE),Transpose_Avg_q4er_adult!$O$1:$AA$52,5,FALSE)</f>
        <v>0.0833333333333333</v>
      </c>
      <c r="H70" s="29">
        <f>VLOOKUP(VLOOKUP($B70,BTS!$E$2:$F$60,2,FALSE),Transpose_Avg_q4er_adult!$O$1:$AA$52,6,FALSE)</f>
        <v>0.0543478260869565</v>
      </c>
      <c r="I70" s="29">
        <f>VLOOKUP(VLOOKUP($B70,BTS!$E$2:$F$60,2,FALSE),Transpose_Avg_q4er_adult!$O$1:$AA$52,7,FALSE)</f>
        <v>0.0869565217391304</v>
      </c>
      <c r="J70" s="29">
        <f>VLOOKUP(VLOOKUP($B70,BTS!$E$2:$F$60,2,FALSE),Transpose_Avg_q4er_adult!$O$1:$AA$52,8,FALSE)</f>
        <v>0.0303030303030303</v>
      </c>
      <c r="K70" s="29">
        <f>VLOOKUP(VLOOKUP($B70,BTS!$E$2:$F$60,2,FALSE),Transpose_Avg_q4er_adult!$O$1:$AA$52,9,FALSE)</f>
        <v>0.025</v>
      </c>
      <c r="L70" s="29">
        <f>VLOOKUP(VLOOKUP($B70,BTS!$E$2:$F$60,2,FALSE),Transpose_Avg_q4er_adult!$O$1:$AA$52,10,FALSE)</f>
        <v>0.05</v>
      </c>
      <c r="M70" s="29">
        <f>VLOOKUP(VLOOKUP($B70,BTS!$E$2:$F$60,2,FALSE),Transpose_Avg_q4er_adult!$O$1:$AA$52,11,FALSE)</f>
        <v>0</v>
      </c>
      <c r="N70" s="29">
        <f>VLOOKUP(VLOOKUP($B70,BTS!$E$2:$F$60,2,FALSE),Transpose_Avg_q4er_adult!$O$1:$AA$52,12,FALSE)</f>
        <v>0.0588235294117647</v>
      </c>
      <c r="O70" s="110">
        <f>VLOOKUP(VLOOKUP($B70,BTS!$E$2:$F$60,2,FALSE),Transpose_Avg_q4er_adult!$O$1:$AA$52,13,FALSE)</f>
        <v>0.0277777777777778</v>
      </c>
    </row>
    <row r="71" spans="2:15" ht="17" hidden="1" outlineLevel="1" thickBot="1">
      <c r="B71" s="31" t="s">
        <v>124</v>
      </c>
      <c r="C71" s="173">
        <f>VLOOKUP(VLOOKUP($B71,VName,2,FALSE),Regression_q4er_adult!$J$7:$K$49,2,FALSE)</f>
        <v>0</v>
      </c>
      <c r="D71" s="29">
        <f>VLOOKUP(VLOOKUP($B71,BTS!$E$2:$F$60,2,FALSE),Transpose_Avg_q4er_adult!$O$1:$AA$52,2,FALSE)</f>
        <v>0.12015503875969</v>
      </c>
      <c r="E71" s="29">
        <f>VLOOKUP(VLOOKUP($B71,BTS!$E$2:$F$60,2,FALSE),Transpose_Avg_q4er_adult!$O$1:$AA$52,3,FALSE)</f>
        <v>0.102150537634409</v>
      </c>
      <c r="F71" s="29">
        <f>VLOOKUP(VLOOKUP($B71,BTS!$E$2:$F$60,2,FALSE),Transpose_Avg_q4er_adult!$O$1:$AA$52,4,FALSE)</f>
        <v>0.0377358490566038</v>
      </c>
      <c r="G71" s="29">
        <f>VLOOKUP(VLOOKUP($B71,BTS!$E$2:$F$60,2,FALSE),Transpose_Avg_q4er_adult!$O$1:$AA$52,5,FALSE)</f>
        <v>0</v>
      </c>
      <c r="H71" s="29">
        <f>VLOOKUP(VLOOKUP($B71,BTS!$E$2:$F$60,2,FALSE),Transpose_Avg_q4er_adult!$O$1:$AA$52,6,FALSE)</f>
        <v>0.0543478260869565</v>
      </c>
      <c r="I71" s="29">
        <f>VLOOKUP(VLOOKUP($B71,BTS!$E$2:$F$60,2,FALSE),Transpose_Avg_q4er_adult!$O$1:$AA$52,7,FALSE)</f>
        <v>0.0260869565217391</v>
      </c>
      <c r="J71" s="29">
        <f>VLOOKUP(VLOOKUP($B71,BTS!$E$2:$F$60,2,FALSE),Transpose_Avg_q4er_adult!$O$1:$AA$52,8,FALSE)</f>
        <v>0</v>
      </c>
      <c r="K71" s="29">
        <f>VLOOKUP(VLOOKUP($B71,BTS!$E$2:$F$60,2,FALSE),Transpose_Avg_q4er_adult!$O$1:$AA$52,9,FALSE)</f>
        <v>0.0125</v>
      </c>
      <c r="L71" s="29">
        <f>VLOOKUP(VLOOKUP($B71,BTS!$E$2:$F$60,2,FALSE),Transpose_Avg_q4er_adult!$O$1:$AA$52,10,FALSE)</f>
        <v>0</v>
      </c>
      <c r="M71" s="29">
        <f>VLOOKUP(VLOOKUP($B71,BTS!$E$2:$F$60,2,FALSE),Transpose_Avg_q4er_adult!$O$1:$AA$52,11,FALSE)</f>
        <v>0.0869565217391304</v>
      </c>
      <c r="N71" s="29">
        <f>VLOOKUP(VLOOKUP($B71,BTS!$E$2:$F$60,2,FALSE),Transpose_Avg_q4er_adult!$O$1:$AA$52,12,FALSE)</f>
        <v>0.0336134453781513</v>
      </c>
      <c r="O71" s="110">
        <f>VLOOKUP(VLOOKUP($B71,BTS!$E$2:$F$60,2,FALSE),Transpose_Avg_q4er_adult!$O$1:$AA$52,13,FALSE)</f>
        <v>0.0277777777777778</v>
      </c>
    </row>
    <row r="72" spans="2:15" ht="17" hidden="1" outlineLevel="1" thickBot="1">
      <c r="B72" s="31" t="s">
        <v>125</v>
      </c>
      <c r="C72" s="173">
        <f>VLOOKUP(VLOOKUP($B72,VName,2,FALSE),Regression_q4er_adult!$J$7:$K$49,2,FALSE)</f>
        <v>0.0851092912736384</v>
      </c>
      <c r="D72" s="29">
        <f>VLOOKUP(VLOOKUP($B72,BTS!$E$2:$F$60,2,FALSE),Transpose_Avg_q4er_adult!$O$1:$AA$52,2,FALSE)</f>
        <v>0.507751937984496</v>
      </c>
      <c r="E72" s="29">
        <f>VLOOKUP(VLOOKUP($B72,BTS!$E$2:$F$60,2,FALSE),Transpose_Avg_q4er_adult!$O$1:$AA$52,3,FALSE)</f>
        <v>0.709677419354839</v>
      </c>
      <c r="F72" s="29">
        <f>VLOOKUP(VLOOKUP($B72,BTS!$E$2:$F$60,2,FALSE),Transpose_Avg_q4er_adult!$O$1:$AA$52,4,FALSE)</f>
        <v>0.594339622641509</v>
      </c>
      <c r="G72" s="29">
        <f>VLOOKUP(VLOOKUP($B72,BTS!$E$2:$F$60,2,FALSE),Transpose_Avg_q4er_adult!$O$1:$AA$52,5,FALSE)</f>
        <v>0.583333333333333</v>
      </c>
      <c r="H72" s="29">
        <f>VLOOKUP(VLOOKUP($B72,BTS!$E$2:$F$60,2,FALSE),Transpose_Avg_q4er_adult!$O$1:$AA$52,6,FALSE)</f>
        <v>0.554347826086957</v>
      </c>
      <c r="I72" s="29">
        <f>VLOOKUP(VLOOKUP($B72,BTS!$E$2:$F$60,2,FALSE),Transpose_Avg_q4er_adult!$O$1:$AA$52,7,FALSE)</f>
        <v>0.60</v>
      </c>
      <c r="J72" s="29">
        <f>VLOOKUP(VLOOKUP($B72,BTS!$E$2:$F$60,2,FALSE),Transpose_Avg_q4er_adult!$O$1:$AA$52,8,FALSE)</f>
        <v>0.606060606060606</v>
      </c>
      <c r="K72" s="29">
        <f>VLOOKUP(VLOOKUP($B72,BTS!$E$2:$F$60,2,FALSE),Transpose_Avg_q4er_adult!$O$1:$AA$52,9,FALSE)</f>
        <v>0.65</v>
      </c>
      <c r="L72" s="29">
        <f>VLOOKUP(VLOOKUP($B72,BTS!$E$2:$F$60,2,FALSE),Transpose_Avg_q4er_adult!$O$1:$AA$52,10,FALSE)</f>
        <v>0.90</v>
      </c>
      <c r="M72" s="29">
        <f>VLOOKUP(VLOOKUP($B72,BTS!$E$2:$F$60,2,FALSE),Transpose_Avg_q4er_adult!$O$1:$AA$52,11,FALSE)</f>
        <v>0.652173913043478</v>
      </c>
      <c r="N72" s="29">
        <f>VLOOKUP(VLOOKUP($B72,BTS!$E$2:$F$60,2,FALSE),Transpose_Avg_q4er_adult!$O$1:$AA$52,12,FALSE)</f>
        <v>0.495798319327731</v>
      </c>
      <c r="O72" s="110">
        <f>VLOOKUP(VLOOKUP($B72,BTS!$E$2:$F$60,2,FALSE),Transpose_Avg_q4er_adult!$O$1:$AA$52,13,FALSE)</f>
        <v>0.583333333333333</v>
      </c>
    </row>
    <row r="73" spans="2:15" ht="17" hidden="1" outlineLevel="1" thickBot="1">
      <c r="B73" s="31" t="s">
        <v>126</v>
      </c>
      <c r="C73" s="173">
        <f>VLOOKUP(VLOOKUP($B73,VName,2,FALSE),Regression_q4er_adult!$J$7:$K$49,2,FALSE)</f>
        <v>0</v>
      </c>
      <c r="D73" s="29">
        <f>VLOOKUP(VLOOKUP($B73,BTS!$E$2:$F$60,2,FALSE),Transpose_Avg_q4er_adult!$O$1:$AA$52,2,FALSE)</f>
        <v>0.197674418604651</v>
      </c>
      <c r="E73" s="29">
        <f>VLOOKUP(VLOOKUP($B73,BTS!$E$2:$F$60,2,FALSE),Transpose_Avg_q4er_adult!$O$1:$AA$52,3,FALSE)</f>
        <v>0.0483870967741935</v>
      </c>
      <c r="F73" s="29">
        <f>VLOOKUP(VLOOKUP($B73,BTS!$E$2:$F$60,2,FALSE),Transpose_Avg_q4er_adult!$O$1:$AA$52,4,FALSE)</f>
        <v>0.122641509433962</v>
      </c>
      <c r="G73" s="29">
        <f>VLOOKUP(VLOOKUP($B73,BTS!$E$2:$F$60,2,FALSE),Transpose_Avg_q4er_adult!$O$1:$AA$52,5,FALSE)</f>
        <v>0.0416666666666667</v>
      </c>
      <c r="H73" s="29">
        <f>VLOOKUP(VLOOKUP($B73,BTS!$E$2:$F$60,2,FALSE),Transpose_Avg_q4er_adult!$O$1:$AA$52,6,FALSE)</f>
        <v>0.130434782608696</v>
      </c>
      <c r="I73" s="29">
        <f>VLOOKUP(VLOOKUP($B73,BTS!$E$2:$F$60,2,FALSE),Transpose_Avg_q4er_adult!$O$1:$AA$52,7,FALSE)</f>
        <v>0.139130434782609</v>
      </c>
      <c r="J73" s="29">
        <f>VLOOKUP(VLOOKUP($B73,BTS!$E$2:$F$60,2,FALSE),Transpose_Avg_q4er_adult!$O$1:$AA$52,8,FALSE)</f>
        <v>0.212121212121212</v>
      </c>
      <c r="K73" s="29">
        <f>VLOOKUP(VLOOKUP($B73,BTS!$E$2:$F$60,2,FALSE),Transpose_Avg_q4er_adult!$O$1:$AA$52,9,FALSE)</f>
        <v>0.05</v>
      </c>
      <c r="L73" s="29">
        <f>VLOOKUP(VLOOKUP($B73,BTS!$E$2:$F$60,2,FALSE),Transpose_Avg_q4er_adult!$O$1:$AA$52,10,FALSE)</f>
        <v>0.10</v>
      </c>
      <c r="M73" s="29">
        <f>VLOOKUP(VLOOKUP($B73,BTS!$E$2:$F$60,2,FALSE),Transpose_Avg_q4er_adult!$O$1:$AA$52,11,FALSE)</f>
        <v>0.0869565217391304</v>
      </c>
      <c r="N73" s="29">
        <f>VLOOKUP(VLOOKUP($B73,BTS!$E$2:$F$60,2,FALSE),Transpose_Avg_q4er_adult!$O$1:$AA$52,12,FALSE)</f>
        <v>0.100840336134454</v>
      </c>
      <c r="O73" s="110">
        <f>VLOOKUP(VLOOKUP($B73,BTS!$E$2:$F$60,2,FALSE),Transpose_Avg_q4er_adult!$O$1:$AA$52,13,FALSE)</f>
        <v>0.138888888888889</v>
      </c>
    </row>
    <row r="74" spans="2:15" ht="16" hidden="1" outlineLevel="1" thickBot="1">
      <c r="B74" s="55" t="s">
        <v>127</v>
      </c>
      <c r="C74" s="173">
        <f>VLOOKUP(VLOOKUP($B74,VName,2,FALSE),Regression_q4er_adult!$J$7:$K$49,2,FALSE)</f>
        <v>0</v>
      </c>
      <c r="D74" s="29">
        <f>VLOOKUP(VLOOKUP($B74,BTS!$E$2:$F$60,2,FALSE),Transpose_Avg_q4er_adult!$O$1:$AA$52,2,FALSE)</f>
        <v>0.0891472868217054</v>
      </c>
      <c r="E74" s="29">
        <f>VLOOKUP(VLOOKUP($B74,BTS!$E$2:$F$60,2,FALSE),Transpose_Avg_q4er_adult!$O$1:$AA$52,3,FALSE)</f>
        <v>0.0376344086021505</v>
      </c>
      <c r="F74" s="29">
        <f>VLOOKUP(VLOOKUP($B74,BTS!$E$2:$F$60,2,FALSE),Transpose_Avg_q4er_adult!$O$1:$AA$52,4,FALSE)</f>
        <v>0.0377358490566038</v>
      </c>
      <c r="G74" s="29">
        <f>VLOOKUP(VLOOKUP($B74,BTS!$E$2:$F$60,2,FALSE),Transpose_Avg_q4er_adult!$O$1:$AA$52,5,FALSE)</f>
        <v>0.104166666666667</v>
      </c>
      <c r="H74" s="29">
        <f>VLOOKUP(VLOOKUP($B74,BTS!$E$2:$F$60,2,FALSE),Transpose_Avg_q4er_adult!$O$1:$AA$52,6,FALSE)</f>
        <v>0.0652173913043478</v>
      </c>
      <c r="I74" s="29">
        <f>VLOOKUP(VLOOKUP($B74,BTS!$E$2:$F$60,2,FALSE),Transpose_Avg_q4er_adult!$O$1:$AA$52,7,FALSE)</f>
        <v>0.0347826086956522</v>
      </c>
      <c r="J74" s="29">
        <f>VLOOKUP(VLOOKUP($B74,BTS!$E$2:$F$60,2,FALSE),Transpose_Avg_q4er_adult!$O$1:$AA$52,8,FALSE)</f>
        <v>0.0303030303030303</v>
      </c>
      <c r="K74" s="29">
        <f>VLOOKUP(VLOOKUP($B74,BTS!$E$2:$F$60,2,FALSE),Transpose_Avg_q4er_adult!$O$1:$AA$52,9,FALSE)</f>
        <v>0.025</v>
      </c>
      <c r="L74" s="29">
        <f>VLOOKUP(VLOOKUP($B74,BTS!$E$2:$F$60,2,FALSE),Transpose_Avg_q4er_adult!$O$1:$AA$52,10,FALSE)</f>
        <v>0</v>
      </c>
      <c r="M74" s="29">
        <f>VLOOKUP(VLOOKUP($B74,BTS!$E$2:$F$60,2,FALSE),Transpose_Avg_q4er_adult!$O$1:$AA$52,11,FALSE)</f>
        <v>0.0434782608695652</v>
      </c>
      <c r="N74" s="29">
        <f>VLOOKUP(VLOOKUP($B74,BTS!$E$2:$F$60,2,FALSE),Transpose_Avg_q4er_adult!$O$1:$AA$52,12,FALSE)</f>
        <v>0.0336134453781513</v>
      </c>
      <c r="O74" s="110">
        <f>VLOOKUP(VLOOKUP($B74,BTS!$E$2:$F$60,2,FALSE),Transpose_Avg_q4er_adult!$O$1:$AA$52,13,FALSE)</f>
        <v>0.0277777777777778</v>
      </c>
    </row>
    <row r="75" spans="2:15" ht="17" hidden="1" outlineLevel="1" thickBot="1">
      <c r="B75" s="31" t="s">
        <v>128</v>
      </c>
      <c r="C75" s="173">
        <f>VLOOKUP(VLOOKUP($B75,VName,2,FALSE),Regression_q4er_adult!$J$7:$K$49,2,FALSE)</f>
        <v>0</v>
      </c>
      <c r="D75" s="29">
        <f>VLOOKUP(VLOOKUP($B75,BTS!$E$2:$F$60,2,FALSE),Transpose_Avg_q4er_adult!$O$1:$AA$52,2,FALSE)</f>
        <v>0.0658914728682171</v>
      </c>
      <c r="E75" s="29">
        <f>VLOOKUP(VLOOKUP($B75,BTS!$E$2:$F$60,2,FALSE),Transpose_Avg_q4er_adult!$O$1:$AA$52,3,FALSE)</f>
        <v>0.0591397849462366</v>
      </c>
      <c r="F75" s="29">
        <f>VLOOKUP(VLOOKUP($B75,BTS!$E$2:$F$60,2,FALSE),Transpose_Avg_q4er_adult!$O$1:$AA$52,4,FALSE)</f>
        <v>0.0566037735849057</v>
      </c>
      <c r="G75" s="29">
        <f>VLOOKUP(VLOOKUP($B75,BTS!$E$2:$F$60,2,FALSE),Transpose_Avg_q4er_adult!$O$1:$AA$52,5,FALSE)</f>
        <v>0.1875</v>
      </c>
      <c r="H75" s="29">
        <f>VLOOKUP(VLOOKUP($B75,BTS!$E$2:$F$60,2,FALSE),Transpose_Avg_q4er_adult!$O$1:$AA$52,6,FALSE)</f>
        <v>0.0543478260869565</v>
      </c>
      <c r="I75" s="29">
        <f>VLOOKUP(VLOOKUP($B75,BTS!$E$2:$F$60,2,FALSE),Transpose_Avg_q4er_adult!$O$1:$AA$52,7,FALSE)</f>
        <v>0.0782608695652174</v>
      </c>
      <c r="J75" s="29">
        <f>VLOOKUP(VLOOKUP($B75,BTS!$E$2:$F$60,2,FALSE),Transpose_Avg_q4er_adult!$O$1:$AA$52,8,FALSE)</f>
        <v>0.0909090909090909</v>
      </c>
      <c r="K75" s="29">
        <f>VLOOKUP(VLOOKUP($B75,BTS!$E$2:$F$60,2,FALSE),Transpose_Avg_q4er_adult!$O$1:$AA$52,9,FALSE)</f>
        <v>0.0875</v>
      </c>
      <c r="L75" s="29">
        <f>VLOOKUP(VLOOKUP($B75,BTS!$E$2:$F$60,2,FALSE),Transpose_Avg_q4er_adult!$O$1:$AA$52,10,FALSE)</f>
        <v>0</v>
      </c>
      <c r="M75" s="29">
        <f>VLOOKUP(VLOOKUP($B75,BTS!$E$2:$F$60,2,FALSE),Transpose_Avg_q4er_adult!$O$1:$AA$52,11,FALSE)</f>
        <v>0.0434782608695652</v>
      </c>
      <c r="N75" s="29">
        <f>VLOOKUP(VLOOKUP($B75,BTS!$E$2:$F$60,2,FALSE),Transpose_Avg_q4er_adult!$O$1:$AA$52,12,FALSE)</f>
        <v>0.0756302521008403</v>
      </c>
      <c r="O75" s="110">
        <f>VLOOKUP(VLOOKUP($B75,BTS!$E$2:$F$60,2,FALSE),Transpose_Avg_q4er_adult!$O$1:$AA$52,13,FALSE)</f>
        <v>0.0555555555555556</v>
      </c>
    </row>
    <row r="76" spans="2:15" ht="17" hidden="1" outlineLevel="1" thickBot="1">
      <c r="B76" s="31" t="s">
        <v>129</v>
      </c>
      <c r="C76" s="173">
        <f>VLOOKUP(VLOOKUP($B76,VName,2,FALSE),Regression_q4er_adult!$J$7:$K$49,2,FALSE)</f>
        <v>0</v>
      </c>
      <c r="D76" s="29">
        <f>VLOOKUP(VLOOKUP($B76,BTS!$E$2:$F$60,2,FALSE),Transpose_Avg_q4er_adult!$O$1:$AA$52,2,FALSE)</f>
        <v>0.0542635658914729</v>
      </c>
      <c r="E76" s="29">
        <f>VLOOKUP(VLOOKUP($B76,BTS!$E$2:$F$60,2,FALSE),Transpose_Avg_q4er_adult!$O$1:$AA$52,3,FALSE)</f>
        <v>0.0483870967741935</v>
      </c>
      <c r="F76" s="29">
        <f>VLOOKUP(VLOOKUP($B76,BTS!$E$2:$F$60,2,FALSE),Transpose_Avg_q4er_adult!$O$1:$AA$52,4,FALSE)</f>
        <v>0.0943396226415094</v>
      </c>
      <c r="G76" s="29">
        <f>VLOOKUP(VLOOKUP($B76,BTS!$E$2:$F$60,2,FALSE),Transpose_Avg_q4er_adult!$O$1:$AA$52,5,FALSE)</f>
        <v>0.0625</v>
      </c>
      <c r="H76" s="29">
        <f>VLOOKUP(VLOOKUP($B76,BTS!$E$2:$F$60,2,FALSE),Transpose_Avg_q4er_adult!$O$1:$AA$52,6,FALSE)</f>
        <v>0.0869565217391304</v>
      </c>
      <c r="I76" s="29">
        <f>VLOOKUP(VLOOKUP($B76,BTS!$E$2:$F$60,2,FALSE),Transpose_Avg_q4er_adult!$O$1:$AA$52,7,FALSE)</f>
        <v>0.0434782608695652</v>
      </c>
      <c r="J76" s="29">
        <f>VLOOKUP(VLOOKUP($B76,BTS!$E$2:$F$60,2,FALSE),Transpose_Avg_q4er_adult!$O$1:$AA$52,8,FALSE)</f>
        <v>0</v>
      </c>
      <c r="K76" s="29">
        <f>VLOOKUP(VLOOKUP($B76,BTS!$E$2:$F$60,2,FALSE),Transpose_Avg_q4er_adult!$O$1:$AA$52,9,FALSE)</f>
        <v>0.075</v>
      </c>
      <c r="L76" s="29">
        <f>VLOOKUP(VLOOKUP($B76,BTS!$E$2:$F$60,2,FALSE),Transpose_Avg_q4er_adult!$O$1:$AA$52,10,FALSE)</f>
        <v>0</v>
      </c>
      <c r="M76" s="29">
        <f>VLOOKUP(VLOOKUP($B76,BTS!$E$2:$F$60,2,FALSE),Transpose_Avg_q4er_adult!$O$1:$AA$52,11,FALSE)</f>
        <v>0.0434782608695652</v>
      </c>
      <c r="N76" s="29">
        <f>VLOOKUP(VLOOKUP($B76,BTS!$E$2:$F$60,2,FALSE),Transpose_Avg_q4er_adult!$O$1:$AA$52,12,FALSE)</f>
        <v>0.142857142857143</v>
      </c>
      <c r="O76" s="110">
        <f>VLOOKUP(VLOOKUP($B76,BTS!$E$2:$F$60,2,FALSE),Transpose_Avg_q4er_adult!$O$1:$AA$52,13,FALSE)</f>
        <v>0.166666666666667</v>
      </c>
    </row>
    <row r="77" spans="2:15" ht="17" hidden="1" outlineLevel="1" thickBot="1">
      <c r="B77" s="31" t="s">
        <v>130</v>
      </c>
      <c r="C77" s="173">
        <f>VLOOKUP(VLOOKUP($B77,VName,2,FALSE),Regression_q4er_adult!$J$7:$K$49,2,FALSE)</f>
        <v>0</v>
      </c>
      <c r="D77" s="29">
        <f>VLOOKUP(VLOOKUP($B77,BTS!$E$2:$F$60,2,FALSE),Transpose_Avg_q4er_adult!$O$1:$AA$52,2,FALSE)</f>
        <v>0.0271317829457364</v>
      </c>
      <c r="E77" s="29">
        <f>VLOOKUP(VLOOKUP($B77,BTS!$E$2:$F$60,2,FALSE),Transpose_Avg_q4er_adult!$O$1:$AA$52,3,FALSE)</f>
        <v>0.00537634408602151</v>
      </c>
      <c r="F77" s="29">
        <f>VLOOKUP(VLOOKUP($B77,BTS!$E$2:$F$60,2,FALSE),Transpose_Avg_q4er_adult!$O$1:$AA$52,4,FALSE)</f>
        <v>0.0754716981132075</v>
      </c>
      <c r="G77" s="29">
        <f>VLOOKUP(VLOOKUP($B77,BTS!$E$2:$F$60,2,FALSE),Transpose_Avg_q4er_adult!$O$1:$AA$52,5,FALSE)</f>
        <v>0</v>
      </c>
      <c r="H77" s="29">
        <f>VLOOKUP(VLOOKUP($B77,BTS!$E$2:$F$60,2,FALSE),Transpose_Avg_q4er_adult!$O$1:$AA$52,6,FALSE)</f>
        <v>0.0434782608695652</v>
      </c>
      <c r="I77" s="29">
        <f>VLOOKUP(VLOOKUP($B77,BTS!$E$2:$F$60,2,FALSE),Transpose_Avg_q4er_adult!$O$1:$AA$52,7,FALSE)</f>
        <v>0.0173913043478261</v>
      </c>
      <c r="J77" s="29">
        <f>VLOOKUP(VLOOKUP($B77,BTS!$E$2:$F$60,2,FALSE),Transpose_Avg_q4er_adult!$O$1:$AA$52,8,FALSE)</f>
        <v>0</v>
      </c>
      <c r="K77" s="29">
        <f>VLOOKUP(VLOOKUP($B77,BTS!$E$2:$F$60,2,FALSE),Transpose_Avg_q4er_adult!$O$1:$AA$52,9,FALSE)</f>
        <v>0.025</v>
      </c>
      <c r="L77" s="29">
        <f>VLOOKUP(VLOOKUP($B77,BTS!$E$2:$F$60,2,FALSE),Transpose_Avg_q4er_adult!$O$1:$AA$52,10,FALSE)</f>
        <v>0</v>
      </c>
      <c r="M77" s="29">
        <f>VLOOKUP(VLOOKUP($B77,BTS!$E$2:$F$60,2,FALSE),Transpose_Avg_q4er_adult!$O$1:$AA$52,11,FALSE)</f>
        <v>0</v>
      </c>
      <c r="N77" s="29">
        <f>VLOOKUP(VLOOKUP($B77,BTS!$E$2:$F$60,2,FALSE),Transpose_Avg_q4er_adult!$O$1:$AA$52,12,FALSE)</f>
        <v>0.0168067226890756</v>
      </c>
      <c r="O77" s="110">
        <f>VLOOKUP(VLOOKUP($B77,BTS!$E$2:$F$60,2,FALSE),Transpose_Avg_q4er_adult!$O$1:$AA$52,13,FALSE)</f>
        <v>0.0277777777777778</v>
      </c>
    </row>
    <row r="78" spans="2:15" ht="16" hidden="1" outlineLevel="1" thickBot="1">
      <c r="B78" s="55" t="s">
        <v>131</v>
      </c>
      <c r="C78" s="173">
        <f>VLOOKUP(VLOOKUP($B78,VName,2,FALSE),Regression_q4er_adult!$J$7:$K$49,2,FALSE)</f>
        <v>0</v>
      </c>
      <c r="D78" s="29">
        <f>VLOOKUP(VLOOKUP($B78,BTS!$E$2:$F$60,2,FALSE),Transpose_Avg_q4er_adult!$O$1:$AA$52,2,FALSE)</f>
        <v>0.00387596899224806</v>
      </c>
      <c r="E78" s="29">
        <f>VLOOKUP(VLOOKUP($B78,BTS!$E$2:$F$60,2,FALSE),Transpose_Avg_q4er_adult!$O$1:$AA$52,3,FALSE)</f>
        <v>0</v>
      </c>
      <c r="F78" s="29">
        <f>VLOOKUP(VLOOKUP($B78,BTS!$E$2:$F$60,2,FALSE),Transpose_Avg_q4er_adult!$O$1:$AA$52,4,FALSE)</f>
        <v>0</v>
      </c>
      <c r="G78" s="29">
        <f>VLOOKUP(VLOOKUP($B78,BTS!$E$2:$F$60,2,FALSE),Transpose_Avg_q4er_adult!$O$1:$AA$52,5,FALSE)</f>
        <v>0.0208333333333333</v>
      </c>
      <c r="H78" s="29">
        <f>VLOOKUP(VLOOKUP($B78,BTS!$E$2:$F$60,2,FALSE),Transpose_Avg_q4er_adult!$O$1:$AA$52,6,FALSE)</f>
        <v>0</v>
      </c>
      <c r="I78" s="29">
        <f>VLOOKUP(VLOOKUP($B78,BTS!$E$2:$F$60,2,FALSE),Transpose_Avg_q4er_adult!$O$1:$AA$52,7,FALSE)</f>
        <v>0</v>
      </c>
      <c r="J78" s="29">
        <f>VLOOKUP(VLOOKUP($B78,BTS!$E$2:$F$60,2,FALSE),Transpose_Avg_q4er_adult!$O$1:$AA$52,8,FALSE)</f>
        <v>0</v>
      </c>
      <c r="K78" s="29">
        <f>VLOOKUP(VLOOKUP($B78,BTS!$E$2:$F$60,2,FALSE),Transpose_Avg_q4er_adult!$O$1:$AA$52,9,FALSE)</f>
        <v>0</v>
      </c>
      <c r="L78" s="29">
        <f>VLOOKUP(VLOOKUP($B78,BTS!$E$2:$F$60,2,FALSE),Transpose_Avg_q4er_adult!$O$1:$AA$52,10,FALSE)</f>
        <v>0</v>
      </c>
      <c r="M78" s="29">
        <f>VLOOKUP(VLOOKUP($B78,BTS!$E$2:$F$60,2,FALSE),Transpose_Avg_q4er_adult!$O$1:$AA$52,11,FALSE)</f>
        <v>0</v>
      </c>
      <c r="N78" s="29">
        <f>VLOOKUP(VLOOKUP($B78,BTS!$E$2:$F$60,2,FALSE),Transpose_Avg_q4er_adult!$O$1:$AA$52,12,FALSE)</f>
        <v>0</v>
      </c>
      <c r="O78" s="110">
        <f>VLOOKUP(VLOOKUP($B78,BTS!$E$2:$F$60,2,FALSE),Transpose_Avg_q4er_adult!$O$1:$AA$52,13,FALSE)</f>
        <v>0</v>
      </c>
    </row>
    <row r="79" spans="2:15" ht="16" hidden="1" outlineLevel="1" thickBot="1">
      <c r="B79" s="55" t="s">
        <v>132</v>
      </c>
      <c r="C79" s="173">
        <f>VLOOKUP(VLOOKUP($B79,VName,2,FALSE),Regression_q4er_adult!$J$7:$K$49,2,FALSE)</f>
        <v>0</v>
      </c>
      <c r="D79" s="29">
        <f>VLOOKUP(VLOOKUP($B79,BTS!$E$2:$F$60,2,FALSE),Transpose_Avg_q4er_adult!$O$1:$AA$52,2,FALSE)</f>
        <v>0.0465116279069767</v>
      </c>
      <c r="E79" s="29">
        <f>VLOOKUP(VLOOKUP($B79,BTS!$E$2:$F$60,2,FALSE),Transpose_Avg_q4er_adult!$O$1:$AA$52,3,FALSE)</f>
        <v>0.0483870967741935</v>
      </c>
      <c r="F79" s="29">
        <f>VLOOKUP(VLOOKUP($B79,BTS!$E$2:$F$60,2,FALSE),Transpose_Avg_q4er_adult!$O$1:$AA$52,4,FALSE)</f>
        <v>0</v>
      </c>
      <c r="G79" s="29">
        <f>VLOOKUP(VLOOKUP($B79,BTS!$E$2:$F$60,2,FALSE),Transpose_Avg_q4er_adult!$O$1:$AA$52,5,FALSE)</f>
        <v>0.0208333333333333</v>
      </c>
      <c r="H79" s="29">
        <f>VLOOKUP(VLOOKUP($B79,BTS!$E$2:$F$60,2,FALSE),Transpose_Avg_q4er_adult!$O$1:$AA$52,6,FALSE)</f>
        <v>0.0108695652173913</v>
      </c>
      <c r="I79" s="29">
        <f>VLOOKUP(VLOOKUP($B79,BTS!$E$2:$F$60,2,FALSE),Transpose_Avg_q4er_adult!$O$1:$AA$52,7,FALSE)</f>
        <v>0.0260869565217391</v>
      </c>
      <c r="J79" s="29">
        <f>VLOOKUP(VLOOKUP($B79,BTS!$E$2:$F$60,2,FALSE),Transpose_Avg_q4er_adult!$O$1:$AA$52,8,FALSE)</f>
        <v>0</v>
      </c>
      <c r="K79" s="29">
        <f>VLOOKUP(VLOOKUP($B79,BTS!$E$2:$F$60,2,FALSE),Transpose_Avg_q4er_adult!$O$1:$AA$52,9,FALSE)</f>
        <v>0.0125</v>
      </c>
      <c r="L79" s="29">
        <f>VLOOKUP(VLOOKUP($B79,BTS!$E$2:$F$60,2,FALSE),Transpose_Avg_q4er_adult!$O$1:$AA$52,10,FALSE)</f>
        <v>0</v>
      </c>
      <c r="M79" s="29">
        <f>VLOOKUP(VLOOKUP($B79,BTS!$E$2:$F$60,2,FALSE),Transpose_Avg_q4er_adult!$O$1:$AA$52,11,FALSE)</f>
        <v>0.130434782608696</v>
      </c>
      <c r="N79" s="29">
        <f>VLOOKUP(VLOOKUP($B79,BTS!$E$2:$F$60,2,FALSE),Transpose_Avg_q4er_adult!$O$1:$AA$52,12,FALSE)</f>
        <v>0.00840336134453781</v>
      </c>
      <c r="O79" s="110">
        <f>VLOOKUP(VLOOKUP($B79,BTS!$E$2:$F$60,2,FALSE),Transpose_Avg_q4er_adult!$O$1:$AA$52,13,FALSE)</f>
        <v>0.111111111111111</v>
      </c>
    </row>
    <row r="80" spans="2:15" ht="16" hidden="1" outlineLevel="1" thickBot="1">
      <c r="B80" s="55" t="s">
        <v>133</v>
      </c>
      <c r="C80" s="173">
        <f>VLOOKUP(VLOOKUP($B80,VName,2,FALSE),Regression_q4er_adult!$J$7:$K$49,2,FALSE)</f>
        <v>0</v>
      </c>
      <c r="D80" s="29">
        <f>VLOOKUP(VLOOKUP($B80,BTS!$E$2:$F$60,2,FALSE),Transpose_Avg_q4er_adult!$O$1:$AA$52,2,FALSE)</f>
        <v>0.00387596899224806</v>
      </c>
      <c r="E80" s="29">
        <f>VLOOKUP(VLOOKUP($B80,BTS!$E$2:$F$60,2,FALSE),Transpose_Avg_q4er_adult!$O$1:$AA$52,3,FALSE)</f>
        <v>0.0591397849462366</v>
      </c>
      <c r="F80" s="29">
        <f>VLOOKUP(VLOOKUP($B80,BTS!$E$2:$F$60,2,FALSE),Transpose_Avg_q4er_adult!$O$1:$AA$52,4,FALSE)</f>
        <v>0.00943396226415094</v>
      </c>
      <c r="G80" s="29">
        <f>VLOOKUP(VLOOKUP($B80,BTS!$E$2:$F$60,2,FALSE),Transpose_Avg_q4er_adult!$O$1:$AA$52,5,FALSE)</f>
        <v>0.104166666666667</v>
      </c>
      <c r="H80" s="29">
        <f>VLOOKUP(VLOOKUP($B80,BTS!$E$2:$F$60,2,FALSE),Transpose_Avg_q4er_adult!$O$1:$AA$52,6,FALSE)</f>
        <v>0</v>
      </c>
      <c r="I80" s="29">
        <f>VLOOKUP(VLOOKUP($B80,BTS!$E$2:$F$60,2,FALSE),Transpose_Avg_q4er_adult!$O$1:$AA$52,7,FALSE)</f>
        <v>0.0521739130434783</v>
      </c>
      <c r="J80" s="29">
        <f>VLOOKUP(VLOOKUP($B80,BTS!$E$2:$F$60,2,FALSE),Transpose_Avg_q4er_adult!$O$1:$AA$52,8,FALSE)</f>
        <v>0</v>
      </c>
      <c r="K80" s="29">
        <f>VLOOKUP(VLOOKUP($B80,BTS!$E$2:$F$60,2,FALSE),Transpose_Avg_q4er_adult!$O$1:$AA$52,9,FALSE)</f>
        <v>0</v>
      </c>
      <c r="L80" s="29">
        <f>VLOOKUP(VLOOKUP($B80,BTS!$E$2:$F$60,2,FALSE),Transpose_Avg_q4er_adult!$O$1:$AA$52,10,FALSE)</f>
        <v>0</v>
      </c>
      <c r="M80" s="29">
        <f>VLOOKUP(VLOOKUP($B80,BTS!$E$2:$F$60,2,FALSE),Transpose_Avg_q4er_adult!$O$1:$AA$52,11,FALSE)</f>
        <v>0</v>
      </c>
      <c r="N80" s="29">
        <f>VLOOKUP(VLOOKUP($B80,BTS!$E$2:$F$60,2,FALSE),Transpose_Avg_q4er_adult!$O$1:$AA$52,12,FALSE)</f>
        <v>0.00840336134453781</v>
      </c>
      <c r="O80" s="110">
        <f>VLOOKUP(VLOOKUP($B80,BTS!$E$2:$F$60,2,FALSE),Transpose_Avg_q4er_adult!$O$1:$AA$52,13,FALSE)</f>
        <v>0</v>
      </c>
    </row>
    <row r="81" spans="2:15" ht="17" hidden="1" outlineLevel="1" thickBot="1">
      <c r="B81" s="31" t="s">
        <v>134</v>
      </c>
      <c r="C81" s="173">
        <f>VLOOKUP(VLOOKUP($B81,VName,2,FALSE),Regression_q4er_adult!$J$7:$K$49,2,FALSE)</f>
        <v>0.145092928624822</v>
      </c>
      <c r="D81" s="29">
        <f>VLOOKUP(VLOOKUP($B81,BTS!$E$2:$F$60,2,FALSE),Transpose_Avg_q4er_adult!$O$1:$AA$52,2,FALSE)</f>
        <v>0.461240310077519</v>
      </c>
      <c r="E81" s="29">
        <f>VLOOKUP(VLOOKUP($B81,BTS!$E$2:$F$60,2,FALSE),Transpose_Avg_q4er_adult!$O$1:$AA$52,3,FALSE)</f>
        <v>0.408602150537634</v>
      </c>
      <c r="F81" s="29">
        <f>VLOOKUP(VLOOKUP($B81,BTS!$E$2:$F$60,2,FALSE),Transpose_Avg_q4er_adult!$O$1:$AA$52,4,FALSE)</f>
        <v>0.415094339622642</v>
      </c>
      <c r="G81" s="29">
        <f>VLOOKUP(VLOOKUP($B81,BTS!$E$2:$F$60,2,FALSE),Transpose_Avg_q4er_adult!$O$1:$AA$52,5,FALSE)</f>
        <v>0.375</v>
      </c>
      <c r="H81" s="29">
        <f>VLOOKUP(VLOOKUP($B81,BTS!$E$2:$F$60,2,FALSE),Transpose_Avg_q4er_adult!$O$1:$AA$52,6,FALSE)</f>
        <v>0.423913043478261</v>
      </c>
      <c r="I81" s="29">
        <f>VLOOKUP(VLOOKUP($B81,BTS!$E$2:$F$60,2,FALSE),Transpose_Avg_q4er_adult!$O$1:$AA$52,7,FALSE)</f>
        <v>0.226086956521739</v>
      </c>
      <c r="J81" s="29">
        <f>VLOOKUP(VLOOKUP($B81,BTS!$E$2:$F$60,2,FALSE),Transpose_Avg_q4er_adult!$O$1:$AA$52,8,FALSE)</f>
        <v>0.606060606060606</v>
      </c>
      <c r="K81" s="29">
        <f>VLOOKUP(VLOOKUP($B81,BTS!$E$2:$F$60,2,FALSE),Transpose_Avg_q4er_adult!$O$1:$AA$52,9,FALSE)</f>
        <v>0.4875</v>
      </c>
      <c r="L81" s="29">
        <f>VLOOKUP(VLOOKUP($B81,BTS!$E$2:$F$60,2,FALSE),Transpose_Avg_q4er_adult!$O$1:$AA$52,10,FALSE)</f>
        <v>0.55</v>
      </c>
      <c r="M81" s="29">
        <f>VLOOKUP(VLOOKUP($B81,BTS!$E$2:$F$60,2,FALSE),Transpose_Avg_q4er_adult!$O$1:$AA$52,11,FALSE)</f>
        <v>0.347826086956522</v>
      </c>
      <c r="N81" s="29">
        <f>VLOOKUP(VLOOKUP($B81,BTS!$E$2:$F$60,2,FALSE),Transpose_Avg_q4er_adult!$O$1:$AA$52,12,FALSE)</f>
        <v>0.176470588235294</v>
      </c>
      <c r="O81" s="110">
        <f>VLOOKUP(VLOOKUP($B81,BTS!$E$2:$F$60,2,FALSE),Transpose_Avg_q4er_adult!$O$1:$AA$52,13,FALSE)</f>
        <v>0.305555555555556</v>
      </c>
    </row>
    <row r="82" spans="2:15" ht="17" hidden="1" outlineLevel="1" thickBot="1">
      <c r="B82" s="31" t="s">
        <v>135</v>
      </c>
      <c r="C82" s="173">
        <f>VLOOKUP(VLOOKUP($B82,VName,2,FALSE),Regression_q4er_adult!$J$7:$K$49,2,FALSE)</f>
        <v>0</v>
      </c>
      <c r="D82" s="29">
        <f>VLOOKUP(VLOOKUP($B82,BTS!$E$2:$F$60,2,FALSE),Transpose_Avg_q4er_adult!$O$1:$AA$52,2,FALSE)</f>
        <v>0.166666666666667</v>
      </c>
      <c r="E82" s="29">
        <f>VLOOKUP(VLOOKUP($B82,BTS!$E$2:$F$60,2,FALSE),Transpose_Avg_q4er_adult!$O$1:$AA$52,3,FALSE)</f>
        <v>0.193548387096774</v>
      </c>
      <c r="F82" s="29">
        <f>VLOOKUP(VLOOKUP($B82,BTS!$E$2:$F$60,2,FALSE),Transpose_Avg_q4er_adult!$O$1:$AA$52,4,FALSE)</f>
        <v>0.320754716981132</v>
      </c>
      <c r="G82" s="29">
        <f>VLOOKUP(VLOOKUP($B82,BTS!$E$2:$F$60,2,FALSE),Transpose_Avg_q4er_adult!$O$1:$AA$52,5,FALSE)</f>
        <v>0.375</v>
      </c>
      <c r="H82" s="29">
        <f>VLOOKUP(VLOOKUP($B82,BTS!$E$2:$F$60,2,FALSE),Transpose_Avg_q4er_adult!$O$1:$AA$52,6,FALSE)</f>
        <v>0.0760869565217391</v>
      </c>
      <c r="I82" s="29">
        <f>VLOOKUP(VLOOKUP($B82,BTS!$E$2:$F$60,2,FALSE),Transpose_Avg_q4er_adult!$O$1:$AA$52,7,FALSE)</f>
        <v>0.391304347826087</v>
      </c>
      <c r="J82" s="29">
        <f>VLOOKUP(VLOOKUP($B82,BTS!$E$2:$F$60,2,FALSE),Transpose_Avg_q4er_adult!$O$1:$AA$52,8,FALSE)</f>
        <v>0.0909090909090909</v>
      </c>
      <c r="K82" s="29">
        <f>VLOOKUP(VLOOKUP($B82,BTS!$E$2:$F$60,2,FALSE),Transpose_Avg_q4er_adult!$O$1:$AA$52,9,FALSE)</f>
        <v>0.3125</v>
      </c>
      <c r="L82" s="29">
        <f>VLOOKUP(VLOOKUP($B82,BTS!$E$2:$F$60,2,FALSE),Transpose_Avg_q4er_adult!$O$1:$AA$52,10,FALSE)</f>
        <v>0</v>
      </c>
      <c r="M82" s="29">
        <f>VLOOKUP(VLOOKUP($B82,BTS!$E$2:$F$60,2,FALSE),Transpose_Avg_q4er_adult!$O$1:$AA$52,11,FALSE)</f>
        <v>0.0434782608695652</v>
      </c>
      <c r="N82" s="29">
        <f>VLOOKUP(VLOOKUP($B82,BTS!$E$2:$F$60,2,FALSE),Transpose_Avg_q4er_adult!$O$1:$AA$52,12,FALSE)</f>
        <v>0.285714285714286</v>
      </c>
      <c r="O82" s="110">
        <f>VLOOKUP(VLOOKUP($B82,BTS!$E$2:$F$60,2,FALSE),Transpose_Avg_q4er_adult!$O$1:$AA$52,13,FALSE)</f>
        <v>0.0833333333333333</v>
      </c>
    </row>
    <row r="83" spans="2:15" ht="17" hidden="1" outlineLevel="1" thickBot="1">
      <c r="B83" s="31" t="s">
        <v>136</v>
      </c>
      <c r="C83" s="173">
        <f>VLOOKUP(VLOOKUP($B83,VName,2,FALSE),Regression_q4er_adult!$J$7:$K$49,2,FALSE)</f>
        <v>0</v>
      </c>
      <c r="D83" s="29">
        <f>VLOOKUP(VLOOKUP($B83,BTS!$E$2:$F$60,2,FALSE),Transpose_Avg_q4er_adult!$O$1:$AA$52,2,FALSE)</f>
        <v>0.0232558139534884</v>
      </c>
      <c r="E83" s="29">
        <f>VLOOKUP(VLOOKUP($B83,BTS!$E$2:$F$60,2,FALSE),Transpose_Avg_q4er_adult!$O$1:$AA$52,3,FALSE)</f>
        <v>0.00537634408602151</v>
      </c>
      <c r="F83" s="29">
        <f>VLOOKUP(VLOOKUP($B83,BTS!$E$2:$F$60,2,FALSE),Transpose_Avg_q4er_adult!$O$1:$AA$52,4,FALSE)</f>
        <v>0.00943396226415094</v>
      </c>
      <c r="G83" s="29">
        <f>VLOOKUP(VLOOKUP($B83,BTS!$E$2:$F$60,2,FALSE),Transpose_Avg_q4er_adult!$O$1:$AA$52,5,FALSE)</f>
        <v>0</v>
      </c>
      <c r="H83" s="29">
        <f>VLOOKUP(VLOOKUP($B83,BTS!$E$2:$F$60,2,FALSE),Transpose_Avg_q4er_adult!$O$1:$AA$52,6,FALSE)</f>
        <v>0</v>
      </c>
      <c r="I83" s="29">
        <f>VLOOKUP(VLOOKUP($B83,BTS!$E$2:$F$60,2,FALSE),Transpose_Avg_q4er_adult!$O$1:$AA$52,7,FALSE)</f>
        <v>0.00869565217391304</v>
      </c>
      <c r="J83" s="29">
        <f>VLOOKUP(VLOOKUP($B83,BTS!$E$2:$F$60,2,FALSE),Transpose_Avg_q4er_adult!$O$1:$AA$52,8,FALSE)</f>
        <v>0</v>
      </c>
      <c r="K83" s="29">
        <f>VLOOKUP(VLOOKUP($B83,BTS!$E$2:$F$60,2,FALSE),Transpose_Avg_q4er_adult!$O$1:$AA$52,9,FALSE)</f>
        <v>0</v>
      </c>
      <c r="L83" s="29">
        <f>VLOOKUP(VLOOKUP($B83,BTS!$E$2:$F$60,2,FALSE),Transpose_Avg_q4er_adult!$O$1:$AA$52,10,FALSE)</f>
        <v>0</v>
      </c>
      <c r="M83" s="29">
        <f>VLOOKUP(VLOOKUP($B83,BTS!$E$2:$F$60,2,FALSE),Transpose_Avg_q4er_adult!$O$1:$AA$52,11,FALSE)</f>
        <v>0</v>
      </c>
      <c r="N83" s="29">
        <f>VLOOKUP(VLOOKUP($B83,BTS!$E$2:$F$60,2,FALSE),Transpose_Avg_q4er_adult!$O$1:$AA$52,12,FALSE)</f>
        <v>0</v>
      </c>
      <c r="O83" s="110">
        <f>VLOOKUP(VLOOKUP($B83,BTS!$E$2:$F$60,2,FALSE),Transpose_Avg_q4er_adult!$O$1:$AA$52,13,FALSE)</f>
        <v>0.0277777777777778</v>
      </c>
    </row>
    <row r="84" spans="2:15" ht="17" hidden="1" outlineLevel="1" thickBot="1">
      <c r="B84" s="31" t="s">
        <v>137</v>
      </c>
      <c r="C84" s="173">
        <f>VLOOKUP(VLOOKUP($B84,VName,2,FALSE),Regression_q4er_adult!$J$7:$K$49,2,FALSE)</f>
        <v>0</v>
      </c>
      <c r="D84" s="29">
        <f>VLOOKUP(VLOOKUP($B84,BTS!$E$2:$F$60,2,FALSE),Transpose_Avg_q4er_adult!$O$1:$AA$52,2,FALSE)</f>
        <v>0.228682170542636</v>
      </c>
      <c r="E84" s="29">
        <f>VLOOKUP(VLOOKUP($B84,BTS!$E$2:$F$60,2,FALSE),Transpose_Avg_q4er_adult!$O$1:$AA$52,3,FALSE)</f>
        <v>0.17741935483871</v>
      </c>
      <c r="F84" s="29">
        <f>VLOOKUP(VLOOKUP($B84,BTS!$E$2:$F$60,2,FALSE),Transpose_Avg_q4er_adult!$O$1:$AA$52,4,FALSE)</f>
        <v>0.0754716981132075</v>
      </c>
      <c r="G84" s="29">
        <f>VLOOKUP(VLOOKUP($B84,BTS!$E$2:$F$60,2,FALSE),Transpose_Avg_q4er_adult!$O$1:$AA$52,5,FALSE)</f>
        <v>0.104166666666667</v>
      </c>
      <c r="H84" s="29">
        <f>VLOOKUP(VLOOKUP($B84,BTS!$E$2:$F$60,2,FALSE),Transpose_Avg_q4er_adult!$O$1:$AA$52,6,FALSE)</f>
        <v>0.16304347826087</v>
      </c>
      <c r="I84" s="29">
        <f>VLOOKUP(VLOOKUP($B84,BTS!$E$2:$F$60,2,FALSE),Transpose_Avg_q4er_adult!$O$1:$AA$52,7,FALSE)</f>
        <v>0.165217391304348</v>
      </c>
      <c r="J84" s="29">
        <f>VLOOKUP(VLOOKUP($B84,BTS!$E$2:$F$60,2,FALSE),Transpose_Avg_q4er_adult!$O$1:$AA$52,8,FALSE)</f>
        <v>0.0606060606060606</v>
      </c>
      <c r="K84" s="29">
        <f>VLOOKUP(VLOOKUP($B84,BTS!$E$2:$F$60,2,FALSE),Transpose_Avg_q4er_adult!$O$1:$AA$52,9,FALSE)</f>
        <v>0.125</v>
      </c>
      <c r="L84" s="29">
        <f>VLOOKUP(VLOOKUP($B84,BTS!$E$2:$F$60,2,FALSE),Transpose_Avg_q4er_adult!$O$1:$AA$52,10,FALSE)</f>
        <v>0.35</v>
      </c>
      <c r="M84" s="29">
        <f>VLOOKUP(VLOOKUP($B84,BTS!$E$2:$F$60,2,FALSE),Transpose_Avg_q4er_adult!$O$1:$AA$52,11,FALSE)</f>
        <v>0.391304347826087</v>
      </c>
      <c r="N84" s="29">
        <f>VLOOKUP(VLOOKUP($B84,BTS!$E$2:$F$60,2,FALSE),Transpose_Avg_q4er_adult!$O$1:$AA$52,12,FALSE)</f>
        <v>0.252100840336134</v>
      </c>
      <c r="O84" s="110">
        <f>VLOOKUP(VLOOKUP($B84,BTS!$E$2:$F$60,2,FALSE),Transpose_Avg_q4er_adult!$O$1:$AA$52,13,FALSE)</f>
        <v>0.222222222222222</v>
      </c>
    </row>
    <row r="85" spans="2:15" ht="17" hidden="1" outlineLevel="1" thickBot="1">
      <c r="B85" s="31" t="s">
        <v>138</v>
      </c>
      <c r="C85" s="173">
        <f>VLOOKUP(VLOOKUP($B85,VName,2,FALSE),Regression_q4er_adult!$J$7:$K$49,2,FALSE)</f>
        <v>0</v>
      </c>
      <c r="D85" s="29">
        <f>VLOOKUP(VLOOKUP($B85,BTS!$E$2:$F$60,2,FALSE),Transpose_Avg_q4er_adult!$O$1:$AA$52,2,FALSE)</f>
        <v>0.0426356589147287</v>
      </c>
      <c r="E85" s="29">
        <f>VLOOKUP(VLOOKUP($B85,BTS!$E$2:$F$60,2,FALSE),Transpose_Avg_q4er_adult!$O$1:$AA$52,3,FALSE)</f>
        <v>0.0645161290322581</v>
      </c>
      <c r="F85" s="29">
        <f>VLOOKUP(VLOOKUP($B85,BTS!$E$2:$F$60,2,FALSE),Transpose_Avg_q4er_adult!$O$1:$AA$52,4,FALSE)</f>
        <v>0.113207547169811</v>
      </c>
      <c r="G85" s="29">
        <f>VLOOKUP(VLOOKUP($B85,BTS!$E$2:$F$60,2,FALSE),Transpose_Avg_q4er_adult!$O$1:$AA$52,5,FALSE)</f>
        <v>0.0833333333333333</v>
      </c>
      <c r="H85" s="29">
        <f>VLOOKUP(VLOOKUP($B85,BTS!$E$2:$F$60,2,FALSE),Transpose_Avg_q4er_adult!$O$1:$AA$52,6,FALSE)</f>
        <v>0.0652173913043478</v>
      </c>
      <c r="I85" s="29">
        <f>VLOOKUP(VLOOKUP($B85,BTS!$E$2:$F$60,2,FALSE),Transpose_Avg_q4er_adult!$O$1:$AA$52,7,FALSE)</f>
        <v>0.356521739130435</v>
      </c>
      <c r="J85" s="29">
        <f>VLOOKUP(VLOOKUP($B85,BTS!$E$2:$F$60,2,FALSE),Transpose_Avg_q4er_adult!$O$1:$AA$52,8,FALSE)</f>
        <v>0</v>
      </c>
      <c r="K85" s="29">
        <f>VLOOKUP(VLOOKUP($B85,BTS!$E$2:$F$60,2,FALSE),Transpose_Avg_q4er_adult!$O$1:$AA$52,9,FALSE)</f>
        <v>0.0625</v>
      </c>
      <c r="L85" s="29">
        <f>VLOOKUP(VLOOKUP($B85,BTS!$E$2:$F$60,2,FALSE),Transpose_Avg_q4er_adult!$O$1:$AA$52,10,FALSE)</f>
        <v>0.05</v>
      </c>
      <c r="M85" s="29">
        <f>VLOOKUP(VLOOKUP($B85,BTS!$E$2:$F$60,2,FALSE),Transpose_Avg_q4er_adult!$O$1:$AA$52,11,FALSE)</f>
        <v>0.260869565217391</v>
      </c>
      <c r="N85" s="29">
        <f>VLOOKUP(VLOOKUP($B85,BTS!$E$2:$F$60,2,FALSE),Transpose_Avg_q4er_adult!$O$1:$AA$52,12,FALSE)</f>
        <v>0.0756302521008403</v>
      </c>
      <c r="O85" s="110">
        <f>VLOOKUP(VLOOKUP($B85,BTS!$E$2:$F$60,2,FALSE),Transpose_Avg_q4er_adult!$O$1:$AA$52,13,FALSE)</f>
        <v>0.111111111111111</v>
      </c>
    </row>
    <row r="86" spans="2:15" ht="17" hidden="1" outlineLevel="1" thickBot="1">
      <c r="B86" s="31" t="s">
        <v>139</v>
      </c>
      <c r="C86" s="173">
        <f>VLOOKUP(VLOOKUP($B86,VName,2,FALSE),Regression_q4er_adult!$J$7:$K$49,2,FALSE)</f>
        <v>0</v>
      </c>
      <c r="D86" s="29">
        <f>VLOOKUP(VLOOKUP($B86,BTS!$E$2:$F$60,2,FALSE),Transpose_Avg_q4er_adult!$O$1:$AA$52,2,FALSE)</f>
        <v>0.0813953488372093</v>
      </c>
      <c r="E86" s="29">
        <f>VLOOKUP(VLOOKUP($B86,BTS!$E$2:$F$60,2,FALSE),Transpose_Avg_q4er_adult!$O$1:$AA$52,3,FALSE)</f>
        <v>0.043010752688172</v>
      </c>
      <c r="F86" s="29">
        <f>VLOOKUP(VLOOKUP($B86,BTS!$E$2:$F$60,2,FALSE),Transpose_Avg_q4er_adult!$O$1:$AA$52,4,FALSE)</f>
        <v>0.160377358490566</v>
      </c>
      <c r="G86" s="29">
        <f>VLOOKUP(VLOOKUP($B86,BTS!$E$2:$F$60,2,FALSE),Transpose_Avg_q4er_adult!$O$1:$AA$52,5,FALSE)</f>
        <v>0.125</v>
      </c>
      <c r="H86" s="29">
        <f>VLOOKUP(VLOOKUP($B86,BTS!$E$2:$F$60,2,FALSE),Transpose_Avg_q4er_adult!$O$1:$AA$52,6,FALSE)</f>
        <v>0.0652173913043478</v>
      </c>
      <c r="I86" s="29">
        <f>VLOOKUP(VLOOKUP($B86,BTS!$E$2:$F$60,2,FALSE),Transpose_Avg_q4er_adult!$O$1:$AA$52,7,FALSE)</f>
        <v>0.0173913043478261</v>
      </c>
      <c r="J86" s="29">
        <f>VLOOKUP(VLOOKUP($B86,BTS!$E$2:$F$60,2,FALSE),Transpose_Avg_q4er_adult!$O$1:$AA$52,8,FALSE)</f>
        <v>0.0303030303030303</v>
      </c>
      <c r="K86" s="29">
        <f>VLOOKUP(VLOOKUP($B86,BTS!$E$2:$F$60,2,FALSE),Transpose_Avg_q4er_adult!$O$1:$AA$52,9,FALSE)</f>
        <v>0.1125</v>
      </c>
      <c r="L86" s="29">
        <f>VLOOKUP(VLOOKUP($B86,BTS!$E$2:$F$60,2,FALSE),Transpose_Avg_q4er_adult!$O$1:$AA$52,10,FALSE)</f>
        <v>0</v>
      </c>
      <c r="M86" s="29">
        <f>VLOOKUP(VLOOKUP($B86,BTS!$E$2:$F$60,2,FALSE),Transpose_Avg_q4er_adult!$O$1:$AA$52,11,FALSE)</f>
        <v>0.0869565217391304</v>
      </c>
      <c r="N86" s="29">
        <f>VLOOKUP(VLOOKUP($B86,BTS!$E$2:$F$60,2,FALSE),Transpose_Avg_q4er_adult!$O$1:$AA$52,12,FALSE)</f>
        <v>0.117647058823529</v>
      </c>
      <c r="O86" s="110">
        <f>VLOOKUP(VLOOKUP($B86,BTS!$E$2:$F$60,2,FALSE),Transpose_Avg_q4er_adult!$O$1:$AA$52,13,FALSE)</f>
        <v>0.0555555555555556</v>
      </c>
    </row>
    <row r="87" spans="2:15" ht="17" hidden="1" outlineLevel="1" thickBot="1">
      <c r="B87" s="31" t="s">
        <v>140</v>
      </c>
      <c r="C87" s="173">
        <f>VLOOKUP(VLOOKUP($B87,VName,2,FALSE),Regression_q4er_adult!$J$7:$K$49,2,FALSE)</f>
        <v>0</v>
      </c>
      <c r="D87" s="29">
        <f>VLOOKUP(VLOOKUP($B87,BTS!$E$2:$F$60,2,FALSE),Transpose_Avg_q4er_adult!$O$1:$AA$52,2,FALSE)</f>
        <v>0.00387596899224806</v>
      </c>
      <c r="E87" s="29">
        <f>VLOOKUP(VLOOKUP($B87,BTS!$E$2:$F$60,2,FALSE),Transpose_Avg_q4er_adult!$O$1:$AA$52,3,FALSE)</f>
        <v>0.0268817204301075</v>
      </c>
      <c r="F87" s="29">
        <f>VLOOKUP(VLOOKUP($B87,BTS!$E$2:$F$60,2,FALSE),Transpose_Avg_q4er_adult!$O$1:$AA$52,4,FALSE)</f>
        <v>0.0188679245283019</v>
      </c>
      <c r="G87" s="29">
        <f>VLOOKUP(VLOOKUP($B87,BTS!$E$2:$F$60,2,FALSE),Transpose_Avg_q4er_adult!$O$1:$AA$52,5,FALSE)</f>
        <v>0.0208333333333333</v>
      </c>
      <c r="H87" s="29">
        <f>VLOOKUP(VLOOKUP($B87,BTS!$E$2:$F$60,2,FALSE),Transpose_Avg_q4er_adult!$O$1:$AA$52,6,FALSE)</f>
        <v>0.0652173913043478</v>
      </c>
      <c r="I87" s="29">
        <f>VLOOKUP(VLOOKUP($B87,BTS!$E$2:$F$60,2,FALSE),Transpose_Avg_q4er_adult!$O$1:$AA$52,7,FALSE)</f>
        <v>0.0173913043478261</v>
      </c>
      <c r="J87" s="29">
        <f>VLOOKUP(VLOOKUP($B87,BTS!$E$2:$F$60,2,FALSE),Transpose_Avg_q4er_adult!$O$1:$AA$52,8,FALSE)</f>
        <v>0</v>
      </c>
      <c r="K87" s="29">
        <f>VLOOKUP(VLOOKUP($B87,BTS!$E$2:$F$60,2,FALSE),Transpose_Avg_q4er_adult!$O$1:$AA$52,9,FALSE)</f>
        <v>0</v>
      </c>
      <c r="L87" s="29">
        <f>VLOOKUP(VLOOKUP($B87,BTS!$E$2:$F$60,2,FALSE),Transpose_Avg_q4er_adult!$O$1:$AA$52,10,FALSE)</f>
        <v>0.05</v>
      </c>
      <c r="M87" s="29">
        <f>VLOOKUP(VLOOKUP($B87,BTS!$E$2:$F$60,2,FALSE),Transpose_Avg_q4er_adult!$O$1:$AA$52,11,FALSE)</f>
        <v>0.0434782608695652</v>
      </c>
      <c r="N87" s="29">
        <f>VLOOKUP(VLOOKUP($B87,BTS!$E$2:$F$60,2,FALSE),Transpose_Avg_q4er_adult!$O$1:$AA$52,12,FALSE)</f>
        <v>0.0168067226890756</v>
      </c>
      <c r="O87" s="110">
        <f>VLOOKUP(VLOOKUP($B87,BTS!$E$2:$F$60,2,FALSE),Transpose_Avg_q4er_adult!$O$1:$AA$52,13,FALSE)</f>
        <v>0.0555555555555556</v>
      </c>
    </row>
    <row r="88" spans="2:15" ht="17" hidden="1" outlineLevel="1" thickBot="1">
      <c r="B88" s="31" t="s">
        <v>141</v>
      </c>
      <c r="C88" s="173">
        <f>VLOOKUP(VLOOKUP($B88,VName,2,FALSE),Regression_q4er_adult!$J$7:$K$49,2,FALSE)</f>
        <v>0</v>
      </c>
      <c r="D88" s="29">
        <f>VLOOKUP(VLOOKUP($B88,BTS!$E$2:$F$60,2,FALSE),Transpose_Avg_q4er_adult!$O$1:$AA$52,2,FALSE)</f>
        <v>0.131782945736434</v>
      </c>
      <c r="E88" s="29">
        <f>VLOOKUP(VLOOKUP($B88,BTS!$E$2:$F$60,2,FALSE),Transpose_Avg_q4er_adult!$O$1:$AA$52,3,FALSE)</f>
        <v>0.311827956989247</v>
      </c>
      <c r="F88" s="29">
        <f>VLOOKUP(VLOOKUP($B88,BTS!$E$2:$F$60,2,FALSE),Transpose_Avg_q4er_adult!$O$1:$AA$52,4,FALSE)</f>
        <v>0.0754716981132075</v>
      </c>
      <c r="G88" s="29">
        <f>VLOOKUP(VLOOKUP($B88,BTS!$E$2:$F$60,2,FALSE),Transpose_Avg_q4er_adult!$O$1:$AA$52,5,FALSE)</f>
        <v>0.25</v>
      </c>
      <c r="H88" s="29">
        <f>VLOOKUP(VLOOKUP($B88,BTS!$E$2:$F$60,2,FALSE),Transpose_Avg_q4er_adult!$O$1:$AA$52,6,FALSE)</f>
        <v>0.228260869565217</v>
      </c>
      <c r="I88" s="29">
        <f>VLOOKUP(VLOOKUP($B88,BTS!$E$2:$F$60,2,FALSE),Transpose_Avg_q4er_adult!$O$1:$AA$52,7,FALSE)</f>
        <v>0.20</v>
      </c>
      <c r="J88" s="29">
        <f>VLOOKUP(VLOOKUP($B88,BTS!$E$2:$F$60,2,FALSE),Transpose_Avg_q4er_adult!$O$1:$AA$52,8,FALSE)</f>
        <v>0.181818181818182</v>
      </c>
      <c r="K88" s="29">
        <f>VLOOKUP(VLOOKUP($B88,BTS!$E$2:$F$60,2,FALSE),Transpose_Avg_q4er_adult!$O$1:$AA$52,9,FALSE)</f>
        <v>0.1625</v>
      </c>
      <c r="L88" s="29">
        <f>VLOOKUP(VLOOKUP($B88,BTS!$E$2:$F$60,2,FALSE),Transpose_Avg_q4er_adult!$O$1:$AA$52,10,FALSE)</f>
        <v>0.15</v>
      </c>
      <c r="M88" s="29">
        <f>VLOOKUP(VLOOKUP($B88,BTS!$E$2:$F$60,2,FALSE),Transpose_Avg_q4er_adult!$O$1:$AA$52,11,FALSE)</f>
        <v>0.260869565217391</v>
      </c>
      <c r="N88" s="29">
        <f>VLOOKUP(VLOOKUP($B88,BTS!$E$2:$F$60,2,FALSE),Transpose_Avg_q4er_adult!$O$1:$AA$52,12,FALSE)</f>
        <v>0.0840336134453782</v>
      </c>
      <c r="O88" s="110">
        <f>VLOOKUP(VLOOKUP($B88,BTS!$E$2:$F$60,2,FALSE),Transpose_Avg_q4er_adult!$O$1:$AA$52,13,FALSE)</f>
        <v>0.277777777777778</v>
      </c>
    </row>
    <row r="89" spans="2:15" ht="17" hidden="1" outlineLevel="1" thickBot="1">
      <c r="B89" s="31" t="s">
        <v>142</v>
      </c>
      <c r="C89" s="173">
        <f>VLOOKUP(VLOOKUP($B89,VName,2,FALSE),Regression_q4er_adult!$J$7:$K$49,2,FALSE)</f>
        <v>-0.0988376101899441</v>
      </c>
      <c r="D89" s="29">
        <f>VLOOKUP(VLOOKUP($B89,BTS!$E$2:$F$60,2,FALSE),Transpose_Avg_q4er_adult!$O$1:$AA$52,2,FALSE)</f>
        <v>0.62015503875969</v>
      </c>
      <c r="E89" s="29">
        <f>VLOOKUP(VLOOKUP($B89,BTS!$E$2:$F$60,2,FALSE),Transpose_Avg_q4er_adult!$O$1:$AA$52,3,FALSE)</f>
        <v>0.731182795698925</v>
      </c>
      <c r="F89" s="29">
        <f>VLOOKUP(VLOOKUP($B89,BTS!$E$2:$F$60,2,FALSE),Transpose_Avg_q4er_adult!$O$1:$AA$52,4,FALSE)</f>
        <v>0.452830188679245</v>
      </c>
      <c r="G89" s="29">
        <f>VLOOKUP(VLOOKUP($B89,BTS!$E$2:$F$60,2,FALSE),Transpose_Avg_q4er_adult!$O$1:$AA$52,5,FALSE)</f>
        <v>0.645833333333333</v>
      </c>
      <c r="H89" s="29">
        <f>VLOOKUP(VLOOKUP($B89,BTS!$E$2:$F$60,2,FALSE),Transpose_Avg_q4er_adult!$O$1:$AA$52,6,FALSE)</f>
        <v>0.434782608695652</v>
      </c>
      <c r="I89" s="29">
        <f>VLOOKUP(VLOOKUP($B89,BTS!$E$2:$F$60,2,FALSE),Transpose_Avg_q4er_adult!$O$1:$AA$52,7,FALSE)</f>
        <v>0.469565217391304</v>
      </c>
      <c r="J89" s="29">
        <f>VLOOKUP(VLOOKUP($B89,BTS!$E$2:$F$60,2,FALSE),Transpose_Avg_q4er_adult!$O$1:$AA$52,8,FALSE)</f>
        <v>0.333333333333333</v>
      </c>
      <c r="K89" s="29">
        <f>VLOOKUP(VLOOKUP($B89,BTS!$E$2:$F$60,2,FALSE),Transpose_Avg_q4er_adult!$O$1:$AA$52,9,FALSE)</f>
        <v>0.3625</v>
      </c>
      <c r="L89" s="29">
        <f>VLOOKUP(VLOOKUP($B89,BTS!$E$2:$F$60,2,FALSE),Transpose_Avg_q4er_adult!$O$1:$AA$52,10,FALSE)</f>
        <v>0.40</v>
      </c>
      <c r="M89" s="29">
        <f>VLOOKUP(VLOOKUP($B89,BTS!$E$2:$F$60,2,FALSE),Transpose_Avg_q4er_adult!$O$1:$AA$52,11,FALSE)</f>
        <v>0.565217391304348</v>
      </c>
      <c r="N89" s="29">
        <f>VLOOKUP(VLOOKUP($B89,BTS!$E$2:$F$60,2,FALSE),Transpose_Avg_q4er_adult!$O$1:$AA$52,12,FALSE)</f>
        <v>0.521008403361345</v>
      </c>
      <c r="O89" s="110">
        <f>VLOOKUP(VLOOKUP($B89,BTS!$E$2:$F$60,2,FALSE),Transpose_Avg_q4er_adult!$O$1:$AA$52,13,FALSE)</f>
        <v>0.722222222222222</v>
      </c>
    </row>
    <row r="90" spans="2:15" ht="17" hidden="1" outlineLevel="1" thickBot="1">
      <c r="B90" s="31" t="s">
        <v>143</v>
      </c>
      <c r="C90" s="173">
        <f>VLOOKUP(VLOOKUP($B90,VName,2,FALSE),Regression_q4er_adult!$J$7:$K$49,2,FALSE)</f>
        <v>0</v>
      </c>
      <c r="D90" s="29">
        <f>VLOOKUP(VLOOKUP($B90,BTS!$E$2:$F$60,2,FALSE),Transpose_Avg_q4er_adult!$O$1:$AA$52,2,FALSE)</f>
        <v>0.0891472868217054</v>
      </c>
      <c r="E90" s="29">
        <f>VLOOKUP(VLOOKUP($B90,BTS!$E$2:$F$60,2,FALSE),Transpose_Avg_q4er_adult!$O$1:$AA$52,3,FALSE)</f>
        <v>0.0645161290322581</v>
      </c>
      <c r="F90" s="29">
        <f>VLOOKUP(VLOOKUP($B90,BTS!$E$2:$F$60,2,FALSE),Transpose_Avg_q4er_adult!$O$1:$AA$52,4,FALSE)</f>
        <v>0.0188679245283019</v>
      </c>
      <c r="G90" s="29">
        <f>VLOOKUP(VLOOKUP($B90,BTS!$E$2:$F$60,2,FALSE),Transpose_Avg_q4er_adult!$O$1:$AA$52,5,FALSE)</f>
        <v>0</v>
      </c>
      <c r="H90" s="29">
        <f>VLOOKUP(VLOOKUP($B90,BTS!$E$2:$F$60,2,FALSE),Transpose_Avg_q4er_adult!$O$1:$AA$52,6,FALSE)</f>
        <v>0.0217391304347826</v>
      </c>
      <c r="I90" s="29">
        <f>VLOOKUP(VLOOKUP($B90,BTS!$E$2:$F$60,2,FALSE),Transpose_Avg_q4er_adult!$O$1:$AA$52,7,FALSE)</f>
        <v>0</v>
      </c>
      <c r="J90" s="29">
        <f>VLOOKUP(VLOOKUP($B90,BTS!$E$2:$F$60,2,FALSE),Transpose_Avg_q4er_adult!$O$1:$AA$52,8,FALSE)</f>
        <v>0.0303030303030303</v>
      </c>
      <c r="K90" s="29">
        <f>VLOOKUP(VLOOKUP($B90,BTS!$E$2:$F$60,2,FALSE),Transpose_Avg_q4er_adult!$O$1:$AA$52,9,FALSE)</f>
        <v>0.0375</v>
      </c>
      <c r="L90" s="29">
        <f>VLOOKUP(VLOOKUP($B90,BTS!$E$2:$F$60,2,FALSE),Transpose_Avg_q4er_adult!$O$1:$AA$52,10,FALSE)</f>
        <v>0</v>
      </c>
      <c r="M90" s="29">
        <f>VLOOKUP(VLOOKUP($B90,BTS!$E$2:$F$60,2,FALSE),Transpose_Avg_q4er_adult!$O$1:$AA$52,11,FALSE)</f>
        <v>0.0869565217391304</v>
      </c>
      <c r="N90" s="29">
        <f>VLOOKUP(VLOOKUP($B90,BTS!$E$2:$F$60,2,FALSE),Transpose_Avg_q4er_adult!$O$1:$AA$52,12,FALSE)</f>
        <v>0.0588235294117647</v>
      </c>
      <c r="O90" s="110">
        <f>VLOOKUP(VLOOKUP($B90,BTS!$E$2:$F$60,2,FALSE),Transpose_Avg_q4er_adult!$O$1:$AA$52,13,FALSE)</f>
        <v>0.0277777777777778</v>
      </c>
    </row>
    <row r="91" spans="2:15" ht="17" hidden="1" outlineLevel="1" thickBot="1">
      <c r="B91" s="31" t="s">
        <v>144</v>
      </c>
      <c r="C91" s="173">
        <f>VLOOKUP(VLOOKUP($B91,VName,2,FALSE),Regression_q4er_adult!$J$7:$K$49,2,FALSE)</f>
        <v>-0.155982575817637</v>
      </c>
      <c r="D91" s="29">
        <f>VLOOKUP(VLOOKUP($B91,BTS!$E$2:$F$60,2,FALSE),Transpose_Avg_q4er_adult!$O$1:$AA$52,2,FALSE)</f>
        <v>0.267441860465116</v>
      </c>
      <c r="E91" s="29">
        <f>VLOOKUP(VLOOKUP($B91,BTS!$E$2:$F$60,2,FALSE),Transpose_Avg_q4er_adult!$O$1:$AA$52,3,FALSE)</f>
        <v>0.102150537634409</v>
      </c>
      <c r="F91" s="29">
        <f>VLOOKUP(VLOOKUP($B91,BTS!$E$2:$F$60,2,FALSE),Transpose_Avg_q4er_adult!$O$1:$AA$52,4,FALSE)</f>
        <v>0.0471698113207547</v>
      </c>
      <c r="G91" s="29">
        <f>VLOOKUP(VLOOKUP($B91,BTS!$E$2:$F$60,2,FALSE),Transpose_Avg_q4er_adult!$O$1:$AA$52,5,FALSE)</f>
        <v>0.0625</v>
      </c>
      <c r="H91" s="29">
        <f>VLOOKUP(VLOOKUP($B91,BTS!$E$2:$F$60,2,FALSE),Transpose_Avg_q4er_adult!$O$1:$AA$52,6,FALSE)</f>
        <v>0.173913043478261</v>
      </c>
      <c r="I91" s="29">
        <f>VLOOKUP(VLOOKUP($B91,BTS!$E$2:$F$60,2,FALSE),Transpose_Avg_q4er_adult!$O$1:$AA$52,7,FALSE)</f>
        <v>0.191304347826087</v>
      </c>
      <c r="J91" s="29">
        <f>VLOOKUP(VLOOKUP($B91,BTS!$E$2:$F$60,2,FALSE),Transpose_Avg_q4er_adult!$O$1:$AA$52,8,FALSE)</f>
        <v>0.0303030303030303</v>
      </c>
      <c r="K91" s="29">
        <f>VLOOKUP(VLOOKUP($B91,BTS!$E$2:$F$60,2,FALSE),Transpose_Avg_q4er_adult!$O$1:$AA$52,9,FALSE)</f>
        <v>0.20</v>
      </c>
      <c r="L91" s="29">
        <f>VLOOKUP(VLOOKUP($B91,BTS!$E$2:$F$60,2,FALSE),Transpose_Avg_q4er_adult!$O$1:$AA$52,10,FALSE)</f>
        <v>0.20</v>
      </c>
      <c r="M91" s="29">
        <f>VLOOKUP(VLOOKUP($B91,BTS!$E$2:$F$60,2,FALSE),Transpose_Avg_q4er_adult!$O$1:$AA$52,11,FALSE)</f>
        <v>0.130434782608696</v>
      </c>
      <c r="N91" s="29">
        <f>VLOOKUP(VLOOKUP($B91,BTS!$E$2:$F$60,2,FALSE),Transpose_Avg_q4er_adult!$O$1:$AA$52,12,FALSE)</f>
        <v>0.243697478991597</v>
      </c>
      <c r="O91" s="110">
        <f>VLOOKUP(VLOOKUP($B91,BTS!$E$2:$F$60,2,FALSE),Transpose_Avg_q4er_adult!$O$1:$AA$52,13,FALSE)</f>
        <v>0.194444444444444</v>
      </c>
    </row>
    <row r="92" spans="2:15" ht="16" hidden="1" outlineLevel="1" thickBot="1">
      <c r="B92" s="55" t="s">
        <v>145</v>
      </c>
      <c r="C92" s="173">
        <f>VLOOKUP(VLOOKUP($B92,VName,2,FALSE),Regression_q4er_adult!$J$7:$K$49,2,FALSE)</f>
        <v>-0.898248718425346</v>
      </c>
      <c r="D92" s="29">
        <f>VLOOKUP(VLOOKUP($B92,BTS!$E$2:$F$60,2,FALSE),Transpose_Avg_q4er_adult!$O$1:$AA$52,2,FALSE)</f>
        <v>0.00775193798449612</v>
      </c>
      <c r="E92" s="29">
        <f>VLOOKUP(VLOOKUP($B92,BTS!$E$2:$F$60,2,FALSE),Transpose_Avg_q4er_adult!$O$1:$AA$52,3,FALSE)</f>
        <v>0.021505376344086</v>
      </c>
      <c r="F92" s="29">
        <f>VLOOKUP(VLOOKUP($B92,BTS!$E$2:$F$60,2,FALSE),Transpose_Avg_q4er_adult!$O$1:$AA$52,4,FALSE)</f>
        <v>0</v>
      </c>
      <c r="G92" s="29">
        <f>VLOOKUP(VLOOKUP($B92,BTS!$E$2:$F$60,2,FALSE),Transpose_Avg_q4er_adult!$O$1:$AA$52,5,FALSE)</f>
        <v>0</v>
      </c>
      <c r="H92" s="29">
        <f>VLOOKUP(VLOOKUP($B92,BTS!$E$2:$F$60,2,FALSE),Transpose_Avg_q4er_adult!$O$1:$AA$52,6,FALSE)</f>
        <v>0.0108695652173913</v>
      </c>
      <c r="I92" s="29">
        <f>VLOOKUP(VLOOKUP($B92,BTS!$E$2:$F$60,2,FALSE),Transpose_Avg_q4er_adult!$O$1:$AA$52,7,FALSE)</f>
        <v>0.00869565217391304</v>
      </c>
      <c r="J92" s="29">
        <f>VLOOKUP(VLOOKUP($B92,BTS!$E$2:$F$60,2,FALSE),Transpose_Avg_q4er_adult!$O$1:$AA$52,8,FALSE)</f>
        <v>0</v>
      </c>
      <c r="K92" s="29">
        <f>VLOOKUP(VLOOKUP($B92,BTS!$E$2:$F$60,2,FALSE),Transpose_Avg_q4er_adult!$O$1:$AA$52,9,FALSE)</f>
        <v>0</v>
      </c>
      <c r="L92" s="29">
        <f>VLOOKUP(VLOOKUP($B92,BTS!$E$2:$F$60,2,FALSE),Transpose_Avg_q4er_adult!$O$1:$AA$52,10,FALSE)</f>
        <v>0</v>
      </c>
      <c r="M92" s="29">
        <f>VLOOKUP(VLOOKUP($B92,BTS!$E$2:$F$60,2,FALSE),Transpose_Avg_q4er_adult!$O$1:$AA$52,11,FALSE)</f>
        <v>0</v>
      </c>
      <c r="N92" s="29">
        <f>VLOOKUP(VLOOKUP($B92,BTS!$E$2:$F$60,2,FALSE),Transpose_Avg_q4er_adult!$O$1:$AA$52,12,FALSE)</f>
        <v>0.00840336134453781</v>
      </c>
      <c r="O92" s="110">
        <f>VLOOKUP(VLOOKUP($B92,BTS!$E$2:$F$60,2,FALSE),Transpose_Avg_q4er_adult!$O$1:$AA$52,13,FALSE)</f>
        <v>0</v>
      </c>
    </row>
    <row r="93" spans="2:15" ht="17" hidden="1" outlineLevel="1" thickBot="1">
      <c r="B93" s="32" t="s">
        <v>146</v>
      </c>
      <c r="C93" s="173">
        <f>VLOOKUP(VLOOKUP($B93,VName,2,FALSE),Regression_q4er_adult!$J$7:$K$49,2,FALSE)</f>
        <v>8.43148946283559</v>
      </c>
      <c r="D93" s="29">
        <f>VLOOKUP(VLOOKUP($B93,BTS!$E$2:$F$60,2,FALSE),Transpose_Avg_q4er_adult!$O$1:$AA$52,2,FALSE)</f>
        <v>0.0083</v>
      </c>
      <c r="E93" s="29">
        <f>VLOOKUP(VLOOKUP($B93,BTS!$E$2:$F$60,2,FALSE),Transpose_Avg_q4er_adult!$O$1:$AA$52,3,FALSE)</f>
        <v>0.004317</v>
      </c>
      <c r="F93" s="29">
        <f>VLOOKUP(VLOOKUP($B93,BTS!$E$2:$F$60,2,FALSE),Transpose_Avg_q4er_adult!$O$1:$AA$52,4,FALSE)</f>
        <v>0.006952</v>
      </c>
      <c r="G93" s="29">
        <f>VLOOKUP(VLOOKUP($B93,BTS!$E$2:$F$60,2,FALSE),Transpose_Avg_q4er_adult!$O$1:$AA$52,5,FALSE)</f>
        <v>0.012591</v>
      </c>
      <c r="H93" s="29">
        <f>VLOOKUP(VLOOKUP($B93,BTS!$E$2:$F$60,2,FALSE),Transpose_Avg_q4er_adult!$O$1:$AA$52,6,FALSE)</f>
        <v>0.004653</v>
      </c>
      <c r="I93" s="29">
        <f>VLOOKUP(VLOOKUP($B93,BTS!$E$2:$F$60,2,FALSE),Transpose_Avg_q4er_adult!$O$1:$AA$52,7,FALSE)</f>
        <v>0.011824</v>
      </c>
      <c r="J93" s="29">
        <f>VLOOKUP(VLOOKUP($B93,BTS!$E$2:$F$60,2,FALSE),Transpose_Avg_q4er_adult!$O$1:$AA$52,8,FALSE)</f>
        <v>0.015397</v>
      </c>
      <c r="K93" s="29">
        <f>VLOOKUP(VLOOKUP($B93,BTS!$E$2:$F$60,2,FALSE),Transpose_Avg_q4er_adult!$O$1:$AA$52,9,FALSE)</f>
        <v>0.008563</v>
      </c>
      <c r="L93" s="29">
        <f>VLOOKUP(VLOOKUP($B93,BTS!$E$2:$F$60,2,FALSE),Transpose_Avg_q4er_adult!$O$1:$AA$52,10,FALSE)</f>
        <v>0.009665</v>
      </c>
      <c r="M93" s="29">
        <f>VLOOKUP(VLOOKUP($B93,BTS!$E$2:$F$60,2,FALSE),Transpose_Avg_q4er_adult!$O$1:$AA$52,11,FALSE)</f>
        <v>0.004718</v>
      </c>
      <c r="N93" s="29">
        <f>VLOOKUP(VLOOKUP($B93,BTS!$E$2:$F$60,2,FALSE),Transpose_Avg_q4er_adult!$O$1:$AA$52,12,FALSE)</f>
        <v>0.015856</v>
      </c>
      <c r="O93" s="110">
        <f>VLOOKUP(VLOOKUP($B93,BTS!$E$2:$F$60,2,FALSE),Transpose_Avg_q4er_adult!$O$1:$AA$52,13,FALSE)</f>
        <v>0.001161</v>
      </c>
    </row>
    <row r="94" spans="2:15" ht="17" hidden="1" outlineLevel="1" thickBot="1">
      <c r="B94" s="30" t="s">
        <v>147</v>
      </c>
      <c r="C94" s="173">
        <f>VLOOKUP(VLOOKUP($B94,VName,2,FALSE),Regression_q4er_adult!$J$7:$K$49,2,FALSE)</f>
        <v>-3.84722241992164</v>
      </c>
      <c r="D94" s="29">
        <f>VLOOKUP(VLOOKUP($B94,BTS!$E$2:$F$60,2,FALSE),Transpose_Avg_q4er_adult!$O$1:$AA$52,2,FALSE)</f>
        <v>0.057929</v>
      </c>
      <c r="E94" s="29">
        <f>VLOOKUP(VLOOKUP($B94,BTS!$E$2:$F$60,2,FALSE),Transpose_Avg_q4er_adult!$O$1:$AA$52,3,FALSE)</f>
        <v>0.037872</v>
      </c>
      <c r="F94" s="29">
        <f>VLOOKUP(VLOOKUP($B94,BTS!$E$2:$F$60,2,FALSE),Transpose_Avg_q4er_adult!$O$1:$AA$52,4,FALSE)</f>
        <v>0.046276</v>
      </c>
      <c r="G94" s="29">
        <f>VLOOKUP(VLOOKUP($B94,BTS!$E$2:$F$60,2,FALSE),Transpose_Avg_q4er_adult!$O$1:$AA$52,5,FALSE)</f>
        <v>0.041662</v>
      </c>
      <c r="H94" s="29">
        <f>VLOOKUP(VLOOKUP($B94,BTS!$E$2:$F$60,2,FALSE),Transpose_Avg_q4er_adult!$O$1:$AA$52,6,FALSE)</f>
        <v>0.054816</v>
      </c>
      <c r="I94" s="29">
        <f>VLOOKUP(VLOOKUP($B94,BTS!$E$2:$F$60,2,FALSE),Transpose_Avg_q4er_adult!$O$1:$AA$52,7,FALSE)</f>
        <v>0.040904</v>
      </c>
      <c r="J94" s="29">
        <f>VLOOKUP(VLOOKUP($B94,BTS!$E$2:$F$60,2,FALSE),Transpose_Avg_q4er_adult!$O$1:$AA$52,8,FALSE)</f>
        <v>0.048153</v>
      </c>
      <c r="K94" s="29">
        <f>VLOOKUP(VLOOKUP($B94,BTS!$E$2:$F$60,2,FALSE),Transpose_Avg_q4er_adult!$O$1:$AA$52,9,FALSE)</f>
        <v>0.053209</v>
      </c>
      <c r="L94" s="29">
        <f>VLOOKUP(VLOOKUP($B94,BTS!$E$2:$F$60,2,FALSE),Transpose_Avg_q4er_adult!$O$1:$AA$52,10,FALSE)</f>
        <v>0.037778</v>
      </c>
      <c r="M94" s="29">
        <f>VLOOKUP(VLOOKUP($B94,BTS!$E$2:$F$60,2,FALSE),Transpose_Avg_q4er_adult!$O$1:$AA$52,11,FALSE)</f>
        <v>0.051117</v>
      </c>
      <c r="N94" s="29">
        <f>VLOOKUP(VLOOKUP($B94,BTS!$E$2:$F$60,2,FALSE),Transpose_Avg_q4er_adult!$O$1:$AA$52,12,FALSE)</f>
        <v>0.050939</v>
      </c>
      <c r="O94" s="110">
        <f>VLOOKUP(VLOOKUP($B94,BTS!$E$2:$F$60,2,FALSE),Transpose_Avg_q4er_adult!$O$1:$AA$52,13,FALSE)</f>
        <v>0.052266</v>
      </c>
    </row>
    <row r="95" spans="2:15" ht="17" hidden="1" outlineLevel="1" thickBot="1">
      <c r="B95" s="30" t="s">
        <v>148</v>
      </c>
      <c r="C95" s="173">
        <f>VLOOKUP(VLOOKUP($B95,VName,2,FALSE),Regression_q4er_adult!$J$7:$K$49,2,FALSE)</f>
        <v>0</v>
      </c>
      <c r="D95" s="29">
        <f>VLOOKUP(VLOOKUP($B95,BTS!$E$2:$F$60,2,FALSE),Transpose_Avg_q4er_adult!$O$1:$AA$52,2,FALSE)</f>
        <v>0.143842</v>
      </c>
      <c r="E95" s="29">
        <f>VLOOKUP(VLOOKUP($B95,BTS!$E$2:$F$60,2,FALSE),Transpose_Avg_q4er_adult!$O$1:$AA$52,3,FALSE)</f>
        <v>0.329675</v>
      </c>
      <c r="F95" s="29">
        <f>VLOOKUP(VLOOKUP($B95,BTS!$E$2:$F$60,2,FALSE),Transpose_Avg_q4er_adult!$O$1:$AA$52,4,FALSE)</f>
        <v>0.233938</v>
      </c>
      <c r="G95" s="29">
        <f>VLOOKUP(VLOOKUP($B95,BTS!$E$2:$F$60,2,FALSE),Transpose_Avg_q4er_adult!$O$1:$AA$52,5,FALSE)</f>
        <v>0.252978</v>
      </c>
      <c r="H95" s="29">
        <f>VLOOKUP(VLOOKUP($B95,BTS!$E$2:$F$60,2,FALSE),Transpose_Avg_q4er_adult!$O$1:$AA$52,6,FALSE)</f>
        <v>0.088588</v>
      </c>
      <c r="I95" s="29">
        <f>VLOOKUP(VLOOKUP($B95,BTS!$E$2:$F$60,2,FALSE),Transpose_Avg_q4er_adult!$O$1:$AA$52,7,FALSE)</f>
        <v>0.176884</v>
      </c>
      <c r="J95" s="29">
        <f>VLOOKUP(VLOOKUP($B95,BTS!$E$2:$F$60,2,FALSE),Transpose_Avg_q4er_adult!$O$1:$AA$52,8,FALSE)</f>
        <v>0.155334</v>
      </c>
      <c r="K95" s="29">
        <f>VLOOKUP(VLOOKUP($B95,BTS!$E$2:$F$60,2,FALSE),Transpose_Avg_q4er_adult!$O$1:$AA$52,9,FALSE)</f>
        <v>0.158466</v>
      </c>
      <c r="L95" s="29">
        <f>VLOOKUP(VLOOKUP($B95,BTS!$E$2:$F$60,2,FALSE),Transpose_Avg_q4er_adult!$O$1:$AA$52,10,FALSE)</f>
        <v>0.296784</v>
      </c>
      <c r="M95" s="29">
        <f>VLOOKUP(VLOOKUP($B95,BTS!$E$2:$F$60,2,FALSE),Transpose_Avg_q4er_adult!$O$1:$AA$52,11,FALSE)</f>
        <v>0.170007</v>
      </c>
      <c r="N95" s="29">
        <f>VLOOKUP(VLOOKUP($B95,BTS!$E$2:$F$60,2,FALSE),Transpose_Avg_q4er_adult!$O$1:$AA$52,12,FALSE)</f>
        <v>0.210801</v>
      </c>
      <c r="O95" s="110">
        <f>VLOOKUP(VLOOKUP($B95,BTS!$E$2:$F$60,2,FALSE),Transpose_Avg_q4er_adult!$O$1:$AA$52,13,FALSE)</f>
        <v>0.091324</v>
      </c>
    </row>
    <row r="96" spans="2:15" ht="17" hidden="1" outlineLevel="1" thickBot="1">
      <c r="B96" s="30" t="s">
        <v>149</v>
      </c>
      <c r="C96" s="173">
        <f>VLOOKUP(VLOOKUP($B96,VName,2,FALSE),Regression_q4er_adult!$J$7:$K$49,2,FALSE)</f>
        <v>7.95687065127149</v>
      </c>
      <c r="D96" s="29">
        <f>VLOOKUP(VLOOKUP($B96,BTS!$E$2:$F$60,2,FALSE),Transpose_Avg_q4er_adult!$O$1:$AA$52,2,FALSE)</f>
        <v>0.008468</v>
      </c>
      <c r="E96" s="29">
        <f>VLOOKUP(VLOOKUP($B96,BTS!$E$2:$F$60,2,FALSE),Transpose_Avg_q4er_adult!$O$1:$AA$52,3,FALSE)</f>
        <v>0.008433</v>
      </c>
      <c r="F96" s="29">
        <f>VLOOKUP(VLOOKUP($B96,BTS!$E$2:$F$60,2,FALSE),Transpose_Avg_q4er_adult!$O$1:$AA$52,4,FALSE)</f>
        <v>0.010002</v>
      </c>
      <c r="G96" s="29">
        <f>VLOOKUP(VLOOKUP($B96,BTS!$E$2:$F$60,2,FALSE),Transpose_Avg_q4er_adult!$O$1:$AA$52,5,FALSE)</f>
        <v>0.008634</v>
      </c>
      <c r="H96" s="29">
        <f>VLOOKUP(VLOOKUP($B96,BTS!$E$2:$F$60,2,FALSE),Transpose_Avg_q4er_adult!$O$1:$AA$52,6,FALSE)</f>
        <v>0.008916</v>
      </c>
      <c r="I96" s="29">
        <f>VLOOKUP(VLOOKUP($B96,BTS!$E$2:$F$60,2,FALSE),Transpose_Avg_q4er_adult!$O$1:$AA$52,7,FALSE)</f>
        <v>0.008663</v>
      </c>
      <c r="J96" s="29">
        <f>VLOOKUP(VLOOKUP($B96,BTS!$E$2:$F$60,2,FALSE),Transpose_Avg_q4er_adult!$O$1:$AA$52,8,FALSE)</f>
        <v>0.010787</v>
      </c>
      <c r="K96" s="29">
        <f>VLOOKUP(VLOOKUP($B96,BTS!$E$2:$F$60,2,FALSE),Transpose_Avg_q4er_adult!$O$1:$AA$52,9,FALSE)</f>
        <v>0.010483</v>
      </c>
      <c r="L96" s="29">
        <f>VLOOKUP(VLOOKUP($B96,BTS!$E$2:$F$60,2,FALSE),Transpose_Avg_q4er_adult!$O$1:$AA$52,10,FALSE)</f>
        <v>0.006727</v>
      </c>
      <c r="M96" s="29">
        <f>VLOOKUP(VLOOKUP($B96,BTS!$E$2:$F$60,2,FALSE),Transpose_Avg_q4er_adult!$O$1:$AA$52,11,FALSE)</f>
        <v>0.005602</v>
      </c>
      <c r="N96" s="29">
        <f>VLOOKUP(VLOOKUP($B96,BTS!$E$2:$F$60,2,FALSE),Transpose_Avg_q4er_adult!$O$1:$AA$52,12,FALSE)</f>
        <v>0.010252</v>
      </c>
      <c r="O96" s="110">
        <f>VLOOKUP(VLOOKUP($B96,BTS!$E$2:$F$60,2,FALSE),Transpose_Avg_q4er_adult!$O$1:$AA$52,13,FALSE)</f>
        <v>0.01318</v>
      </c>
    </row>
    <row r="97" spans="2:15" ht="17" hidden="1" outlineLevel="1" thickBot="1">
      <c r="B97" s="30" t="s">
        <v>150</v>
      </c>
      <c r="C97" s="173">
        <f>VLOOKUP(VLOOKUP($B97,VName,2,FALSE),Regression_q4er_adult!$J$7:$K$49,2,FALSE)</f>
        <v>0</v>
      </c>
      <c r="D97" s="29">
        <f>VLOOKUP(VLOOKUP($B97,BTS!$E$2:$F$60,2,FALSE),Transpose_Avg_q4er_adult!$O$1:$AA$52,2,FALSE)</f>
        <v>0.032697</v>
      </c>
      <c r="E97" s="29">
        <f>VLOOKUP(VLOOKUP($B97,BTS!$E$2:$F$60,2,FALSE),Transpose_Avg_q4er_adult!$O$1:$AA$52,3,FALSE)</f>
        <v>0.03003</v>
      </c>
      <c r="F97" s="29">
        <f>VLOOKUP(VLOOKUP($B97,BTS!$E$2:$F$60,2,FALSE),Transpose_Avg_q4er_adult!$O$1:$AA$52,4,FALSE)</f>
        <v>0.041807</v>
      </c>
      <c r="G97" s="29">
        <f>VLOOKUP(VLOOKUP($B97,BTS!$E$2:$F$60,2,FALSE),Transpose_Avg_q4er_adult!$O$1:$AA$52,5,FALSE)</f>
        <v>0.031233</v>
      </c>
      <c r="H97" s="29">
        <f>VLOOKUP(VLOOKUP($B97,BTS!$E$2:$F$60,2,FALSE),Transpose_Avg_q4er_adult!$O$1:$AA$52,6,FALSE)</f>
        <v>0.063618</v>
      </c>
      <c r="I97" s="29">
        <f>VLOOKUP(VLOOKUP($B97,BTS!$E$2:$F$60,2,FALSE),Transpose_Avg_q4er_adult!$O$1:$AA$52,7,FALSE)</f>
        <v>0.035105</v>
      </c>
      <c r="J97" s="29">
        <f>VLOOKUP(VLOOKUP($B97,BTS!$E$2:$F$60,2,FALSE),Transpose_Avg_q4er_adult!$O$1:$AA$52,8,FALSE)</f>
        <v>0.035341</v>
      </c>
      <c r="K97" s="29">
        <f>VLOOKUP(VLOOKUP($B97,BTS!$E$2:$F$60,2,FALSE),Transpose_Avg_q4er_adult!$O$1:$AA$52,9,FALSE)</f>
        <v>0.031147</v>
      </c>
      <c r="L97" s="29">
        <f>VLOOKUP(VLOOKUP($B97,BTS!$E$2:$F$60,2,FALSE),Transpose_Avg_q4er_adult!$O$1:$AA$52,10,FALSE)</f>
        <v>0.025508</v>
      </c>
      <c r="M97" s="29">
        <f>VLOOKUP(VLOOKUP($B97,BTS!$E$2:$F$60,2,FALSE),Transpose_Avg_q4er_adult!$O$1:$AA$52,11,FALSE)</f>
        <v>0.040666</v>
      </c>
      <c r="N97" s="29">
        <f>VLOOKUP(VLOOKUP($B97,BTS!$E$2:$F$60,2,FALSE),Transpose_Avg_q4er_adult!$O$1:$AA$52,12,FALSE)</f>
        <v>0.032251</v>
      </c>
      <c r="O97" s="110">
        <f>VLOOKUP(VLOOKUP($B97,BTS!$E$2:$F$60,2,FALSE),Transpose_Avg_q4er_adult!$O$1:$AA$52,13,FALSE)</f>
        <v>0.05965</v>
      </c>
    </row>
    <row r="98" spans="2:15" ht="17" hidden="1" outlineLevel="1" thickBot="1">
      <c r="B98" s="30" t="s">
        <v>151</v>
      </c>
      <c r="C98" s="173">
        <f>VLOOKUP(VLOOKUP($B98,VName,2,FALSE),Regression_q4er_adult!$J$7:$K$49,2,FALSE)</f>
        <v>3.26795528274688</v>
      </c>
      <c r="D98" s="29">
        <f>VLOOKUP(VLOOKUP($B98,BTS!$E$2:$F$60,2,FALSE),Transpose_Avg_q4er_adult!$O$1:$AA$52,2,FALSE)</f>
        <v>0.09375</v>
      </c>
      <c r="E98" s="29">
        <f>VLOOKUP(VLOOKUP($B98,BTS!$E$2:$F$60,2,FALSE),Transpose_Avg_q4er_adult!$O$1:$AA$52,3,FALSE)</f>
        <v>0.075804</v>
      </c>
      <c r="F98" s="29">
        <f>VLOOKUP(VLOOKUP($B98,BTS!$E$2:$F$60,2,FALSE),Transpose_Avg_q4er_adult!$O$1:$AA$52,4,FALSE)</f>
        <v>0.083463</v>
      </c>
      <c r="G98" s="29">
        <f>VLOOKUP(VLOOKUP($B98,BTS!$E$2:$F$60,2,FALSE),Transpose_Avg_q4er_adult!$O$1:$AA$52,5,FALSE)</f>
        <v>0.067486</v>
      </c>
      <c r="H98" s="29">
        <f>VLOOKUP(VLOOKUP($B98,BTS!$E$2:$F$60,2,FALSE),Transpose_Avg_q4er_adult!$O$1:$AA$52,6,FALSE)</f>
        <v>0.127821</v>
      </c>
      <c r="I98" s="29">
        <f>VLOOKUP(VLOOKUP($B98,BTS!$E$2:$F$60,2,FALSE),Transpose_Avg_q4er_adult!$O$1:$AA$52,7,FALSE)</f>
        <v>0.073858</v>
      </c>
      <c r="J98" s="29">
        <f>VLOOKUP(VLOOKUP($B98,BTS!$E$2:$F$60,2,FALSE),Transpose_Avg_q4er_adult!$O$1:$AA$52,8,FALSE)</f>
        <v>0.053693</v>
      </c>
      <c r="K98" s="29">
        <f>VLOOKUP(VLOOKUP($B98,BTS!$E$2:$F$60,2,FALSE),Transpose_Avg_q4er_adult!$O$1:$AA$52,9,FALSE)</f>
        <v>0.072181</v>
      </c>
      <c r="L98" s="29">
        <f>VLOOKUP(VLOOKUP($B98,BTS!$E$2:$F$60,2,FALSE),Transpose_Avg_q4er_adult!$O$1:$AA$52,10,FALSE)</f>
        <v>0.079765</v>
      </c>
      <c r="M98" s="29">
        <f>VLOOKUP(VLOOKUP($B98,BTS!$E$2:$F$60,2,FALSE),Transpose_Avg_q4er_adult!$O$1:$AA$52,11,FALSE)</f>
        <v>0.075564</v>
      </c>
      <c r="N98" s="29">
        <f>VLOOKUP(VLOOKUP($B98,BTS!$E$2:$F$60,2,FALSE),Transpose_Avg_q4er_adult!$O$1:$AA$52,12,FALSE)</f>
        <v>0.099209</v>
      </c>
      <c r="O98" s="110">
        <f>VLOOKUP(VLOOKUP($B98,BTS!$E$2:$F$60,2,FALSE),Transpose_Avg_q4er_adult!$O$1:$AA$52,13,FALSE)</f>
        <v>0.176833</v>
      </c>
    </row>
    <row r="99" spans="2:15" ht="17" hidden="1" outlineLevel="1" thickBot="1">
      <c r="B99" s="30" t="s">
        <v>152</v>
      </c>
      <c r="C99" s="173">
        <f>VLOOKUP(VLOOKUP($B99,VName,2,FALSE),Regression_q4er_adult!$J$7:$K$49,2,FALSE)</f>
        <v>-1.87214187000929</v>
      </c>
      <c r="D99" s="29">
        <f>VLOOKUP(VLOOKUP($B99,BTS!$E$2:$F$60,2,FALSE),Transpose_Avg_q4er_adult!$O$1:$AA$52,2,FALSE)</f>
        <v>0.240049</v>
      </c>
      <c r="E99" s="29">
        <f>VLOOKUP(VLOOKUP($B99,BTS!$E$2:$F$60,2,FALSE),Transpose_Avg_q4er_adult!$O$1:$AA$52,3,FALSE)</f>
        <v>0.208033</v>
      </c>
      <c r="F99" s="29">
        <f>VLOOKUP(VLOOKUP($B99,BTS!$E$2:$F$60,2,FALSE),Transpose_Avg_q4er_adult!$O$1:$AA$52,4,FALSE)</f>
        <v>0.226059</v>
      </c>
      <c r="G99" s="29">
        <f>VLOOKUP(VLOOKUP($B99,BTS!$E$2:$F$60,2,FALSE),Transpose_Avg_q4er_adult!$O$1:$AA$52,5,FALSE)</f>
        <v>0.24971</v>
      </c>
      <c r="H99" s="29">
        <f>VLOOKUP(VLOOKUP($B99,BTS!$E$2:$F$60,2,FALSE),Transpose_Avg_q4er_adult!$O$1:$AA$52,6,FALSE)</f>
        <v>0.199804</v>
      </c>
      <c r="I99" s="29">
        <f>VLOOKUP(VLOOKUP($B99,BTS!$E$2:$F$60,2,FALSE),Transpose_Avg_q4er_adult!$O$1:$AA$52,7,FALSE)</f>
        <v>0.298498</v>
      </c>
      <c r="J99" s="29">
        <f>VLOOKUP(VLOOKUP($B99,BTS!$E$2:$F$60,2,FALSE),Transpose_Avg_q4er_adult!$O$1:$AA$52,8,FALSE)</f>
        <v>0.267941</v>
      </c>
      <c r="K99" s="29">
        <f>VLOOKUP(VLOOKUP($B99,BTS!$E$2:$F$60,2,FALSE),Transpose_Avg_q4er_adult!$O$1:$AA$52,9,FALSE)</f>
        <v>0.286601</v>
      </c>
      <c r="L99" s="29">
        <f>VLOOKUP(VLOOKUP($B99,BTS!$E$2:$F$60,2,FALSE),Transpose_Avg_q4er_adult!$O$1:$AA$52,10,FALSE)</f>
        <v>0.191858</v>
      </c>
      <c r="M99" s="29">
        <f>VLOOKUP(VLOOKUP($B99,BTS!$E$2:$F$60,2,FALSE),Transpose_Avg_q4er_adult!$O$1:$AA$52,11,FALSE)</f>
        <v>0.217448</v>
      </c>
      <c r="N99" s="29">
        <f>VLOOKUP(VLOOKUP($B99,BTS!$E$2:$F$60,2,FALSE),Transpose_Avg_q4er_adult!$O$1:$AA$52,12,FALSE)</f>
        <v>0.226184</v>
      </c>
      <c r="O99" s="110">
        <f>VLOOKUP(VLOOKUP($B99,BTS!$E$2:$F$60,2,FALSE),Transpose_Avg_q4er_adult!$O$1:$AA$52,13,FALSE)</f>
        <v>0.242513</v>
      </c>
    </row>
    <row r="100" spans="2:15" ht="17" hidden="1" outlineLevel="1" thickBot="1">
      <c r="B100" s="30" t="s">
        <v>153</v>
      </c>
      <c r="C100" s="173">
        <f>VLOOKUP(VLOOKUP($B100,VName,2,FALSE),Regression_q4er_adult!$J$7:$K$49,2,FALSE)</f>
        <v>-1.2023189467083</v>
      </c>
      <c r="D100" s="29">
        <f>VLOOKUP(VLOOKUP($B100,BTS!$E$2:$F$60,2,FALSE),Transpose_Avg_q4er_adult!$O$1:$AA$52,2,FALSE)</f>
        <v>0.121554</v>
      </c>
      <c r="E100" s="29">
        <f>VLOOKUP(VLOOKUP($B100,BTS!$E$2:$F$60,2,FALSE),Transpose_Avg_q4er_adult!$O$1:$AA$52,3,FALSE)</f>
        <v>0.080842</v>
      </c>
      <c r="F100" s="29">
        <f>VLOOKUP(VLOOKUP($B100,BTS!$E$2:$F$60,2,FALSE),Transpose_Avg_q4er_adult!$O$1:$AA$52,4,FALSE)</f>
        <v>0.087675</v>
      </c>
      <c r="G100" s="29">
        <f>VLOOKUP(VLOOKUP($B100,BTS!$E$2:$F$60,2,FALSE),Transpose_Avg_q4er_adult!$O$1:$AA$52,5,FALSE)</f>
        <v>0.100235</v>
      </c>
      <c r="H100" s="29">
        <f>VLOOKUP(VLOOKUP($B100,BTS!$E$2:$F$60,2,FALSE),Transpose_Avg_q4er_adult!$O$1:$AA$52,6,FALSE)</f>
        <v>0.115233</v>
      </c>
      <c r="I100" s="29">
        <f>VLOOKUP(VLOOKUP($B100,BTS!$E$2:$F$60,2,FALSE),Transpose_Avg_q4er_adult!$O$1:$AA$52,7,FALSE)</f>
        <v>0.098881</v>
      </c>
      <c r="J100" s="29">
        <f>VLOOKUP(VLOOKUP($B100,BTS!$E$2:$F$60,2,FALSE),Transpose_Avg_q4er_adult!$O$1:$AA$52,8,FALSE)</f>
        <v>0.106736</v>
      </c>
      <c r="K100" s="29">
        <f>VLOOKUP(VLOOKUP($B100,BTS!$E$2:$F$60,2,FALSE),Transpose_Avg_q4er_adult!$O$1:$AA$52,9,FALSE)</f>
        <v>0.12347</v>
      </c>
      <c r="L100" s="29">
        <f>VLOOKUP(VLOOKUP($B100,BTS!$E$2:$F$60,2,FALSE),Transpose_Avg_q4er_adult!$O$1:$AA$52,10,FALSE)</f>
        <v>0.101029</v>
      </c>
      <c r="M100" s="29">
        <f>VLOOKUP(VLOOKUP($B100,BTS!$E$2:$F$60,2,FALSE),Transpose_Avg_q4er_adult!$O$1:$AA$52,11,FALSE)</f>
        <v>0.114391</v>
      </c>
      <c r="N100" s="29">
        <f>VLOOKUP(VLOOKUP($B100,BTS!$E$2:$F$60,2,FALSE),Transpose_Avg_q4er_adult!$O$1:$AA$52,12,FALSE)</f>
        <v>0.092861</v>
      </c>
      <c r="O100" s="110">
        <f>VLOOKUP(VLOOKUP($B100,BTS!$E$2:$F$60,2,FALSE),Transpose_Avg_q4er_adult!$O$1:$AA$52,13,FALSE)</f>
        <v>0.088386</v>
      </c>
    </row>
    <row r="101" spans="2:15" ht="17" hidden="1" outlineLevel="1" thickBot="1">
      <c r="B101" s="30" t="s">
        <v>154</v>
      </c>
      <c r="C101" s="173">
        <f>VLOOKUP(VLOOKUP($B101,VName,2,FALSE),Regression_q4er_adult!$J$7:$K$49,2,FALSE)</f>
        <v>0</v>
      </c>
      <c r="D101" s="29">
        <f>VLOOKUP(VLOOKUP($B101,BTS!$E$2:$F$60,2,FALSE),Transpose_Avg_q4er_adult!$O$1:$AA$52,2,FALSE)</f>
        <v>0.038551</v>
      </c>
      <c r="E101" s="29">
        <f>VLOOKUP(VLOOKUP($B101,BTS!$E$2:$F$60,2,FALSE),Transpose_Avg_q4er_adult!$O$1:$AA$52,3,FALSE)</f>
        <v>0.026775</v>
      </c>
      <c r="F101" s="29">
        <f>VLOOKUP(VLOOKUP($B101,BTS!$E$2:$F$60,2,FALSE),Transpose_Avg_q4er_adult!$O$1:$AA$52,4,FALSE)</f>
        <v>0.030724</v>
      </c>
      <c r="G101" s="29">
        <f>VLOOKUP(VLOOKUP($B101,BTS!$E$2:$F$60,2,FALSE),Transpose_Avg_q4er_adult!$O$1:$AA$52,5,FALSE)</f>
        <v>0.026684</v>
      </c>
      <c r="H101" s="29">
        <f>VLOOKUP(VLOOKUP($B101,BTS!$E$2:$F$60,2,FALSE),Transpose_Avg_q4er_adult!$O$1:$AA$52,6,FALSE)</f>
        <v>0.028224</v>
      </c>
      <c r="I101" s="29">
        <f>VLOOKUP(VLOOKUP($B101,BTS!$E$2:$F$60,2,FALSE),Transpose_Avg_q4er_adult!$O$1:$AA$52,7,FALSE)</f>
        <v>0.02706</v>
      </c>
      <c r="J101" s="29">
        <f>VLOOKUP(VLOOKUP($B101,BTS!$E$2:$F$60,2,FALSE),Transpose_Avg_q4er_adult!$O$1:$AA$52,8,FALSE)</f>
        <v>0.027483</v>
      </c>
      <c r="K101" s="29">
        <f>VLOOKUP(VLOOKUP($B101,BTS!$E$2:$F$60,2,FALSE),Transpose_Avg_q4er_adult!$O$1:$AA$52,9,FALSE)</f>
        <v>0.024774</v>
      </c>
      <c r="L101" s="29">
        <f>VLOOKUP(VLOOKUP($B101,BTS!$E$2:$F$60,2,FALSE),Transpose_Avg_q4er_adult!$O$1:$AA$52,10,FALSE)</f>
        <v>0.020809</v>
      </c>
      <c r="M101" s="29">
        <f>VLOOKUP(VLOOKUP($B101,BTS!$E$2:$F$60,2,FALSE),Transpose_Avg_q4er_adult!$O$1:$AA$52,11,FALSE)</f>
        <v>0.024884</v>
      </c>
      <c r="N101" s="29">
        <f>VLOOKUP(VLOOKUP($B101,BTS!$E$2:$F$60,2,FALSE),Transpose_Avg_q4er_adult!$O$1:$AA$52,12,FALSE)</f>
        <v>0.029624</v>
      </c>
      <c r="O101" s="110">
        <f>VLOOKUP(VLOOKUP($B101,BTS!$E$2:$F$60,2,FALSE),Transpose_Avg_q4er_adult!$O$1:$AA$52,13,FALSE)</f>
        <v>0.031813</v>
      </c>
    </row>
    <row r="102" spans="2:15" ht="16" hidden="1" outlineLevel="1" thickBot="1">
      <c r="B102" s="55" t="s">
        <v>155</v>
      </c>
      <c r="C102" s="173">
        <f>VLOOKUP(VLOOKUP($B102,VName,2,FALSE),Regression_q4er_adult!$J$7:$K$49,2,FALSE)</f>
        <v>0</v>
      </c>
      <c r="D102" s="29">
        <f>VLOOKUP(VLOOKUP($B102,BTS!$E$2:$F$60,2,FALSE),Transpose_Avg_q4er_adult!$O$1:$AA$52,2,FALSE)</f>
        <v>0.211299</v>
      </c>
      <c r="E102" s="29">
        <f>VLOOKUP(VLOOKUP($B102,BTS!$E$2:$F$60,2,FALSE),Transpose_Avg_q4er_adult!$O$1:$AA$52,3,FALSE)</f>
        <v>0.17123</v>
      </c>
      <c r="F102" s="29">
        <f>VLOOKUP(VLOOKUP($B102,BTS!$E$2:$F$60,2,FALSE),Transpose_Avg_q4er_adult!$O$1:$AA$52,4,FALSE)</f>
        <v>0.202856</v>
      </c>
      <c r="G102" s="29">
        <f>VLOOKUP(VLOOKUP($B102,BTS!$E$2:$F$60,2,FALSE),Transpose_Avg_q4er_adult!$O$1:$AA$52,5,FALSE)</f>
        <v>0.16572</v>
      </c>
      <c r="H102" s="29">
        <f>VLOOKUP(VLOOKUP($B102,BTS!$E$2:$F$60,2,FALSE),Transpose_Avg_q4er_adult!$O$1:$AA$52,6,FALSE)</f>
        <v>0.271159</v>
      </c>
      <c r="I102" s="29">
        <f>VLOOKUP(VLOOKUP($B102,BTS!$E$2:$F$60,2,FALSE),Transpose_Avg_q4er_adult!$O$1:$AA$52,7,FALSE)</f>
        <v>0.185399</v>
      </c>
      <c r="J102" s="29">
        <f>VLOOKUP(VLOOKUP($B102,BTS!$E$2:$F$60,2,FALSE),Transpose_Avg_q4er_adult!$O$1:$AA$52,8,FALSE)</f>
        <v>0.210695</v>
      </c>
      <c r="K102" s="29">
        <f>VLOOKUP(VLOOKUP($B102,BTS!$E$2:$F$60,2,FALSE),Transpose_Avg_q4er_adult!$O$1:$AA$52,9,FALSE)</f>
        <v>0.157265</v>
      </c>
      <c r="L102" s="29">
        <f>VLOOKUP(VLOOKUP($B102,BTS!$E$2:$F$60,2,FALSE),Transpose_Avg_q4er_adult!$O$1:$AA$52,10,FALSE)</f>
        <v>0.191981</v>
      </c>
      <c r="M102" s="29">
        <f>VLOOKUP(VLOOKUP($B102,BTS!$E$2:$F$60,2,FALSE),Transpose_Avg_q4er_adult!$O$1:$AA$52,11,FALSE)</f>
        <v>0.252355</v>
      </c>
      <c r="N102" s="29">
        <f>VLOOKUP(VLOOKUP($B102,BTS!$E$2:$F$60,2,FALSE),Transpose_Avg_q4er_adult!$O$1:$AA$52,12,FALSE)</f>
        <v>0.198667</v>
      </c>
      <c r="O102" s="110">
        <f>VLOOKUP(VLOOKUP($B102,BTS!$E$2:$F$60,2,FALSE),Transpose_Avg_q4er_adult!$O$1:$AA$52,13,FALSE)</f>
        <v>0.196487</v>
      </c>
    </row>
    <row r="103" spans="2:15" ht="17" hidden="1" outlineLevel="1" thickBot="1">
      <c r="B103" s="33" t="s">
        <v>156</v>
      </c>
      <c r="C103" s="173">
        <f>VLOOKUP(VLOOKUP($B103,VName,2,FALSE),Regression_q4er_adult!$J$7:$K$49,2,FALSE)</f>
        <v>0</v>
      </c>
      <c r="D103" s="29">
        <f>VLOOKUP(VLOOKUP($B103,BTS!$E$2:$F$60,2,FALSE),Transpose_Avg_q4er_adult!$O$1:$AA$52,2,FALSE)</f>
        <v>0.043559</v>
      </c>
      <c r="E103" s="29">
        <f>VLOOKUP(VLOOKUP($B103,BTS!$E$2:$F$60,2,FALSE),Transpose_Avg_q4er_adult!$O$1:$AA$52,3,FALSE)</f>
        <v>0.026991</v>
      </c>
      <c r="F103" s="29">
        <f>VLOOKUP(VLOOKUP($B103,BTS!$E$2:$F$60,2,FALSE),Transpose_Avg_q4er_adult!$O$1:$AA$52,4,FALSE)</f>
        <v>0.030245</v>
      </c>
      <c r="G103" s="29">
        <f>VLOOKUP(VLOOKUP($B103,BTS!$E$2:$F$60,2,FALSE),Transpose_Avg_q4er_adult!$O$1:$AA$52,5,FALSE)</f>
        <v>0.043066</v>
      </c>
      <c r="H103" s="29">
        <f>VLOOKUP(VLOOKUP($B103,BTS!$E$2:$F$60,2,FALSE),Transpose_Avg_q4er_adult!$O$1:$AA$52,6,FALSE)</f>
        <v>0.037169</v>
      </c>
      <c r="I103" s="29">
        <f>VLOOKUP(VLOOKUP($B103,BTS!$E$2:$F$60,2,FALSE),Transpose_Avg_q4er_adult!$O$1:$AA$52,7,FALSE)</f>
        <v>0.042924</v>
      </c>
      <c r="J103" s="29">
        <f>VLOOKUP(VLOOKUP($B103,BTS!$E$2:$F$60,2,FALSE),Transpose_Avg_q4er_adult!$O$1:$AA$52,8,FALSE)</f>
        <v>0.06844</v>
      </c>
      <c r="K103" s="29">
        <f>VLOOKUP(VLOOKUP($B103,BTS!$E$2:$F$60,2,FALSE),Transpose_Avg_q4er_adult!$O$1:$AA$52,9,FALSE)</f>
        <v>0.07384</v>
      </c>
      <c r="L103" s="29">
        <f>VLOOKUP(VLOOKUP($B103,BTS!$E$2:$F$60,2,FALSE),Transpose_Avg_q4er_adult!$O$1:$AA$52,10,FALSE)</f>
        <v>0.038096</v>
      </c>
      <c r="M103" s="29">
        <f>VLOOKUP(VLOOKUP($B103,BTS!$E$2:$F$60,2,FALSE),Transpose_Avg_q4er_adult!$O$1:$AA$52,11,FALSE)</f>
        <v>0.043248</v>
      </c>
      <c r="N103" s="29">
        <f>VLOOKUP(VLOOKUP($B103,BTS!$E$2:$F$60,2,FALSE),Transpose_Avg_q4er_adult!$O$1:$AA$52,12,FALSE)</f>
        <v>0.033355</v>
      </c>
      <c r="O103" s="110">
        <f>VLOOKUP(VLOOKUP($B103,BTS!$E$2:$F$60,2,FALSE),Transpose_Avg_q4er_adult!$O$1:$AA$52,13,FALSE)</f>
        <v>0.046386</v>
      </c>
    </row>
    <row r="104" spans="2:15" ht="16" hidden="1" outlineLevel="1" thickBot="1">
      <c r="B104" s="56" t="s">
        <v>157</v>
      </c>
      <c r="C104" s="173">
        <f>VLOOKUP(VLOOKUP($B104,VName,2,FALSE),Regression_q4er_adult!$J$7:$K$49,2,FALSE)</f>
        <v>0</v>
      </c>
      <c r="D104" s="29">
        <f>VLOOKUP(VLOOKUP($B104,BTS!$E$2:$F$60,2,FALSE),Transpose_Avg_q4er_adult!$O$1:$AA$52,2,FALSE)</f>
        <v>0.048138</v>
      </c>
      <c r="E104" s="29">
        <f>VLOOKUP(VLOOKUP($B104,BTS!$E$2:$F$60,2,FALSE),Transpose_Avg_q4er_adult!$O$1:$AA$52,3,FALSE)</f>
        <v>0.039978</v>
      </c>
      <c r="F104" s="29">
        <f>VLOOKUP(VLOOKUP($B104,BTS!$E$2:$F$60,2,FALSE),Transpose_Avg_q4er_adult!$O$1:$AA$52,4,FALSE)</f>
        <v>0.032322</v>
      </c>
      <c r="G104" s="29">
        <f>VLOOKUP(VLOOKUP($B104,BTS!$E$2:$F$60,2,FALSE),Transpose_Avg_q4er_adult!$O$1:$AA$52,5,FALSE)</f>
        <v>0.035111</v>
      </c>
      <c r="H104" s="29">
        <f>VLOOKUP(VLOOKUP($B104,BTS!$E$2:$F$60,2,FALSE),Transpose_Avg_q4er_adult!$O$1:$AA$52,6,FALSE)</f>
        <v>0.027906</v>
      </c>
      <c r="I104" s="29">
        <f>VLOOKUP(VLOOKUP($B104,BTS!$E$2:$F$60,2,FALSE),Transpose_Avg_q4er_adult!$O$1:$AA$52,7,FALSE)</f>
        <v>0.037</v>
      </c>
      <c r="J104" s="29">
        <f>VLOOKUP(VLOOKUP($B104,BTS!$E$2:$F$60,2,FALSE),Transpose_Avg_q4er_adult!$O$1:$AA$52,8,FALSE)</f>
        <v>0.039038</v>
      </c>
      <c r="K104" s="29">
        <f>VLOOKUP(VLOOKUP($B104,BTS!$E$2:$F$60,2,FALSE),Transpose_Avg_q4er_adult!$O$1:$AA$52,9,FALSE)</f>
        <v>0.034449</v>
      </c>
      <c r="L104" s="29">
        <f>VLOOKUP(VLOOKUP($B104,BTS!$E$2:$F$60,2,FALSE),Transpose_Avg_q4er_adult!$O$1:$AA$52,10,FALSE)</f>
        <v>0.032239</v>
      </c>
      <c r="M104" s="29">
        <f>VLOOKUP(VLOOKUP($B104,BTS!$E$2:$F$60,2,FALSE),Transpose_Avg_q4er_adult!$O$1:$AA$52,11,FALSE)</f>
        <v>0.030755</v>
      </c>
      <c r="N104" s="29">
        <f>VLOOKUP(VLOOKUP($B104,BTS!$E$2:$F$60,2,FALSE),Transpose_Avg_q4er_adult!$O$1:$AA$52,12,FALSE)</f>
        <v>0.030202</v>
      </c>
      <c r="O104" s="110">
        <f>VLOOKUP(VLOOKUP($B104,BTS!$E$2:$F$60,2,FALSE),Transpose_Avg_q4er_adult!$O$1:$AA$52,13,FALSE)</f>
        <v>0.032776</v>
      </c>
    </row>
    <row r="105" spans="2:19" ht="16" hidden="1" outlineLevel="1">
      <c r="B105" s="34" t="s">
        <v>159</v>
      </c>
      <c r="C105" s="35"/>
      <c r="D105" s="92">
        <f>VLOOKUP(INDEX(BTS!$A$3:$A$14,MATCH(D$11,BTS!$C$3:$C$14,0),1)&amp;".region",Regression_q4er_adult!$J$51:$K$62,2,FALSE)</f>
        <v>1.1753583632769</v>
      </c>
      <c r="E105" s="92">
        <f>VLOOKUP(INDEX(BTS!$A$3:$A$14,MATCH(E$11,BTS!$C$3:$C$14,0),1)&amp;".region",Regression_q4er_adult!$J$51:$K$62,2,FALSE)</f>
        <v>0.99295164396088</v>
      </c>
      <c r="F105" s="92">
        <f>VLOOKUP(INDEX(BTS!$A$3:$A$14,MATCH(F$11,BTS!$C$3:$C$14,0),1)&amp;".region",Regression_q4er_adult!$J$51:$K$62,2,FALSE)</f>
        <v>1.052223966908493</v>
      </c>
      <c r="G105" s="92">
        <f>VLOOKUP(INDEX(BTS!$A$3:$A$14,MATCH(G$11,BTS!$C$3:$C$14,0),1)&amp;".region",Regression_q4er_adult!$J$51:$K$62,2,FALSE)</f>
        <v>1.0927966940053857</v>
      </c>
      <c r="H105" s="92">
        <f>VLOOKUP(INDEX(BTS!$A$3:$A$14,MATCH(H$11,BTS!$C$3:$C$14,0),1)&amp;".region",Regression_q4er_adult!$J$51:$K$62,2,FALSE)</f>
        <v>0.898479571361269</v>
      </c>
      <c r="I105" s="92">
        <f>VLOOKUP(INDEX(BTS!$A$3:$A$14,MATCH(I$11,BTS!$C$3:$C$14,0),1)&amp;".region",Regression_q4er_adult!$J$51:$K$62,2,FALSE)</f>
        <v>1.1262042190599075</v>
      </c>
      <c r="J105" s="92">
        <f>VLOOKUP(INDEX(BTS!$A$3:$A$14,MATCH(J$11,BTS!$C$3:$C$14,0),1)&amp;".region",Regression_q4er_adult!$J$51:$K$62,2,FALSE)</f>
        <v>1.2076365151302366</v>
      </c>
      <c r="K105" s="92">
        <f>VLOOKUP(INDEX(BTS!$A$3:$A$14,MATCH(K$11,BTS!$C$3:$C$14,0),1)&amp;".region",Regression_q4er_adult!$J$51:$K$62,2,FALSE)</f>
        <v>1.223674866849562</v>
      </c>
      <c r="L105" s="92">
        <f>VLOOKUP(INDEX(BTS!$A$3:$A$14,MATCH(L$11,BTS!$C$3:$C$14,0),1)&amp;".region",Regression_q4er_adult!$J$51:$K$62,2,FALSE)</f>
        <v>0.990414749493552</v>
      </c>
      <c r="M105" s="92">
        <f>VLOOKUP(INDEX(BTS!$A$3:$A$14,MATCH(M$11,BTS!$C$3:$C$14,0),1)&amp;".region",Regression_q4er_adult!$J$51:$K$62,2,FALSE)</f>
        <v>1.154480372764886</v>
      </c>
      <c r="N105" s="92">
        <f>VLOOKUP(INDEX(BTS!$A$3:$A$14,MATCH(N$11,BTS!$C$3:$C$14,0),1)&amp;".region",Regression_q4er_adult!$J$51:$K$62,2,FALSE)</f>
        <v>1.033466841511663</v>
      </c>
      <c r="O105" s="92">
        <f>VLOOKUP(INDEX(BTS!$A$3:$A$14,MATCH(O$11,BTS!$C$3:$C$14,0),1)&amp;".region",Regression_q4er_adult!$J$51:$K$62,2,FALSE)</f>
        <v>0.807655376178855</v>
      </c>
      <c r="S105" s="174"/>
    </row>
    <row r="106" spans="2:15" ht="16" hidden="1" outlineLevel="1" thickBot="1">
      <c r="B106" s="36" t="s">
        <v>215</v>
      </c>
      <c r="C106" s="37"/>
      <c r="D106" s="38">
        <f>D105-AVERAGE($D$105:$O$105)</f>
        <v>0.11241309823510082</v>
      </c>
      <c r="E106" s="38">
        <f t="shared" si="8" ref="E106:O106">E105-AVERAGE($D$105:$O$105)</f>
        <v>-0.06999362108091922</v>
      </c>
      <c r="F106" s="38">
        <f t="shared" si="8"/>
        <v>-0.010721298133306245</v>
      </c>
      <c r="G106" s="38">
        <f t="shared" si="8"/>
        <v>0.0298514289635865</v>
      </c>
      <c r="H106" s="38">
        <f t="shared" si="8"/>
        <v>-0.1644656936805302</v>
      </c>
      <c r="I106" s="38">
        <f t="shared" si="8"/>
        <v>0.06325895401810833</v>
      </c>
      <c r="J106" s="38">
        <f t="shared" si="8"/>
        <v>0.14469125008843742</v>
      </c>
      <c r="K106" s="38">
        <f t="shared" si="8"/>
        <v>0.16072960180776286</v>
      </c>
      <c r="L106" s="38">
        <f t="shared" si="8"/>
        <v>-0.07253051554824719</v>
      </c>
      <c r="M106" s="38">
        <f t="shared" si="8"/>
        <v>0.09153510772308682</v>
      </c>
      <c r="N106" s="38">
        <f t="shared" si="8"/>
        <v>-0.02947842353013619</v>
      </c>
      <c r="O106" s="38">
        <f t="shared" si="8"/>
        <v>-0.25528988886294424</v>
      </c>
    </row>
    <row r="107" spans="2:15" ht="20" collapsed="1" thickBot="1">
      <c r="B107" s="46" t="s">
        <v>207</v>
      </c>
      <c r="C107" s="39"/>
      <c r="D107" s="40"/>
      <c r="E107" s="39"/>
      <c r="F107" s="39"/>
      <c r="G107" s="39"/>
      <c r="H107" s="39"/>
      <c r="I107" s="39"/>
      <c r="J107" s="39"/>
      <c r="K107" s="39"/>
      <c r="L107" s="39"/>
      <c r="M107" s="39"/>
      <c r="N107" s="39"/>
      <c r="O107" s="47"/>
    </row>
    <row r="108" ht="16" thickBot="1"/>
    <row r="109" spans="1:15" ht="20" outlineLevel="1" thickBot="1">
      <c r="A109" t="s">
        <v>217</v>
      </c>
      <c r="B109" s="46" t="s">
        <v>177</v>
      </c>
      <c r="C109" s="39"/>
      <c r="D109" s="40"/>
      <c r="E109" s="39"/>
      <c r="F109" s="39"/>
      <c r="G109" s="39"/>
      <c r="H109" s="39"/>
      <c r="I109" s="39"/>
      <c r="J109" s="39"/>
      <c r="K109" s="39"/>
      <c r="L109" s="39"/>
      <c r="M109" s="39"/>
      <c r="N109" s="39"/>
      <c r="O109" s="47"/>
    </row>
    <row r="110" spans="1:15" ht="16" outlineLevel="1" thickBot="1">
      <c r="A110" t="s">
        <v>40</v>
      </c>
      <c r="B110" s="41" t="s">
        <v>213</v>
      </c>
      <c r="C110" s="42"/>
      <c r="D110" s="43">
        <v>2024</v>
      </c>
      <c r="E110" s="43">
        <f>D110</f>
        <v>2024</v>
      </c>
      <c r="F110" s="43">
        <f t="shared" si="9" ref="F110:O110">E110</f>
        <v>2024</v>
      </c>
      <c r="G110" s="43">
        <f t="shared" si="9"/>
        <v>2024</v>
      </c>
      <c r="H110" s="43">
        <f t="shared" si="9"/>
        <v>2024</v>
      </c>
      <c r="I110" s="43">
        <f t="shared" si="9"/>
        <v>2024</v>
      </c>
      <c r="J110" s="43">
        <f t="shared" si="9"/>
        <v>2024</v>
      </c>
      <c r="K110" s="43">
        <f t="shared" si="9"/>
        <v>2024</v>
      </c>
      <c r="L110" s="43">
        <f t="shared" si="9"/>
        <v>2024</v>
      </c>
      <c r="M110" s="43">
        <f t="shared" si="9"/>
        <v>2024</v>
      </c>
      <c r="N110" s="43">
        <f t="shared" si="9"/>
        <v>2024</v>
      </c>
      <c r="O110" s="43">
        <f t="shared" si="9"/>
        <v>2024</v>
      </c>
    </row>
    <row r="111" spans="2:15" ht="16" outlineLevel="1" thickBot="1">
      <c r="B111" s="44" t="s">
        <v>214</v>
      </c>
      <c r="C111" s="45" t="s">
        <v>114</v>
      </c>
      <c r="D111" s="19" t="s">
        <v>85</v>
      </c>
      <c r="E111" s="25" t="s">
        <v>164</v>
      </c>
      <c r="F111" s="25" t="s">
        <v>77</v>
      </c>
      <c r="G111" s="25" t="s">
        <v>165</v>
      </c>
      <c r="H111" s="25" t="s">
        <v>166</v>
      </c>
      <c r="I111" s="25" t="s">
        <v>167</v>
      </c>
      <c r="J111" s="25" t="s">
        <v>168</v>
      </c>
      <c r="K111" s="25" t="s">
        <v>169</v>
      </c>
      <c r="L111" s="25" t="s">
        <v>170</v>
      </c>
      <c r="M111" s="25" t="s">
        <v>171</v>
      </c>
      <c r="N111" s="25" t="s">
        <v>172</v>
      </c>
      <c r="O111" s="26" t="s">
        <v>173</v>
      </c>
    </row>
    <row r="112" spans="2:15" ht="17" outlineLevel="1" thickBot="1">
      <c r="B112" s="54" t="s">
        <v>115</v>
      </c>
      <c r="C112" s="28">
        <f>VLOOKUP(VLOOKUP($B112,VName,2,FALSE),Regression_me_adult!$J$7:$K$50,2,FALSE)</f>
        <v>-2517.2135695326</v>
      </c>
      <c r="D112" s="29">
        <f>VLOOKUP(VLOOKUP($B112,BTS!$E$2:$F$60,2,FALSE),Transpose_Avg_me_adult!$O$1:$AA$52,2,FALSE)</f>
        <v>0.496062992125984</v>
      </c>
      <c r="E112" s="29">
        <f>VLOOKUP(VLOOKUP($B112,BTS!$E$2:$F$60,2,FALSE),Transpose_Avg_me_adult!$O$1:$AA$52,3,FALSE)</f>
        <v>0.52755905511811</v>
      </c>
      <c r="F112" s="29">
        <f>VLOOKUP(VLOOKUP($B112,BTS!$E$2:$F$60,2,FALSE),Transpose_Avg_me_adult!$O$1:$AA$52,4,FALSE)</f>
        <v>0.525252525252525</v>
      </c>
      <c r="G112" s="29">
        <f>VLOOKUP(VLOOKUP($B112,BTS!$E$2:$F$60,2,FALSE),Transpose_Avg_me_adult!$O$1:$AA$52,5,FALSE)</f>
        <v>0.633802816901408</v>
      </c>
      <c r="H112" s="29">
        <f>VLOOKUP(VLOOKUP($B112,BTS!$E$2:$F$60,2,FALSE),Transpose_Avg_me_adult!$O$1:$AA$52,6,FALSE)</f>
        <v>0.459016393442623</v>
      </c>
      <c r="I112" s="29">
        <f>VLOOKUP(VLOOKUP($B112,BTS!$E$2:$F$60,2,FALSE),Transpose_Avg_me_adult!$O$1:$AA$52,7,FALSE)</f>
        <v>0.53968253968254</v>
      </c>
      <c r="J112" s="29">
        <f>VLOOKUP(VLOOKUP($B112,BTS!$E$2:$F$60,2,FALSE),Transpose_Avg_me_adult!$O$1:$AA$52,8,FALSE)</f>
        <v>0.609756097560976</v>
      </c>
      <c r="K112" s="29">
        <f>VLOOKUP(VLOOKUP($B112,BTS!$E$2:$F$60,2,FALSE),Transpose_Avg_me_adult!$O$1:$AA$52,9,FALSE)</f>
        <v>0.395833333333333</v>
      </c>
      <c r="L112" s="29">
        <f>VLOOKUP(VLOOKUP($B112,BTS!$E$2:$F$60,2,FALSE),Transpose_Avg_me_adult!$O$1:$AA$52,10,FALSE)</f>
        <v>0.870967741935484</v>
      </c>
      <c r="M112" s="29">
        <f>VLOOKUP(VLOOKUP($B112,BTS!$E$2:$F$60,2,FALSE),Transpose_Avg_me_adult!$O$1:$AA$52,11,FALSE)</f>
        <v>0.488888888888889</v>
      </c>
      <c r="N112" s="29">
        <f>VLOOKUP(VLOOKUP($B112,BTS!$E$2:$F$60,2,FALSE),Transpose_Avg_me_adult!$O$1:$AA$52,12,FALSE)</f>
        <v>0.428571428571429</v>
      </c>
      <c r="O112" s="110">
        <f>VLOOKUP(VLOOKUP($B112,BTS!$E$2:$F$60,2,FALSE),Transpose_Avg_me_adult!$O$1:$AA$52,13,FALSE)</f>
        <v>0.50</v>
      </c>
    </row>
    <row r="113" spans="2:15" ht="17" outlineLevel="1" thickBot="1">
      <c r="B113" s="31" t="s">
        <v>116</v>
      </c>
      <c r="C113" s="28">
        <f>VLOOKUP(VLOOKUP($B113,VName,2,FALSE),Regression_me_adult!$J$7:$K$50,2,FALSE)</f>
        <v>-3921.35415878444</v>
      </c>
      <c r="D113" s="29">
        <f>VLOOKUP(VLOOKUP($B113,BTS!$E$2:$F$60,2,FALSE),Transpose_Avg_me_adult!$O$1:$AA$52,2,FALSE)</f>
        <v>0.0354330708661417</v>
      </c>
      <c r="E113" s="29">
        <f>VLOOKUP(VLOOKUP($B113,BTS!$E$2:$F$60,2,FALSE),Transpose_Avg_me_adult!$O$1:$AA$52,3,FALSE)</f>
        <v>0.196850393700787</v>
      </c>
      <c r="F113" s="29">
        <f>VLOOKUP(VLOOKUP($B113,BTS!$E$2:$F$60,2,FALSE),Transpose_Avg_me_adult!$O$1:$AA$52,4,FALSE)</f>
        <v>0.111111111111111</v>
      </c>
      <c r="G113" s="29">
        <f>VLOOKUP(VLOOKUP($B113,BTS!$E$2:$F$60,2,FALSE),Transpose_Avg_me_adult!$O$1:$AA$52,5,FALSE)</f>
        <v>0.0704225352112676</v>
      </c>
      <c r="H113" s="29">
        <f>VLOOKUP(VLOOKUP($B113,BTS!$E$2:$F$60,2,FALSE),Transpose_Avg_me_adult!$O$1:$AA$52,6,FALSE)</f>
        <v>0.0491803278688525</v>
      </c>
      <c r="I113" s="29">
        <f>VLOOKUP(VLOOKUP($B113,BTS!$E$2:$F$60,2,FALSE),Transpose_Avg_me_adult!$O$1:$AA$52,7,FALSE)</f>
        <v>0.111111111111111</v>
      </c>
      <c r="J113" s="29">
        <f>VLOOKUP(VLOOKUP($B113,BTS!$E$2:$F$60,2,FALSE),Transpose_Avg_me_adult!$O$1:$AA$52,8,FALSE)</f>
        <v>0.219512195121951</v>
      </c>
      <c r="K113" s="29">
        <f>VLOOKUP(VLOOKUP($B113,BTS!$E$2:$F$60,2,FALSE),Transpose_Avg_me_adult!$O$1:$AA$52,9,FALSE)</f>
        <v>0.177083333333333</v>
      </c>
      <c r="L113" s="29">
        <f>VLOOKUP(VLOOKUP($B113,BTS!$E$2:$F$60,2,FALSE),Transpose_Avg_me_adult!$O$1:$AA$52,10,FALSE)</f>
        <v>0.0967741935483871</v>
      </c>
      <c r="M113" s="29">
        <f>VLOOKUP(VLOOKUP($B113,BTS!$E$2:$F$60,2,FALSE),Transpose_Avg_me_adult!$O$1:$AA$52,11,FALSE)</f>
        <v>0.244444444444444</v>
      </c>
      <c r="N113" s="29">
        <f>VLOOKUP(VLOOKUP($B113,BTS!$E$2:$F$60,2,FALSE),Transpose_Avg_me_adult!$O$1:$AA$52,12,FALSE)</f>
        <v>0.0803571428571429</v>
      </c>
      <c r="O113" s="110">
        <f>VLOOKUP(VLOOKUP($B113,BTS!$E$2:$F$60,2,FALSE),Transpose_Avg_me_adult!$O$1:$AA$52,13,FALSE)</f>
        <v>0.0882352941176471</v>
      </c>
    </row>
    <row r="114" spans="2:15" ht="17" outlineLevel="1" thickBot="1">
      <c r="B114" s="31" t="s">
        <v>117</v>
      </c>
      <c r="C114" s="28">
        <f>VLOOKUP(VLOOKUP($B114,VName,2,FALSE),Regression_me_adult!$J$7:$K$50,2,FALSE)</f>
        <v>0</v>
      </c>
      <c r="D114" s="29">
        <f>VLOOKUP(VLOOKUP($B114,BTS!$E$2:$F$60,2,FALSE),Transpose_Avg_me_adult!$O$1:$AA$52,2,FALSE)</f>
        <v>0.677165354330709</v>
      </c>
      <c r="E114" s="29">
        <f>VLOOKUP(VLOOKUP($B114,BTS!$E$2:$F$60,2,FALSE),Transpose_Avg_me_adult!$O$1:$AA$52,3,FALSE)</f>
        <v>0.433070866141732</v>
      </c>
      <c r="F114" s="29">
        <f>VLOOKUP(VLOOKUP($B114,BTS!$E$2:$F$60,2,FALSE),Transpose_Avg_me_adult!$O$1:$AA$52,4,FALSE)</f>
        <v>0.393939393939394</v>
      </c>
      <c r="G114" s="29">
        <f>VLOOKUP(VLOOKUP($B114,BTS!$E$2:$F$60,2,FALSE),Transpose_Avg_me_adult!$O$1:$AA$52,5,FALSE)</f>
        <v>0.492957746478873</v>
      </c>
      <c r="H114" s="29">
        <f>VLOOKUP(VLOOKUP($B114,BTS!$E$2:$F$60,2,FALSE),Transpose_Avg_me_adult!$O$1:$AA$52,6,FALSE)</f>
        <v>0.508196721311475</v>
      </c>
      <c r="I114" s="29">
        <f>VLOOKUP(VLOOKUP($B114,BTS!$E$2:$F$60,2,FALSE),Transpose_Avg_me_adult!$O$1:$AA$52,7,FALSE)</f>
        <v>0.380952380952381</v>
      </c>
      <c r="J114" s="29">
        <f>VLOOKUP(VLOOKUP($B114,BTS!$E$2:$F$60,2,FALSE),Transpose_Avg_me_adult!$O$1:$AA$52,8,FALSE)</f>
        <v>0.609756097560976</v>
      </c>
      <c r="K114" s="29">
        <f>VLOOKUP(VLOOKUP($B114,BTS!$E$2:$F$60,2,FALSE),Transpose_Avg_me_adult!$O$1:$AA$52,9,FALSE)</f>
        <v>0.458333333333333</v>
      </c>
      <c r="L114" s="29">
        <f>VLOOKUP(VLOOKUP($B114,BTS!$E$2:$F$60,2,FALSE),Transpose_Avg_me_adult!$O$1:$AA$52,10,FALSE)</f>
        <v>0.645161290322581</v>
      </c>
      <c r="M114" s="29">
        <f>VLOOKUP(VLOOKUP($B114,BTS!$E$2:$F$60,2,FALSE),Transpose_Avg_me_adult!$O$1:$AA$52,11,FALSE)</f>
        <v>0.444444444444444</v>
      </c>
      <c r="N114" s="29">
        <f>VLOOKUP(VLOOKUP($B114,BTS!$E$2:$F$60,2,FALSE),Transpose_Avg_me_adult!$O$1:$AA$52,12,FALSE)</f>
        <v>0.517857142857143</v>
      </c>
      <c r="O114" s="110">
        <f>VLOOKUP(VLOOKUP($B114,BTS!$E$2:$F$60,2,FALSE),Transpose_Avg_me_adult!$O$1:$AA$52,13,FALSE)</f>
        <v>0.529411764705882</v>
      </c>
    </row>
    <row r="115" spans="2:15" ht="17" outlineLevel="1" thickBot="1">
      <c r="B115" s="31" t="s">
        <v>118</v>
      </c>
      <c r="C115" s="28">
        <f>VLOOKUP(VLOOKUP($B115,VName,2,FALSE),Regression_me_adult!$J$7:$K$50,2,FALSE)</f>
        <v>0</v>
      </c>
      <c r="D115" s="29">
        <f>VLOOKUP(VLOOKUP($B115,BTS!$E$2:$F$60,2,FALSE),Transpose_Avg_me_adult!$O$1:$AA$52,2,FALSE)</f>
        <v>0.161417322834646</v>
      </c>
      <c r="E115" s="29">
        <f>VLOOKUP(VLOOKUP($B115,BTS!$E$2:$F$60,2,FALSE),Transpose_Avg_me_adult!$O$1:$AA$52,3,FALSE)</f>
        <v>0.110236220472441</v>
      </c>
      <c r="F115" s="29">
        <f>VLOOKUP(VLOOKUP($B115,BTS!$E$2:$F$60,2,FALSE),Transpose_Avg_me_adult!$O$1:$AA$52,4,FALSE)</f>
        <v>0.242424242424242</v>
      </c>
      <c r="G115" s="29">
        <f>VLOOKUP(VLOOKUP($B115,BTS!$E$2:$F$60,2,FALSE),Transpose_Avg_me_adult!$O$1:$AA$52,5,FALSE)</f>
        <v>0.253521126760563</v>
      </c>
      <c r="H115" s="29">
        <f>VLOOKUP(VLOOKUP($B115,BTS!$E$2:$F$60,2,FALSE),Transpose_Avg_me_adult!$O$1:$AA$52,6,FALSE)</f>
        <v>0.229508196721311</v>
      </c>
      <c r="I115" s="29">
        <f>VLOOKUP(VLOOKUP($B115,BTS!$E$2:$F$60,2,FALSE),Transpose_Avg_me_adult!$O$1:$AA$52,7,FALSE)</f>
        <v>0.206349206349206</v>
      </c>
      <c r="J115" s="29">
        <f>VLOOKUP(VLOOKUP($B115,BTS!$E$2:$F$60,2,FALSE),Transpose_Avg_me_adult!$O$1:$AA$52,8,FALSE)</f>
        <v>0.0731707317073171</v>
      </c>
      <c r="K115" s="29">
        <f>VLOOKUP(VLOOKUP($B115,BTS!$E$2:$F$60,2,FALSE),Transpose_Avg_me_adult!$O$1:$AA$52,9,FALSE)</f>
        <v>0.0625</v>
      </c>
      <c r="L115" s="29">
        <f>VLOOKUP(VLOOKUP($B115,BTS!$E$2:$F$60,2,FALSE),Transpose_Avg_me_adult!$O$1:$AA$52,10,FALSE)</f>
        <v>0.193548387096774</v>
      </c>
      <c r="M115" s="29">
        <f>VLOOKUP(VLOOKUP($B115,BTS!$E$2:$F$60,2,FALSE),Transpose_Avg_me_adult!$O$1:$AA$52,11,FALSE)</f>
        <v>0.133333333333333</v>
      </c>
      <c r="N115" s="29">
        <f>VLOOKUP(VLOOKUP($B115,BTS!$E$2:$F$60,2,FALSE),Transpose_Avg_me_adult!$O$1:$AA$52,12,FALSE)</f>
        <v>0.169642857142857</v>
      </c>
      <c r="O115" s="110">
        <f>VLOOKUP(VLOOKUP($B115,BTS!$E$2:$F$60,2,FALSE),Transpose_Avg_me_adult!$O$1:$AA$52,13,FALSE)</f>
        <v>0.176470588235294</v>
      </c>
    </row>
    <row r="116" spans="2:15" ht="17" outlineLevel="1" thickBot="1">
      <c r="B116" s="31" t="s">
        <v>119</v>
      </c>
      <c r="C116" s="28">
        <f>VLOOKUP(VLOOKUP($B116,VName,2,FALSE),Regression_me_adult!$J$7:$K$50,2,FALSE)</f>
        <v>0</v>
      </c>
      <c r="D116" s="29">
        <f>VLOOKUP(VLOOKUP($B116,BTS!$E$2:$F$60,2,FALSE),Transpose_Avg_me_adult!$O$1:$AA$52,2,FALSE)</f>
        <v>0.0669291338582677</v>
      </c>
      <c r="E116" s="29">
        <f>VLOOKUP(VLOOKUP($B116,BTS!$E$2:$F$60,2,FALSE),Transpose_Avg_me_adult!$O$1:$AA$52,3,FALSE)</f>
        <v>0.0708661417322835</v>
      </c>
      <c r="F116" s="29">
        <f>VLOOKUP(VLOOKUP($B116,BTS!$E$2:$F$60,2,FALSE),Transpose_Avg_me_adult!$O$1:$AA$52,4,FALSE)</f>
        <v>0.0909090909090909</v>
      </c>
      <c r="G116" s="29">
        <f>VLOOKUP(VLOOKUP($B116,BTS!$E$2:$F$60,2,FALSE),Transpose_Avg_me_adult!$O$1:$AA$52,5,FALSE)</f>
        <v>0.028169014084507</v>
      </c>
      <c r="H116" s="29">
        <f>VLOOKUP(VLOOKUP($B116,BTS!$E$2:$F$60,2,FALSE),Transpose_Avg_me_adult!$O$1:$AA$52,6,FALSE)</f>
        <v>0.114754098360656</v>
      </c>
      <c r="I116" s="29">
        <f>VLOOKUP(VLOOKUP($B116,BTS!$E$2:$F$60,2,FALSE),Transpose_Avg_me_adult!$O$1:$AA$52,7,FALSE)</f>
        <v>0.158730158730159</v>
      </c>
      <c r="J116" s="29">
        <f>VLOOKUP(VLOOKUP($B116,BTS!$E$2:$F$60,2,FALSE),Transpose_Avg_me_adult!$O$1:$AA$52,8,FALSE)</f>
        <v>0</v>
      </c>
      <c r="K116" s="29">
        <f>VLOOKUP(VLOOKUP($B116,BTS!$E$2:$F$60,2,FALSE),Transpose_Avg_me_adult!$O$1:$AA$52,9,FALSE)</f>
        <v>0.0625</v>
      </c>
      <c r="L116" s="29">
        <f>VLOOKUP(VLOOKUP($B116,BTS!$E$2:$F$60,2,FALSE),Transpose_Avg_me_adult!$O$1:$AA$52,10,FALSE)</f>
        <v>0.032258064516129</v>
      </c>
      <c r="M116" s="29">
        <f>VLOOKUP(VLOOKUP($B116,BTS!$E$2:$F$60,2,FALSE),Transpose_Avg_me_adult!$O$1:$AA$52,11,FALSE)</f>
        <v>0.0222222222222222</v>
      </c>
      <c r="N116" s="29">
        <f>VLOOKUP(VLOOKUP($B116,BTS!$E$2:$F$60,2,FALSE),Transpose_Avg_me_adult!$O$1:$AA$52,12,FALSE)</f>
        <v>0.0714285714285714</v>
      </c>
      <c r="O116" s="110">
        <f>VLOOKUP(VLOOKUP($B116,BTS!$E$2:$F$60,2,FALSE),Transpose_Avg_me_adult!$O$1:$AA$52,13,FALSE)</f>
        <v>0.0882352941176471</v>
      </c>
    </row>
    <row r="117" spans="2:15" ht="17" outlineLevel="1" thickBot="1">
      <c r="B117" s="31" t="s">
        <v>120</v>
      </c>
      <c r="C117" s="28">
        <f>VLOOKUP(VLOOKUP($B117,VName,2,FALSE),Regression_me_adult!$J$7:$K$50,2,FALSE)</f>
        <v>0</v>
      </c>
      <c r="D117" s="29">
        <f>VLOOKUP(VLOOKUP($B117,BTS!$E$2:$F$60,2,FALSE),Transpose_Avg_me_adult!$O$1:$AA$52,2,FALSE)</f>
        <v>0.047244094488189</v>
      </c>
      <c r="E117" s="29">
        <f>VLOOKUP(VLOOKUP($B117,BTS!$E$2:$F$60,2,FALSE),Transpose_Avg_me_adult!$O$1:$AA$52,3,FALSE)</f>
        <v>0.141732283464567</v>
      </c>
      <c r="F117" s="29">
        <f>VLOOKUP(VLOOKUP($B117,BTS!$E$2:$F$60,2,FALSE),Transpose_Avg_me_adult!$O$1:$AA$52,4,FALSE)</f>
        <v>0.141414141414141</v>
      </c>
      <c r="G117" s="29">
        <f>VLOOKUP(VLOOKUP($B117,BTS!$E$2:$F$60,2,FALSE),Transpose_Avg_me_adult!$O$1:$AA$52,5,FALSE)</f>
        <v>0.112676056338028</v>
      </c>
      <c r="H117" s="29">
        <f>VLOOKUP(VLOOKUP($B117,BTS!$E$2:$F$60,2,FALSE),Transpose_Avg_me_adult!$O$1:$AA$52,6,FALSE)</f>
        <v>0.0819672131147541</v>
      </c>
      <c r="I117" s="29">
        <f>VLOOKUP(VLOOKUP($B117,BTS!$E$2:$F$60,2,FALSE),Transpose_Avg_me_adult!$O$1:$AA$52,7,FALSE)</f>
        <v>0.111111111111111</v>
      </c>
      <c r="J117" s="29">
        <f>VLOOKUP(VLOOKUP($B117,BTS!$E$2:$F$60,2,FALSE),Transpose_Avg_me_adult!$O$1:$AA$52,8,FALSE)</f>
        <v>0.024390243902439</v>
      </c>
      <c r="K117" s="29">
        <f>VLOOKUP(VLOOKUP($B117,BTS!$E$2:$F$60,2,FALSE),Transpose_Avg_me_adult!$O$1:$AA$52,9,FALSE)</f>
        <v>0.0520833333333333</v>
      </c>
      <c r="L117" s="29">
        <f>VLOOKUP(VLOOKUP($B117,BTS!$E$2:$F$60,2,FALSE),Transpose_Avg_me_adult!$O$1:$AA$52,10,FALSE)</f>
        <v>0</v>
      </c>
      <c r="M117" s="29">
        <f>VLOOKUP(VLOOKUP($B117,BTS!$E$2:$F$60,2,FALSE),Transpose_Avg_me_adult!$O$1:$AA$52,11,FALSE)</f>
        <v>0.0666666666666667</v>
      </c>
      <c r="N117" s="29">
        <f>VLOOKUP(VLOOKUP($B117,BTS!$E$2:$F$60,2,FALSE),Transpose_Avg_me_adult!$O$1:$AA$52,12,FALSE)</f>
        <v>0.125</v>
      </c>
      <c r="O117" s="110">
        <f>VLOOKUP(VLOOKUP($B117,BTS!$E$2:$F$60,2,FALSE),Transpose_Avg_me_adult!$O$1:$AA$52,13,FALSE)</f>
        <v>0.0882352941176471</v>
      </c>
    </row>
    <row r="118" spans="2:15" ht="17" outlineLevel="1" thickBot="1">
      <c r="B118" s="31" t="s">
        <v>121</v>
      </c>
      <c r="C118" s="28">
        <f>VLOOKUP(VLOOKUP($B118,VName,2,FALSE),Regression_me_adult!$J$7:$K$50,2,FALSE)</f>
        <v>1541.74834831351</v>
      </c>
      <c r="D118" s="29">
        <f>VLOOKUP(VLOOKUP($B118,BTS!$E$2:$F$60,2,FALSE),Transpose_Avg_me_adult!$O$1:$AA$52,2,FALSE)</f>
        <v>0.484251968503937</v>
      </c>
      <c r="E118" s="29">
        <f>VLOOKUP(VLOOKUP($B118,BTS!$E$2:$F$60,2,FALSE),Transpose_Avg_me_adult!$O$1:$AA$52,3,FALSE)</f>
        <v>0.354330708661417</v>
      </c>
      <c r="F118" s="29">
        <f>VLOOKUP(VLOOKUP($B118,BTS!$E$2:$F$60,2,FALSE),Transpose_Avg_me_adult!$O$1:$AA$52,4,FALSE)</f>
        <v>0.121212121212121</v>
      </c>
      <c r="G118" s="29">
        <f>VLOOKUP(VLOOKUP($B118,BTS!$E$2:$F$60,2,FALSE),Transpose_Avg_me_adult!$O$1:$AA$52,5,FALSE)</f>
        <v>0.169014084507042</v>
      </c>
      <c r="H118" s="29">
        <f>VLOOKUP(VLOOKUP($B118,BTS!$E$2:$F$60,2,FALSE),Transpose_Avg_me_adult!$O$1:$AA$52,6,FALSE)</f>
        <v>0.180327868852459</v>
      </c>
      <c r="I118" s="29">
        <f>VLOOKUP(VLOOKUP($B118,BTS!$E$2:$F$60,2,FALSE),Transpose_Avg_me_adult!$O$1:$AA$52,7,FALSE)</f>
        <v>0.0793650793650794</v>
      </c>
      <c r="J118" s="29">
        <f>VLOOKUP(VLOOKUP($B118,BTS!$E$2:$F$60,2,FALSE),Transpose_Avg_me_adult!$O$1:$AA$52,8,FALSE)</f>
        <v>0.146341463414634</v>
      </c>
      <c r="K118" s="29">
        <f>VLOOKUP(VLOOKUP($B118,BTS!$E$2:$F$60,2,FALSE),Transpose_Avg_me_adult!$O$1:$AA$52,9,FALSE)</f>
        <v>0.0520833333333333</v>
      </c>
      <c r="L118" s="29">
        <f>VLOOKUP(VLOOKUP($B118,BTS!$E$2:$F$60,2,FALSE),Transpose_Avg_me_adult!$O$1:$AA$52,10,FALSE)</f>
        <v>0.0645161290322581</v>
      </c>
      <c r="M118" s="29">
        <f>VLOOKUP(VLOOKUP($B118,BTS!$E$2:$F$60,2,FALSE),Transpose_Avg_me_adult!$O$1:$AA$52,11,FALSE)</f>
        <v>0.20</v>
      </c>
      <c r="N118" s="29">
        <f>VLOOKUP(VLOOKUP($B118,BTS!$E$2:$F$60,2,FALSE),Transpose_Avg_me_adult!$O$1:$AA$52,12,FALSE)</f>
        <v>0.223214285714286</v>
      </c>
      <c r="O118" s="110">
        <f>VLOOKUP(VLOOKUP($B118,BTS!$E$2:$F$60,2,FALSE),Transpose_Avg_me_adult!$O$1:$AA$52,13,FALSE)</f>
        <v>0.676470588235294</v>
      </c>
    </row>
    <row r="119" spans="2:15" ht="16" outlineLevel="1" thickBot="1">
      <c r="B119" s="55" t="s">
        <v>122</v>
      </c>
      <c r="C119" s="28">
        <f>VLOOKUP(VLOOKUP($B119,VName,2,FALSE),Regression_me_adult!$J$7:$K$50,2,FALSE)</f>
        <v>0</v>
      </c>
      <c r="D119" s="29">
        <f>VLOOKUP(VLOOKUP($B119,BTS!$E$2:$F$60,2,FALSE),Transpose_Avg_me_adult!$O$1:$AA$52,2,FALSE)</f>
        <v>0.397637795275591</v>
      </c>
      <c r="E119" s="29">
        <f>VLOOKUP(VLOOKUP($B119,BTS!$E$2:$F$60,2,FALSE),Transpose_Avg_me_adult!$O$1:$AA$52,3,FALSE)</f>
        <v>0.519685039370079</v>
      </c>
      <c r="F119" s="29">
        <f>VLOOKUP(VLOOKUP($B119,BTS!$E$2:$F$60,2,FALSE),Transpose_Avg_me_adult!$O$1:$AA$52,4,FALSE)</f>
        <v>0.828282828282828</v>
      </c>
      <c r="G119" s="29">
        <f>VLOOKUP(VLOOKUP($B119,BTS!$E$2:$F$60,2,FALSE),Transpose_Avg_me_adult!$O$1:$AA$52,5,FALSE)</f>
        <v>0.76056338028169</v>
      </c>
      <c r="H119" s="29">
        <f>VLOOKUP(VLOOKUP($B119,BTS!$E$2:$F$60,2,FALSE),Transpose_Avg_me_adult!$O$1:$AA$52,6,FALSE)</f>
        <v>0.737704918032787</v>
      </c>
      <c r="I119" s="29">
        <f>VLOOKUP(VLOOKUP($B119,BTS!$E$2:$F$60,2,FALSE),Transpose_Avg_me_adult!$O$1:$AA$52,7,FALSE)</f>
        <v>0.80952380952381</v>
      </c>
      <c r="J119" s="29">
        <f>VLOOKUP(VLOOKUP($B119,BTS!$E$2:$F$60,2,FALSE),Transpose_Avg_me_adult!$O$1:$AA$52,8,FALSE)</f>
        <v>0.804878048780488</v>
      </c>
      <c r="K119" s="29">
        <f>VLOOKUP(VLOOKUP($B119,BTS!$E$2:$F$60,2,FALSE),Transpose_Avg_me_adult!$O$1:$AA$52,9,FALSE)</f>
        <v>0.875</v>
      </c>
      <c r="L119" s="29">
        <f>VLOOKUP(VLOOKUP($B119,BTS!$E$2:$F$60,2,FALSE),Transpose_Avg_me_adult!$O$1:$AA$52,10,FALSE)</f>
        <v>0.903225806451613</v>
      </c>
      <c r="M119" s="29">
        <f>VLOOKUP(VLOOKUP($B119,BTS!$E$2:$F$60,2,FALSE),Transpose_Avg_me_adult!$O$1:$AA$52,11,FALSE)</f>
        <v>0.666666666666667</v>
      </c>
      <c r="N119" s="29">
        <f>VLOOKUP(VLOOKUP($B119,BTS!$E$2:$F$60,2,FALSE),Transpose_Avg_me_adult!$O$1:$AA$52,12,FALSE)</f>
        <v>0.678571428571429</v>
      </c>
      <c r="O119" s="110">
        <f>VLOOKUP(VLOOKUP($B119,BTS!$E$2:$F$60,2,FALSE),Transpose_Avg_me_adult!$O$1:$AA$52,13,FALSE)</f>
        <v>0.235294117647059</v>
      </c>
    </row>
    <row r="120" spans="2:15" ht="17" outlineLevel="1" thickBot="1">
      <c r="B120" s="31" t="s">
        <v>123</v>
      </c>
      <c r="C120" s="28">
        <f>VLOOKUP(VLOOKUP($B120,VName,2,FALSE),Regression_me_adult!$J$7:$K$50,2,FALSE)</f>
        <v>0</v>
      </c>
      <c r="D120" s="29">
        <f>VLOOKUP(VLOOKUP($B120,BTS!$E$2:$F$60,2,FALSE),Transpose_Avg_me_adult!$O$1:$AA$52,2,FALSE)</f>
        <v>0.0905511811023622</v>
      </c>
      <c r="E120" s="29">
        <f>VLOOKUP(VLOOKUP($B120,BTS!$E$2:$F$60,2,FALSE),Transpose_Avg_me_adult!$O$1:$AA$52,3,FALSE)</f>
        <v>0.094488188976378</v>
      </c>
      <c r="F120" s="29">
        <f>VLOOKUP(VLOOKUP($B120,BTS!$E$2:$F$60,2,FALSE),Transpose_Avg_me_adult!$O$1:$AA$52,4,FALSE)</f>
        <v>0.0404040404040404</v>
      </c>
      <c r="G120" s="29">
        <f>VLOOKUP(VLOOKUP($B120,BTS!$E$2:$F$60,2,FALSE),Transpose_Avg_me_adult!$O$1:$AA$52,5,FALSE)</f>
        <v>0.0563380281690141</v>
      </c>
      <c r="H120" s="29">
        <f>VLOOKUP(VLOOKUP($B120,BTS!$E$2:$F$60,2,FALSE),Transpose_Avg_me_adult!$O$1:$AA$52,6,FALSE)</f>
        <v>0.0491803278688525</v>
      </c>
      <c r="I120" s="29">
        <f>VLOOKUP(VLOOKUP($B120,BTS!$E$2:$F$60,2,FALSE),Transpose_Avg_me_adult!$O$1:$AA$52,7,FALSE)</f>
        <v>0.0793650793650794</v>
      </c>
      <c r="J120" s="29">
        <f>VLOOKUP(VLOOKUP($B120,BTS!$E$2:$F$60,2,FALSE),Transpose_Avg_me_adult!$O$1:$AA$52,8,FALSE)</f>
        <v>0.0487804878048781</v>
      </c>
      <c r="K120" s="29">
        <f>VLOOKUP(VLOOKUP($B120,BTS!$E$2:$F$60,2,FALSE),Transpose_Avg_me_adult!$O$1:$AA$52,9,FALSE)</f>
        <v>0.0625</v>
      </c>
      <c r="L120" s="29">
        <f>VLOOKUP(VLOOKUP($B120,BTS!$E$2:$F$60,2,FALSE),Transpose_Avg_me_adult!$O$1:$AA$52,10,FALSE)</f>
        <v>0.032258064516129</v>
      </c>
      <c r="M120" s="29">
        <f>VLOOKUP(VLOOKUP($B120,BTS!$E$2:$F$60,2,FALSE),Transpose_Avg_me_adult!$O$1:$AA$52,11,FALSE)</f>
        <v>0.0888888888888889</v>
      </c>
      <c r="N120" s="29">
        <f>VLOOKUP(VLOOKUP($B120,BTS!$E$2:$F$60,2,FALSE),Transpose_Avg_me_adult!$O$1:$AA$52,12,FALSE)</f>
        <v>0.0892857142857143</v>
      </c>
      <c r="O120" s="110">
        <f>VLOOKUP(VLOOKUP($B120,BTS!$E$2:$F$60,2,FALSE),Transpose_Avg_me_adult!$O$1:$AA$52,13,FALSE)</f>
        <v>0.0588235294117647</v>
      </c>
    </row>
    <row r="121" spans="2:15" ht="17" outlineLevel="1" thickBot="1">
      <c r="B121" s="31" t="s">
        <v>124</v>
      </c>
      <c r="C121" s="28">
        <f>VLOOKUP(VLOOKUP($B121,VName,2,FALSE),Regression_me_adult!$J$7:$K$50,2,FALSE)</f>
        <v>0</v>
      </c>
      <c r="D121" s="29">
        <f>VLOOKUP(VLOOKUP($B121,BTS!$E$2:$F$60,2,FALSE),Transpose_Avg_me_adult!$O$1:$AA$52,2,FALSE)</f>
        <v>0.141732283464567</v>
      </c>
      <c r="E121" s="29">
        <f>VLOOKUP(VLOOKUP($B121,BTS!$E$2:$F$60,2,FALSE),Transpose_Avg_me_adult!$O$1:$AA$52,3,FALSE)</f>
        <v>0.118110236220472</v>
      </c>
      <c r="F121" s="29">
        <f>VLOOKUP(VLOOKUP($B121,BTS!$E$2:$F$60,2,FALSE),Transpose_Avg_me_adult!$O$1:$AA$52,4,FALSE)</f>
        <v>0.0202020202020202</v>
      </c>
      <c r="G121" s="29">
        <f>VLOOKUP(VLOOKUP($B121,BTS!$E$2:$F$60,2,FALSE),Transpose_Avg_me_adult!$O$1:$AA$52,5,FALSE)</f>
        <v>0.0140845070422535</v>
      </c>
      <c r="H121" s="29">
        <f>VLOOKUP(VLOOKUP($B121,BTS!$E$2:$F$60,2,FALSE),Transpose_Avg_me_adult!$O$1:$AA$52,6,FALSE)</f>
        <v>0.0327868852459016</v>
      </c>
      <c r="I121" s="29">
        <f>VLOOKUP(VLOOKUP($B121,BTS!$E$2:$F$60,2,FALSE),Transpose_Avg_me_adult!$O$1:$AA$52,7,FALSE)</f>
        <v>0.0476190476190476</v>
      </c>
      <c r="J121" s="29">
        <f>VLOOKUP(VLOOKUP($B121,BTS!$E$2:$F$60,2,FALSE),Transpose_Avg_me_adult!$O$1:$AA$52,8,FALSE)</f>
        <v>0</v>
      </c>
      <c r="K121" s="29">
        <f>VLOOKUP(VLOOKUP($B121,BTS!$E$2:$F$60,2,FALSE),Transpose_Avg_me_adult!$O$1:$AA$52,9,FALSE)</f>
        <v>0.03125</v>
      </c>
      <c r="L121" s="29">
        <f>VLOOKUP(VLOOKUP($B121,BTS!$E$2:$F$60,2,FALSE),Transpose_Avg_me_adult!$O$1:$AA$52,10,FALSE)</f>
        <v>0.032258064516129</v>
      </c>
      <c r="M121" s="29">
        <f>VLOOKUP(VLOOKUP($B121,BTS!$E$2:$F$60,2,FALSE),Transpose_Avg_me_adult!$O$1:$AA$52,11,FALSE)</f>
        <v>0.0222222222222222</v>
      </c>
      <c r="N121" s="29">
        <f>VLOOKUP(VLOOKUP($B121,BTS!$E$2:$F$60,2,FALSE),Transpose_Avg_me_adult!$O$1:$AA$52,12,FALSE)</f>
        <v>0.0446428571428571</v>
      </c>
      <c r="O121" s="110">
        <f>VLOOKUP(VLOOKUP($B121,BTS!$E$2:$F$60,2,FALSE),Transpose_Avg_me_adult!$O$1:$AA$52,13,FALSE)</f>
        <v>0.0588235294117647</v>
      </c>
    </row>
    <row r="122" spans="2:15" ht="17" outlineLevel="1" thickBot="1">
      <c r="B122" s="31" t="s">
        <v>125</v>
      </c>
      <c r="C122" s="28">
        <f>VLOOKUP(VLOOKUP($B122,VName,2,FALSE),Regression_me_adult!$J$7:$K$50,2,FALSE)</f>
        <v>1511.00016750095</v>
      </c>
      <c r="D122" s="29">
        <f>VLOOKUP(VLOOKUP($B122,BTS!$E$2:$F$60,2,FALSE),Transpose_Avg_me_adult!$O$1:$AA$52,2,FALSE)</f>
        <v>0.578740157480315</v>
      </c>
      <c r="E122" s="29">
        <f>VLOOKUP(VLOOKUP($B122,BTS!$E$2:$F$60,2,FALSE),Transpose_Avg_me_adult!$O$1:$AA$52,3,FALSE)</f>
        <v>0.62992125984252</v>
      </c>
      <c r="F122" s="29">
        <f>VLOOKUP(VLOOKUP($B122,BTS!$E$2:$F$60,2,FALSE),Transpose_Avg_me_adult!$O$1:$AA$52,4,FALSE)</f>
        <v>0.666666666666667</v>
      </c>
      <c r="G122" s="29">
        <f>VLOOKUP(VLOOKUP($B122,BTS!$E$2:$F$60,2,FALSE),Transpose_Avg_me_adult!$O$1:$AA$52,5,FALSE)</f>
        <v>0.619718309859155</v>
      </c>
      <c r="H122" s="29">
        <f>VLOOKUP(VLOOKUP($B122,BTS!$E$2:$F$60,2,FALSE),Transpose_Avg_me_adult!$O$1:$AA$52,6,FALSE)</f>
        <v>0.475409836065574</v>
      </c>
      <c r="I122" s="29">
        <f>VLOOKUP(VLOOKUP($B122,BTS!$E$2:$F$60,2,FALSE),Transpose_Avg_me_adult!$O$1:$AA$52,7,FALSE)</f>
        <v>0.555555555555556</v>
      </c>
      <c r="J122" s="29">
        <f>VLOOKUP(VLOOKUP($B122,BTS!$E$2:$F$60,2,FALSE),Transpose_Avg_me_adult!$O$1:$AA$52,8,FALSE)</f>
        <v>0.731707317073171</v>
      </c>
      <c r="K122" s="29">
        <f>VLOOKUP(VLOOKUP($B122,BTS!$E$2:$F$60,2,FALSE),Transpose_Avg_me_adult!$O$1:$AA$52,9,FALSE)</f>
        <v>0.635416666666667</v>
      </c>
      <c r="L122" s="29">
        <f>VLOOKUP(VLOOKUP($B122,BTS!$E$2:$F$60,2,FALSE),Transpose_Avg_me_adult!$O$1:$AA$52,10,FALSE)</f>
        <v>0.709677419354839</v>
      </c>
      <c r="M122" s="29">
        <f>VLOOKUP(VLOOKUP($B122,BTS!$E$2:$F$60,2,FALSE),Transpose_Avg_me_adult!$O$1:$AA$52,11,FALSE)</f>
        <v>0.688888888888889</v>
      </c>
      <c r="N122" s="29">
        <f>VLOOKUP(VLOOKUP($B122,BTS!$E$2:$F$60,2,FALSE),Transpose_Avg_me_adult!$O$1:$AA$52,12,FALSE)</f>
        <v>0.553571428571429</v>
      </c>
      <c r="O122" s="110">
        <f>VLOOKUP(VLOOKUP($B122,BTS!$E$2:$F$60,2,FALSE),Transpose_Avg_me_adult!$O$1:$AA$52,13,FALSE)</f>
        <v>0.588235294117647</v>
      </c>
    </row>
    <row r="123" spans="2:15" ht="17" outlineLevel="1" thickBot="1">
      <c r="B123" s="31" t="s">
        <v>126</v>
      </c>
      <c r="C123" s="28">
        <f>VLOOKUP(VLOOKUP($B123,VName,2,FALSE),Regression_me_adult!$J$7:$K$50,2,FALSE)</f>
        <v>0</v>
      </c>
      <c r="D123" s="29">
        <f>VLOOKUP(VLOOKUP($B123,BTS!$E$2:$F$60,2,FALSE),Transpose_Avg_me_adult!$O$1:$AA$52,2,FALSE)</f>
        <v>0.114173228346457</v>
      </c>
      <c r="E123" s="29">
        <f>VLOOKUP(VLOOKUP($B123,BTS!$E$2:$F$60,2,FALSE),Transpose_Avg_me_adult!$O$1:$AA$52,3,FALSE)</f>
        <v>0.118110236220472</v>
      </c>
      <c r="F123" s="29">
        <f>VLOOKUP(VLOOKUP($B123,BTS!$E$2:$F$60,2,FALSE),Transpose_Avg_me_adult!$O$1:$AA$52,4,FALSE)</f>
        <v>0.0707070707070707</v>
      </c>
      <c r="G123" s="29">
        <f>VLOOKUP(VLOOKUP($B123,BTS!$E$2:$F$60,2,FALSE),Transpose_Avg_me_adult!$O$1:$AA$52,5,FALSE)</f>
        <v>0.126760563380282</v>
      </c>
      <c r="H123" s="29">
        <f>VLOOKUP(VLOOKUP($B123,BTS!$E$2:$F$60,2,FALSE),Transpose_Avg_me_adult!$O$1:$AA$52,6,FALSE)</f>
        <v>0.147540983606557</v>
      </c>
      <c r="I123" s="29">
        <f>VLOOKUP(VLOOKUP($B123,BTS!$E$2:$F$60,2,FALSE),Transpose_Avg_me_adult!$O$1:$AA$52,7,FALSE)</f>
        <v>0.142857142857143</v>
      </c>
      <c r="J123" s="29">
        <f>VLOOKUP(VLOOKUP($B123,BTS!$E$2:$F$60,2,FALSE),Transpose_Avg_me_adult!$O$1:$AA$52,8,FALSE)</f>
        <v>0.146341463414634</v>
      </c>
      <c r="K123" s="29">
        <f>VLOOKUP(VLOOKUP($B123,BTS!$E$2:$F$60,2,FALSE),Transpose_Avg_me_adult!$O$1:$AA$52,9,FALSE)</f>
        <v>0.125</v>
      </c>
      <c r="L123" s="29">
        <f>VLOOKUP(VLOOKUP($B123,BTS!$E$2:$F$60,2,FALSE),Transpose_Avg_me_adult!$O$1:$AA$52,10,FALSE)</f>
        <v>0.0645161290322581</v>
      </c>
      <c r="M123" s="29">
        <f>VLOOKUP(VLOOKUP($B123,BTS!$E$2:$F$60,2,FALSE),Transpose_Avg_me_adult!$O$1:$AA$52,11,FALSE)</f>
        <v>0.133333333333333</v>
      </c>
      <c r="N123" s="29">
        <f>VLOOKUP(VLOOKUP($B123,BTS!$E$2:$F$60,2,FALSE),Transpose_Avg_me_adult!$O$1:$AA$52,12,FALSE)</f>
        <v>0.142857142857143</v>
      </c>
      <c r="O123" s="110">
        <f>VLOOKUP(VLOOKUP($B123,BTS!$E$2:$F$60,2,FALSE),Transpose_Avg_me_adult!$O$1:$AA$52,13,FALSE)</f>
        <v>0.117647058823529</v>
      </c>
    </row>
    <row r="124" spans="2:15" ht="16" outlineLevel="1" thickBot="1">
      <c r="B124" s="55" t="s">
        <v>127</v>
      </c>
      <c r="C124" s="28">
        <f>VLOOKUP(VLOOKUP($B124,VName,2,FALSE),Regression_me_adult!$J$7:$K$50,2,FALSE)</f>
        <v>0</v>
      </c>
      <c r="D124" s="29">
        <f>VLOOKUP(VLOOKUP($B124,BTS!$E$2:$F$60,2,FALSE),Transpose_Avg_me_adult!$O$1:$AA$52,2,FALSE)</f>
        <v>0.0984251968503937</v>
      </c>
      <c r="E124" s="29">
        <f>VLOOKUP(VLOOKUP($B124,BTS!$E$2:$F$60,2,FALSE),Transpose_Avg_me_adult!$O$1:$AA$52,3,FALSE)</f>
        <v>0.015748031496063</v>
      </c>
      <c r="F124" s="29">
        <f>VLOOKUP(VLOOKUP($B124,BTS!$E$2:$F$60,2,FALSE),Transpose_Avg_me_adult!$O$1:$AA$52,4,FALSE)</f>
        <v>0.0202020202020202</v>
      </c>
      <c r="G124" s="29">
        <f>VLOOKUP(VLOOKUP($B124,BTS!$E$2:$F$60,2,FALSE),Transpose_Avg_me_adult!$O$1:$AA$52,5,FALSE)</f>
        <v>0.028169014084507</v>
      </c>
      <c r="H124" s="29">
        <f>VLOOKUP(VLOOKUP($B124,BTS!$E$2:$F$60,2,FALSE),Transpose_Avg_me_adult!$O$1:$AA$52,6,FALSE)</f>
        <v>0.0819672131147541</v>
      </c>
      <c r="I124" s="29">
        <f>VLOOKUP(VLOOKUP($B124,BTS!$E$2:$F$60,2,FALSE),Transpose_Avg_me_adult!$O$1:$AA$52,7,FALSE)</f>
        <v>0.0793650793650794</v>
      </c>
      <c r="J124" s="29">
        <f>VLOOKUP(VLOOKUP($B124,BTS!$E$2:$F$60,2,FALSE),Transpose_Avg_me_adult!$O$1:$AA$52,8,FALSE)</f>
        <v>0.024390243902439</v>
      </c>
      <c r="K124" s="29">
        <f>VLOOKUP(VLOOKUP($B124,BTS!$E$2:$F$60,2,FALSE),Transpose_Avg_me_adult!$O$1:$AA$52,9,FALSE)</f>
        <v>0.0208333333333333</v>
      </c>
      <c r="L124" s="29">
        <f>VLOOKUP(VLOOKUP($B124,BTS!$E$2:$F$60,2,FALSE),Transpose_Avg_me_adult!$O$1:$AA$52,10,FALSE)</f>
        <v>0.0967741935483871</v>
      </c>
      <c r="M124" s="29">
        <f>VLOOKUP(VLOOKUP($B124,BTS!$E$2:$F$60,2,FALSE),Transpose_Avg_me_adult!$O$1:$AA$52,11,FALSE)</f>
        <v>0.0222222222222222</v>
      </c>
      <c r="N124" s="29">
        <f>VLOOKUP(VLOOKUP($B124,BTS!$E$2:$F$60,2,FALSE),Transpose_Avg_me_adult!$O$1:$AA$52,12,FALSE)</f>
        <v>0.0267857142857143</v>
      </c>
      <c r="O124" s="110">
        <f>VLOOKUP(VLOOKUP($B124,BTS!$E$2:$F$60,2,FALSE),Transpose_Avg_me_adult!$O$1:$AA$52,13,FALSE)</f>
        <v>0.0882352941176471</v>
      </c>
    </row>
    <row r="125" spans="2:15" ht="17" outlineLevel="1" thickBot="1">
      <c r="B125" s="31" t="s">
        <v>128</v>
      </c>
      <c r="C125" s="28">
        <f>VLOOKUP(VLOOKUP($B125,VName,2,FALSE),Regression_me_adult!$J$7:$K$50,2,FALSE)</f>
        <v>0</v>
      </c>
      <c r="D125" s="29">
        <f>VLOOKUP(VLOOKUP($B125,BTS!$E$2:$F$60,2,FALSE),Transpose_Avg_me_adult!$O$1:$AA$52,2,FALSE)</f>
        <v>0.0393700787401575</v>
      </c>
      <c r="E125" s="29">
        <f>VLOOKUP(VLOOKUP($B125,BTS!$E$2:$F$60,2,FALSE),Transpose_Avg_me_adult!$O$1:$AA$52,3,FALSE)</f>
        <v>0.0551181102362205</v>
      </c>
      <c r="F125" s="29">
        <f>VLOOKUP(VLOOKUP($B125,BTS!$E$2:$F$60,2,FALSE),Transpose_Avg_me_adult!$O$1:$AA$52,4,FALSE)</f>
        <v>0.0707070707070707</v>
      </c>
      <c r="G125" s="29">
        <f>VLOOKUP(VLOOKUP($B125,BTS!$E$2:$F$60,2,FALSE),Transpose_Avg_me_adult!$O$1:$AA$52,5,FALSE)</f>
        <v>0.0845070422535211</v>
      </c>
      <c r="H125" s="29">
        <f>VLOOKUP(VLOOKUP($B125,BTS!$E$2:$F$60,2,FALSE),Transpose_Avg_me_adult!$O$1:$AA$52,6,FALSE)</f>
        <v>0.0655737704918033</v>
      </c>
      <c r="I125" s="29">
        <f>VLOOKUP(VLOOKUP($B125,BTS!$E$2:$F$60,2,FALSE),Transpose_Avg_me_adult!$O$1:$AA$52,7,FALSE)</f>
        <v>0.0793650793650794</v>
      </c>
      <c r="J125" s="29">
        <f>VLOOKUP(VLOOKUP($B125,BTS!$E$2:$F$60,2,FALSE),Transpose_Avg_me_adult!$O$1:$AA$52,8,FALSE)</f>
        <v>0.0731707317073171</v>
      </c>
      <c r="K125" s="29">
        <f>VLOOKUP(VLOOKUP($B125,BTS!$E$2:$F$60,2,FALSE),Transpose_Avg_me_adult!$O$1:$AA$52,9,FALSE)</f>
        <v>0.0208333333333333</v>
      </c>
      <c r="L125" s="29">
        <f>VLOOKUP(VLOOKUP($B125,BTS!$E$2:$F$60,2,FALSE),Transpose_Avg_me_adult!$O$1:$AA$52,10,FALSE)</f>
        <v>0.0645161290322581</v>
      </c>
      <c r="M125" s="29">
        <f>VLOOKUP(VLOOKUP($B125,BTS!$E$2:$F$60,2,FALSE),Transpose_Avg_me_adult!$O$1:$AA$52,11,FALSE)</f>
        <v>0.0666666666666667</v>
      </c>
      <c r="N125" s="29">
        <f>VLOOKUP(VLOOKUP($B125,BTS!$E$2:$F$60,2,FALSE),Transpose_Avg_me_adult!$O$1:$AA$52,12,FALSE)</f>
        <v>0.0892857142857143</v>
      </c>
      <c r="O125" s="110">
        <f>VLOOKUP(VLOOKUP($B125,BTS!$E$2:$F$60,2,FALSE),Transpose_Avg_me_adult!$O$1:$AA$52,13,FALSE)</f>
        <v>0.0882352941176471</v>
      </c>
    </row>
    <row r="126" spans="2:15" ht="17" outlineLevel="1" thickBot="1">
      <c r="B126" s="31" t="s">
        <v>129</v>
      </c>
      <c r="C126" s="28">
        <f>VLOOKUP(VLOOKUP($B126,VName,2,FALSE),Regression_me_adult!$J$7:$K$50,2,FALSE)</f>
        <v>0</v>
      </c>
      <c r="D126" s="29">
        <f>VLOOKUP(VLOOKUP($B126,BTS!$E$2:$F$60,2,FALSE),Transpose_Avg_me_adult!$O$1:$AA$52,2,FALSE)</f>
        <v>0.0748031496062992</v>
      </c>
      <c r="E126" s="29">
        <f>VLOOKUP(VLOOKUP($B126,BTS!$E$2:$F$60,2,FALSE),Transpose_Avg_me_adult!$O$1:$AA$52,3,FALSE)</f>
        <v>0.0393700787401575</v>
      </c>
      <c r="F126" s="29">
        <f>VLOOKUP(VLOOKUP($B126,BTS!$E$2:$F$60,2,FALSE),Transpose_Avg_me_adult!$O$1:$AA$52,4,FALSE)</f>
        <v>0.101010101010101</v>
      </c>
      <c r="G126" s="29">
        <f>VLOOKUP(VLOOKUP($B126,BTS!$E$2:$F$60,2,FALSE),Transpose_Avg_me_adult!$O$1:$AA$52,5,FALSE)</f>
        <v>0.0985915492957746</v>
      </c>
      <c r="H126" s="29">
        <f>VLOOKUP(VLOOKUP($B126,BTS!$E$2:$F$60,2,FALSE),Transpose_Avg_me_adult!$O$1:$AA$52,6,FALSE)</f>
        <v>0.147540983606557</v>
      </c>
      <c r="I126" s="29">
        <f>VLOOKUP(VLOOKUP($B126,BTS!$E$2:$F$60,2,FALSE),Transpose_Avg_me_adult!$O$1:$AA$52,7,FALSE)</f>
        <v>0.0634920634920635</v>
      </c>
      <c r="J126" s="29">
        <f>VLOOKUP(VLOOKUP($B126,BTS!$E$2:$F$60,2,FALSE),Transpose_Avg_me_adult!$O$1:$AA$52,8,FALSE)</f>
        <v>0.024390243902439</v>
      </c>
      <c r="K126" s="29">
        <f>VLOOKUP(VLOOKUP($B126,BTS!$E$2:$F$60,2,FALSE),Transpose_Avg_me_adult!$O$1:$AA$52,9,FALSE)</f>
        <v>0.03125</v>
      </c>
      <c r="L126" s="29">
        <f>VLOOKUP(VLOOKUP($B126,BTS!$E$2:$F$60,2,FALSE),Transpose_Avg_me_adult!$O$1:$AA$52,10,FALSE)</f>
        <v>0.032258064516129</v>
      </c>
      <c r="M126" s="29">
        <f>VLOOKUP(VLOOKUP($B126,BTS!$E$2:$F$60,2,FALSE),Transpose_Avg_me_adult!$O$1:$AA$52,11,FALSE)</f>
        <v>0.0666666666666667</v>
      </c>
      <c r="N126" s="29">
        <f>VLOOKUP(VLOOKUP($B126,BTS!$E$2:$F$60,2,FALSE),Transpose_Avg_me_adult!$O$1:$AA$52,12,FALSE)</f>
        <v>0.0446428571428571</v>
      </c>
      <c r="O126" s="110">
        <f>VLOOKUP(VLOOKUP($B126,BTS!$E$2:$F$60,2,FALSE),Transpose_Avg_me_adult!$O$1:$AA$52,13,FALSE)</f>
        <v>0.0294117647058824</v>
      </c>
    </row>
    <row r="127" spans="2:15" ht="17" outlineLevel="1" thickBot="1">
      <c r="B127" s="31" t="s">
        <v>130</v>
      </c>
      <c r="C127" s="28">
        <f>VLOOKUP(VLOOKUP($B127,VName,2,FALSE),Regression_me_adult!$J$7:$K$50,2,FALSE)</f>
        <v>0</v>
      </c>
      <c r="D127" s="29">
        <f>VLOOKUP(VLOOKUP($B127,BTS!$E$2:$F$60,2,FALSE),Transpose_Avg_me_adult!$O$1:$AA$52,2,FALSE)</f>
        <v>0.0196850393700787</v>
      </c>
      <c r="E127" s="29">
        <f>VLOOKUP(VLOOKUP($B127,BTS!$E$2:$F$60,2,FALSE),Transpose_Avg_me_adult!$O$1:$AA$52,3,FALSE)</f>
        <v>0.015748031496063</v>
      </c>
      <c r="F127" s="29">
        <f>VLOOKUP(VLOOKUP($B127,BTS!$E$2:$F$60,2,FALSE),Transpose_Avg_me_adult!$O$1:$AA$52,4,FALSE)</f>
        <v>0.0404040404040404</v>
      </c>
      <c r="G127" s="29">
        <f>VLOOKUP(VLOOKUP($B127,BTS!$E$2:$F$60,2,FALSE),Transpose_Avg_me_adult!$O$1:$AA$52,5,FALSE)</f>
        <v>0</v>
      </c>
      <c r="H127" s="29">
        <f>VLOOKUP(VLOOKUP($B127,BTS!$E$2:$F$60,2,FALSE),Transpose_Avg_me_adult!$O$1:$AA$52,6,FALSE)</f>
        <v>0.0491803278688525</v>
      </c>
      <c r="I127" s="29">
        <f>VLOOKUP(VLOOKUP($B127,BTS!$E$2:$F$60,2,FALSE),Transpose_Avg_me_adult!$O$1:$AA$52,7,FALSE)</f>
        <v>0</v>
      </c>
      <c r="J127" s="29">
        <f>VLOOKUP(VLOOKUP($B127,BTS!$E$2:$F$60,2,FALSE),Transpose_Avg_me_adult!$O$1:$AA$52,8,FALSE)</f>
        <v>0</v>
      </c>
      <c r="K127" s="29">
        <f>VLOOKUP(VLOOKUP($B127,BTS!$E$2:$F$60,2,FALSE),Transpose_Avg_me_adult!$O$1:$AA$52,9,FALSE)</f>
        <v>0</v>
      </c>
      <c r="L127" s="29">
        <f>VLOOKUP(VLOOKUP($B127,BTS!$E$2:$F$60,2,FALSE),Transpose_Avg_me_adult!$O$1:$AA$52,10,FALSE)</f>
        <v>0</v>
      </c>
      <c r="M127" s="29">
        <f>VLOOKUP(VLOOKUP($B127,BTS!$E$2:$F$60,2,FALSE),Transpose_Avg_me_adult!$O$1:$AA$52,11,FALSE)</f>
        <v>0</v>
      </c>
      <c r="N127" s="29">
        <f>VLOOKUP(VLOOKUP($B127,BTS!$E$2:$F$60,2,FALSE),Transpose_Avg_me_adult!$O$1:$AA$52,12,FALSE)</f>
        <v>0.00892857142857143</v>
      </c>
      <c r="O127" s="110">
        <f>VLOOKUP(VLOOKUP($B127,BTS!$E$2:$F$60,2,FALSE),Transpose_Avg_me_adult!$O$1:$AA$52,13,FALSE)</f>
        <v>0.0294117647058824</v>
      </c>
    </row>
    <row r="128" spans="2:15" ht="16" outlineLevel="1" thickBot="1">
      <c r="B128" s="55" t="s">
        <v>131</v>
      </c>
      <c r="C128" s="28">
        <f>VLOOKUP(VLOOKUP($B128,VName,2,FALSE),Regression_me_adult!$J$7:$K$50,2,FALSE)</f>
        <v>0</v>
      </c>
      <c r="D128" s="29">
        <f>VLOOKUP(VLOOKUP($B128,BTS!$E$2:$F$60,2,FALSE),Transpose_Avg_me_adult!$O$1:$AA$52,2,FALSE)</f>
        <v>0</v>
      </c>
      <c r="E128" s="29">
        <f>VLOOKUP(VLOOKUP($B128,BTS!$E$2:$F$60,2,FALSE),Transpose_Avg_me_adult!$O$1:$AA$52,3,FALSE)</f>
        <v>0</v>
      </c>
      <c r="F128" s="29">
        <f>VLOOKUP(VLOOKUP($B128,BTS!$E$2:$F$60,2,FALSE),Transpose_Avg_me_adult!$O$1:$AA$52,4,FALSE)</f>
        <v>0</v>
      </c>
      <c r="G128" s="29">
        <f>VLOOKUP(VLOOKUP($B128,BTS!$E$2:$F$60,2,FALSE),Transpose_Avg_me_adult!$O$1:$AA$52,5,FALSE)</f>
        <v>0</v>
      </c>
      <c r="H128" s="29">
        <f>VLOOKUP(VLOOKUP($B128,BTS!$E$2:$F$60,2,FALSE),Transpose_Avg_me_adult!$O$1:$AA$52,6,FALSE)</f>
        <v>0</v>
      </c>
      <c r="I128" s="29">
        <f>VLOOKUP(VLOOKUP($B128,BTS!$E$2:$F$60,2,FALSE),Transpose_Avg_me_adult!$O$1:$AA$52,7,FALSE)</f>
        <v>0</v>
      </c>
      <c r="J128" s="29">
        <f>VLOOKUP(VLOOKUP($B128,BTS!$E$2:$F$60,2,FALSE),Transpose_Avg_me_adult!$O$1:$AA$52,8,FALSE)</f>
        <v>0</v>
      </c>
      <c r="K128" s="29">
        <f>VLOOKUP(VLOOKUP($B128,BTS!$E$2:$F$60,2,FALSE),Transpose_Avg_me_adult!$O$1:$AA$52,9,FALSE)</f>
        <v>0</v>
      </c>
      <c r="L128" s="29">
        <f>VLOOKUP(VLOOKUP($B128,BTS!$E$2:$F$60,2,FALSE),Transpose_Avg_me_adult!$O$1:$AA$52,10,FALSE)</f>
        <v>0</v>
      </c>
      <c r="M128" s="29">
        <f>VLOOKUP(VLOOKUP($B128,BTS!$E$2:$F$60,2,FALSE),Transpose_Avg_me_adult!$O$1:$AA$52,11,FALSE)</f>
        <v>0</v>
      </c>
      <c r="N128" s="29">
        <f>VLOOKUP(VLOOKUP($B128,BTS!$E$2:$F$60,2,FALSE),Transpose_Avg_me_adult!$O$1:$AA$52,12,FALSE)</f>
        <v>0.00892857142857143</v>
      </c>
      <c r="O128" s="110">
        <f>VLOOKUP(VLOOKUP($B128,BTS!$E$2:$F$60,2,FALSE),Transpose_Avg_me_adult!$O$1:$AA$52,13,FALSE)</f>
        <v>0</v>
      </c>
    </row>
    <row r="129" spans="2:15" ht="16" outlineLevel="1" thickBot="1">
      <c r="B129" s="55" t="s">
        <v>132</v>
      </c>
      <c r="C129" s="28">
        <f>VLOOKUP(VLOOKUP($B129,VName,2,FALSE),Regression_me_adult!$J$7:$K$50,2,FALSE)</f>
        <v>0</v>
      </c>
      <c r="D129" s="29">
        <f>VLOOKUP(VLOOKUP($B129,BTS!$E$2:$F$60,2,FALSE),Transpose_Avg_me_adult!$O$1:$AA$52,2,FALSE)</f>
        <v>0.031496062992126</v>
      </c>
      <c r="E129" s="29">
        <f>VLOOKUP(VLOOKUP($B129,BTS!$E$2:$F$60,2,FALSE),Transpose_Avg_me_adult!$O$1:$AA$52,3,FALSE)</f>
        <v>0.0551181102362205</v>
      </c>
      <c r="F129" s="29">
        <f>VLOOKUP(VLOOKUP($B129,BTS!$E$2:$F$60,2,FALSE),Transpose_Avg_me_adult!$O$1:$AA$52,4,FALSE)</f>
        <v>0.0101010101010101</v>
      </c>
      <c r="G129" s="29">
        <f>VLOOKUP(VLOOKUP($B129,BTS!$E$2:$F$60,2,FALSE),Transpose_Avg_me_adult!$O$1:$AA$52,5,FALSE)</f>
        <v>0.0704225352112676</v>
      </c>
      <c r="H129" s="29">
        <f>VLOOKUP(VLOOKUP($B129,BTS!$E$2:$F$60,2,FALSE),Transpose_Avg_me_adult!$O$1:$AA$52,6,FALSE)</f>
        <v>0.0491803278688525</v>
      </c>
      <c r="I129" s="29">
        <f>VLOOKUP(VLOOKUP($B129,BTS!$E$2:$F$60,2,FALSE),Transpose_Avg_me_adult!$O$1:$AA$52,7,FALSE)</f>
        <v>0</v>
      </c>
      <c r="J129" s="29">
        <f>VLOOKUP(VLOOKUP($B129,BTS!$E$2:$F$60,2,FALSE),Transpose_Avg_me_adult!$O$1:$AA$52,8,FALSE)</f>
        <v>0</v>
      </c>
      <c r="K129" s="29">
        <f>VLOOKUP(VLOOKUP($B129,BTS!$E$2:$F$60,2,FALSE),Transpose_Avg_me_adult!$O$1:$AA$52,9,FALSE)</f>
        <v>0.0104166666666667</v>
      </c>
      <c r="L129" s="29">
        <f>VLOOKUP(VLOOKUP($B129,BTS!$E$2:$F$60,2,FALSE),Transpose_Avg_me_adult!$O$1:$AA$52,10,FALSE)</f>
        <v>0.032258064516129</v>
      </c>
      <c r="M129" s="29">
        <f>VLOOKUP(VLOOKUP($B129,BTS!$E$2:$F$60,2,FALSE),Transpose_Avg_me_adult!$O$1:$AA$52,11,FALSE)</f>
        <v>0.0444444444444444</v>
      </c>
      <c r="N129" s="29">
        <f>VLOOKUP(VLOOKUP($B129,BTS!$E$2:$F$60,2,FALSE),Transpose_Avg_me_adult!$O$1:$AA$52,12,FALSE)</f>
        <v>0.00892857142857143</v>
      </c>
      <c r="O129" s="110">
        <f>VLOOKUP(VLOOKUP($B129,BTS!$E$2:$F$60,2,FALSE),Transpose_Avg_me_adult!$O$1:$AA$52,13,FALSE)</f>
        <v>0</v>
      </c>
    </row>
    <row r="130" spans="2:15" ht="16" outlineLevel="1" thickBot="1">
      <c r="B130" s="55" t="s">
        <v>133</v>
      </c>
      <c r="C130" s="28">
        <f>VLOOKUP(VLOOKUP($B130,VName,2,FALSE),Regression_me_adult!$J$7:$K$50,2,FALSE)</f>
        <v>0</v>
      </c>
      <c r="D130" s="29">
        <f>VLOOKUP(VLOOKUP($B130,BTS!$E$2:$F$60,2,FALSE),Transpose_Avg_me_adult!$O$1:$AA$52,2,FALSE)</f>
        <v>0.00393700787401575</v>
      </c>
      <c r="E130" s="29">
        <f>VLOOKUP(VLOOKUP($B130,BTS!$E$2:$F$60,2,FALSE),Transpose_Avg_me_adult!$O$1:$AA$52,3,FALSE)</f>
        <v>0.031496062992126</v>
      </c>
      <c r="F130" s="29">
        <f>VLOOKUP(VLOOKUP($B130,BTS!$E$2:$F$60,2,FALSE),Transpose_Avg_me_adult!$O$1:$AA$52,4,FALSE)</f>
        <v>0</v>
      </c>
      <c r="G130" s="29">
        <f>VLOOKUP(VLOOKUP($B130,BTS!$E$2:$F$60,2,FALSE),Transpose_Avg_me_adult!$O$1:$AA$52,5,FALSE)</f>
        <v>0.0422535211267606</v>
      </c>
      <c r="H130" s="29">
        <f>VLOOKUP(VLOOKUP($B130,BTS!$E$2:$F$60,2,FALSE),Transpose_Avg_me_adult!$O$1:$AA$52,6,FALSE)</f>
        <v>0</v>
      </c>
      <c r="I130" s="29">
        <f>VLOOKUP(VLOOKUP($B130,BTS!$E$2:$F$60,2,FALSE),Transpose_Avg_me_adult!$O$1:$AA$52,7,FALSE)</f>
        <v>0.0476190476190476</v>
      </c>
      <c r="J130" s="29">
        <f>VLOOKUP(VLOOKUP($B130,BTS!$E$2:$F$60,2,FALSE),Transpose_Avg_me_adult!$O$1:$AA$52,8,FALSE)</f>
        <v>0</v>
      </c>
      <c r="K130" s="29">
        <f>VLOOKUP(VLOOKUP($B130,BTS!$E$2:$F$60,2,FALSE),Transpose_Avg_me_adult!$O$1:$AA$52,9,FALSE)</f>
        <v>0</v>
      </c>
      <c r="L130" s="29">
        <f>VLOOKUP(VLOOKUP($B130,BTS!$E$2:$F$60,2,FALSE),Transpose_Avg_me_adult!$O$1:$AA$52,10,FALSE)</f>
        <v>0</v>
      </c>
      <c r="M130" s="29">
        <f>VLOOKUP(VLOOKUP($B130,BTS!$E$2:$F$60,2,FALSE),Transpose_Avg_me_adult!$O$1:$AA$52,11,FALSE)</f>
        <v>0</v>
      </c>
      <c r="N130" s="29">
        <f>VLOOKUP(VLOOKUP($B130,BTS!$E$2:$F$60,2,FALSE),Transpose_Avg_me_adult!$O$1:$AA$52,12,FALSE)</f>
        <v>0</v>
      </c>
      <c r="O130" s="110">
        <f>VLOOKUP(VLOOKUP($B130,BTS!$E$2:$F$60,2,FALSE),Transpose_Avg_me_adult!$O$1:$AA$52,13,FALSE)</f>
        <v>0</v>
      </c>
    </row>
    <row r="131" spans="2:15" ht="17" outlineLevel="1" thickBot="1">
      <c r="B131" s="31" t="s">
        <v>134</v>
      </c>
      <c r="C131" s="28">
        <f>VLOOKUP(VLOOKUP($B131,VName,2,FALSE),Regression_me_adult!$J$7:$K$50,2,FALSE)</f>
        <v>5455.35390663565</v>
      </c>
      <c r="D131" s="29">
        <f>VLOOKUP(VLOOKUP($B131,BTS!$E$2:$F$60,2,FALSE),Transpose_Avg_me_adult!$O$1:$AA$52,2,FALSE)</f>
        <v>0.295275590551181</v>
      </c>
      <c r="E131" s="29">
        <f>VLOOKUP(VLOOKUP($B131,BTS!$E$2:$F$60,2,FALSE),Transpose_Avg_me_adult!$O$1:$AA$52,3,FALSE)</f>
        <v>0.236220472440945</v>
      </c>
      <c r="F131" s="29">
        <f>VLOOKUP(VLOOKUP($B131,BTS!$E$2:$F$60,2,FALSE),Transpose_Avg_me_adult!$O$1:$AA$52,4,FALSE)</f>
        <v>0.252525252525253</v>
      </c>
      <c r="G131" s="29">
        <f>VLOOKUP(VLOOKUP($B131,BTS!$E$2:$F$60,2,FALSE),Transpose_Avg_me_adult!$O$1:$AA$52,5,FALSE)</f>
        <v>0.23943661971831</v>
      </c>
      <c r="H131" s="29">
        <f>VLOOKUP(VLOOKUP($B131,BTS!$E$2:$F$60,2,FALSE),Transpose_Avg_me_adult!$O$1:$AA$52,6,FALSE)</f>
        <v>0.360655737704918</v>
      </c>
      <c r="I131" s="29">
        <f>VLOOKUP(VLOOKUP($B131,BTS!$E$2:$F$60,2,FALSE),Transpose_Avg_me_adult!$O$1:$AA$52,7,FALSE)</f>
        <v>0.158730158730159</v>
      </c>
      <c r="J131" s="29">
        <f>VLOOKUP(VLOOKUP($B131,BTS!$E$2:$F$60,2,FALSE),Transpose_Avg_me_adult!$O$1:$AA$52,8,FALSE)</f>
        <v>0.536585365853659</v>
      </c>
      <c r="K131" s="29">
        <f>VLOOKUP(VLOOKUP($B131,BTS!$E$2:$F$60,2,FALSE),Transpose_Avg_me_adult!$O$1:$AA$52,9,FALSE)</f>
        <v>0.458333333333333</v>
      </c>
      <c r="L131" s="29">
        <f>VLOOKUP(VLOOKUP($B131,BTS!$E$2:$F$60,2,FALSE),Transpose_Avg_me_adult!$O$1:$AA$52,10,FALSE)</f>
        <v>0.483870967741935</v>
      </c>
      <c r="M131" s="29">
        <f>VLOOKUP(VLOOKUP($B131,BTS!$E$2:$F$60,2,FALSE),Transpose_Avg_me_adult!$O$1:$AA$52,11,FALSE)</f>
        <v>0.444444444444444</v>
      </c>
      <c r="N131" s="29">
        <f>VLOOKUP(VLOOKUP($B131,BTS!$E$2:$F$60,2,FALSE),Transpose_Avg_me_adult!$O$1:$AA$52,12,FALSE)</f>
        <v>0.258928571428571</v>
      </c>
      <c r="O131" s="110">
        <f>VLOOKUP(VLOOKUP($B131,BTS!$E$2:$F$60,2,FALSE),Transpose_Avg_me_adult!$O$1:$AA$52,13,FALSE)</f>
        <v>0.470588235294118</v>
      </c>
    </row>
    <row r="132" spans="2:15" ht="17" outlineLevel="1" thickBot="1">
      <c r="B132" s="31" t="s">
        <v>135</v>
      </c>
      <c r="C132" s="28">
        <f>VLOOKUP(VLOOKUP($B132,VName,2,FALSE),Regression_me_adult!$J$7:$K$50,2,FALSE)</f>
        <v>1289.41818849102</v>
      </c>
      <c r="D132" s="29">
        <f>VLOOKUP(VLOOKUP($B132,BTS!$E$2:$F$60,2,FALSE),Transpose_Avg_me_adult!$O$1:$AA$52,2,FALSE)</f>
        <v>0.169291338582677</v>
      </c>
      <c r="E132" s="29">
        <f>VLOOKUP(VLOOKUP($B132,BTS!$E$2:$F$60,2,FALSE),Transpose_Avg_me_adult!$O$1:$AA$52,3,FALSE)</f>
        <v>0.354330708661417</v>
      </c>
      <c r="F132" s="29">
        <f>VLOOKUP(VLOOKUP($B132,BTS!$E$2:$F$60,2,FALSE),Transpose_Avg_me_adult!$O$1:$AA$52,4,FALSE)</f>
        <v>0.343434343434343</v>
      </c>
      <c r="G132" s="29">
        <f>VLOOKUP(VLOOKUP($B132,BTS!$E$2:$F$60,2,FALSE),Transpose_Avg_me_adult!$O$1:$AA$52,5,FALSE)</f>
        <v>0.394366197183099</v>
      </c>
      <c r="H132" s="29">
        <f>VLOOKUP(VLOOKUP($B132,BTS!$E$2:$F$60,2,FALSE),Transpose_Avg_me_adult!$O$1:$AA$52,6,FALSE)</f>
        <v>0.114754098360656</v>
      </c>
      <c r="I132" s="29">
        <f>VLOOKUP(VLOOKUP($B132,BTS!$E$2:$F$60,2,FALSE),Transpose_Avg_me_adult!$O$1:$AA$52,7,FALSE)</f>
        <v>0.714285714285714</v>
      </c>
      <c r="J132" s="29">
        <f>VLOOKUP(VLOOKUP($B132,BTS!$E$2:$F$60,2,FALSE),Transpose_Avg_me_adult!$O$1:$AA$52,8,FALSE)</f>
        <v>0.024390243902439</v>
      </c>
      <c r="K132" s="29">
        <f>VLOOKUP(VLOOKUP($B132,BTS!$E$2:$F$60,2,FALSE),Transpose_Avg_me_adult!$O$1:$AA$52,9,FALSE)</f>
        <v>0.25</v>
      </c>
      <c r="L132" s="29">
        <f>VLOOKUP(VLOOKUP($B132,BTS!$E$2:$F$60,2,FALSE),Transpose_Avg_me_adult!$O$1:$AA$52,10,FALSE)</f>
        <v>0.161290322580645</v>
      </c>
      <c r="M132" s="29">
        <f>VLOOKUP(VLOOKUP($B132,BTS!$E$2:$F$60,2,FALSE),Transpose_Avg_me_adult!$O$1:$AA$52,11,FALSE)</f>
        <v>0.111111111111111</v>
      </c>
      <c r="N132" s="29">
        <f>VLOOKUP(VLOOKUP($B132,BTS!$E$2:$F$60,2,FALSE),Transpose_Avg_me_adult!$O$1:$AA$52,12,FALSE)</f>
        <v>0.410714285714286</v>
      </c>
      <c r="O132" s="110">
        <f>VLOOKUP(VLOOKUP($B132,BTS!$E$2:$F$60,2,FALSE),Transpose_Avg_me_adult!$O$1:$AA$52,13,FALSE)</f>
        <v>0.147058823529412</v>
      </c>
    </row>
    <row r="133" spans="2:15" ht="17" outlineLevel="1" thickBot="1">
      <c r="B133" s="31" t="s">
        <v>136</v>
      </c>
      <c r="C133" s="28">
        <f>VLOOKUP(VLOOKUP($B133,VName,2,FALSE),Regression_me_adult!$J$7:$K$50,2,FALSE)</f>
        <v>0</v>
      </c>
      <c r="D133" s="29">
        <f>VLOOKUP(VLOOKUP($B133,BTS!$E$2:$F$60,2,FALSE),Transpose_Avg_me_adult!$O$1:$AA$52,2,FALSE)</f>
        <v>0.0078740157480315</v>
      </c>
      <c r="E133" s="29">
        <f>VLOOKUP(VLOOKUP($B133,BTS!$E$2:$F$60,2,FALSE),Transpose_Avg_me_adult!$O$1:$AA$52,3,FALSE)</f>
        <v>0.0078740157480315</v>
      </c>
      <c r="F133" s="29">
        <f>VLOOKUP(VLOOKUP($B133,BTS!$E$2:$F$60,2,FALSE),Transpose_Avg_me_adult!$O$1:$AA$52,4,FALSE)</f>
        <v>0</v>
      </c>
      <c r="G133" s="29">
        <f>VLOOKUP(VLOOKUP($B133,BTS!$E$2:$F$60,2,FALSE),Transpose_Avg_me_adult!$O$1:$AA$52,5,FALSE)</f>
        <v>0</v>
      </c>
      <c r="H133" s="29">
        <f>VLOOKUP(VLOOKUP($B133,BTS!$E$2:$F$60,2,FALSE),Transpose_Avg_me_adult!$O$1:$AA$52,6,FALSE)</f>
        <v>0</v>
      </c>
      <c r="I133" s="29">
        <f>VLOOKUP(VLOOKUP($B133,BTS!$E$2:$F$60,2,FALSE),Transpose_Avg_me_adult!$O$1:$AA$52,7,FALSE)</f>
        <v>0</v>
      </c>
      <c r="J133" s="29">
        <f>VLOOKUP(VLOOKUP($B133,BTS!$E$2:$F$60,2,FALSE),Transpose_Avg_me_adult!$O$1:$AA$52,8,FALSE)</f>
        <v>0</v>
      </c>
      <c r="K133" s="29">
        <f>VLOOKUP(VLOOKUP($B133,BTS!$E$2:$F$60,2,FALSE),Transpose_Avg_me_adult!$O$1:$AA$52,9,FALSE)</f>
        <v>0.0208333333333333</v>
      </c>
      <c r="L133" s="29">
        <f>VLOOKUP(VLOOKUP($B133,BTS!$E$2:$F$60,2,FALSE),Transpose_Avg_me_adult!$O$1:$AA$52,10,FALSE)</f>
        <v>0</v>
      </c>
      <c r="M133" s="29">
        <f>VLOOKUP(VLOOKUP($B133,BTS!$E$2:$F$60,2,FALSE),Transpose_Avg_me_adult!$O$1:$AA$52,11,FALSE)</f>
        <v>0.0222222222222222</v>
      </c>
      <c r="N133" s="29">
        <f>VLOOKUP(VLOOKUP($B133,BTS!$E$2:$F$60,2,FALSE),Transpose_Avg_me_adult!$O$1:$AA$52,12,FALSE)</f>
        <v>0</v>
      </c>
      <c r="O133" s="110">
        <f>VLOOKUP(VLOOKUP($B133,BTS!$E$2:$F$60,2,FALSE),Transpose_Avg_me_adult!$O$1:$AA$52,13,FALSE)</f>
        <v>0.0294117647058824</v>
      </c>
    </row>
    <row r="134" spans="2:15" ht="17" outlineLevel="1" thickBot="1">
      <c r="B134" s="31" t="s">
        <v>137</v>
      </c>
      <c r="C134" s="28">
        <f>VLOOKUP(VLOOKUP($B134,VName,2,FALSE),Regression_me_adult!$J$7:$K$50,2,FALSE)</f>
        <v>0</v>
      </c>
      <c r="D134" s="29">
        <f>VLOOKUP(VLOOKUP($B134,BTS!$E$2:$F$60,2,FALSE),Transpose_Avg_me_adult!$O$1:$AA$52,2,FALSE)</f>
        <v>0.275590551181102</v>
      </c>
      <c r="E134" s="29">
        <f>VLOOKUP(VLOOKUP($B134,BTS!$E$2:$F$60,2,FALSE),Transpose_Avg_me_adult!$O$1:$AA$52,3,FALSE)</f>
        <v>0.251968503937008</v>
      </c>
      <c r="F134" s="29">
        <f>VLOOKUP(VLOOKUP($B134,BTS!$E$2:$F$60,2,FALSE),Transpose_Avg_me_adult!$O$1:$AA$52,4,FALSE)</f>
        <v>0.141414141414141</v>
      </c>
      <c r="G134" s="29">
        <f>VLOOKUP(VLOOKUP($B134,BTS!$E$2:$F$60,2,FALSE),Transpose_Avg_me_adult!$O$1:$AA$52,5,FALSE)</f>
        <v>0.267605633802817</v>
      </c>
      <c r="H134" s="29">
        <f>VLOOKUP(VLOOKUP($B134,BTS!$E$2:$F$60,2,FALSE),Transpose_Avg_me_adult!$O$1:$AA$52,6,FALSE)</f>
        <v>0.147540983606557</v>
      </c>
      <c r="I134" s="29">
        <f>VLOOKUP(VLOOKUP($B134,BTS!$E$2:$F$60,2,FALSE),Transpose_Avg_me_adult!$O$1:$AA$52,7,FALSE)</f>
        <v>0.19047619047619</v>
      </c>
      <c r="J134" s="29">
        <f>VLOOKUP(VLOOKUP($B134,BTS!$E$2:$F$60,2,FALSE),Transpose_Avg_me_adult!$O$1:$AA$52,8,FALSE)</f>
        <v>0.170731707317073</v>
      </c>
      <c r="K134" s="29">
        <f>VLOOKUP(VLOOKUP($B134,BTS!$E$2:$F$60,2,FALSE),Transpose_Avg_me_adult!$O$1:$AA$52,9,FALSE)</f>
        <v>0.197916666666667</v>
      </c>
      <c r="L134" s="29">
        <f>VLOOKUP(VLOOKUP($B134,BTS!$E$2:$F$60,2,FALSE),Transpose_Avg_me_adult!$O$1:$AA$52,10,FALSE)</f>
        <v>0.193548387096774</v>
      </c>
      <c r="M134" s="29">
        <f>VLOOKUP(VLOOKUP($B134,BTS!$E$2:$F$60,2,FALSE),Transpose_Avg_me_adult!$O$1:$AA$52,11,FALSE)</f>
        <v>0.155555555555556</v>
      </c>
      <c r="N134" s="29">
        <f>VLOOKUP(VLOOKUP($B134,BTS!$E$2:$F$60,2,FALSE),Transpose_Avg_me_adult!$O$1:$AA$52,12,FALSE)</f>
        <v>0.107142857142857</v>
      </c>
      <c r="O134" s="110">
        <f>VLOOKUP(VLOOKUP($B134,BTS!$E$2:$F$60,2,FALSE),Transpose_Avg_me_adult!$O$1:$AA$52,13,FALSE)</f>
        <v>0.235294117647059</v>
      </c>
    </row>
    <row r="135" spans="2:15" ht="17" outlineLevel="1" thickBot="1">
      <c r="B135" s="31" t="s">
        <v>138</v>
      </c>
      <c r="C135" s="28">
        <f>VLOOKUP(VLOOKUP($B135,VName,2,FALSE),Regression_me_adult!$J$7:$K$50,2,FALSE)</f>
        <v>-3727.44718477762</v>
      </c>
      <c r="D135" s="29">
        <f>VLOOKUP(VLOOKUP($B135,BTS!$E$2:$F$60,2,FALSE),Transpose_Avg_me_adult!$O$1:$AA$52,2,FALSE)</f>
        <v>0.047244094488189</v>
      </c>
      <c r="E135" s="29">
        <f>VLOOKUP(VLOOKUP($B135,BTS!$E$2:$F$60,2,FALSE),Transpose_Avg_me_adult!$O$1:$AA$52,3,FALSE)</f>
        <v>0.141732283464567</v>
      </c>
      <c r="F135" s="29">
        <f>VLOOKUP(VLOOKUP($B135,BTS!$E$2:$F$60,2,FALSE),Transpose_Avg_me_adult!$O$1:$AA$52,4,FALSE)</f>
        <v>0.161616161616162</v>
      </c>
      <c r="G135" s="29">
        <f>VLOOKUP(VLOOKUP($B135,BTS!$E$2:$F$60,2,FALSE),Transpose_Avg_me_adult!$O$1:$AA$52,5,FALSE)</f>
        <v>0.028169014084507</v>
      </c>
      <c r="H135" s="29">
        <f>VLOOKUP(VLOOKUP($B135,BTS!$E$2:$F$60,2,FALSE),Transpose_Avg_me_adult!$O$1:$AA$52,6,FALSE)</f>
        <v>0.0655737704918033</v>
      </c>
      <c r="I135" s="29">
        <f>VLOOKUP(VLOOKUP($B135,BTS!$E$2:$F$60,2,FALSE),Transpose_Avg_me_adult!$O$1:$AA$52,7,FALSE)</f>
        <v>0.158730158730159</v>
      </c>
      <c r="J135" s="29">
        <f>VLOOKUP(VLOOKUP($B135,BTS!$E$2:$F$60,2,FALSE),Transpose_Avg_me_adult!$O$1:$AA$52,8,FALSE)</f>
        <v>0.0731707317073171</v>
      </c>
      <c r="K135" s="29">
        <f>VLOOKUP(VLOOKUP($B135,BTS!$E$2:$F$60,2,FALSE),Transpose_Avg_me_adult!$O$1:$AA$52,9,FALSE)</f>
        <v>0.125</v>
      </c>
      <c r="L135" s="29">
        <f>VLOOKUP(VLOOKUP($B135,BTS!$E$2:$F$60,2,FALSE),Transpose_Avg_me_adult!$O$1:$AA$52,10,FALSE)</f>
        <v>0.0967741935483871</v>
      </c>
      <c r="M135" s="29">
        <f>VLOOKUP(VLOOKUP($B135,BTS!$E$2:$F$60,2,FALSE),Transpose_Avg_me_adult!$O$1:$AA$52,11,FALSE)</f>
        <v>0.266666666666667</v>
      </c>
      <c r="N135" s="29">
        <f>VLOOKUP(VLOOKUP($B135,BTS!$E$2:$F$60,2,FALSE),Transpose_Avg_me_adult!$O$1:$AA$52,12,FALSE)</f>
        <v>0.0714285714285714</v>
      </c>
      <c r="O135" s="110">
        <f>VLOOKUP(VLOOKUP($B135,BTS!$E$2:$F$60,2,FALSE),Transpose_Avg_me_adult!$O$1:$AA$52,13,FALSE)</f>
        <v>0</v>
      </c>
    </row>
    <row r="136" spans="2:15" ht="17" outlineLevel="1" thickBot="1">
      <c r="B136" s="31" t="s">
        <v>139</v>
      </c>
      <c r="C136" s="28">
        <f>VLOOKUP(VLOOKUP($B136,VName,2,FALSE),Regression_me_adult!$J$7:$K$50,2,FALSE)</f>
        <v>0</v>
      </c>
      <c r="D136" s="29">
        <f>VLOOKUP(VLOOKUP($B136,BTS!$E$2:$F$60,2,FALSE),Transpose_Avg_me_adult!$O$1:$AA$52,2,FALSE)</f>
        <v>0.078740157480315</v>
      </c>
      <c r="E136" s="29">
        <f>VLOOKUP(VLOOKUP($B136,BTS!$E$2:$F$60,2,FALSE),Transpose_Avg_me_adult!$O$1:$AA$52,3,FALSE)</f>
        <v>0.094488188976378</v>
      </c>
      <c r="F136" s="29">
        <f>VLOOKUP(VLOOKUP($B136,BTS!$E$2:$F$60,2,FALSE),Transpose_Avg_me_adult!$O$1:$AA$52,4,FALSE)</f>
        <v>0.161616161616162</v>
      </c>
      <c r="G136" s="29">
        <f>VLOOKUP(VLOOKUP($B136,BTS!$E$2:$F$60,2,FALSE),Transpose_Avg_me_adult!$O$1:$AA$52,5,FALSE)</f>
        <v>0.0563380281690141</v>
      </c>
      <c r="H136" s="29">
        <f>VLOOKUP(VLOOKUP($B136,BTS!$E$2:$F$60,2,FALSE),Transpose_Avg_me_adult!$O$1:$AA$52,6,FALSE)</f>
        <v>0.0327868852459016</v>
      </c>
      <c r="I136" s="29">
        <f>VLOOKUP(VLOOKUP($B136,BTS!$E$2:$F$60,2,FALSE),Transpose_Avg_me_adult!$O$1:$AA$52,7,FALSE)</f>
        <v>0.0634920634920635</v>
      </c>
      <c r="J136" s="29">
        <f>VLOOKUP(VLOOKUP($B136,BTS!$E$2:$F$60,2,FALSE),Transpose_Avg_me_adult!$O$1:$AA$52,8,FALSE)</f>
        <v>0.0975609756097561</v>
      </c>
      <c r="K136" s="29">
        <f>VLOOKUP(VLOOKUP($B136,BTS!$E$2:$F$60,2,FALSE),Transpose_Avg_me_adult!$O$1:$AA$52,9,FALSE)</f>
        <v>0.03125</v>
      </c>
      <c r="L136" s="29">
        <f>VLOOKUP(VLOOKUP($B136,BTS!$E$2:$F$60,2,FALSE),Transpose_Avg_me_adult!$O$1:$AA$52,10,FALSE)</f>
        <v>0</v>
      </c>
      <c r="M136" s="29">
        <f>VLOOKUP(VLOOKUP($B136,BTS!$E$2:$F$60,2,FALSE),Transpose_Avg_me_adult!$O$1:$AA$52,11,FALSE)</f>
        <v>0.111111111111111</v>
      </c>
      <c r="N136" s="29">
        <f>VLOOKUP(VLOOKUP($B136,BTS!$E$2:$F$60,2,FALSE),Transpose_Avg_me_adult!$O$1:$AA$52,12,FALSE)</f>
        <v>0.0625</v>
      </c>
      <c r="O136" s="110">
        <f>VLOOKUP(VLOOKUP($B136,BTS!$E$2:$F$60,2,FALSE),Transpose_Avg_me_adult!$O$1:$AA$52,13,FALSE)</f>
        <v>0.0294117647058824</v>
      </c>
    </row>
    <row r="137" spans="2:15" ht="17" outlineLevel="1" thickBot="1">
      <c r="B137" s="31" t="s">
        <v>140</v>
      </c>
      <c r="C137" s="28">
        <f>VLOOKUP(VLOOKUP($B137,VName,2,FALSE),Regression_me_adult!$J$7:$K$50,2,FALSE)</f>
        <v>0</v>
      </c>
      <c r="D137" s="29">
        <f>VLOOKUP(VLOOKUP($B137,BTS!$E$2:$F$60,2,FALSE),Transpose_Avg_me_adult!$O$1:$AA$52,2,FALSE)</f>
        <v>0</v>
      </c>
      <c r="E137" s="29">
        <f>VLOOKUP(VLOOKUP($B137,BTS!$E$2:$F$60,2,FALSE),Transpose_Avg_me_adult!$O$1:$AA$52,3,FALSE)</f>
        <v>0.015748031496063</v>
      </c>
      <c r="F137" s="29">
        <f>VLOOKUP(VLOOKUP($B137,BTS!$E$2:$F$60,2,FALSE),Transpose_Avg_me_adult!$O$1:$AA$52,4,FALSE)</f>
        <v>0.0101010101010101</v>
      </c>
      <c r="G137" s="29">
        <f>VLOOKUP(VLOOKUP($B137,BTS!$E$2:$F$60,2,FALSE),Transpose_Avg_me_adult!$O$1:$AA$52,5,FALSE)</f>
        <v>0</v>
      </c>
      <c r="H137" s="29">
        <f>VLOOKUP(VLOOKUP($B137,BTS!$E$2:$F$60,2,FALSE),Transpose_Avg_me_adult!$O$1:$AA$52,6,FALSE)</f>
        <v>0.0655737704918033</v>
      </c>
      <c r="I137" s="29">
        <f>VLOOKUP(VLOOKUP($B137,BTS!$E$2:$F$60,2,FALSE),Transpose_Avg_me_adult!$O$1:$AA$52,7,FALSE)</f>
        <v>0.0158730158730159</v>
      </c>
      <c r="J137" s="29">
        <f>VLOOKUP(VLOOKUP($B137,BTS!$E$2:$F$60,2,FALSE),Transpose_Avg_me_adult!$O$1:$AA$52,8,FALSE)</f>
        <v>0</v>
      </c>
      <c r="K137" s="29">
        <f>VLOOKUP(VLOOKUP($B137,BTS!$E$2:$F$60,2,FALSE),Transpose_Avg_me_adult!$O$1:$AA$52,9,FALSE)</f>
        <v>0.0104166666666667</v>
      </c>
      <c r="L137" s="29">
        <f>VLOOKUP(VLOOKUP($B137,BTS!$E$2:$F$60,2,FALSE),Transpose_Avg_me_adult!$O$1:$AA$52,10,FALSE)</f>
        <v>0</v>
      </c>
      <c r="M137" s="29">
        <f>VLOOKUP(VLOOKUP($B137,BTS!$E$2:$F$60,2,FALSE),Transpose_Avg_me_adult!$O$1:$AA$52,11,FALSE)</f>
        <v>0.0222222222222222</v>
      </c>
      <c r="N137" s="29">
        <f>VLOOKUP(VLOOKUP($B137,BTS!$E$2:$F$60,2,FALSE),Transpose_Avg_me_adult!$O$1:$AA$52,12,FALSE)</f>
        <v>0.00892857142857143</v>
      </c>
      <c r="O137" s="110">
        <f>VLOOKUP(VLOOKUP($B137,BTS!$E$2:$F$60,2,FALSE),Transpose_Avg_me_adult!$O$1:$AA$52,13,FALSE)</f>
        <v>0</v>
      </c>
    </row>
    <row r="138" spans="2:15" ht="17" outlineLevel="1" thickBot="1">
      <c r="B138" s="31" t="s">
        <v>141</v>
      </c>
      <c r="C138" s="28">
        <f>VLOOKUP(VLOOKUP($B138,VName,2,FALSE),Regression_me_adult!$J$7:$K$50,2,FALSE)</f>
        <v>0</v>
      </c>
      <c r="D138" s="29">
        <f>VLOOKUP(VLOOKUP($B138,BTS!$E$2:$F$60,2,FALSE),Transpose_Avg_me_adult!$O$1:$AA$52,2,FALSE)</f>
        <v>0.188976377952756</v>
      </c>
      <c r="E138" s="29">
        <f>VLOOKUP(VLOOKUP($B138,BTS!$E$2:$F$60,2,FALSE),Transpose_Avg_me_adult!$O$1:$AA$52,3,FALSE)</f>
        <v>0.346456692913386</v>
      </c>
      <c r="F138" s="29">
        <f>VLOOKUP(VLOOKUP($B138,BTS!$E$2:$F$60,2,FALSE),Transpose_Avg_me_adult!$O$1:$AA$52,4,FALSE)</f>
        <v>0.0202020202020202</v>
      </c>
      <c r="G138" s="29">
        <f>VLOOKUP(VLOOKUP($B138,BTS!$E$2:$F$60,2,FALSE),Transpose_Avg_me_adult!$O$1:$AA$52,5,FALSE)</f>
        <v>0.295774647887324</v>
      </c>
      <c r="H138" s="29">
        <f>VLOOKUP(VLOOKUP($B138,BTS!$E$2:$F$60,2,FALSE),Transpose_Avg_me_adult!$O$1:$AA$52,6,FALSE)</f>
        <v>0.213114754098361</v>
      </c>
      <c r="I138" s="29">
        <f>VLOOKUP(VLOOKUP($B138,BTS!$E$2:$F$60,2,FALSE),Transpose_Avg_me_adult!$O$1:$AA$52,7,FALSE)</f>
        <v>0.0952380952380952</v>
      </c>
      <c r="J138" s="29">
        <f>VLOOKUP(VLOOKUP($B138,BTS!$E$2:$F$60,2,FALSE),Transpose_Avg_me_adult!$O$1:$AA$52,8,FALSE)</f>
        <v>0.146341463414634</v>
      </c>
      <c r="K138" s="29">
        <f>VLOOKUP(VLOOKUP($B138,BTS!$E$2:$F$60,2,FALSE),Transpose_Avg_me_adult!$O$1:$AA$52,9,FALSE)</f>
        <v>0.135416666666667</v>
      </c>
      <c r="L138" s="29">
        <f>VLOOKUP(VLOOKUP($B138,BTS!$E$2:$F$60,2,FALSE),Transpose_Avg_me_adult!$O$1:$AA$52,10,FALSE)</f>
        <v>0.258064516129032</v>
      </c>
      <c r="M138" s="29">
        <f>VLOOKUP(VLOOKUP($B138,BTS!$E$2:$F$60,2,FALSE),Transpose_Avg_me_adult!$O$1:$AA$52,11,FALSE)</f>
        <v>0.177777777777778</v>
      </c>
      <c r="N138" s="29">
        <f>VLOOKUP(VLOOKUP($B138,BTS!$E$2:$F$60,2,FALSE),Transpose_Avg_me_adult!$O$1:$AA$52,12,FALSE)</f>
        <v>0.133928571428571</v>
      </c>
      <c r="O138" s="110">
        <f>VLOOKUP(VLOOKUP($B138,BTS!$E$2:$F$60,2,FALSE),Transpose_Avg_me_adult!$O$1:$AA$52,13,FALSE)</f>
        <v>0.176470588235294</v>
      </c>
    </row>
    <row r="139" spans="2:15" ht="17" outlineLevel="1" thickBot="1">
      <c r="B139" s="31" t="s">
        <v>142</v>
      </c>
      <c r="C139" s="28">
        <f>VLOOKUP(VLOOKUP($B139,VName,2,FALSE),Regression_me_adult!$J$7:$K$50,2,FALSE)</f>
        <v>1858.16725191086</v>
      </c>
      <c r="D139" s="29">
        <f>VLOOKUP(VLOOKUP($B139,BTS!$E$2:$F$60,2,FALSE),Transpose_Avg_me_adult!$O$1:$AA$52,2,FALSE)</f>
        <v>0.779527559055118</v>
      </c>
      <c r="E139" s="29">
        <f>VLOOKUP(VLOOKUP($B139,BTS!$E$2:$F$60,2,FALSE),Transpose_Avg_me_adult!$O$1:$AA$52,3,FALSE)</f>
        <v>0.732283464566929</v>
      </c>
      <c r="F139" s="29">
        <f>VLOOKUP(VLOOKUP($B139,BTS!$E$2:$F$60,2,FALSE),Transpose_Avg_me_adult!$O$1:$AA$52,4,FALSE)</f>
        <v>0.555555555555556</v>
      </c>
      <c r="G139" s="29">
        <f>VLOOKUP(VLOOKUP($B139,BTS!$E$2:$F$60,2,FALSE),Transpose_Avg_me_adult!$O$1:$AA$52,5,FALSE)</f>
        <v>0.676056338028169</v>
      </c>
      <c r="H139" s="29">
        <f>VLOOKUP(VLOOKUP($B139,BTS!$E$2:$F$60,2,FALSE),Transpose_Avg_me_adult!$O$1:$AA$52,6,FALSE)</f>
        <v>0.475409836065574</v>
      </c>
      <c r="I139" s="29">
        <f>VLOOKUP(VLOOKUP($B139,BTS!$E$2:$F$60,2,FALSE),Transpose_Avg_me_adult!$O$1:$AA$52,7,FALSE)</f>
        <v>0.476190476190476</v>
      </c>
      <c r="J139" s="29">
        <f>VLOOKUP(VLOOKUP($B139,BTS!$E$2:$F$60,2,FALSE),Transpose_Avg_me_adult!$O$1:$AA$52,8,FALSE)</f>
        <v>0.682926829268293</v>
      </c>
      <c r="K139" s="29">
        <f>VLOOKUP(VLOOKUP($B139,BTS!$E$2:$F$60,2,FALSE),Transpose_Avg_me_adult!$O$1:$AA$52,9,FALSE)</f>
        <v>0.447916666666667</v>
      </c>
      <c r="L139" s="29">
        <f>VLOOKUP(VLOOKUP($B139,BTS!$E$2:$F$60,2,FALSE),Transpose_Avg_me_adult!$O$1:$AA$52,10,FALSE)</f>
        <v>0.483870967741935</v>
      </c>
      <c r="M139" s="29">
        <f>VLOOKUP(VLOOKUP($B139,BTS!$E$2:$F$60,2,FALSE),Transpose_Avg_me_adult!$O$1:$AA$52,11,FALSE)</f>
        <v>0.533333333333333</v>
      </c>
      <c r="N139" s="29">
        <f>VLOOKUP(VLOOKUP($B139,BTS!$E$2:$F$60,2,FALSE),Transpose_Avg_me_adult!$O$1:$AA$52,12,FALSE)</f>
        <v>0.535714285714286</v>
      </c>
      <c r="O139" s="110">
        <f>VLOOKUP(VLOOKUP($B139,BTS!$E$2:$F$60,2,FALSE),Transpose_Avg_me_adult!$O$1:$AA$52,13,FALSE)</f>
        <v>0.705882352941177</v>
      </c>
    </row>
    <row r="140" spans="2:15" ht="17" outlineLevel="1" thickBot="1">
      <c r="B140" s="31" t="s">
        <v>143</v>
      </c>
      <c r="C140" s="28">
        <f>VLOOKUP(VLOOKUP($B140,VName,2,FALSE),Regression_me_adult!$J$7:$K$50,2,FALSE)</f>
        <v>0</v>
      </c>
      <c r="D140" s="29">
        <f>VLOOKUP(VLOOKUP($B140,BTS!$E$2:$F$60,2,FALSE),Transpose_Avg_me_adult!$O$1:$AA$52,2,FALSE)</f>
        <v>0.106299212598425</v>
      </c>
      <c r="E140" s="29">
        <f>VLOOKUP(VLOOKUP($B140,BTS!$E$2:$F$60,2,FALSE),Transpose_Avg_me_adult!$O$1:$AA$52,3,FALSE)</f>
        <v>0.110236220472441</v>
      </c>
      <c r="F140" s="29">
        <f>VLOOKUP(VLOOKUP($B140,BTS!$E$2:$F$60,2,FALSE),Transpose_Avg_me_adult!$O$1:$AA$52,4,FALSE)</f>
        <v>0.0303030303030303</v>
      </c>
      <c r="G140" s="29">
        <f>VLOOKUP(VLOOKUP($B140,BTS!$E$2:$F$60,2,FALSE),Transpose_Avg_me_adult!$O$1:$AA$52,5,FALSE)</f>
        <v>0.0140845070422535</v>
      </c>
      <c r="H140" s="29">
        <f>VLOOKUP(VLOOKUP($B140,BTS!$E$2:$F$60,2,FALSE),Transpose_Avg_me_adult!$O$1:$AA$52,6,FALSE)</f>
        <v>0</v>
      </c>
      <c r="I140" s="29">
        <f>VLOOKUP(VLOOKUP($B140,BTS!$E$2:$F$60,2,FALSE),Transpose_Avg_me_adult!$O$1:$AA$52,7,FALSE)</f>
        <v>0</v>
      </c>
      <c r="J140" s="29">
        <f>VLOOKUP(VLOOKUP($B140,BTS!$E$2:$F$60,2,FALSE),Transpose_Avg_me_adult!$O$1:$AA$52,8,FALSE)</f>
        <v>0.024390243902439</v>
      </c>
      <c r="K140" s="29">
        <f>VLOOKUP(VLOOKUP($B140,BTS!$E$2:$F$60,2,FALSE),Transpose_Avg_me_adult!$O$1:$AA$52,9,FALSE)</f>
        <v>0</v>
      </c>
      <c r="L140" s="29">
        <f>VLOOKUP(VLOOKUP($B140,BTS!$E$2:$F$60,2,FALSE),Transpose_Avg_me_adult!$O$1:$AA$52,10,FALSE)</f>
        <v>0</v>
      </c>
      <c r="M140" s="29">
        <f>VLOOKUP(VLOOKUP($B140,BTS!$E$2:$F$60,2,FALSE),Transpose_Avg_me_adult!$O$1:$AA$52,11,FALSE)</f>
        <v>0.0666666666666667</v>
      </c>
      <c r="N140" s="29">
        <f>VLOOKUP(VLOOKUP($B140,BTS!$E$2:$F$60,2,FALSE),Transpose_Avg_me_adult!$O$1:$AA$52,12,FALSE)</f>
        <v>0.0535714285714286</v>
      </c>
      <c r="O140" s="110">
        <f>VLOOKUP(VLOOKUP($B140,BTS!$E$2:$F$60,2,FALSE),Transpose_Avg_me_adult!$O$1:$AA$52,13,FALSE)</f>
        <v>0.117647058823529</v>
      </c>
    </row>
    <row r="141" spans="2:15" ht="17" outlineLevel="1" thickBot="1">
      <c r="B141" s="31" t="s">
        <v>144</v>
      </c>
      <c r="C141" s="28">
        <f>VLOOKUP(VLOOKUP($B141,VName,2,FALSE),Regression_me_adult!$J$7:$K$50,2,FALSE)</f>
        <v>-2030.92578803101</v>
      </c>
      <c r="D141" s="29">
        <f>VLOOKUP(VLOOKUP($B141,BTS!$E$2:$F$60,2,FALSE),Transpose_Avg_me_adult!$O$1:$AA$52,2,FALSE)</f>
        <v>0.338582677165354</v>
      </c>
      <c r="E141" s="29">
        <f>VLOOKUP(VLOOKUP($B141,BTS!$E$2:$F$60,2,FALSE),Transpose_Avg_me_adult!$O$1:$AA$52,3,FALSE)</f>
        <v>0.118110236220472</v>
      </c>
      <c r="F141" s="29">
        <f>VLOOKUP(VLOOKUP($B141,BTS!$E$2:$F$60,2,FALSE),Transpose_Avg_me_adult!$O$1:$AA$52,4,FALSE)</f>
        <v>0.0505050505050505</v>
      </c>
      <c r="G141" s="29">
        <f>VLOOKUP(VLOOKUP($B141,BTS!$E$2:$F$60,2,FALSE),Transpose_Avg_me_adult!$O$1:$AA$52,5,FALSE)</f>
        <v>0.028169014084507</v>
      </c>
      <c r="H141" s="29">
        <f>VLOOKUP(VLOOKUP($B141,BTS!$E$2:$F$60,2,FALSE),Transpose_Avg_me_adult!$O$1:$AA$52,6,FALSE)</f>
        <v>0.114754098360656</v>
      </c>
      <c r="I141" s="29">
        <f>VLOOKUP(VLOOKUP($B141,BTS!$E$2:$F$60,2,FALSE),Transpose_Avg_me_adult!$O$1:$AA$52,7,FALSE)</f>
        <v>0.158730158730159</v>
      </c>
      <c r="J141" s="29">
        <f>VLOOKUP(VLOOKUP($B141,BTS!$E$2:$F$60,2,FALSE),Transpose_Avg_me_adult!$O$1:$AA$52,8,FALSE)</f>
        <v>0.0731707317073171</v>
      </c>
      <c r="K141" s="29">
        <f>VLOOKUP(VLOOKUP($B141,BTS!$E$2:$F$60,2,FALSE),Transpose_Avg_me_adult!$O$1:$AA$52,9,FALSE)</f>
        <v>0.229166666666667</v>
      </c>
      <c r="L141" s="29">
        <f>VLOOKUP(VLOOKUP($B141,BTS!$E$2:$F$60,2,FALSE),Transpose_Avg_me_adult!$O$1:$AA$52,10,FALSE)</f>
        <v>0.193548387096774</v>
      </c>
      <c r="M141" s="29">
        <f>VLOOKUP(VLOOKUP($B141,BTS!$E$2:$F$60,2,FALSE),Transpose_Avg_me_adult!$O$1:$AA$52,11,FALSE)</f>
        <v>0.0666666666666667</v>
      </c>
      <c r="N141" s="29">
        <f>VLOOKUP(VLOOKUP($B141,BTS!$E$2:$F$60,2,FALSE),Transpose_Avg_me_adult!$O$1:$AA$52,12,FALSE)</f>
        <v>0.223214285714286</v>
      </c>
      <c r="O141" s="110">
        <f>VLOOKUP(VLOOKUP($B141,BTS!$E$2:$F$60,2,FALSE),Transpose_Avg_me_adult!$O$1:$AA$52,13,FALSE)</f>
        <v>0.147058823529412</v>
      </c>
    </row>
    <row r="142" spans="2:15" ht="16" outlineLevel="1" thickBot="1">
      <c r="B142" s="55" t="s">
        <v>145</v>
      </c>
      <c r="C142" s="28">
        <f>VLOOKUP(VLOOKUP($B142,VName,2,FALSE),Regression_me_adult!$J$7:$K$50,2,FALSE)</f>
        <v>0</v>
      </c>
      <c r="D142" s="29">
        <f>VLOOKUP(VLOOKUP($B142,BTS!$E$2:$F$60,2,FALSE),Transpose_Avg_me_adult!$O$1:$AA$52,2,FALSE)</f>
        <v>0.0078740157480315</v>
      </c>
      <c r="E142" s="29">
        <f>VLOOKUP(VLOOKUP($B142,BTS!$E$2:$F$60,2,FALSE),Transpose_Avg_me_adult!$O$1:$AA$52,3,FALSE)</f>
        <v>0</v>
      </c>
      <c r="F142" s="29">
        <f>VLOOKUP(VLOOKUP($B142,BTS!$E$2:$F$60,2,FALSE),Transpose_Avg_me_adult!$O$1:$AA$52,4,FALSE)</f>
        <v>0</v>
      </c>
      <c r="G142" s="29">
        <f>VLOOKUP(VLOOKUP($B142,BTS!$E$2:$F$60,2,FALSE),Transpose_Avg_me_adult!$O$1:$AA$52,5,FALSE)</f>
        <v>0</v>
      </c>
      <c r="H142" s="29">
        <f>VLOOKUP(VLOOKUP($B142,BTS!$E$2:$F$60,2,FALSE),Transpose_Avg_me_adult!$O$1:$AA$52,6,FALSE)</f>
        <v>0</v>
      </c>
      <c r="I142" s="29">
        <f>VLOOKUP(VLOOKUP($B142,BTS!$E$2:$F$60,2,FALSE),Transpose_Avg_me_adult!$O$1:$AA$52,7,FALSE)</f>
        <v>0</v>
      </c>
      <c r="J142" s="29">
        <f>VLOOKUP(VLOOKUP($B142,BTS!$E$2:$F$60,2,FALSE),Transpose_Avg_me_adult!$O$1:$AA$52,8,FALSE)</f>
        <v>0</v>
      </c>
      <c r="K142" s="29">
        <f>VLOOKUP(VLOOKUP($B142,BTS!$E$2:$F$60,2,FALSE),Transpose_Avg_me_adult!$O$1:$AA$52,9,FALSE)</f>
        <v>0.0104166666666667</v>
      </c>
      <c r="L142" s="29">
        <f>VLOOKUP(VLOOKUP($B142,BTS!$E$2:$F$60,2,FALSE),Transpose_Avg_me_adult!$O$1:$AA$52,10,FALSE)</f>
        <v>0</v>
      </c>
      <c r="M142" s="29">
        <f>VLOOKUP(VLOOKUP($B142,BTS!$E$2:$F$60,2,FALSE),Transpose_Avg_me_adult!$O$1:$AA$52,11,FALSE)</f>
        <v>0.0222222222222222</v>
      </c>
      <c r="N142" s="29">
        <f>VLOOKUP(VLOOKUP($B142,BTS!$E$2:$F$60,2,FALSE),Transpose_Avg_me_adult!$O$1:$AA$52,12,FALSE)</f>
        <v>0</v>
      </c>
      <c r="O142" s="110">
        <f>VLOOKUP(VLOOKUP($B142,BTS!$E$2:$F$60,2,FALSE),Transpose_Avg_me_adult!$O$1:$AA$52,13,FALSE)</f>
        <v>0</v>
      </c>
    </row>
    <row r="143" spans="2:15" ht="17" outlineLevel="1" thickBot="1">
      <c r="B143" s="32" t="s">
        <v>146</v>
      </c>
      <c r="C143" s="28">
        <f>VLOOKUP(VLOOKUP($B143,VName,2,FALSE),Regression_me_adult!$J$7:$K$50,2,FALSE)</f>
        <v>0</v>
      </c>
      <c r="D143" s="29">
        <f>VLOOKUP(VLOOKUP($B143,BTS!$E$2:$F$60,2,FALSE),Transpose_Avg_me_adult!$O$1:$AA$52,2,FALSE)</f>
        <v>0.009161</v>
      </c>
      <c r="E143" s="29">
        <f>VLOOKUP(VLOOKUP($B143,BTS!$E$2:$F$60,2,FALSE),Transpose_Avg_me_adult!$O$1:$AA$52,3,FALSE)</f>
        <v>0.00497</v>
      </c>
      <c r="F143" s="29">
        <f>VLOOKUP(VLOOKUP($B143,BTS!$E$2:$F$60,2,FALSE),Transpose_Avg_me_adult!$O$1:$AA$52,4,FALSE)</f>
        <v>0.007404</v>
      </c>
      <c r="G143" s="29">
        <f>VLOOKUP(VLOOKUP($B143,BTS!$E$2:$F$60,2,FALSE),Transpose_Avg_me_adult!$O$1:$AA$52,5,FALSE)</f>
        <v>0.013257</v>
      </c>
      <c r="H143" s="29">
        <f>VLOOKUP(VLOOKUP($B143,BTS!$E$2:$F$60,2,FALSE),Transpose_Avg_me_adult!$O$1:$AA$52,6,FALSE)</f>
        <v>0.005269</v>
      </c>
      <c r="I143" s="29">
        <f>VLOOKUP(VLOOKUP($B143,BTS!$E$2:$F$60,2,FALSE),Transpose_Avg_me_adult!$O$1:$AA$52,7,FALSE)</f>
        <v>0.014015</v>
      </c>
      <c r="J143" s="29">
        <f>VLOOKUP(VLOOKUP($B143,BTS!$E$2:$F$60,2,FALSE),Transpose_Avg_me_adult!$O$1:$AA$52,8,FALSE)</f>
        <v>0.014717</v>
      </c>
      <c r="K143" s="29">
        <f>VLOOKUP(VLOOKUP($B143,BTS!$E$2:$F$60,2,FALSE),Transpose_Avg_me_adult!$O$1:$AA$52,9,FALSE)</f>
        <v>0.009071</v>
      </c>
      <c r="L143" s="29">
        <f>VLOOKUP(VLOOKUP($B143,BTS!$E$2:$F$60,2,FALSE),Transpose_Avg_me_adult!$O$1:$AA$52,10,FALSE)</f>
        <v>0.010034</v>
      </c>
      <c r="M143" s="29">
        <f>VLOOKUP(VLOOKUP($B143,BTS!$E$2:$F$60,2,FALSE),Transpose_Avg_me_adult!$O$1:$AA$52,11,FALSE)</f>
        <v>0.004937</v>
      </c>
      <c r="N143" s="29">
        <f>VLOOKUP(VLOOKUP($B143,BTS!$E$2:$F$60,2,FALSE),Transpose_Avg_me_adult!$O$1:$AA$52,12,FALSE)</f>
        <v>0.016229</v>
      </c>
      <c r="O143" s="110">
        <f>VLOOKUP(VLOOKUP($B143,BTS!$E$2:$F$60,2,FALSE),Transpose_Avg_me_adult!$O$1:$AA$52,13,FALSE)</f>
        <v>0.001121</v>
      </c>
    </row>
    <row r="144" spans="2:15" ht="17" outlineLevel="1" thickBot="1">
      <c r="B144" s="30" t="s">
        <v>147</v>
      </c>
      <c r="C144" s="28">
        <f>VLOOKUP(VLOOKUP($B144,VName,2,FALSE),Regression_me_adult!$J$7:$K$50,2,FALSE)</f>
        <v>0</v>
      </c>
      <c r="D144" s="29">
        <f>VLOOKUP(VLOOKUP($B144,BTS!$E$2:$F$60,2,FALSE),Transpose_Avg_me_adult!$O$1:$AA$52,2,FALSE)</f>
        <v>0.063885</v>
      </c>
      <c r="E144" s="29">
        <f>VLOOKUP(VLOOKUP($B144,BTS!$E$2:$F$60,2,FALSE),Transpose_Avg_me_adult!$O$1:$AA$52,3,FALSE)</f>
        <v>0.041758</v>
      </c>
      <c r="F144" s="29">
        <f>VLOOKUP(VLOOKUP($B144,BTS!$E$2:$F$60,2,FALSE),Transpose_Avg_me_adult!$O$1:$AA$52,4,FALSE)</f>
        <v>0.048699</v>
      </c>
      <c r="G144" s="29">
        <f>VLOOKUP(VLOOKUP($B144,BTS!$E$2:$F$60,2,FALSE),Transpose_Avg_me_adult!$O$1:$AA$52,5,FALSE)</f>
        <v>0.047177</v>
      </c>
      <c r="H144" s="29">
        <f>VLOOKUP(VLOOKUP($B144,BTS!$E$2:$F$60,2,FALSE),Transpose_Avg_me_adult!$O$1:$AA$52,6,FALSE)</f>
        <v>0.057338</v>
      </c>
      <c r="I144" s="29">
        <f>VLOOKUP(VLOOKUP($B144,BTS!$E$2:$F$60,2,FALSE),Transpose_Avg_me_adult!$O$1:$AA$52,7,FALSE)</f>
        <v>0.042461</v>
      </c>
      <c r="J144" s="29">
        <f>VLOOKUP(VLOOKUP($B144,BTS!$E$2:$F$60,2,FALSE),Transpose_Avg_me_adult!$O$1:$AA$52,8,FALSE)</f>
        <v>0.05365</v>
      </c>
      <c r="K144" s="29">
        <f>VLOOKUP(VLOOKUP($B144,BTS!$E$2:$F$60,2,FALSE),Transpose_Avg_me_adult!$O$1:$AA$52,9,FALSE)</f>
        <v>0.055834</v>
      </c>
      <c r="L144" s="29">
        <f>VLOOKUP(VLOOKUP($B144,BTS!$E$2:$F$60,2,FALSE),Transpose_Avg_me_adult!$O$1:$AA$52,10,FALSE)</f>
        <v>0.040994</v>
      </c>
      <c r="M144" s="29">
        <f>VLOOKUP(VLOOKUP($B144,BTS!$E$2:$F$60,2,FALSE),Transpose_Avg_me_adult!$O$1:$AA$52,11,FALSE)</f>
        <v>0.05478</v>
      </c>
      <c r="N144" s="29">
        <f>VLOOKUP(VLOOKUP($B144,BTS!$E$2:$F$60,2,FALSE),Transpose_Avg_me_adult!$O$1:$AA$52,12,FALSE)</f>
        <v>0.054449</v>
      </c>
      <c r="O144" s="110">
        <f>VLOOKUP(VLOOKUP($B144,BTS!$E$2:$F$60,2,FALSE),Transpose_Avg_me_adult!$O$1:$AA$52,13,FALSE)</f>
        <v>0.057019</v>
      </c>
    </row>
    <row r="145" spans="2:15" ht="17" outlineLevel="1" thickBot="1">
      <c r="B145" s="30" t="s">
        <v>148</v>
      </c>
      <c r="C145" s="28">
        <f>VLOOKUP(VLOOKUP($B145,VName,2,FALSE),Regression_me_adult!$J$7:$K$50,2,FALSE)</f>
        <v>0</v>
      </c>
      <c r="D145" s="29">
        <f>VLOOKUP(VLOOKUP($B145,BTS!$E$2:$F$60,2,FALSE),Transpose_Avg_me_adult!$O$1:$AA$52,2,FALSE)</f>
        <v>0.141635</v>
      </c>
      <c r="E145" s="29">
        <f>VLOOKUP(VLOOKUP($B145,BTS!$E$2:$F$60,2,FALSE),Transpose_Avg_me_adult!$O$1:$AA$52,3,FALSE)</f>
        <v>0.317396</v>
      </c>
      <c r="F145" s="29">
        <f>VLOOKUP(VLOOKUP($B145,BTS!$E$2:$F$60,2,FALSE),Transpose_Avg_me_adult!$O$1:$AA$52,4,FALSE)</f>
        <v>0.231642</v>
      </c>
      <c r="G145" s="29">
        <f>VLOOKUP(VLOOKUP($B145,BTS!$E$2:$F$60,2,FALSE),Transpose_Avg_me_adult!$O$1:$AA$52,5,FALSE)</f>
        <v>0.249489</v>
      </c>
      <c r="H145" s="29">
        <f>VLOOKUP(VLOOKUP($B145,BTS!$E$2:$F$60,2,FALSE),Transpose_Avg_me_adult!$O$1:$AA$52,6,FALSE)</f>
        <v>0.086659</v>
      </c>
      <c r="I145" s="29">
        <f>VLOOKUP(VLOOKUP($B145,BTS!$E$2:$F$60,2,FALSE),Transpose_Avg_me_adult!$O$1:$AA$52,7,FALSE)</f>
        <v>0.17315</v>
      </c>
      <c r="J145" s="29">
        <f>VLOOKUP(VLOOKUP($B145,BTS!$E$2:$F$60,2,FALSE),Transpose_Avg_me_adult!$O$1:$AA$52,8,FALSE)</f>
        <v>0.155769</v>
      </c>
      <c r="K145" s="29">
        <f>VLOOKUP(VLOOKUP($B145,BTS!$E$2:$F$60,2,FALSE),Transpose_Avg_me_adult!$O$1:$AA$52,9,FALSE)</f>
        <v>0.150769</v>
      </c>
      <c r="L145" s="29">
        <f>VLOOKUP(VLOOKUP($B145,BTS!$E$2:$F$60,2,FALSE),Transpose_Avg_me_adult!$O$1:$AA$52,10,FALSE)</f>
        <v>0.291903</v>
      </c>
      <c r="M145" s="29">
        <f>VLOOKUP(VLOOKUP($B145,BTS!$E$2:$F$60,2,FALSE),Transpose_Avg_me_adult!$O$1:$AA$52,11,FALSE)</f>
        <v>0.164913</v>
      </c>
      <c r="N145" s="29">
        <f>VLOOKUP(VLOOKUP($B145,BTS!$E$2:$F$60,2,FALSE),Transpose_Avg_me_adult!$O$1:$AA$52,12,FALSE)</f>
        <v>0.208785</v>
      </c>
      <c r="O145" s="110">
        <f>VLOOKUP(VLOOKUP($B145,BTS!$E$2:$F$60,2,FALSE),Transpose_Avg_me_adult!$O$1:$AA$52,13,FALSE)</f>
        <v>0.090744</v>
      </c>
    </row>
    <row r="146" spans="2:15" ht="17" outlineLevel="1" thickBot="1">
      <c r="B146" s="30" t="s">
        <v>149</v>
      </c>
      <c r="C146" s="28">
        <f>VLOOKUP(VLOOKUP($B146,VName,2,FALSE),Regression_me_adult!$J$7:$K$50,2,FALSE)</f>
        <v>0</v>
      </c>
      <c r="D146" s="29">
        <f>VLOOKUP(VLOOKUP($B146,BTS!$E$2:$F$60,2,FALSE),Transpose_Avg_me_adult!$O$1:$AA$52,2,FALSE)</f>
        <v>0.008684</v>
      </c>
      <c r="E146" s="29">
        <f>VLOOKUP(VLOOKUP($B146,BTS!$E$2:$F$60,2,FALSE),Transpose_Avg_me_adult!$O$1:$AA$52,3,FALSE)</f>
        <v>0.008703</v>
      </c>
      <c r="F146" s="29">
        <f>VLOOKUP(VLOOKUP($B146,BTS!$E$2:$F$60,2,FALSE),Transpose_Avg_me_adult!$O$1:$AA$52,4,FALSE)</f>
        <v>0.009914</v>
      </c>
      <c r="G146" s="29">
        <f>VLOOKUP(VLOOKUP($B146,BTS!$E$2:$F$60,2,FALSE),Transpose_Avg_me_adult!$O$1:$AA$52,5,FALSE)</f>
        <v>0.008653</v>
      </c>
      <c r="H146" s="29">
        <f>VLOOKUP(VLOOKUP($B146,BTS!$E$2:$F$60,2,FALSE),Transpose_Avg_me_adult!$O$1:$AA$52,6,FALSE)</f>
        <v>0.008907</v>
      </c>
      <c r="I146" s="29">
        <f>VLOOKUP(VLOOKUP($B146,BTS!$E$2:$F$60,2,FALSE),Transpose_Avg_me_adult!$O$1:$AA$52,7,FALSE)</f>
        <v>0.008515</v>
      </c>
      <c r="J146" s="29">
        <f>VLOOKUP(VLOOKUP($B146,BTS!$E$2:$F$60,2,FALSE),Transpose_Avg_me_adult!$O$1:$AA$52,8,FALSE)</f>
        <v>0.011163</v>
      </c>
      <c r="K146" s="29">
        <f>VLOOKUP(VLOOKUP($B146,BTS!$E$2:$F$60,2,FALSE),Transpose_Avg_me_adult!$O$1:$AA$52,9,FALSE)</f>
        <v>0.010334</v>
      </c>
      <c r="L146" s="29">
        <f>VLOOKUP(VLOOKUP($B146,BTS!$E$2:$F$60,2,FALSE),Transpose_Avg_me_adult!$O$1:$AA$52,10,FALSE)</f>
        <v>0.006577</v>
      </c>
      <c r="M146" s="29">
        <f>VLOOKUP(VLOOKUP($B146,BTS!$E$2:$F$60,2,FALSE),Transpose_Avg_me_adult!$O$1:$AA$52,11,FALSE)</f>
        <v>0.005448</v>
      </c>
      <c r="N146" s="29">
        <f>VLOOKUP(VLOOKUP($B146,BTS!$E$2:$F$60,2,FALSE),Transpose_Avg_me_adult!$O$1:$AA$52,12,FALSE)</f>
        <v>0.010334</v>
      </c>
      <c r="O146" s="110">
        <f>VLOOKUP(VLOOKUP($B146,BTS!$E$2:$F$60,2,FALSE),Transpose_Avg_me_adult!$O$1:$AA$52,13,FALSE)</f>
        <v>0.012794</v>
      </c>
    </row>
    <row r="147" spans="2:15" ht="17" outlineLevel="1" thickBot="1">
      <c r="B147" s="30" t="s">
        <v>150</v>
      </c>
      <c r="C147" s="28">
        <f>VLOOKUP(VLOOKUP($B147,VName,2,FALSE),Regression_me_adult!$J$7:$K$50,2,FALSE)</f>
        <v>0</v>
      </c>
      <c r="D147" s="29">
        <f>VLOOKUP(VLOOKUP($B147,BTS!$E$2:$F$60,2,FALSE),Transpose_Avg_me_adult!$O$1:$AA$52,2,FALSE)</f>
        <v>0.032984</v>
      </c>
      <c r="E147" s="29">
        <f>VLOOKUP(VLOOKUP($B147,BTS!$E$2:$F$60,2,FALSE),Transpose_Avg_me_adult!$O$1:$AA$52,3,FALSE)</f>
        <v>0.030791</v>
      </c>
      <c r="F147" s="29">
        <f>VLOOKUP(VLOOKUP($B147,BTS!$E$2:$F$60,2,FALSE),Transpose_Avg_me_adult!$O$1:$AA$52,4,FALSE)</f>
        <v>0.041662</v>
      </c>
      <c r="G147" s="29">
        <f>VLOOKUP(VLOOKUP($B147,BTS!$E$2:$F$60,2,FALSE),Transpose_Avg_me_adult!$O$1:$AA$52,5,FALSE)</f>
        <v>0.031509</v>
      </c>
      <c r="H147" s="29">
        <f>VLOOKUP(VLOOKUP($B147,BTS!$E$2:$F$60,2,FALSE),Transpose_Avg_me_adult!$O$1:$AA$52,6,FALSE)</f>
        <v>0.063545</v>
      </c>
      <c r="I147" s="29">
        <f>VLOOKUP(VLOOKUP($B147,BTS!$E$2:$F$60,2,FALSE),Transpose_Avg_me_adult!$O$1:$AA$52,7,FALSE)</f>
        <v>0.035768</v>
      </c>
      <c r="J147" s="29">
        <f>VLOOKUP(VLOOKUP($B147,BTS!$E$2:$F$60,2,FALSE),Transpose_Avg_me_adult!$O$1:$AA$52,8,FALSE)</f>
        <v>0.035917</v>
      </c>
      <c r="K147" s="29">
        <f>VLOOKUP(VLOOKUP($B147,BTS!$E$2:$F$60,2,FALSE),Transpose_Avg_me_adult!$O$1:$AA$52,9,FALSE)</f>
        <v>0.032411</v>
      </c>
      <c r="L147" s="29">
        <f>VLOOKUP(VLOOKUP($B147,BTS!$E$2:$F$60,2,FALSE),Transpose_Avg_me_adult!$O$1:$AA$52,10,FALSE)</f>
        <v>0.026387</v>
      </c>
      <c r="M147" s="29">
        <f>VLOOKUP(VLOOKUP($B147,BTS!$E$2:$F$60,2,FALSE),Transpose_Avg_me_adult!$O$1:$AA$52,11,FALSE)</f>
        <v>0.041139</v>
      </c>
      <c r="N147" s="29">
        <f>VLOOKUP(VLOOKUP($B147,BTS!$E$2:$F$60,2,FALSE),Transpose_Avg_me_adult!$O$1:$AA$52,12,FALSE)</f>
        <v>0.032141</v>
      </c>
      <c r="O147" s="110">
        <f>VLOOKUP(VLOOKUP($B147,BTS!$E$2:$F$60,2,FALSE),Transpose_Avg_me_adult!$O$1:$AA$52,13,FALSE)</f>
        <v>0.058353</v>
      </c>
    </row>
    <row r="148" spans="2:15" ht="17" outlineLevel="1" thickBot="1">
      <c r="B148" s="30" t="s">
        <v>151</v>
      </c>
      <c r="C148" s="28">
        <f>VLOOKUP(VLOOKUP($B148,VName,2,FALSE),Regression_me_adult!$J$7:$K$50,2,FALSE)</f>
        <v>30636.7751572663</v>
      </c>
      <c r="D148" s="29">
        <f>VLOOKUP(VLOOKUP($B148,BTS!$E$2:$F$60,2,FALSE),Transpose_Avg_me_adult!$O$1:$AA$52,2,FALSE)</f>
        <v>0.096023</v>
      </c>
      <c r="E148" s="29">
        <f>VLOOKUP(VLOOKUP($B148,BTS!$E$2:$F$60,2,FALSE),Transpose_Avg_me_adult!$O$1:$AA$52,3,FALSE)</f>
        <v>0.075825</v>
      </c>
      <c r="F148" s="29">
        <f>VLOOKUP(VLOOKUP($B148,BTS!$E$2:$F$60,2,FALSE),Transpose_Avg_me_adult!$O$1:$AA$52,4,FALSE)</f>
        <v>0.083405</v>
      </c>
      <c r="G148" s="29">
        <f>VLOOKUP(VLOOKUP($B148,BTS!$E$2:$F$60,2,FALSE),Transpose_Avg_me_adult!$O$1:$AA$52,5,FALSE)</f>
        <v>0.066535</v>
      </c>
      <c r="H148" s="29">
        <f>VLOOKUP(VLOOKUP($B148,BTS!$E$2:$F$60,2,FALSE),Transpose_Avg_me_adult!$O$1:$AA$52,6,FALSE)</f>
        <v>0.125932</v>
      </c>
      <c r="I148" s="29">
        <f>VLOOKUP(VLOOKUP($B148,BTS!$E$2:$F$60,2,FALSE),Transpose_Avg_me_adult!$O$1:$AA$52,7,FALSE)</f>
        <v>0.075422</v>
      </c>
      <c r="J148" s="29">
        <f>VLOOKUP(VLOOKUP($B148,BTS!$E$2:$F$60,2,FALSE),Transpose_Avg_me_adult!$O$1:$AA$52,8,FALSE)</f>
        <v>0.054839</v>
      </c>
      <c r="K148" s="29">
        <f>VLOOKUP(VLOOKUP($B148,BTS!$E$2:$F$60,2,FALSE),Transpose_Avg_me_adult!$O$1:$AA$52,9,FALSE)</f>
        <v>0.074586</v>
      </c>
      <c r="L148" s="29">
        <f>VLOOKUP(VLOOKUP($B148,BTS!$E$2:$F$60,2,FALSE),Transpose_Avg_me_adult!$O$1:$AA$52,10,FALSE)</f>
        <v>0.081215</v>
      </c>
      <c r="M148" s="29">
        <f>VLOOKUP(VLOOKUP($B148,BTS!$E$2:$F$60,2,FALSE),Transpose_Avg_me_adult!$O$1:$AA$52,11,FALSE)</f>
        <v>0.076277</v>
      </c>
      <c r="N148" s="29">
        <f>VLOOKUP(VLOOKUP($B148,BTS!$E$2:$F$60,2,FALSE),Transpose_Avg_me_adult!$O$1:$AA$52,12,FALSE)</f>
        <v>0.099584</v>
      </c>
      <c r="O148" s="110">
        <f>VLOOKUP(VLOOKUP($B148,BTS!$E$2:$F$60,2,FALSE),Transpose_Avg_me_adult!$O$1:$AA$52,13,FALSE)</f>
        <v>0.176245</v>
      </c>
    </row>
    <row r="149" spans="2:15" ht="17" outlineLevel="1" thickBot="1">
      <c r="B149" s="30" t="s">
        <v>152</v>
      </c>
      <c r="C149" s="28">
        <f>VLOOKUP(VLOOKUP($B149,VName,2,FALSE),Regression_me_adult!$J$7:$K$50,2,FALSE)</f>
        <v>-16466.5261519308</v>
      </c>
      <c r="D149" s="29">
        <f>VLOOKUP(VLOOKUP($B149,BTS!$E$2:$F$60,2,FALSE),Transpose_Avg_me_adult!$O$1:$AA$52,2,FALSE)</f>
        <v>0.22719</v>
      </c>
      <c r="E149" s="29">
        <f>VLOOKUP(VLOOKUP($B149,BTS!$E$2:$F$60,2,FALSE),Transpose_Avg_me_adult!$O$1:$AA$52,3,FALSE)</f>
        <v>0.202769</v>
      </c>
      <c r="F149" s="29">
        <f>VLOOKUP(VLOOKUP($B149,BTS!$E$2:$F$60,2,FALSE),Transpose_Avg_me_adult!$O$1:$AA$52,4,FALSE)</f>
        <v>0.219388</v>
      </c>
      <c r="G149" s="29">
        <f>VLOOKUP(VLOOKUP($B149,BTS!$E$2:$F$60,2,FALSE),Transpose_Avg_me_adult!$O$1:$AA$52,5,FALSE)</f>
        <v>0.240957</v>
      </c>
      <c r="H149" s="29">
        <f>VLOOKUP(VLOOKUP($B149,BTS!$E$2:$F$60,2,FALSE),Transpose_Avg_me_adult!$O$1:$AA$52,6,FALSE)</f>
        <v>0.193982</v>
      </c>
      <c r="I149" s="29">
        <f>VLOOKUP(VLOOKUP($B149,BTS!$E$2:$F$60,2,FALSE),Transpose_Avg_me_adult!$O$1:$AA$52,7,FALSE)</f>
        <v>0.28916</v>
      </c>
      <c r="J149" s="29">
        <f>VLOOKUP(VLOOKUP($B149,BTS!$E$2:$F$60,2,FALSE),Transpose_Avg_me_adult!$O$1:$AA$52,8,FALSE)</f>
        <v>0.258551</v>
      </c>
      <c r="K149" s="29">
        <f>VLOOKUP(VLOOKUP($B149,BTS!$E$2:$F$60,2,FALSE),Transpose_Avg_me_adult!$O$1:$AA$52,9,FALSE)</f>
        <v>0.282403</v>
      </c>
      <c r="L149" s="29">
        <f>VLOOKUP(VLOOKUP($B149,BTS!$E$2:$F$60,2,FALSE),Transpose_Avg_me_adult!$O$1:$AA$52,10,FALSE)</f>
        <v>0.186634</v>
      </c>
      <c r="M149" s="29">
        <f>VLOOKUP(VLOOKUP($B149,BTS!$E$2:$F$60,2,FALSE),Transpose_Avg_me_adult!$O$1:$AA$52,11,FALSE)</f>
        <v>0.213908</v>
      </c>
      <c r="N149" s="29">
        <f>VLOOKUP(VLOOKUP($B149,BTS!$E$2:$F$60,2,FALSE),Transpose_Avg_me_adult!$O$1:$AA$52,12,FALSE)</f>
        <v>0.218692</v>
      </c>
      <c r="O149" s="110">
        <f>VLOOKUP(VLOOKUP($B149,BTS!$E$2:$F$60,2,FALSE),Transpose_Avg_me_adult!$O$1:$AA$52,13,FALSE)</f>
        <v>0.242023</v>
      </c>
    </row>
    <row r="150" spans="2:15" ht="17" outlineLevel="1" thickBot="1">
      <c r="B150" s="30" t="s">
        <v>153</v>
      </c>
      <c r="C150" s="28">
        <f>VLOOKUP(VLOOKUP($B150,VName,2,FALSE),Regression_me_adult!$J$7:$K$50,2,FALSE)</f>
        <v>0</v>
      </c>
      <c r="D150" s="29">
        <f>VLOOKUP(VLOOKUP($B150,BTS!$E$2:$F$60,2,FALSE),Transpose_Avg_me_adult!$O$1:$AA$52,2,FALSE)</f>
        <v>0.124425</v>
      </c>
      <c r="E150" s="29">
        <f>VLOOKUP(VLOOKUP($B150,BTS!$E$2:$F$60,2,FALSE),Transpose_Avg_me_adult!$O$1:$AA$52,3,FALSE)</f>
        <v>0.089394</v>
      </c>
      <c r="F150" s="29">
        <f>VLOOKUP(VLOOKUP($B150,BTS!$E$2:$F$60,2,FALSE),Transpose_Avg_me_adult!$O$1:$AA$52,4,FALSE)</f>
        <v>0.093795</v>
      </c>
      <c r="G150" s="29">
        <f>VLOOKUP(VLOOKUP($B150,BTS!$E$2:$F$60,2,FALSE),Transpose_Avg_me_adult!$O$1:$AA$52,5,FALSE)</f>
        <v>0.103933</v>
      </c>
      <c r="H150" s="29">
        <f>VLOOKUP(VLOOKUP($B150,BTS!$E$2:$F$60,2,FALSE),Transpose_Avg_me_adult!$O$1:$AA$52,6,FALSE)</f>
        <v>0.122693</v>
      </c>
      <c r="I150" s="29">
        <f>VLOOKUP(VLOOKUP($B150,BTS!$E$2:$F$60,2,FALSE),Transpose_Avg_me_adult!$O$1:$AA$52,7,FALSE)</f>
        <v>0.103039</v>
      </c>
      <c r="J150" s="29">
        <f>VLOOKUP(VLOOKUP($B150,BTS!$E$2:$F$60,2,FALSE),Transpose_Avg_me_adult!$O$1:$AA$52,8,FALSE)</f>
        <v>0.109878</v>
      </c>
      <c r="K150" s="29">
        <f>VLOOKUP(VLOOKUP($B150,BTS!$E$2:$F$60,2,FALSE),Transpose_Avg_me_adult!$O$1:$AA$52,9,FALSE)</f>
        <v>0.124462</v>
      </c>
      <c r="L150" s="29">
        <f>VLOOKUP(VLOOKUP($B150,BTS!$E$2:$F$60,2,FALSE),Transpose_Avg_me_adult!$O$1:$AA$52,10,FALSE)</f>
        <v>0.100603</v>
      </c>
      <c r="M150" s="29">
        <f>VLOOKUP(VLOOKUP($B150,BTS!$E$2:$F$60,2,FALSE),Transpose_Avg_me_adult!$O$1:$AA$52,11,FALSE)</f>
        <v>0.118412</v>
      </c>
      <c r="N150" s="29">
        <f>VLOOKUP(VLOOKUP($B150,BTS!$E$2:$F$60,2,FALSE),Transpose_Avg_me_adult!$O$1:$AA$52,12,FALSE)</f>
        <v>0.100976</v>
      </c>
      <c r="O150" s="110">
        <f>VLOOKUP(VLOOKUP($B150,BTS!$E$2:$F$60,2,FALSE),Transpose_Avg_me_adult!$O$1:$AA$52,13,FALSE)</f>
        <v>0.091765</v>
      </c>
    </row>
    <row r="151" spans="2:15" ht="17" outlineLevel="1" thickBot="1">
      <c r="B151" s="30" t="s">
        <v>154</v>
      </c>
      <c r="C151" s="28">
        <f>VLOOKUP(VLOOKUP($B151,VName,2,FALSE),Regression_me_adult!$J$7:$K$50,2,FALSE)</f>
        <v>0</v>
      </c>
      <c r="D151" s="29">
        <f>VLOOKUP(VLOOKUP($B151,BTS!$E$2:$F$60,2,FALSE),Transpose_Avg_me_adult!$O$1:$AA$52,2,FALSE)</f>
        <v>0.039462</v>
      </c>
      <c r="E151" s="29">
        <f>VLOOKUP(VLOOKUP($B151,BTS!$E$2:$F$60,2,FALSE),Transpose_Avg_me_adult!$O$1:$AA$52,3,FALSE)</f>
        <v>0.027009</v>
      </c>
      <c r="F151" s="29">
        <f>VLOOKUP(VLOOKUP($B151,BTS!$E$2:$F$60,2,FALSE),Transpose_Avg_me_adult!$O$1:$AA$52,4,FALSE)</f>
        <v>0.0311</v>
      </c>
      <c r="G151" s="29">
        <f>VLOOKUP(VLOOKUP($B151,BTS!$E$2:$F$60,2,FALSE),Transpose_Avg_me_adult!$O$1:$AA$52,5,FALSE)</f>
        <v>0.027221</v>
      </c>
      <c r="H151" s="29">
        <f>VLOOKUP(VLOOKUP($B151,BTS!$E$2:$F$60,2,FALSE),Transpose_Avg_me_adult!$O$1:$AA$52,6,FALSE)</f>
        <v>0.028321</v>
      </c>
      <c r="I151" s="29">
        <f>VLOOKUP(VLOOKUP($B151,BTS!$E$2:$F$60,2,FALSE),Transpose_Avg_me_adult!$O$1:$AA$52,7,FALSE)</f>
        <v>0.02778</v>
      </c>
      <c r="J151" s="29">
        <f>VLOOKUP(VLOOKUP($B151,BTS!$E$2:$F$60,2,FALSE),Transpose_Avg_me_adult!$O$1:$AA$52,8,FALSE)</f>
        <v>0.029534</v>
      </c>
      <c r="K151" s="29">
        <f>VLOOKUP(VLOOKUP($B151,BTS!$E$2:$F$60,2,FALSE),Transpose_Avg_me_adult!$O$1:$AA$52,9,FALSE)</f>
        <v>0.025802</v>
      </c>
      <c r="L151" s="29">
        <f>VLOOKUP(VLOOKUP($B151,BTS!$E$2:$F$60,2,FALSE),Transpose_Avg_me_adult!$O$1:$AA$52,10,FALSE)</f>
        <v>0.021513</v>
      </c>
      <c r="M151" s="29">
        <f>VLOOKUP(VLOOKUP($B151,BTS!$E$2:$F$60,2,FALSE),Transpose_Avg_me_adult!$O$1:$AA$52,11,FALSE)</f>
        <v>0.024363</v>
      </c>
      <c r="N151" s="29">
        <f>VLOOKUP(VLOOKUP($B151,BTS!$E$2:$F$60,2,FALSE),Transpose_Avg_me_adult!$O$1:$AA$52,12,FALSE)</f>
        <v>0.029232</v>
      </c>
      <c r="O151" s="110">
        <f>VLOOKUP(VLOOKUP($B151,BTS!$E$2:$F$60,2,FALSE),Transpose_Avg_me_adult!$O$1:$AA$52,13,FALSE)</f>
        <v>0.032551</v>
      </c>
    </row>
    <row r="152" spans="2:15" ht="16" outlineLevel="1" thickBot="1">
      <c r="B152" s="55" t="s">
        <v>155</v>
      </c>
      <c r="C152" s="28">
        <f>VLOOKUP(VLOOKUP($B152,VName,2,FALSE),Regression_me_adult!$J$7:$K$50,2,FALSE)</f>
        <v>0</v>
      </c>
      <c r="D152" s="29">
        <f>VLOOKUP(VLOOKUP($B152,BTS!$E$2:$F$60,2,FALSE),Transpose_Avg_me_adult!$O$1:$AA$52,2,FALSE)</f>
        <v>0.209898</v>
      </c>
      <c r="E152" s="29">
        <f>VLOOKUP(VLOOKUP($B152,BTS!$E$2:$F$60,2,FALSE),Transpose_Avg_me_adult!$O$1:$AA$52,3,FALSE)</f>
        <v>0.172447</v>
      </c>
      <c r="F152" s="29">
        <f>VLOOKUP(VLOOKUP($B152,BTS!$E$2:$F$60,2,FALSE),Transpose_Avg_me_adult!$O$1:$AA$52,4,FALSE)</f>
        <v>0.201296</v>
      </c>
      <c r="G152" s="29">
        <f>VLOOKUP(VLOOKUP($B152,BTS!$E$2:$F$60,2,FALSE),Transpose_Avg_me_adult!$O$1:$AA$52,5,FALSE)</f>
        <v>0.165531</v>
      </c>
      <c r="H152" s="29">
        <f>VLOOKUP(VLOOKUP($B152,BTS!$E$2:$F$60,2,FALSE),Transpose_Avg_me_adult!$O$1:$AA$52,6,FALSE)</f>
        <v>0.268178</v>
      </c>
      <c r="I152" s="29">
        <f>VLOOKUP(VLOOKUP($B152,BTS!$E$2:$F$60,2,FALSE),Transpose_Avg_me_adult!$O$1:$AA$52,7,FALSE)</f>
        <v>0.185715</v>
      </c>
      <c r="J152" s="29">
        <f>VLOOKUP(VLOOKUP($B152,BTS!$E$2:$F$60,2,FALSE),Transpose_Avg_me_adult!$O$1:$AA$52,8,FALSE)</f>
        <v>0.204287</v>
      </c>
      <c r="K152" s="29">
        <f>VLOOKUP(VLOOKUP($B152,BTS!$E$2:$F$60,2,FALSE),Transpose_Avg_me_adult!$O$1:$AA$52,9,FALSE)</f>
        <v>0.155081</v>
      </c>
      <c r="L152" s="29">
        <f>VLOOKUP(VLOOKUP($B152,BTS!$E$2:$F$60,2,FALSE),Transpose_Avg_me_adult!$O$1:$AA$52,10,FALSE)</f>
        <v>0.192166</v>
      </c>
      <c r="M152" s="29">
        <f>VLOOKUP(VLOOKUP($B152,BTS!$E$2:$F$60,2,FALSE),Transpose_Avg_me_adult!$O$1:$AA$52,11,FALSE)</f>
        <v>0.250916</v>
      </c>
      <c r="N152" s="29">
        <f>VLOOKUP(VLOOKUP($B152,BTS!$E$2:$F$60,2,FALSE),Transpose_Avg_me_adult!$O$1:$AA$52,12,FALSE)</f>
        <v>0.194482</v>
      </c>
      <c r="O152" s="110">
        <f>VLOOKUP(VLOOKUP($B152,BTS!$E$2:$F$60,2,FALSE),Transpose_Avg_me_adult!$O$1:$AA$52,13,FALSE)</f>
        <v>0.190765</v>
      </c>
    </row>
    <row r="153" spans="2:15" ht="17" outlineLevel="1" thickBot="1">
      <c r="B153" s="33" t="s">
        <v>156</v>
      </c>
      <c r="C153" s="28">
        <f>VLOOKUP(VLOOKUP($B153,VName,2,FALSE),Regression_me_adult!$J$7:$K$50,2,FALSE)</f>
        <v>-92369.5063955575</v>
      </c>
      <c r="D153" s="29">
        <f>VLOOKUP(VLOOKUP($B153,BTS!$E$2:$F$60,2,FALSE),Transpose_Avg_me_adult!$O$1:$AA$52,2,FALSE)</f>
        <v>0.046652</v>
      </c>
      <c r="E153" s="29">
        <f>VLOOKUP(VLOOKUP($B153,BTS!$E$2:$F$60,2,FALSE),Transpose_Avg_me_adult!$O$1:$AA$52,3,FALSE)</f>
        <v>0.028938</v>
      </c>
      <c r="F153" s="29">
        <f>VLOOKUP(VLOOKUP($B153,BTS!$E$2:$F$60,2,FALSE),Transpose_Avg_me_adult!$O$1:$AA$52,4,FALSE)</f>
        <v>0.031695</v>
      </c>
      <c r="G153" s="29">
        <f>VLOOKUP(VLOOKUP($B153,BTS!$E$2:$F$60,2,FALSE),Transpose_Avg_me_adult!$O$1:$AA$52,5,FALSE)</f>
        <v>0.045736</v>
      </c>
      <c r="H153" s="29">
        <f>VLOOKUP(VLOOKUP($B153,BTS!$E$2:$F$60,2,FALSE),Transpose_Avg_me_adult!$O$1:$AA$52,6,FALSE)</f>
        <v>0.039175</v>
      </c>
      <c r="I153" s="29">
        <f>VLOOKUP(VLOOKUP($B153,BTS!$E$2:$F$60,2,FALSE),Transpose_Avg_me_adult!$O$1:$AA$52,7,FALSE)</f>
        <v>0.044974</v>
      </c>
      <c r="J153" s="29">
        <f>VLOOKUP(VLOOKUP($B153,BTS!$E$2:$F$60,2,FALSE),Transpose_Avg_me_adult!$O$1:$AA$52,8,FALSE)</f>
        <v>0.071696</v>
      </c>
      <c r="K153" s="29">
        <f>VLOOKUP(VLOOKUP($B153,BTS!$E$2:$F$60,2,FALSE),Transpose_Avg_me_adult!$O$1:$AA$52,9,FALSE)</f>
        <v>0.079248</v>
      </c>
      <c r="L153" s="29">
        <f>VLOOKUP(VLOOKUP($B153,BTS!$E$2:$F$60,2,FALSE),Transpose_Avg_me_adult!$O$1:$AA$52,10,FALSE)</f>
        <v>0.041974</v>
      </c>
      <c r="M153" s="29">
        <f>VLOOKUP(VLOOKUP($B153,BTS!$E$2:$F$60,2,FALSE),Transpose_Avg_me_adult!$O$1:$AA$52,11,FALSE)</f>
        <v>0.044907</v>
      </c>
      <c r="N153" s="29">
        <f>VLOOKUP(VLOOKUP($B153,BTS!$E$2:$F$60,2,FALSE),Transpose_Avg_me_adult!$O$1:$AA$52,12,FALSE)</f>
        <v>0.035095</v>
      </c>
      <c r="O153" s="110">
        <f>VLOOKUP(VLOOKUP($B153,BTS!$E$2:$F$60,2,FALSE),Transpose_Avg_me_adult!$O$1:$AA$52,13,FALSE)</f>
        <v>0.04662</v>
      </c>
    </row>
    <row r="154" spans="2:15" ht="16" outlineLevel="1" thickBot="1">
      <c r="B154" s="56" t="s">
        <v>157</v>
      </c>
      <c r="C154" s="28">
        <f>VLOOKUP(VLOOKUP($B154,VName,2,FALSE),Regression_me_adult!$J$7:$K$50,2,FALSE)</f>
        <v>0</v>
      </c>
      <c r="D154" s="29">
        <f>VLOOKUP(VLOOKUP($B154,BTS!$E$2:$F$60,2,FALSE),Transpose_Avg_me_adult!$O$1:$AA$52,2,FALSE)</f>
        <v>0.044715</v>
      </c>
      <c r="E154" s="29">
        <f>VLOOKUP(VLOOKUP($B154,BTS!$E$2:$F$60,2,FALSE),Transpose_Avg_me_adult!$O$1:$AA$52,3,FALSE)</f>
        <v>0.039908</v>
      </c>
      <c r="F154" s="29">
        <f>VLOOKUP(VLOOKUP($B154,BTS!$E$2:$F$60,2,FALSE),Transpose_Avg_me_adult!$O$1:$AA$52,4,FALSE)</f>
        <v>0.031497</v>
      </c>
      <c r="G154" s="29">
        <f>VLOOKUP(VLOOKUP($B154,BTS!$E$2:$F$60,2,FALSE),Transpose_Avg_me_adult!$O$1:$AA$52,5,FALSE)</f>
        <v>0.03204</v>
      </c>
      <c r="H154" s="29">
        <f>VLOOKUP(VLOOKUP($B154,BTS!$E$2:$F$60,2,FALSE),Transpose_Avg_me_adult!$O$1:$AA$52,6,FALSE)</f>
        <v>0.02807</v>
      </c>
      <c r="I154" s="29">
        <f>VLOOKUP(VLOOKUP($B154,BTS!$E$2:$F$60,2,FALSE),Transpose_Avg_me_adult!$O$1:$AA$52,7,FALSE)</f>
        <v>0.036064</v>
      </c>
      <c r="J154" s="29">
        <f>VLOOKUP(VLOOKUP($B154,BTS!$E$2:$F$60,2,FALSE),Transpose_Avg_me_adult!$O$1:$AA$52,8,FALSE)</f>
        <v>0.035941</v>
      </c>
      <c r="K154" s="29">
        <f>VLOOKUP(VLOOKUP($B154,BTS!$E$2:$F$60,2,FALSE),Transpose_Avg_me_adult!$O$1:$AA$52,9,FALSE)</f>
        <v>0.033759</v>
      </c>
      <c r="L154" s="29">
        <f>VLOOKUP(VLOOKUP($B154,BTS!$E$2:$F$60,2,FALSE),Transpose_Avg_me_adult!$O$1:$AA$52,10,FALSE)</f>
        <v>0.029963</v>
      </c>
      <c r="M154" s="29">
        <f>VLOOKUP(VLOOKUP($B154,BTS!$E$2:$F$60,2,FALSE),Transpose_Avg_me_adult!$O$1:$AA$52,11,FALSE)</f>
        <v>0.030936</v>
      </c>
      <c r="N154" s="29">
        <f>VLOOKUP(VLOOKUP($B154,BTS!$E$2:$F$60,2,FALSE),Transpose_Avg_me_adult!$O$1:$AA$52,12,FALSE)</f>
        <v>0.030039</v>
      </c>
      <c r="O154" s="110">
        <f>VLOOKUP(VLOOKUP($B154,BTS!$E$2:$F$60,2,FALSE),Transpose_Avg_me_adult!$O$1:$AA$52,13,FALSE)</f>
        <v>0.034206</v>
      </c>
    </row>
    <row r="155" spans="2:15" ht="16" outlineLevel="1" thickBot="1">
      <c r="B155" s="180" t="s">
        <v>158</v>
      </c>
      <c r="C155" s="28">
        <f>VLOOKUP(VLOOKUP($B155,VName,2,FALSE),Regression_me_adult!$J$7:$K$50,2,FALSE)</f>
        <v>0.22878274855688</v>
      </c>
      <c r="D155" s="29">
        <f>VLOOKUP(VLOOKUP($B155,BTS!$E$2:$F$60,2,FALSE),Transpose_Avg_me_adult!$O$1:$AA$52,2,FALSE)</f>
        <v>2476.315</v>
      </c>
      <c r="E155" s="29">
        <f>VLOOKUP(VLOOKUP($B155,BTS!$E$2:$F$60,2,FALSE),Transpose_Avg_me_adult!$O$1:$AA$52,3,FALSE)</f>
        <v>3878.18</v>
      </c>
      <c r="F155" s="29">
        <f>VLOOKUP(VLOOKUP($B155,BTS!$E$2:$F$60,2,FALSE),Transpose_Avg_me_adult!$O$1:$AA$52,4,FALSE)</f>
        <v>7906</v>
      </c>
      <c r="G155" s="29">
        <f>VLOOKUP(VLOOKUP($B155,BTS!$E$2:$F$60,2,FALSE),Transpose_Avg_me_adult!$O$1:$AA$52,5,FALSE)</f>
        <v>5811.96</v>
      </c>
      <c r="H155" s="29">
        <f>VLOOKUP(VLOOKUP($B155,BTS!$E$2:$F$60,2,FALSE),Transpose_Avg_me_adult!$O$1:$AA$52,6,FALSE)</f>
        <v>6738.58</v>
      </c>
      <c r="I155" s="29">
        <f>VLOOKUP(VLOOKUP($B155,BTS!$E$2:$F$60,2,FALSE),Transpose_Avg_me_adult!$O$1:$AA$52,7,FALSE)</f>
        <v>8256</v>
      </c>
      <c r="J155" s="29">
        <f>VLOOKUP(VLOOKUP($B155,BTS!$E$2:$F$60,2,FALSE),Transpose_Avg_me_adult!$O$1:$AA$52,8,FALSE)</f>
        <v>7845.59</v>
      </c>
      <c r="K155" s="29">
        <f>VLOOKUP(VLOOKUP($B155,BTS!$E$2:$F$60,2,FALSE),Transpose_Avg_me_adult!$O$1:$AA$52,9,FALSE)</f>
        <v>3650.50</v>
      </c>
      <c r="L155" s="29">
        <f>VLOOKUP(VLOOKUP($B155,BTS!$E$2:$F$60,2,FALSE),Transpose_Avg_me_adult!$O$1:$AA$52,10,FALSE)</f>
        <v>4904.78</v>
      </c>
      <c r="M155" s="29">
        <f>VLOOKUP(VLOOKUP($B155,BTS!$E$2:$F$60,2,FALSE),Transpose_Avg_me_adult!$O$1:$AA$52,11,FALSE)</f>
        <v>4047.78</v>
      </c>
      <c r="N155" s="29">
        <f>VLOOKUP(VLOOKUP($B155,BTS!$E$2:$F$60,2,FALSE),Transpose_Avg_me_adult!$O$1:$AA$52,12,FALSE)</f>
        <v>4923.89</v>
      </c>
      <c r="O155" s="110">
        <f>VLOOKUP(VLOOKUP($B155,BTS!$E$2:$F$60,2,FALSE),Transpose_Avg_me_adult!$O$1:$AA$52,13,FALSE)</f>
        <v>5174.68</v>
      </c>
    </row>
    <row r="156" spans="2:15" ht="16" outlineLevel="1">
      <c r="B156" s="34" t="s">
        <v>159</v>
      </c>
      <c r="C156" s="35"/>
      <c r="D156" s="92">
        <f>VLOOKUP(INDEX(BTS!$A$3:$A$14,MATCH(D$11,BTS!$C$3:$C$14,0),1)&amp;".region",Regression_me_adult!$J$51:$K$63,2,FALSE)</f>
        <v>8472.47942243868</v>
      </c>
      <c r="E156" s="92">
        <f>VLOOKUP(INDEX(BTS!$A$3:$A$14,MATCH(E$11,BTS!$C$3:$C$14,0),1)&amp;".region",Regression_me_adult!$J$51:$K$63,2,FALSE)</f>
        <v>5400.597904560851</v>
      </c>
      <c r="F156" s="92">
        <f>VLOOKUP(INDEX(BTS!$A$3:$A$14,MATCH(F$11,BTS!$C$3:$C$14,0),1)&amp;".region",Regression_me_adult!$J$51:$K$63,2,FALSE)</f>
        <v>7905.275247301047</v>
      </c>
      <c r="G156" s="92">
        <f>VLOOKUP(INDEX(BTS!$A$3:$A$14,MATCH(G$11,BTS!$C$3:$C$14,0),1)&amp;".region",Regression_me_adult!$J$51:$K$63,2,FALSE)</f>
        <v>9240.346859144007</v>
      </c>
      <c r="H156" s="92">
        <f>VLOOKUP(INDEX(BTS!$A$3:$A$14,MATCH(H$11,BTS!$C$3:$C$14,0),1)&amp;".region",Regression_me_adult!$J$51:$K$63,2,FALSE)</f>
        <v>5914.15836134056</v>
      </c>
      <c r="I156" s="92">
        <f>VLOOKUP(INDEX(BTS!$A$3:$A$14,MATCH(I$11,BTS!$C$3:$C$14,0),1)&amp;".region",Regression_me_adult!$J$51:$K$63,2,FALSE)</f>
        <v>9271.42869742526</v>
      </c>
      <c r="J156" s="92">
        <f>VLOOKUP(INDEX(BTS!$A$3:$A$14,MATCH(J$11,BTS!$C$3:$C$14,0),1)&amp;".region",Regression_me_adult!$J$51:$K$63,2,FALSE)</f>
        <v>13055.63447083523</v>
      </c>
      <c r="K156" s="92">
        <f>VLOOKUP(INDEX(BTS!$A$3:$A$14,MATCH(K$11,BTS!$C$3:$C$14,0),1)&amp;".region",Regression_me_adult!$J$51:$K$63,2,FALSE)</f>
        <v>13416.78765182843</v>
      </c>
      <c r="L156" s="92">
        <f>VLOOKUP(INDEX(BTS!$A$3:$A$14,MATCH(L$11,BTS!$C$3:$C$14,0),1)&amp;".region",Regression_me_adult!$J$51:$K$63,2,FALSE)</f>
        <v>8428.952474562426</v>
      </c>
      <c r="M156" s="92">
        <f>VLOOKUP(INDEX(BTS!$A$3:$A$14,MATCH(M$11,BTS!$C$3:$C$14,0),1)&amp;".region",Regression_me_adult!$J$51:$K$63,2,FALSE)</f>
        <v>10605.240757246991</v>
      </c>
      <c r="N156" s="92">
        <f>VLOOKUP(INDEX(BTS!$A$3:$A$14,MATCH(N$11,BTS!$C$3:$C$14,0),1)&amp;".region",Regression_me_adult!$J$51:$K$63,2,FALSE)</f>
        <v>7500.011015658474</v>
      </c>
      <c r="O156" s="92">
        <f>VLOOKUP(INDEX(BTS!$A$3:$A$14,MATCH(O$11,BTS!$C$3:$C$14,0),1)&amp;".region",Regression_me_adult!$J$51:$K$63,2,FALSE)</f>
        <v>5247.1163250832105</v>
      </c>
    </row>
    <row r="157" spans="2:15" ht="16" outlineLevel="1" thickBot="1">
      <c r="B157" s="36" t="s">
        <v>215</v>
      </c>
      <c r="C157" s="37"/>
      <c r="D157" s="38">
        <f>D156-AVERAGE($D$156:$O$156)</f>
        <v>-232.35634318008306</v>
      </c>
      <c r="E157" s="38">
        <f t="shared" si="10" ref="E157:O157">E156-AVERAGE($D$156:$O$156)</f>
        <v>-3304.2378610579126</v>
      </c>
      <c r="F157" s="38">
        <f t="shared" si="10"/>
        <v>-799.5605183177167</v>
      </c>
      <c r="G157" s="38">
        <f t="shared" si="10"/>
        <v>535.5110935252433</v>
      </c>
      <c r="H157" s="38">
        <f t="shared" si="10"/>
        <v>-2790.6774042782035</v>
      </c>
      <c r="I157" s="38">
        <f t="shared" si="10"/>
        <v>566.5929318064973</v>
      </c>
      <c r="J157" s="38">
        <f t="shared" si="10"/>
        <v>4350.798705216466</v>
      </c>
      <c r="K157" s="38">
        <f t="shared" si="10"/>
        <v>4711.951886209667</v>
      </c>
      <c r="L157" s="38">
        <f t="shared" si="10"/>
        <v>-275.88329105633784</v>
      </c>
      <c r="M157" s="38">
        <f t="shared" si="10"/>
        <v>1900.4049916282274</v>
      </c>
      <c r="N157" s="38">
        <f t="shared" si="10"/>
        <v>-1204.8247499602894</v>
      </c>
      <c r="O157" s="38">
        <f t="shared" si="10"/>
        <v>-3457.719440535553</v>
      </c>
    </row>
    <row r="158" spans="2:15" ht="20" thickBot="1">
      <c r="B158" s="46" t="s">
        <v>177</v>
      </c>
      <c r="C158" s="39"/>
      <c r="D158" s="40"/>
      <c r="E158" s="39"/>
      <c r="F158" s="39"/>
      <c r="G158" s="39"/>
      <c r="H158" s="39"/>
      <c r="I158" s="39"/>
      <c r="J158" s="39"/>
      <c r="K158" s="39"/>
      <c r="L158" s="39"/>
      <c r="M158" s="39"/>
      <c r="N158" s="39"/>
      <c r="O158" s="47"/>
    </row>
    <row r="159" ht="16" thickBot="1"/>
    <row r="160" spans="1:15" ht="20" hidden="1" outlineLevel="1" thickBot="1">
      <c r="A160" t="s">
        <v>218</v>
      </c>
      <c r="B160" s="46" t="s">
        <v>178</v>
      </c>
      <c r="C160" s="39"/>
      <c r="D160" s="40"/>
      <c r="E160" s="39"/>
      <c r="F160" s="39"/>
      <c r="G160" s="39"/>
      <c r="H160" s="39"/>
      <c r="I160" s="39"/>
      <c r="J160" s="39"/>
      <c r="K160" s="39"/>
      <c r="L160" s="39"/>
      <c r="M160" s="39"/>
      <c r="N160" s="39"/>
      <c r="O160" s="47"/>
    </row>
    <row r="161" spans="1:15" ht="16" hidden="1" outlineLevel="1" thickBot="1">
      <c r="A161" t="s">
        <v>40</v>
      </c>
      <c r="B161" s="41" t="s">
        <v>213</v>
      </c>
      <c r="C161" s="42"/>
      <c r="D161" s="43">
        <v>2024</v>
      </c>
      <c r="E161" s="43">
        <f>D161</f>
        <v>2024</v>
      </c>
      <c r="F161" s="43">
        <f t="shared" si="11" ref="F161:O161">E161</f>
        <v>2024</v>
      </c>
      <c r="G161" s="43">
        <f t="shared" si="11"/>
        <v>2024</v>
      </c>
      <c r="H161" s="43">
        <f t="shared" si="11"/>
        <v>2024</v>
      </c>
      <c r="I161" s="43">
        <f t="shared" si="11"/>
        <v>2024</v>
      </c>
      <c r="J161" s="43">
        <f t="shared" si="11"/>
        <v>2024</v>
      </c>
      <c r="K161" s="43">
        <f t="shared" si="11"/>
        <v>2024</v>
      </c>
      <c r="L161" s="43">
        <f t="shared" si="11"/>
        <v>2024</v>
      </c>
      <c r="M161" s="43">
        <f t="shared" si="11"/>
        <v>2024</v>
      </c>
      <c r="N161" s="43">
        <f t="shared" si="11"/>
        <v>2024</v>
      </c>
      <c r="O161" s="43">
        <f t="shared" si="11"/>
        <v>2024</v>
      </c>
    </row>
    <row r="162" spans="2:15" ht="16" hidden="1" outlineLevel="1" thickBot="1">
      <c r="B162" s="44" t="s">
        <v>214</v>
      </c>
      <c r="C162" s="45" t="s">
        <v>114</v>
      </c>
      <c r="D162" s="19" t="s">
        <v>85</v>
      </c>
      <c r="E162" s="25" t="s">
        <v>164</v>
      </c>
      <c r="F162" s="25" t="s">
        <v>77</v>
      </c>
      <c r="G162" s="25" t="s">
        <v>165</v>
      </c>
      <c r="H162" s="25" t="s">
        <v>166</v>
      </c>
      <c r="I162" s="25" t="s">
        <v>167</v>
      </c>
      <c r="J162" s="25" t="s">
        <v>168</v>
      </c>
      <c r="K162" s="25" t="s">
        <v>169</v>
      </c>
      <c r="L162" s="25" t="s">
        <v>170</v>
      </c>
      <c r="M162" s="25" t="s">
        <v>171</v>
      </c>
      <c r="N162" s="25" t="s">
        <v>172</v>
      </c>
      <c r="O162" s="26" t="s">
        <v>173</v>
      </c>
    </row>
    <row r="163" spans="2:15" ht="17" hidden="1" outlineLevel="1" thickBot="1">
      <c r="B163" s="54" t="s">
        <v>115</v>
      </c>
      <c r="C163" s="28">
        <f>VLOOKUP(VLOOKUP($B163,VName,2,FALSE),Regression_cred_adult!$J$7:$K$50,2,FALSE)</f>
        <v>0</v>
      </c>
      <c r="D163" s="29">
        <f>VLOOKUP(VLOOKUP($B163,BTS!$E$2:$F$60,2,FALSE),Transpose_Avg_cred_adult!$O$1:$AA$52,2,FALSE)</f>
        <v>0.684103907508163</v>
      </c>
      <c r="E163" s="29">
        <f>VLOOKUP(VLOOKUP($B163,BTS!$E$2:$F$60,2,FALSE),Transpose_Avg_cred_adult!$O$1:$AA$52,3,FALSE)</f>
        <v>0.5721828465063</v>
      </c>
      <c r="F163" s="29">
        <f>VLOOKUP(VLOOKUP($B163,BTS!$E$2:$F$60,2,FALSE),Transpose_Avg_cred_adult!$O$1:$AA$52,4,FALSE)</f>
        <v>0.83537936913896</v>
      </c>
      <c r="G163" s="29">
        <f>VLOOKUP(VLOOKUP($B163,BTS!$E$2:$F$60,2,FALSE),Transpose_Avg_cred_adult!$O$1:$AA$52,5,FALSE)</f>
        <v>0.634032634032634</v>
      </c>
      <c r="H163" s="29">
        <f>VLOOKUP(VLOOKUP($B163,BTS!$E$2:$F$60,2,FALSE),Transpose_Avg_cred_adult!$O$1:$AA$52,6,FALSE)</f>
        <v>0.537613991578186</v>
      </c>
      <c r="I163" s="29">
        <f>VLOOKUP(VLOOKUP($B163,BTS!$E$2:$F$60,2,FALSE),Transpose_Avg_cred_adult!$O$1:$AA$52,7,FALSE)</f>
        <v>0.544497607655502</v>
      </c>
      <c r="J163" s="29">
        <f>VLOOKUP(VLOOKUP($B163,BTS!$E$2:$F$60,2,FALSE),Transpose_Avg_cred_adult!$O$1:$AA$52,8,FALSE)</f>
        <v>0.608699902248289</v>
      </c>
      <c r="K163" s="29">
        <f>VLOOKUP(VLOOKUP($B163,BTS!$E$2:$F$60,2,FALSE),Transpose_Avg_cred_adult!$O$1:$AA$52,9,FALSE)</f>
        <v>0.439675986286156</v>
      </c>
      <c r="L163" s="29">
        <f>VLOOKUP(VLOOKUP($B163,BTS!$E$2:$F$60,2,FALSE),Transpose_Avg_cred_adult!$O$1:$AA$52,10,FALSE)</f>
        <v>0.734827264239029</v>
      </c>
      <c r="M163" s="29">
        <f>VLOOKUP(VLOOKUP($B163,BTS!$E$2:$F$60,2,FALSE),Transpose_Avg_cred_adult!$O$1:$AA$52,11,FALSE)</f>
        <v>0.324242424242424</v>
      </c>
      <c r="N163" s="29">
        <f>VLOOKUP(VLOOKUP($B163,BTS!$E$2:$F$60,2,FALSE),Transpose_Avg_cred_adult!$O$1:$AA$52,12,FALSE)</f>
        <v>0.29406850459482</v>
      </c>
      <c r="O163" s="110">
        <f>VLOOKUP(VLOOKUP($B163,BTS!$E$2:$F$60,2,FALSE),Transpose_Avg_cred_adult!$O$1:$AA$52,13,FALSE)</f>
        <v>0.642135642135642</v>
      </c>
    </row>
    <row r="164" spans="2:15" ht="17" hidden="1" outlineLevel="1" thickBot="1">
      <c r="B164" s="31" t="s">
        <v>116</v>
      </c>
      <c r="C164" s="28">
        <f>VLOOKUP(VLOOKUP($B164,VName,2,FALSE),Regression_cred_adult!$J$7:$K$50,2,FALSE)</f>
        <v>0</v>
      </c>
      <c r="D164" s="29">
        <f>VLOOKUP(VLOOKUP($B164,BTS!$E$2:$F$60,2,FALSE),Transpose_Avg_cred_adult!$O$1:$AA$52,2,FALSE)</f>
        <v>0.0452539282326516</v>
      </c>
      <c r="E164" s="29">
        <f>VLOOKUP(VLOOKUP($B164,BTS!$E$2:$F$60,2,FALSE),Transpose_Avg_cred_adult!$O$1:$AA$52,3,FALSE)</f>
        <v>0.260872072674049</v>
      </c>
      <c r="F164" s="29">
        <f>VLOOKUP(VLOOKUP($B164,BTS!$E$2:$F$60,2,FALSE),Transpose_Avg_cred_adult!$O$1:$AA$52,4,FALSE)</f>
        <v>0.248721227621483</v>
      </c>
      <c r="G164" s="29">
        <f>VLOOKUP(VLOOKUP($B164,BTS!$E$2:$F$60,2,FALSE),Transpose_Avg_cred_adult!$O$1:$AA$52,5,FALSE)</f>
        <v>0.111888111888112</v>
      </c>
      <c r="H164" s="29">
        <f>VLOOKUP(VLOOKUP($B164,BTS!$E$2:$F$60,2,FALSE),Transpose_Avg_cred_adult!$O$1:$AA$52,6,FALSE)</f>
        <v>0.118241235888295</v>
      </c>
      <c r="I164" s="29">
        <f>VLOOKUP(VLOOKUP($B164,BTS!$E$2:$F$60,2,FALSE),Transpose_Avg_cred_adult!$O$1:$AA$52,7,FALSE)</f>
        <v>0.480382775119617</v>
      </c>
      <c r="J164" s="29">
        <f>VLOOKUP(VLOOKUP($B164,BTS!$E$2:$F$60,2,FALSE),Transpose_Avg_cred_adult!$O$1:$AA$52,8,FALSE)</f>
        <v>0.24208211143695</v>
      </c>
      <c r="K164" s="29">
        <f>VLOOKUP(VLOOKUP($B164,BTS!$E$2:$F$60,2,FALSE),Transpose_Avg_cred_adult!$O$1:$AA$52,9,FALSE)</f>
        <v>0.203432082669371</v>
      </c>
      <c r="L164" s="29">
        <f>VLOOKUP(VLOOKUP($B164,BTS!$E$2:$F$60,2,FALSE),Transpose_Avg_cred_adult!$O$1:$AA$52,10,FALSE)</f>
        <v>0.209617180205416</v>
      </c>
      <c r="M164" s="29">
        <f>VLOOKUP(VLOOKUP($B164,BTS!$E$2:$F$60,2,FALSE),Transpose_Avg_cred_adult!$O$1:$AA$52,11,FALSE)</f>
        <v>0.201136363636364</v>
      </c>
      <c r="N164" s="29">
        <f>VLOOKUP(VLOOKUP($B164,BTS!$E$2:$F$60,2,FALSE),Transpose_Avg_cred_adult!$O$1:$AA$52,12,FALSE)</f>
        <v>0.130325814536341</v>
      </c>
      <c r="O164" s="110">
        <f>VLOOKUP(VLOOKUP($B164,BTS!$E$2:$F$60,2,FALSE),Transpose_Avg_cred_adult!$O$1:$AA$52,13,FALSE)</f>
        <v>0.194083694083694</v>
      </c>
    </row>
    <row r="165" spans="2:15" ht="17" hidden="1" outlineLevel="1" thickBot="1">
      <c r="B165" s="31" t="s">
        <v>117</v>
      </c>
      <c r="C165" s="28">
        <f>VLOOKUP(VLOOKUP($B165,VName,2,FALSE),Regression_cred_adult!$J$7:$K$50,2,FALSE)</f>
        <v>0</v>
      </c>
      <c r="D165" s="29">
        <f>VLOOKUP(VLOOKUP($B165,BTS!$E$2:$F$60,2,FALSE),Transpose_Avg_cred_adult!$O$1:$AA$52,2,FALSE)</f>
        <v>0.741537773452667</v>
      </c>
      <c r="E165" s="29">
        <f>VLOOKUP(VLOOKUP($B165,BTS!$E$2:$F$60,2,FALSE),Transpose_Avg_cred_adult!$O$1:$AA$52,3,FALSE)</f>
        <v>0.523516052564592</v>
      </c>
      <c r="F165" s="29">
        <f>VLOOKUP(VLOOKUP($B165,BTS!$E$2:$F$60,2,FALSE),Transpose_Avg_cred_adult!$O$1:$AA$52,4,FALSE)</f>
        <v>0.642881500426257</v>
      </c>
      <c r="G165" s="29">
        <f>VLOOKUP(VLOOKUP($B165,BTS!$E$2:$F$60,2,FALSE),Transpose_Avg_cred_adult!$O$1:$AA$52,5,FALSE)</f>
        <v>0.65967365967366</v>
      </c>
      <c r="H165" s="29">
        <f>VLOOKUP(VLOOKUP($B165,BTS!$E$2:$F$60,2,FALSE),Transpose_Avg_cred_adult!$O$1:$AA$52,6,FALSE)</f>
        <v>0.644772533519337</v>
      </c>
      <c r="I165" s="29">
        <f>VLOOKUP(VLOOKUP($B165,BTS!$E$2:$F$60,2,FALSE),Transpose_Avg_cred_adult!$O$1:$AA$52,7,FALSE)</f>
        <v>0.305901116427432</v>
      </c>
      <c r="J165" s="29">
        <f>VLOOKUP(VLOOKUP($B165,BTS!$E$2:$F$60,2,FALSE),Transpose_Avg_cred_adult!$O$1:$AA$52,8,FALSE)</f>
        <v>0.528396871945259</v>
      </c>
      <c r="K165" s="29">
        <f>VLOOKUP(VLOOKUP($B165,BTS!$E$2:$F$60,2,FALSE),Transpose_Avg_cred_adult!$O$1:$AA$52,9,FALSE)</f>
        <v>0.410878120623883</v>
      </c>
      <c r="L165" s="29">
        <f>VLOOKUP(VLOOKUP($B165,BTS!$E$2:$F$60,2,FALSE),Transpose_Avg_cred_adult!$O$1:$AA$52,10,FALSE)</f>
        <v>0.580765639589169</v>
      </c>
      <c r="M165" s="29">
        <f>VLOOKUP(VLOOKUP($B165,BTS!$E$2:$F$60,2,FALSE),Transpose_Avg_cred_adult!$O$1:$AA$52,11,FALSE)</f>
        <v>0.541287878787879</v>
      </c>
      <c r="N165" s="29">
        <f>VLOOKUP(VLOOKUP($B165,BTS!$E$2:$F$60,2,FALSE),Transpose_Avg_cred_adult!$O$1:$AA$52,12,FALSE)</f>
        <v>0.570593149540518</v>
      </c>
      <c r="O165" s="110">
        <f>VLOOKUP(VLOOKUP($B165,BTS!$E$2:$F$60,2,FALSE),Transpose_Avg_cred_adult!$O$1:$AA$52,13,FALSE)</f>
        <v>0.458152958152958</v>
      </c>
    </row>
    <row r="166" spans="2:15" ht="17" hidden="1" outlineLevel="1" thickBot="1">
      <c r="B166" s="31" t="s">
        <v>118</v>
      </c>
      <c r="C166" s="28">
        <f>VLOOKUP(VLOOKUP($B166,VName,2,FALSE),Regression_cred_adult!$J$7:$K$50,2,FALSE)</f>
        <v>0</v>
      </c>
      <c r="D166" s="29">
        <f>VLOOKUP(VLOOKUP($B166,BTS!$E$2:$F$60,2,FALSE),Transpose_Avg_cred_adult!$O$1:$AA$52,2,FALSE)</f>
        <v>0.145946273605848</v>
      </c>
      <c r="E166" s="29">
        <f>VLOOKUP(VLOOKUP($B166,BTS!$E$2:$F$60,2,FALSE),Transpose_Avg_cred_adult!$O$1:$AA$52,3,FALSE)</f>
        <v>0.0830608851979127</v>
      </c>
      <c r="F166" s="29">
        <f>VLOOKUP(VLOOKUP($B166,BTS!$E$2:$F$60,2,FALSE),Transpose_Avg_cred_adult!$O$1:$AA$52,4,FALSE)</f>
        <v>0.0478260869565217</v>
      </c>
      <c r="G166" s="29">
        <f>VLOOKUP(VLOOKUP($B166,BTS!$E$2:$F$60,2,FALSE),Transpose_Avg_cred_adult!$O$1:$AA$52,5,FALSE)</f>
        <v>0.167832167832168</v>
      </c>
      <c r="H166" s="29">
        <f>VLOOKUP(VLOOKUP($B166,BTS!$E$2:$F$60,2,FALSE),Transpose_Avg_cred_adult!$O$1:$AA$52,6,FALSE)</f>
        <v>0.172285514996512</v>
      </c>
      <c r="I166" s="29">
        <f>VLOOKUP(VLOOKUP($B166,BTS!$E$2:$F$60,2,FALSE),Transpose_Avg_cred_adult!$O$1:$AA$52,7,FALSE)</f>
        <v>0.0526315789473684</v>
      </c>
      <c r="J166" s="29">
        <f>VLOOKUP(VLOOKUP($B166,BTS!$E$2:$F$60,2,FALSE),Transpose_Avg_cred_adult!$O$1:$AA$52,8,FALSE)</f>
        <v>0.16544477028348</v>
      </c>
      <c r="K166" s="29">
        <f>VLOOKUP(VLOOKUP($B166,BTS!$E$2:$F$60,2,FALSE),Transpose_Avg_cred_adult!$O$1:$AA$52,9,FALSE)</f>
        <v>0.0831884687816891</v>
      </c>
      <c r="L166" s="29">
        <f>VLOOKUP(VLOOKUP($B166,BTS!$E$2:$F$60,2,FALSE),Transpose_Avg_cred_adult!$O$1:$AA$52,10,FALSE)</f>
        <v>0.122315592903828</v>
      </c>
      <c r="M166" s="29">
        <f>VLOOKUP(VLOOKUP($B166,BTS!$E$2:$F$60,2,FALSE),Transpose_Avg_cred_adult!$O$1:$AA$52,11,FALSE)</f>
        <v>0.0981060606060606</v>
      </c>
      <c r="N166" s="29">
        <f>VLOOKUP(VLOOKUP($B166,BTS!$E$2:$F$60,2,FALSE),Transpose_Avg_cred_adult!$O$1:$AA$52,12,FALSE)</f>
        <v>0.181286549707602</v>
      </c>
      <c r="O166" s="110">
        <f>VLOOKUP(VLOOKUP($B166,BTS!$E$2:$F$60,2,FALSE),Transpose_Avg_cred_adult!$O$1:$AA$52,13,FALSE)</f>
        <v>0.292207792207792</v>
      </c>
    </row>
    <row r="167" spans="2:15" ht="17" hidden="1" outlineLevel="1" thickBot="1">
      <c r="B167" s="31" t="s">
        <v>119</v>
      </c>
      <c r="C167" s="28">
        <f>VLOOKUP(VLOOKUP($B167,VName,2,FALSE),Regression_cred_adult!$J$7:$K$50,2,FALSE)</f>
        <v>0</v>
      </c>
      <c r="D167" s="29">
        <f>VLOOKUP(VLOOKUP($B167,BTS!$E$2:$F$60,2,FALSE),Transpose_Avg_cred_adult!$O$1:$AA$52,2,FALSE)</f>
        <v>0.0329339159126393</v>
      </c>
      <c r="E167" s="29">
        <f>VLOOKUP(VLOOKUP($B167,BTS!$E$2:$F$60,2,FALSE),Transpose_Avg_cred_adult!$O$1:$AA$52,3,FALSE)</f>
        <v>0</v>
      </c>
      <c r="F167" s="29">
        <f>VLOOKUP(VLOOKUP($B167,BTS!$E$2:$F$60,2,FALSE),Transpose_Avg_cred_adult!$O$1:$AA$52,4,FALSE)</f>
        <v>0.0264705882352941</v>
      </c>
      <c r="G167" s="29">
        <f>VLOOKUP(VLOOKUP($B167,BTS!$E$2:$F$60,2,FALSE),Transpose_Avg_cred_adult!$O$1:$AA$52,5,FALSE)</f>
        <v>0.0303030303030303</v>
      </c>
      <c r="H167" s="29">
        <f>VLOOKUP(VLOOKUP($B167,BTS!$E$2:$F$60,2,FALSE),Transpose_Avg_cred_adult!$O$1:$AA$52,6,FALSE)</f>
        <v>0.0245937637241985</v>
      </c>
      <c r="I167" s="29">
        <f>VLOOKUP(VLOOKUP($B167,BTS!$E$2:$F$60,2,FALSE),Transpose_Avg_cred_adult!$O$1:$AA$52,7,FALSE)</f>
        <v>0.0781499202551834</v>
      </c>
      <c r="J167" s="29">
        <f>VLOOKUP(VLOOKUP($B167,BTS!$E$2:$F$60,2,FALSE),Transpose_Avg_cred_adult!$O$1:$AA$52,8,FALSE)</f>
        <v>0</v>
      </c>
      <c r="K167" s="29">
        <f>VLOOKUP(VLOOKUP($B167,BTS!$E$2:$F$60,2,FALSE),Transpose_Avg_cred_adult!$O$1:$AA$52,9,FALSE)</f>
        <v>0.028749577478391</v>
      </c>
      <c r="L167" s="29">
        <f>VLOOKUP(VLOOKUP($B167,BTS!$E$2:$F$60,2,FALSE),Transpose_Avg_cred_adult!$O$1:$AA$52,10,FALSE)</f>
        <v>0.0158730158730159</v>
      </c>
      <c r="M167" s="29">
        <f>VLOOKUP(VLOOKUP($B167,BTS!$E$2:$F$60,2,FALSE),Transpose_Avg_cred_adult!$O$1:$AA$52,11,FALSE)</f>
        <v>0.046969696969697</v>
      </c>
      <c r="N167" s="29">
        <f>VLOOKUP(VLOOKUP($B167,BTS!$E$2:$F$60,2,FALSE),Transpose_Avg_cred_adult!$O$1:$AA$52,12,FALSE)</f>
        <v>0.0843776106934002</v>
      </c>
      <c r="O167" s="110">
        <f>VLOOKUP(VLOOKUP($B167,BTS!$E$2:$F$60,2,FALSE),Transpose_Avg_cred_adult!$O$1:$AA$52,13,FALSE)</f>
        <v>0</v>
      </c>
    </row>
    <row r="168" spans="2:15" ht="17" hidden="1" outlineLevel="1" thickBot="1">
      <c r="B168" s="31" t="s">
        <v>120</v>
      </c>
      <c r="C168" s="28">
        <f>VLOOKUP(VLOOKUP($B168,VName,2,FALSE),Regression_cred_adult!$J$7:$K$50,2,FALSE)</f>
        <v>0</v>
      </c>
      <c r="D168" s="29">
        <f>VLOOKUP(VLOOKUP($B168,BTS!$E$2:$F$60,2,FALSE),Transpose_Avg_cred_adult!$O$1:$AA$52,2,FALSE)</f>
        <v>0.0208408080748506</v>
      </c>
      <c r="E168" s="29">
        <f>VLOOKUP(VLOOKUP($B168,BTS!$E$2:$F$60,2,FALSE),Transpose_Avg_cred_adult!$O$1:$AA$52,3,FALSE)</f>
        <v>0.0260913834796996</v>
      </c>
      <c r="F168" s="29">
        <f>VLOOKUP(VLOOKUP($B168,BTS!$E$2:$F$60,2,FALSE),Transpose_Avg_cred_adult!$O$1:$AA$52,4,FALSE)</f>
        <v>0.00980392156862745</v>
      </c>
      <c r="G168" s="29">
        <f>VLOOKUP(VLOOKUP($B168,BTS!$E$2:$F$60,2,FALSE),Transpose_Avg_cred_adult!$O$1:$AA$52,5,FALSE)</f>
        <v>0</v>
      </c>
      <c r="H168" s="29">
        <f>VLOOKUP(VLOOKUP($B168,BTS!$E$2:$F$60,2,FALSE),Transpose_Avg_cred_adult!$O$1:$AA$52,6,FALSE)</f>
        <v>0.0303030303030303</v>
      </c>
      <c r="I168" s="29">
        <f>VLOOKUP(VLOOKUP($B168,BTS!$E$2:$F$60,2,FALSE),Transpose_Avg_cred_adult!$O$1:$AA$52,7,FALSE)</f>
        <v>0.0175438596491228</v>
      </c>
      <c r="J168" s="29">
        <f>VLOOKUP(VLOOKUP($B168,BTS!$E$2:$F$60,2,FALSE),Transpose_Avg_cred_adult!$O$1:$AA$52,8,FALSE)</f>
        <v>0.0259042033235582</v>
      </c>
      <c r="K168" s="29">
        <f>VLOOKUP(VLOOKUP($B168,BTS!$E$2:$F$60,2,FALSE),Transpose_Avg_cred_adult!$O$1:$AA$52,9,FALSE)</f>
        <v>0.0120599739243807</v>
      </c>
      <c r="L168" s="29">
        <f>VLOOKUP(VLOOKUP($B168,BTS!$E$2:$F$60,2,FALSE),Transpose_Avg_cred_adult!$O$1:$AA$52,10,FALSE)</f>
        <v>0.0317460317460317</v>
      </c>
      <c r="M168" s="29">
        <f>VLOOKUP(VLOOKUP($B168,BTS!$E$2:$F$60,2,FALSE),Transpose_Avg_cred_adult!$O$1:$AA$52,11,FALSE)</f>
        <v>0.0208333333333333</v>
      </c>
      <c r="N168" s="29">
        <f>VLOOKUP(VLOOKUP($B168,BTS!$E$2:$F$60,2,FALSE),Transpose_Avg_cred_adult!$O$1:$AA$52,12,FALSE)</f>
        <v>0.0158730158730159</v>
      </c>
      <c r="O168" s="110">
        <f>VLOOKUP(VLOOKUP($B168,BTS!$E$2:$F$60,2,FALSE),Transpose_Avg_cred_adult!$O$1:$AA$52,13,FALSE)</f>
        <v>0.0555555555555556</v>
      </c>
    </row>
    <row r="169" spans="2:15" ht="17" hidden="1" outlineLevel="1" thickBot="1">
      <c r="B169" s="31" t="s">
        <v>121</v>
      </c>
      <c r="C169" s="28">
        <f>VLOOKUP(VLOOKUP($B169,VName,2,FALSE),Regression_cred_adult!$J$7:$K$50,2,FALSE)</f>
        <v>0</v>
      </c>
      <c r="D169" s="29">
        <f>VLOOKUP(VLOOKUP($B169,BTS!$E$2:$F$60,2,FALSE),Transpose_Avg_cred_adult!$O$1:$AA$52,2,FALSE)</f>
        <v>0.482126152338918</v>
      </c>
      <c r="E169" s="29">
        <f>VLOOKUP(VLOOKUP($B169,BTS!$E$2:$F$60,2,FALSE),Transpose_Avg_cred_adult!$O$1:$AA$52,3,FALSE)</f>
        <v>0.472518534427899</v>
      </c>
      <c r="F169" s="29">
        <f>VLOOKUP(VLOOKUP($B169,BTS!$E$2:$F$60,2,FALSE),Transpose_Avg_cred_adult!$O$1:$AA$52,4,FALSE)</f>
        <v>0.366283034953112</v>
      </c>
      <c r="G169" s="29">
        <f>VLOOKUP(VLOOKUP($B169,BTS!$E$2:$F$60,2,FALSE),Transpose_Avg_cred_adult!$O$1:$AA$52,5,FALSE)</f>
        <v>0.314685314685315</v>
      </c>
      <c r="H169" s="29">
        <f>VLOOKUP(VLOOKUP($B169,BTS!$E$2:$F$60,2,FALSE),Transpose_Avg_cred_adult!$O$1:$AA$52,6,FALSE)</f>
        <v>0.349815288434214</v>
      </c>
      <c r="I169" s="29">
        <f>VLOOKUP(VLOOKUP($B169,BTS!$E$2:$F$60,2,FALSE),Transpose_Avg_cred_adult!$O$1:$AA$52,7,FALSE)</f>
        <v>0.161084529505582</v>
      </c>
      <c r="J169" s="29">
        <f>VLOOKUP(VLOOKUP($B169,BTS!$E$2:$F$60,2,FALSE),Transpose_Avg_cred_adult!$O$1:$AA$52,8,FALSE)</f>
        <v>0.159970674486804</v>
      </c>
      <c r="K169" s="29">
        <f>VLOOKUP(VLOOKUP($B169,BTS!$E$2:$F$60,2,FALSE),Transpose_Avg_cred_adult!$O$1:$AA$52,9,FALSE)</f>
        <v>0.0472198078130282</v>
      </c>
      <c r="L169" s="29">
        <f>VLOOKUP(VLOOKUP($B169,BTS!$E$2:$F$60,2,FALSE),Transpose_Avg_cred_adult!$O$1:$AA$52,10,FALSE)</f>
        <v>0.0550887021475257</v>
      </c>
      <c r="M169" s="29">
        <f>VLOOKUP(VLOOKUP($B169,BTS!$E$2:$F$60,2,FALSE),Transpose_Avg_cred_adult!$O$1:$AA$52,11,FALSE)</f>
        <v>0.376515151515152</v>
      </c>
      <c r="N169" s="29">
        <f>VLOOKUP(VLOOKUP($B169,BTS!$E$2:$F$60,2,FALSE),Transpose_Avg_cred_adult!$O$1:$AA$52,12,FALSE)</f>
        <v>0.214703425229741</v>
      </c>
      <c r="O169" s="110">
        <f>VLOOKUP(VLOOKUP($B169,BTS!$E$2:$F$60,2,FALSE),Transpose_Avg_cred_adult!$O$1:$AA$52,13,FALSE)</f>
        <v>0.810966810966811</v>
      </c>
    </row>
    <row r="170" spans="2:15" ht="16" hidden="1" outlineLevel="1" thickBot="1">
      <c r="B170" s="55" t="s">
        <v>122</v>
      </c>
      <c r="C170" s="28">
        <f>VLOOKUP(VLOOKUP($B170,VName,2,FALSE),Regression_cred_adult!$J$7:$K$50,2,FALSE)</f>
        <v>0</v>
      </c>
      <c r="D170" s="29">
        <f>VLOOKUP(VLOOKUP($B170,BTS!$E$2:$F$60,2,FALSE),Transpose_Avg_cred_adult!$O$1:$AA$52,2,FALSE)</f>
        <v>0.384195160790905</v>
      </c>
      <c r="E170" s="29">
        <f>VLOOKUP(VLOOKUP($B170,BTS!$E$2:$F$60,2,FALSE),Transpose_Avg_cred_adult!$O$1:$AA$52,3,FALSE)</f>
        <v>0.407433260150185</v>
      </c>
      <c r="F170" s="29">
        <f>VLOOKUP(VLOOKUP($B170,BTS!$E$2:$F$60,2,FALSE),Transpose_Avg_cred_adult!$O$1:$AA$52,4,FALSE)</f>
        <v>0.573145780051151</v>
      </c>
      <c r="G170" s="29">
        <f>VLOOKUP(VLOOKUP($B170,BTS!$E$2:$F$60,2,FALSE),Transpose_Avg_cred_adult!$O$1:$AA$52,5,FALSE)</f>
        <v>0.538461538461538</v>
      </c>
      <c r="H170" s="29">
        <f>VLOOKUP(VLOOKUP($B170,BTS!$E$2:$F$60,2,FALSE),Transpose_Avg_cred_adult!$O$1:$AA$52,6,FALSE)</f>
        <v>0.561781497842879</v>
      </c>
      <c r="I170" s="29">
        <f>VLOOKUP(VLOOKUP($B170,BTS!$E$2:$F$60,2,FALSE),Transpose_Avg_cred_adult!$O$1:$AA$52,7,FALSE)</f>
        <v>0.768740031897927</v>
      </c>
      <c r="J170" s="29">
        <f>VLOOKUP(VLOOKUP($B170,BTS!$E$2:$F$60,2,FALSE),Transpose_Avg_cred_adult!$O$1:$AA$52,8,FALSE)</f>
        <v>0.739736070381232</v>
      </c>
      <c r="K170" s="29">
        <f>VLOOKUP(VLOOKUP($B170,BTS!$E$2:$F$60,2,FALSE),Transpose_Avg_cred_adult!$O$1:$AA$52,9,FALSE)</f>
        <v>0.898842290791443</v>
      </c>
      <c r="L170" s="29">
        <f>VLOOKUP(VLOOKUP($B170,BTS!$E$2:$F$60,2,FALSE),Transpose_Avg_cred_adult!$O$1:$AA$52,10,FALSE)</f>
        <v>0.905228758169935</v>
      </c>
      <c r="M170" s="29">
        <f>VLOOKUP(VLOOKUP($B170,BTS!$E$2:$F$60,2,FALSE),Transpose_Avg_cred_adult!$O$1:$AA$52,11,FALSE)</f>
        <v>0.515151515151515</v>
      </c>
      <c r="N170" s="29">
        <f>VLOOKUP(VLOOKUP($B170,BTS!$E$2:$F$60,2,FALSE),Transpose_Avg_cred_adult!$O$1:$AA$52,12,FALSE)</f>
        <v>0.688387635756057</v>
      </c>
      <c r="O170" s="110">
        <f>VLOOKUP(VLOOKUP($B170,BTS!$E$2:$F$60,2,FALSE),Transpose_Avg_cred_adult!$O$1:$AA$52,13,FALSE)</f>
        <v>0.133477633477633</v>
      </c>
    </row>
    <row r="171" spans="2:15" ht="17" hidden="1" outlineLevel="1" thickBot="1">
      <c r="B171" s="31" t="s">
        <v>123</v>
      </c>
      <c r="C171" s="28">
        <f>VLOOKUP(VLOOKUP($B171,VName,2,FALSE),Regression_cred_adult!$J$7:$K$50,2,FALSE)</f>
        <v>0</v>
      </c>
      <c r="D171" s="29">
        <f>VLOOKUP(VLOOKUP($B171,BTS!$E$2:$F$60,2,FALSE),Transpose_Avg_cred_adult!$O$1:$AA$52,2,FALSE)</f>
        <v>0.102635368592815</v>
      </c>
      <c r="E171" s="29">
        <f>VLOOKUP(VLOOKUP($B171,BTS!$E$2:$F$60,2,FALSE),Transpose_Avg_cred_adult!$O$1:$AA$52,3,FALSE)</f>
        <v>0.0832756618302151</v>
      </c>
      <c r="F171" s="29">
        <f>VLOOKUP(VLOOKUP($B171,BTS!$E$2:$F$60,2,FALSE),Transpose_Avg_cred_adult!$O$1:$AA$52,4,FALSE)</f>
        <v>0.0439045183290708</v>
      </c>
      <c r="G171" s="29">
        <f>VLOOKUP(VLOOKUP($B171,BTS!$E$2:$F$60,2,FALSE),Transpose_Avg_cred_adult!$O$1:$AA$52,5,FALSE)</f>
        <v>0.0559440559440559</v>
      </c>
      <c r="H171" s="29">
        <f>VLOOKUP(VLOOKUP($B171,BTS!$E$2:$F$60,2,FALSE),Transpose_Avg_cred_adult!$O$1:$AA$52,6,FALSE)</f>
        <v>0.0543026169624635</v>
      </c>
      <c r="I171" s="29">
        <f>VLOOKUP(VLOOKUP($B171,BTS!$E$2:$F$60,2,FALSE),Transpose_Avg_cred_adult!$O$1:$AA$52,7,FALSE)</f>
        <v>0.0701754385964912</v>
      </c>
      <c r="J171" s="29">
        <f>VLOOKUP(VLOOKUP($B171,BTS!$E$2:$F$60,2,FALSE),Transpose_Avg_cred_adult!$O$1:$AA$52,8,FALSE)</f>
        <v>0.0836265884652981</v>
      </c>
      <c r="K171" s="29">
        <f>VLOOKUP(VLOOKUP($B171,BTS!$E$2:$F$60,2,FALSE),Transpose_Avg_cred_adult!$O$1:$AA$52,9,FALSE)</f>
        <v>0.0482881838814042</v>
      </c>
      <c r="L171" s="29">
        <f>VLOOKUP(VLOOKUP($B171,BTS!$E$2:$F$60,2,FALSE),Transpose_Avg_cred_adult!$O$1:$AA$52,10,FALSE)</f>
        <v>0.0396825396825397</v>
      </c>
      <c r="M171" s="29">
        <f>VLOOKUP(VLOOKUP($B171,BTS!$E$2:$F$60,2,FALSE),Transpose_Avg_cred_adult!$O$1:$AA$52,11,FALSE)</f>
        <v>0.0708333333333333</v>
      </c>
      <c r="N171" s="29">
        <f>VLOOKUP(VLOOKUP($B171,BTS!$E$2:$F$60,2,FALSE),Transpose_Avg_cred_adult!$O$1:$AA$52,12,FALSE)</f>
        <v>0.0969089390142022</v>
      </c>
      <c r="O171" s="110">
        <f>VLOOKUP(VLOOKUP($B171,BTS!$E$2:$F$60,2,FALSE),Transpose_Avg_cred_adult!$O$1:$AA$52,13,FALSE)</f>
        <v>0.0555555555555556</v>
      </c>
    </row>
    <row r="172" spans="2:15" ht="17" hidden="1" outlineLevel="1" thickBot="1">
      <c r="B172" s="31" t="s">
        <v>124</v>
      </c>
      <c r="C172" s="28">
        <f>VLOOKUP(VLOOKUP($B172,VName,2,FALSE),Regression_cred_adult!$J$7:$K$50,2,FALSE)</f>
        <v>0</v>
      </c>
      <c r="D172" s="29">
        <f>VLOOKUP(VLOOKUP($B172,BTS!$E$2:$F$60,2,FALSE),Transpose_Avg_cred_adult!$O$1:$AA$52,2,FALSE)</f>
        <v>0.143419196610686</v>
      </c>
      <c r="E172" s="29">
        <f>VLOOKUP(VLOOKUP($B172,BTS!$E$2:$F$60,2,FALSE),Transpose_Avg_cred_adult!$O$1:$AA$52,3,FALSE)</f>
        <v>0.0918130329642357</v>
      </c>
      <c r="F172" s="29">
        <f>VLOOKUP(VLOOKUP($B172,BTS!$E$2:$F$60,2,FALSE),Transpose_Avg_cred_adult!$O$1:$AA$52,4,FALSE)</f>
        <v>0.0242966751918159</v>
      </c>
      <c r="G172" s="29">
        <f>VLOOKUP(VLOOKUP($B172,BTS!$E$2:$F$60,2,FALSE),Transpose_Avg_cred_adult!$O$1:$AA$52,5,FALSE)</f>
        <v>0.0303030303030303</v>
      </c>
      <c r="H172" s="29">
        <f>VLOOKUP(VLOOKUP($B172,BTS!$E$2:$F$60,2,FALSE),Transpose_Avg_cred_adult!$O$1:$AA$52,6,FALSE)</f>
        <v>0.0199049316696376</v>
      </c>
      <c r="I172" s="29">
        <f>VLOOKUP(VLOOKUP($B172,BTS!$E$2:$F$60,2,FALSE),Transpose_Avg_cred_adult!$O$1:$AA$52,7,FALSE)</f>
        <v>0.0478468899521531</v>
      </c>
      <c r="J172" s="29">
        <f>VLOOKUP(VLOOKUP($B172,BTS!$E$2:$F$60,2,FALSE),Transpose_Avg_cred_adult!$O$1:$AA$52,8,FALSE)</f>
        <v>0.0151515151515152</v>
      </c>
      <c r="K172" s="29">
        <f>VLOOKUP(VLOOKUP($B172,BTS!$E$2:$F$60,2,FALSE),Transpose_Avg_cred_adult!$O$1:$AA$52,9,FALSE)</f>
        <v>0.0315985803273939</v>
      </c>
      <c r="L172" s="29">
        <f>VLOOKUP(VLOOKUP($B172,BTS!$E$2:$F$60,2,FALSE),Transpose_Avg_cred_adult!$O$1:$AA$52,10,FALSE)</f>
        <v>0.0317460317460317</v>
      </c>
      <c r="M172" s="29">
        <f>VLOOKUP(VLOOKUP($B172,BTS!$E$2:$F$60,2,FALSE),Transpose_Avg_cred_adult!$O$1:$AA$52,11,FALSE)</f>
        <v>0.0375</v>
      </c>
      <c r="N172" s="29">
        <f>VLOOKUP(VLOOKUP($B172,BTS!$E$2:$F$60,2,FALSE),Transpose_Avg_cred_adult!$O$1:$AA$52,12,FALSE)</f>
        <v>0.0334168755221387</v>
      </c>
      <c r="O172" s="110">
        <f>VLOOKUP(VLOOKUP($B172,BTS!$E$2:$F$60,2,FALSE),Transpose_Avg_cred_adult!$O$1:$AA$52,13,FALSE)</f>
        <v>0.103174603174603</v>
      </c>
    </row>
    <row r="173" spans="2:15" ht="17" hidden="1" outlineLevel="1" thickBot="1">
      <c r="B173" s="31" t="s">
        <v>125</v>
      </c>
      <c r="C173" s="28">
        <f>VLOOKUP(VLOOKUP($B173,VName,2,FALSE),Regression_cred_adult!$J$7:$K$50,2,FALSE)</f>
        <v>0</v>
      </c>
      <c r="D173" s="29">
        <f>VLOOKUP(VLOOKUP($B173,BTS!$E$2:$F$60,2,FALSE),Transpose_Avg_cred_adult!$O$1:$AA$52,2,FALSE)</f>
        <v>0.580370059093463</v>
      </c>
      <c r="E173" s="29">
        <f>VLOOKUP(VLOOKUP($B173,BTS!$E$2:$F$60,2,FALSE),Transpose_Avg_cred_adult!$O$1:$AA$52,3,FALSE)</f>
        <v>0.678799557719231</v>
      </c>
      <c r="F173" s="29">
        <f>VLOOKUP(VLOOKUP($B173,BTS!$E$2:$F$60,2,FALSE),Transpose_Avg_cred_adult!$O$1:$AA$52,4,FALSE)</f>
        <v>0.744075021312873</v>
      </c>
      <c r="G173" s="29">
        <f>VLOOKUP(VLOOKUP($B173,BTS!$E$2:$F$60,2,FALSE),Transpose_Avg_cred_adult!$O$1:$AA$52,5,FALSE)</f>
        <v>0.594405594405594</v>
      </c>
      <c r="H173" s="29">
        <f>VLOOKUP(VLOOKUP($B173,BTS!$E$2:$F$60,2,FALSE),Transpose_Avg_cred_adult!$O$1:$AA$52,6,FALSE)</f>
        <v>0.532033893926477</v>
      </c>
      <c r="I173" s="29">
        <f>VLOOKUP(VLOOKUP($B173,BTS!$E$2:$F$60,2,FALSE),Transpose_Avg_cred_adult!$O$1:$AA$52,7,FALSE)</f>
        <v>0.510047846889952</v>
      </c>
      <c r="J173" s="29">
        <f>VLOOKUP(VLOOKUP($B173,BTS!$E$2:$F$60,2,FALSE),Transpose_Avg_cred_adult!$O$1:$AA$52,8,FALSE)</f>
        <v>0.639736070381232</v>
      </c>
      <c r="K173" s="29">
        <f>VLOOKUP(VLOOKUP($B173,BTS!$E$2:$F$60,2,FALSE),Transpose_Avg_cred_adult!$O$1:$AA$52,9,FALSE)</f>
        <v>0.669461345308803</v>
      </c>
      <c r="L173" s="29">
        <f>VLOOKUP(VLOOKUP($B173,BTS!$E$2:$F$60,2,FALSE),Transpose_Avg_cred_adult!$O$1:$AA$52,10,FALSE)</f>
        <v>0.838468720821662</v>
      </c>
      <c r="M173" s="29">
        <f>VLOOKUP(VLOOKUP($B173,BTS!$E$2:$F$60,2,FALSE),Transpose_Avg_cred_adult!$O$1:$AA$52,11,FALSE)</f>
        <v>0.703787878787879</v>
      </c>
      <c r="N173" s="29">
        <f>VLOOKUP(VLOOKUP($B173,BTS!$E$2:$F$60,2,FALSE),Transpose_Avg_cred_adult!$O$1:$AA$52,12,FALSE)</f>
        <v>0.540517961570593</v>
      </c>
      <c r="O173" s="110">
        <f>VLOOKUP(VLOOKUP($B173,BTS!$E$2:$F$60,2,FALSE),Transpose_Avg_cred_adult!$O$1:$AA$52,13,FALSE)</f>
        <v>0.569264069264069</v>
      </c>
    </row>
    <row r="174" spans="2:15" ht="17" hidden="1" outlineLevel="1" thickBot="1">
      <c r="B174" s="31" t="s">
        <v>126</v>
      </c>
      <c r="C174" s="28">
        <f>VLOOKUP(VLOOKUP($B174,VName,2,FALSE),Regression_cred_adult!$J$7:$K$50,2,FALSE)</f>
        <v>0.19588358810902</v>
      </c>
      <c r="D174" s="29">
        <f>VLOOKUP(VLOOKUP($B174,BTS!$E$2:$F$60,2,FALSE),Transpose_Avg_cred_adult!$O$1:$AA$52,2,FALSE)</f>
        <v>0.13431516623006</v>
      </c>
      <c r="E174" s="29">
        <f>VLOOKUP(VLOOKUP($B174,BTS!$E$2:$F$60,2,FALSE),Transpose_Avg_cred_adult!$O$1:$AA$52,3,FALSE)</f>
        <v>0.0367725435917017</v>
      </c>
      <c r="F174" s="29">
        <f>VLOOKUP(VLOOKUP($B174,BTS!$E$2:$F$60,2,FALSE),Transpose_Avg_cred_adult!$O$1:$AA$52,4,FALSE)</f>
        <v>0.0630861040068201</v>
      </c>
      <c r="G174" s="29">
        <f>VLOOKUP(VLOOKUP($B174,BTS!$E$2:$F$60,2,FALSE),Transpose_Avg_cred_adult!$O$1:$AA$52,5,FALSE)</f>
        <v>0.0909090909090909</v>
      </c>
      <c r="H174" s="29">
        <f>VLOOKUP(VLOOKUP($B174,BTS!$E$2:$F$60,2,FALSE),Transpose_Avg_cred_adult!$O$1:$AA$52,6,FALSE)</f>
        <v>0.23157405254592</v>
      </c>
      <c r="I174" s="29">
        <f>VLOOKUP(VLOOKUP($B174,BTS!$E$2:$F$60,2,FALSE),Transpose_Avg_cred_adult!$O$1:$AA$52,7,FALSE)</f>
        <v>0.168421052631579</v>
      </c>
      <c r="J174" s="29">
        <f>VLOOKUP(VLOOKUP($B174,BTS!$E$2:$F$60,2,FALSE),Transpose_Avg_cred_adult!$O$1:$AA$52,8,FALSE)</f>
        <v>0.217253176930596</v>
      </c>
      <c r="K174" s="29">
        <f>VLOOKUP(VLOOKUP($B174,BTS!$E$2:$F$60,2,FALSE),Transpose_Avg_cred_adult!$O$1:$AA$52,9,FALSE)</f>
        <v>0.130263412043073</v>
      </c>
      <c r="L174" s="29">
        <f>VLOOKUP(VLOOKUP($B174,BTS!$E$2:$F$60,2,FALSE),Transpose_Avg_cred_adult!$O$1:$AA$52,10,FALSE)</f>
        <v>0.0672268907563025</v>
      </c>
      <c r="M174" s="29">
        <f>VLOOKUP(VLOOKUP($B174,BTS!$E$2:$F$60,2,FALSE),Transpose_Avg_cred_adult!$O$1:$AA$52,11,FALSE)</f>
        <v>0.152272727272727</v>
      </c>
      <c r="N174" s="29">
        <f>VLOOKUP(VLOOKUP($B174,BTS!$E$2:$F$60,2,FALSE),Transpose_Avg_cred_adult!$O$1:$AA$52,12,FALSE)</f>
        <v>0.0651629072681704</v>
      </c>
      <c r="O174" s="110">
        <f>VLOOKUP(VLOOKUP($B174,BTS!$E$2:$F$60,2,FALSE),Transpose_Avg_cred_adult!$O$1:$AA$52,13,FALSE)</f>
        <v>0.0555555555555556</v>
      </c>
    </row>
    <row r="175" spans="2:15" ht="16" hidden="1" outlineLevel="1" thickBot="1">
      <c r="B175" s="55" t="s">
        <v>127</v>
      </c>
      <c r="C175" s="28">
        <f>VLOOKUP(VLOOKUP($B175,VName,2,FALSE),Regression_cred_adult!$J$7:$K$50,2,FALSE)</f>
        <v>0</v>
      </c>
      <c r="D175" s="29">
        <f>VLOOKUP(VLOOKUP($B175,BTS!$E$2:$F$60,2,FALSE),Transpose_Avg_cred_adult!$O$1:$AA$52,2,FALSE)</f>
        <v>0.102374059820868</v>
      </c>
      <c r="E175" s="29">
        <f>VLOOKUP(VLOOKUP($B175,BTS!$E$2:$F$60,2,FALSE),Transpose_Avg_cred_adult!$O$1:$AA$52,3,FALSE)</f>
        <v>0.0155176116838488</v>
      </c>
      <c r="F175" s="29">
        <f>VLOOKUP(VLOOKUP($B175,BTS!$E$2:$F$60,2,FALSE),Transpose_Avg_cred_adult!$O$1:$AA$52,4,FALSE)</f>
        <v>0.091304347826087</v>
      </c>
      <c r="G175" s="29">
        <f>VLOOKUP(VLOOKUP($B175,BTS!$E$2:$F$60,2,FALSE),Transpose_Avg_cred_adult!$O$1:$AA$52,5,FALSE)</f>
        <v>0.0862470862470863</v>
      </c>
      <c r="H175" s="29">
        <f>VLOOKUP(VLOOKUP($B175,BTS!$E$2:$F$60,2,FALSE),Transpose_Avg_cred_adult!$O$1:$AA$52,6,FALSE)</f>
        <v>0.122077553023845</v>
      </c>
      <c r="I175" s="29">
        <f>VLOOKUP(VLOOKUP($B175,BTS!$E$2:$F$60,2,FALSE),Transpose_Avg_cred_adult!$O$1:$AA$52,7,FALSE)</f>
        <v>0.0175438596491228</v>
      </c>
      <c r="J175" s="29">
        <f>VLOOKUP(VLOOKUP($B175,BTS!$E$2:$F$60,2,FALSE),Transpose_Avg_cred_adult!$O$1:$AA$52,8,FALSE)</f>
        <v>0.0166666666666667</v>
      </c>
      <c r="K175" s="29">
        <f>VLOOKUP(VLOOKUP($B175,BTS!$E$2:$F$60,2,FALSE),Transpose_Avg_cred_adult!$O$1:$AA$52,9,FALSE)</f>
        <v>0.00462962962962963</v>
      </c>
      <c r="L175" s="29">
        <f>VLOOKUP(VLOOKUP($B175,BTS!$E$2:$F$60,2,FALSE),Transpose_Avg_cred_adult!$O$1:$AA$52,10,FALSE)</f>
        <v>0.0392156862745098</v>
      </c>
      <c r="M175" s="29">
        <f>VLOOKUP(VLOOKUP($B175,BTS!$E$2:$F$60,2,FALSE),Transpose_Avg_cred_adult!$O$1:$AA$52,11,FALSE)</f>
        <v>0.0166666666666667</v>
      </c>
      <c r="N175" s="29">
        <f>VLOOKUP(VLOOKUP($B175,BTS!$E$2:$F$60,2,FALSE),Transpose_Avg_cred_adult!$O$1:$AA$52,12,FALSE)</f>
        <v>0.0969089390142022</v>
      </c>
      <c r="O175" s="110">
        <f>VLOOKUP(VLOOKUP($B175,BTS!$E$2:$F$60,2,FALSE),Transpose_Avg_cred_adult!$O$1:$AA$52,13,FALSE)</f>
        <v>0</v>
      </c>
    </row>
    <row r="176" spans="2:15" ht="17" hidden="1" outlineLevel="1" thickBot="1">
      <c r="B176" s="31" t="s">
        <v>128</v>
      </c>
      <c r="C176" s="28">
        <f>VLOOKUP(VLOOKUP($B176,VName,2,FALSE),Regression_cred_adult!$J$7:$K$50,2,FALSE)</f>
        <v>0</v>
      </c>
      <c r="D176" s="29">
        <f>VLOOKUP(VLOOKUP($B176,BTS!$E$2:$F$60,2,FALSE),Transpose_Avg_cred_adult!$O$1:$AA$52,2,FALSE)</f>
        <v>0.0504293163867632</v>
      </c>
      <c r="E176" s="29">
        <f>VLOOKUP(VLOOKUP($B176,BTS!$E$2:$F$60,2,FALSE),Transpose_Avg_cred_adult!$O$1:$AA$52,3,FALSE)</f>
        <v>0.0503611429298714</v>
      </c>
      <c r="F176" s="29">
        <f>VLOOKUP(VLOOKUP($B176,BTS!$E$2:$F$60,2,FALSE),Transpose_Avg_cred_adult!$O$1:$AA$52,4,FALSE)</f>
        <v>0.0583972719522592</v>
      </c>
      <c r="G176" s="29">
        <f>VLOOKUP(VLOOKUP($B176,BTS!$E$2:$F$60,2,FALSE),Transpose_Avg_cred_adult!$O$1:$AA$52,5,FALSE)</f>
        <v>0.0909090909090909</v>
      </c>
      <c r="H176" s="29">
        <f>VLOOKUP(VLOOKUP($B176,BTS!$E$2:$F$60,2,FALSE),Transpose_Avg_cred_adult!$O$1:$AA$52,6,FALSE)</f>
        <v>0.0199049316696376</v>
      </c>
      <c r="I176" s="29">
        <f>VLOOKUP(VLOOKUP($B176,BTS!$E$2:$F$60,2,FALSE),Transpose_Avg_cred_adult!$O$1:$AA$52,7,FALSE)</f>
        <v>0.150877192982456</v>
      </c>
      <c r="J176" s="29">
        <f>VLOOKUP(VLOOKUP($B176,BTS!$E$2:$F$60,2,FALSE),Transpose_Avg_cred_adult!$O$1:$AA$52,8,FALSE)</f>
        <v>0.082258064516129</v>
      </c>
      <c r="K176" s="29">
        <f>VLOOKUP(VLOOKUP($B176,BTS!$E$2:$F$60,2,FALSE),Transpose_Avg_cred_adult!$O$1:$AA$52,9,FALSE)</f>
        <v>0.0469602588246656</v>
      </c>
      <c r="L176" s="29">
        <f>VLOOKUP(VLOOKUP($B176,BTS!$E$2:$F$60,2,FALSE),Transpose_Avg_cred_adult!$O$1:$AA$52,10,FALSE)</f>
        <v>0.0158730158730159</v>
      </c>
      <c r="M176" s="29">
        <f>VLOOKUP(VLOOKUP($B176,BTS!$E$2:$F$60,2,FALSE),Transpose_Avg_cred_adult!$O$1:$AA$52,11,FALSE)</f>
        <v>0.0333333333333333</v>
      </c>
      <c r="N176" s="29">
        <f>VLOOKUP(VLOOKUP($B176,BTS!$E$2:$F$60,2,FALSE),Transpose_Avg_cred_adult!$O$1:$AA$52,12,FALSE)</f>
        <v>0.0634920634920635</v>
      </c>
      <c r="O176" s="110">
        <f>VLOOKUP(VLOOKUP($B176,BTS!$E$2:$F$60,2,FALSE),Transpose_Avg_cred_adult!$O$1:$AA$52,13,FALSE)</f>
        <v>0.133477633477633</v>
      </c>
    </row>
    <row r="177" spans="2:15" ht="17" hidden="1" outlineLevel="1" thickBot="1">
      <c r="B177" s="31" t="s">
        <v>129</v>
      </c>
      <c r="C177" s="28">
        <f>VLOOKUP(VLOOKUP($B177,VName,2,FALSE),Regression_cred_adult!$J$7:$K$50,2,FALSE)</f>
        <v>0</v>
      </c>
      <c r="D177" s="29">
        <f>VLOOKUP(VLOOKUP($B177,BTS!$E$2:$F$60,2,FALSE),Transpose_Avg_cred_adult!$O$1:$AA$52,2,FALSE)</f>
        <v>0.0286907201800819</v>
      </c>
      <c r="E177" s="29">
        <f>VLOOKUP(VLOOKUP($B177,BTS!$E$2:$F$60,2,FALSE),Transpose_Avg_cred_adult!$O$1:$AA$52,3,FALSE)</f>
        <v>0.00343642611683849</v>
      </c>
      <c r="F177" s="29">
        <f>VLOOKUP(VLOOKUP($B177,BTS!$E$2:$F$60,2,FALSE),Transpose_Avg_cred_adult!$O$1:$AA$52,4,FALSE)</f>
        <v>0.0264705882352941</v>
      </c>
      <c r="G177" s="29">
        <f>VLOOKUP(VLOOKUP($B177,BTS!$E$2:$F$60,2,FALSE),Transpose_Avg_cred_adult!$O$1:$AA$52,5,FALSE)</f>
        <v>0.0559440559440559</v>
      </c>
      <c r="H177" s="29">
        <f>VLOOKUP(VLOOKUP($B177,BTS!$E$2:$F$60,2,FALSE),Transpose_Avg_cred_adult!$O$1:$AA$52,6,FALSE)</f>
        <v>0.0548967940272288</v>
      </c>
      <c r="I177" s="29">
        <f>VLOOKUP(VLOOKUP($B177,BTS!$E$2:$F$60,2,FALSE),Transpose_Avg_cred_adult!$O$1:$AA$52,7,FALSE)</f>
        <v>0.0175438596491228</v>
      </c>
      <c r="J177" s="29">
        <f>VLOOKUP(VLOOKUP($B177,BTS!$E$2:$F$60,2,FALSE),Transpose_Avg_cred_adult!$O$1:$AA$52,8,FALSE)</f>
        <v>0.010752688172043</v>
      </c>
      <c r="K177" s="29">
        <f>VLOOKUP(VLOOKUP($B177,BTS!$E$2:$F$60,2,FALSE),Transpose_Avg_cred_adult!$O$1:$AA$52,9,FALSE)</f>
        <v>0.0166896035540103</v>
      </c>
      <c r="L177" s="29">
        <f>VLOOKUP(VLOOKUP($B177,BTS!$E$2:$F$60,2,FALSE),Transpose_Avg_cred_adult!$O$1:$AA$52,10,FALSE)</f>
        <v>0.0196078431372549</v>
      </c>
      <c r="M177" s="29">
        <f>VLOOKUP(VLOOKUP($B177,BTS!$E$2:$F$60,2,FALSE),Transpose_Avg_cred_adult!$O$1:$AA$52,11,FALSE)</f>
        <v>0.0166666666666667</v>
      </c>
      <c r="N177" s="29">
        <f>VLOOKUP(VLOOKUP($B177,BTS!$E$2:$F$60,2,FALSE),Transpose_Avg_cred_adult!$O$1:$AA$52,12,FALSE)</f>
        <v>0.0509607351712615</v>
      </c>
      <c r="O177" s="110">
        <f>VLOOKUP(VLOOKUP($B177,BTS!$E$2:$F$60,2,FALSE),Transpose_Avg_cred_adult!$O$1:$AA$52,13,FALSE)</f>
        <v>0.138528138528139</v>
      </c>
    </row>
    <row r="178" spans="2:15" ht="17" hidden="1" outlineLevel="1" thickBot="1">
      <c r="B178" s="31" t="s">
        <v>130</v>
      </c>
      <c r="C178" s="28">
        <f>VLOOKUP(VLOOKUP($B178,VName,2,FALSE),Regression_cred_adult!$J$7:$K$50,2,FALSE)</f>
        <v>0</v>
      </c>
      <c r="D178" s="29">
        <f>VLOOKUP(VLOOKUP($B178,BTS!$E$2:$F$60,2,FALSE),Transpose_Avg_cred_adult!$O$1:$AA$52,2,FALSE)</f>
        <v>0.0056980056980057</v>
      </c>
      <c r="E178" s="29">
        <f>VLOOKUP(VLOOKUP($B178,BTS!$E$2:$F$60,2,FALSE),Transpose_Avg_cred_adult!$O$1:$AA$52,3,FALSE)</f>
        <v>0</v>
      </c>
      <c r="F178" s="29">
        <f>VLOOKUP(VLOOKUP($B178,BTS!$E$2:$F$60,2,FALSE),Transpose_Avg_cred_adult!$O$1:$AA$52,4,FALSE)</f>
        <v>0.0166666666666667</v>
      </c>
      <c r="G178" s="29">
        <f>VLOOKUP(VLOOKUP($B178,BTS!$E$2:$F$60,2,FALSE),Transpose_Avg_cred_adult!$O$1:$AA$52,5,FALSE)</f>
        <v>0</v>
      </c>
      <c r="H178" s="29">
        <f>VLOOKUP(VLOOKUP($B178,BTS!$E$2:$F$60,2,FALSE),Transpose_Avg_cred_adult!$O$1:$AA$52,6,FALSE)</f>
        <v>0.0199049316696376</v>
      </c>
      <c r="I178" s="29">
        <f>VLOOKUP(VLOOKUP($B178,BTS!$E$2:$F$60,2,FALSE),Transpose_Avg_cred_adult!$O$1:$AA$52,7,FALSE)</f>
        <v>0</v>
      </c>
      <c r="J178" s="29">
        <f>VLOOKUP(VLOOKUP($B178,BTS!$E$2:$F$60,2,FALSE),Transpose_Avg_cred_adult!$O$1:$AA$52,8,FALSE)</f>
        <v>0</v>
      </c>
      <c r="K178" s="29">
        <f>VLOOKUP(VLOOKUP($B178,BTS!$E$2:$F$60,2,FALSE),Transpose_Avg_cred_adult!$O$1:$AA$52,9,FALSE)</f>
        <v>0</v>
      </c>
      <c r="L178" s="29">
        <f>VLOOKUP(VLOOKUP($B178,BTS!$E$2:$F$60,2,FALSE),Transpose_Avg_cred_adult!$O$1:$AA$52,10,FALSE)</f>
        <v>0</v>
      </c>
      <c r="M178" s="29">
        <f>VLOOKUP(VLOOKUP($B178,BTS!$E$2:$F$60,2,FALSE),Transpose_Avg_cred_adult!$O$1:$AA$52,11,FALSE)</f>
        <v>0</v>
      </c>
      <c r="N178" s="29">
        <f>VLOOKUP(VLOOKUP($B178,BTS!$E$2:$F$60,2,FALSE),Transpose_Avg_cred_adult!$O$1:$AA$52,12,FALSE)</f>
        <v>0</v>
      </c>
      <c r="O178" s="110">
        <f>VLOOKUP(VLOOKUP($B178,BTS!$E$2:$F$60,2,FALSE),Transpose_Avg_cred_adult!$O$1:$AA$52,13,FALSE)</f>
        <v>0</v>
      </c>
    </row>
    <row r="179" spans="2:15" ht="16" hidden="1" outlineLevel="1" thickBot="1">
      <c r="B179" s="55" t="s">
        <v>131</v>
      </c>
      <c r="C179" s="28">
        <f>VLOOKUP(VLOOKUP($B179,VName,2,FALSE),Regression_cred_adult!$J$7:$K$50,2,FALSE)</f>
        <v>-1.45518699974371</v>
      </c>
      <c r="D179" s="29">
        <f>VLOOKUP(VLOOKUP($B179,BTS!$E$2:$F$60,2,FALSE),Transpose_Avg_cred_adult!$O$1:$AA$52,2,FALSE)</f>
        <v>0.00805060379528465</v>
      </c>
      <c r="E179" s="29">
        <f>VLOOKUP(VLOOKUP($B179,BTS!$E$2:$F$60,2,FALSE),Transpose_Avg_cred_adult!$O$1:$AA$52,3,FALSE)</f>
        <v>0</v>
      </c>
      <c r="F179" s="29">
        <f>VLOOKUP(VLOOKUP($B179,BTS!$E$2:$F$60,2,FALSE),Transpose_Avg_cred_adult!$O$1:$AA$52,4,FALSE)</f>
        <v>0</v>
      </c>
      <c r="G179" s="29">
        <f>VLOOKUP(VLOOKUP($B179,BTS!$E$2:$F$60,2,FALSE),Transpose_Avg_cred_adult!$O$1:$AA$52,5,FALSE)</f>
        <v>0</v>
      </c>
      <c r="H179" s="29">
        <f>VLOOKUP(VLOOKUP($B179,BTS!$E$2:$F$60,2,FALSE),Transpose_Avg_cred_adult!$O$1:$AA$52,6,FALSE)</f>
        <v>0</v>
      </c>
      <c r="I179" s="29">
        <f>VLOOKUP(VLOOKUP($B179,BTS!$E$2:$F$60,2,FALSE),Transpose_Avg_cred_adult!$O$1:$AA$52,7,FALSE)</f>
        <v>0</v>
      </c>
      <c r="J179" s="29">
        <f>VLOOKUP(VLOOKUP($B179,BTS!$E$2:$F$60,2,FALSE),Transpose_Avg_cred_adult!$O$1:$AA$52,8,FALSE)</f>
        <v>0</v>
      </c>
      <c r="K179" s="29">
        <f>VLOOKUP(VLOOKUP($B179,BTS!$E$2:$F$60,2,FALSE),Transpose_Avg_cred_adult!$O$1:$AA$52,9,FALSE)</f>
        <v>0</v>
      </c>
      <c r="L179" s="29">
        <f>VLOOKUP(VLOOKUP($B179,BTS!$E$2:$F$60,2,FALSE),Transpose_Avg_cred_adult!$O$1:$AA$52,10,FALSE)</f>
        <v>0</v>
      </c>
      <c r="M179" s="29">
        <f>VLOOKUP(VLOOKUP($B179,BTS!$E$2:$F$60,2,FALSE),Transpose_Avg_cred_adult!$O$1:$AA$52,11,FALSE)</f>
        <v>0</v>
      </c>
      <c r="N179" s="29">
        <f>VLOOKUP(VLOOKUP($B179,BTS!$E$2:$F$60,2,FALSE),Transpose_Avg_cred_adult!$O$1:$AA$52,12,FALSE)</f>
        <v>0</v>
      </c>
      <c r="O179" s="110">
        <f>VLOOKUP(VLOOKUP($B179,BTS!$E$2:$F$60,2,FALSE),Transpose_Avg_cred_adult!$O$1:$AA$52,13,FALSE)</f>
        <v>0</v>
      </c>
    </row>
    <row r="180" spans="2:15" ht="16" hidden="1" outlineLevel="1" thickBot="1">
      <c r="B180" s="55" t="s">
        <v>132</v>
      </c>
      <c r="C180" s="28">
        <f>VLOOKUP(VLOOKUP($B180,VName,2,FALSE),Regression_cred_adult!$J$7:$K$50,2,FALSE)</f>
        <v>0</v>
      </c>
      <c r="D180" s="29">
        <f>VLOOKUP(VLOOKUP($B180,BTS!$E$2:$F$60,2,FALSE),Transpose_Avg_cred_adult!$O$1:$AA$52,2,FALSE)</f>
        <v>0.040984519707924</v>
      </c>
      <c r="E180" s="29">
        <f>VLOOKUP(VLOOKUP($B180,BTS!$E$2:$F$60,2,FALSE),Transpose_Avg_cred_adult!$O$1:$AA$52,3,FALSE)</f>
        <v>0.0209904384625175</v>
      </c>
      <c r="F180" s="29">
        <f>VLOOKUP(VLOOKUP($B180,BTS!$E$2:$F$60,2,FALSE),Transpose_Avg_cred_adult!$O$1:$AA$52,4,FALSE)</f>
        <v>0</v>
      </c>
      <c r="G180" s="29">
        <f>VLOOKUP(VLOOKUP($B180,BTS!$E$2:$F$60,2,FALSE),Transpose_Avg_cred_adult!$O$1:$AA$52,5,FALSE)</f>
        <v>0</v>
      </c>
      <c r="H180" s="29">
        <f>VLOOKUP(VLOOKUP($B180,BTS!$E$2:$F$60,2,FALSE),Transpose_Avg_cred_adult!$O$1:$AA$52,6,FALSE)</f>
        <v>0.0245937637241985</v>
      </c>
      <c r="I180" s="29">
        <f>VLOOKUP(VLOOKUP($B180,BTS!$E$2:$F$60,2,FALSE),Transpose_Avg_cred_adult!$O$1:$AA$52,7,FALSE)</f>
        <v>0.0175438596491228</v>
      </c>
      <c r="J180" s="29">
        <f>VLOOKUP(VLOOKUP($B180,BTS!$E$2:$F$60,2,FALSE),Transpose_Avg_cred_adult!$O$1:$AA$52,8,FALSE)</f>
        <v>0</v>
      </c>
      <c r="K180" s="29">
        <f>VLOOKUP(VLOOKUP($B180,BTS!$E$2:$F$60,2,FALSE),Transpose_Avg_cred_adult!$O$1:$AA$52,9,FALSE)</f>
        <v>0.00462962962962963</v>
      </c>
      <c r="L180" s="29">
        <f>VLOOKUP(VLOOKUP($B180,BTS!$E$2:$F$60,2,FALSE),Transpose_Avg_cred_adult!$O$1:$AA$52,10,FALSE)</f>
        <v>0.0196078431372549</v>
      </c>
      <c r="M180" s="29">
        <f>VLOOKUP(VLOOKUP($B180,BTS!$E$2:$F$60,2,FALSE),Transpose_Avg_cred_adult!$O$1:$AA$52,11,FALSE)</f>
        <v>0.0606060606060606</v>
      </c>
      <c r="N180" s="29">
        <f>VLOOKUP(VLOOKUP($B180,BTS!$E$2:$F$60,2,FALSE),Transpose_Avg_cred_adult!$O$1:$AA$52,12,FALSE)</f>
        <v>0</v>
      </c>
      <c r="O180" s="110">
        <f>VLOOKUP(VLOOKUP($B180,BTS!$E$2:$F$60,2,FALSE),Transpose_Avg_cred_adult!$O$1:$AA$52,13,FALSE)</f>
        <v>0</v>
      </c>
    </row>
    <row r="181" spans="2:15" ht="16" hidden="1" outlineLevel="1" thickBot="1">
      <c r="B181" s="55" t="s">
        <v>133</v>
      </c>
      <c r="C181" s="28">
        <f>VLOOKUP(VLOOKUP($B181,VName,2,FALSE),Regression_cred_adult!$J$7:$K$50,2,FALSE)</f>
        <v>0</v>
      </c>
      <c r="D181" s="29">
        <f>VLOOKUP(VLOOKUP($B181,BTS!$E$2:$F$60,2,FALSE),Transpose_Avg_cred_adult!$O$1:$AA$52,2,FALSE)</f>
        <v>0.0045045045045045</v>
      </c>
      <c r="E181" s="29">
        <f>VLOOKUP(VLOOKUP($B181,BTS!$E$2:$F$60,2,FALSE),Transpose_Avg_cred_adult!$O$1:$AA$52,3,FALSE)</f>
        <v>0.04821735395189</v>
      </c>
      <c r="F181" s="29">
        <f>VLOOKUP(VLOOKUP($B181,BTS!$E$2:$F$60,2,FALSE),Transpose_Avg_cred_adult!$O$1:$AA$52,4,FALSE)</f>
        <v>0</v>
      </c>
      <c r="G181" s="29">
        <f>VLOOKUP(VLOOKUP($B181,BTS!$E$2:$F$60,2,FALSE),Transpose_Avg_cred_adult!$O$1:$AA$52,5,FALSE)</f>
        <v>0.116550116550117</v>
      </c>
      <c r="H181" s="29">
        <f>VLOOKUP(VLOOKUP($B181,BTS!$E$2:$F$60,2,FALSE),Transpose_Avg_cred_adult!$O$1:$AA$52,6,FALSE)</f>
        <v>0</v>
      </c>
      <c r="I181" s="29">
        <f>VLOOKUP(VLOOKUP($B181,BTS!$E$2:$F$60,2,FALSE),Transpose_Avg_cred_adult!$O$1:$AA$52,7,FALSE)</f>
        <v>0</v>
      </c>
      <c r="J181" s="29">
        <f>VLOOKUP(VLOOKUP($B181,BTS!$E$2:$F$60,2,FALSE),Transpose_Avg_cred_adult!$O$1:$AA$52,8,FALSE)</f>
        <v>0</v>
      </c>
      <c r="K181" s="29">
        <f>VLOOKUP(VLOOKUP($B181,BTS!$E$2:$F$60,2,FALSE),Transpose_Avg_cred_adult!$O$1:$AA$52,9,FALSE)</f>
        <v>0</v>
      </c>
      <c r="L181" s="29">
        <f>VLOOKUP(VLOOKUP($B181,BTS!$E$2:$F$60,2,FALSE),Transpose_Avg_cred_adult!$O$1:$AA$52,10,FALSE)</f>
        <v>0</v>
      </c>
      <c r="M181" s="29">
        <f>VLOOKUP(VLOOKUP($B181,BTS!$E$2:$F$60,2,FALSE),Transpose_Avg_cred_adult!$O$1:$AA$52,11,FALSE)</f>
        <v>0</v>
      </c>
      <c r="N181" s="29">
        <f>VLOOKUP(VLOOKUP($B181,BTS!$E$2:$F$60,2,FALSE),Transpose_Avg_cred_adult!$O$1:$AA$52,12,FALSE)</f>
        <v>0</v>
      </c>
      <c r="O181" s="110">
        <f>VLOOKUP(VLOOKUP($B181,BTS!$E$2:$F$60,2,FALSE),Transpose_Avg_cred_adult!$O$1:$AA$52,13,FALSE)</f>
        <v>0</v>
      </c>
    </row>
    <row r="182" spans="2:15" ht="17" hidden="1" outlineLevel="1" thickBot="1">
      <c r="B182" s="31" t="s">
        <v>134</v>
      </c>
      <c r="C182" s="28">
        <f>VLOOKUP(VLOOKUP($B182,VName,2,FALSE),Regression_cred_adult!$J$7:$K$50,2,FALSE)</f>
        <v>0</v>
      </c>
      <c r="D182" s="29">
        <f>VLOOKUP(VLOOKUP($B182,BTS!$E$2:$F$60,2,FALSE),Transpose_Avg_cred_adult!$O$1:$AA$52,2,FALSE)</f>
        <v>0.483598983598984</v>
      </c>
      <c r="E182" s="29">
        <f>VLOOKUP(VLOOKUP($B182,BTS!$E$2:$F$60,2,FALSE),Transpose_Avg_cred_adult!$O$1:$AA$52,3,FALSE)</f>
        <v>0.292249347715413</v>
      </c>
      <c r="F182" s="29">
        <f>VLOOKUP(VLOOKUP($B182,BTS!$E$2:$F$60,2,FALSE),Transpose_Avg_cred_adult!$O$1:$AA$52,4,FALSE)</f>
        <v>0.529795396419437</v>
      </c>
      <c r="G182" s="29">
        <f>VLOOKUP(VLOOKUP($B182,BTS!$E$2:$F$60,2,FALSE),Transpose_Avg_cred_adult!$O$1:$AA$52,5,FALSE)</f>
        <v>0.435897435897436</v>
      </c>
      <c r="H182" s="29">
        <f>VLOOKUP(VLOOKUP($B182,BTS!$E$2:$F$60,2,FALSE),Transpose_Avg_cred_adult!$O$1:$AA$52,6,FALSE)</f>
        <v>0.611227363145522</v>
      </c>
      <c r="I182" s="29">
        <f>VLOOKUP(VLOOKUP($B182,BTS!$E$2:$F$60,2,FALSE),Transpose_Avg_cred_adult!$O$1:$AA$52,7,FALSE)</f>
        <v>0.585645933014354</v>
      </c>
      <c r="J182" s="29">
        <f>VLOOKUP(VLOOKUP($B182,BTS!$E$2:$F$60,2,FALSE),Transpose_Avg_cred_adult!$O$1:$AA$52,8,FALSE)</f>
        <v>0.532355816226784</v>
      </c>
      <c r="K182" s="29">
        <f>VLOOKUP(VLOOKUP($B182,BTS!$E$2:$F$60,2,FALSE),Transpose_Avg_cred_adult!$O$1:$AA$52,9,FALSE)</f>
        <v>0.610133275387513</v>
      </c>
      <c r="L182" s="29">
        <f>VLOOKUP(VLOOKUP($B182,BTS!$E$2:$F$60,2,FALSE),Transpose_Avg_cred_adult!$O$1:$AA$52,10,FALSE)</f>
        <v>0.553688141923436</v>
      </c>
      <c r="M182" s="29">
        <f>VLOOKUP(VLOOKUP($B182,BTS!$E$2:$F$60,2,FALSE),Transpose_Avg_cred_adult!$O$1:$AA$52,11,FALSE)</f>
        <v>0.481818181818182</v>
      </c>
      <c r="N182" s="29">
        <f>VLOOKUP(VLOOKUP($B182,BTS!$E$2:$F$60,2,FALSE),Transpose_Avg_cred_adult!$O$1:$AA$52,12,FALSE)</f>
        <v>0.314954051796157</v>
      </c>
      <c r="O182" s="110">
        <f>VLOOKUP(VLOOKUP($B182,BTS!$E$2:$F$60,2,FALSE),Transpose_Avg_cred_adult!$O$1:$AA$52,13,FALSE)</f>
        <v>0.405483405483405</v>
      </c>
    </row>
    <row r="183" spans="2:15" ht="17" hidden="1" outlineLevel="1" thickBot="1">
      <c r="B183" s="31" t="s">
        <v>135</v>
      </c>
      <c r="C183" s="28">
        <f>VLOOKUP(VLOOKUP($B183,VName,2,FALSE),Regression_cred_adult!$J$7:$K$50,2,FALSE)</f>
        <v>0</v>
      </c>
      <c r="D183" s="29">
        <f>VLOOKUP(VLOOKUP($B183,BTS!$E$2:$F$60,2,FALSE),Transpose_Avg_cred_adult!$O$1:$AA$52,2,FALSE)</f>
        <v>0.122081983784111</v>
      </c>
      <c r="E183" s="29">
        <f>VLOOKUP(VLOOKUP($B183,BTS!$E$2:$F$60,2,FALSE),Transpose_Avg_cred_adult!$O$1:$AA$52,3,FALSE)</f>
        <v>0.25188526155021</v>
      </c>
      <c r="F183" s="29">
        <f>VLOOKUP(VLOOKUP($B183,BTS!$E$2:$F$60,2,FALSE),Transpose_Avg_cred_adult!$O$1:$AA$52,4,FALSE)</f>
        <v>0.163512361466326</v>
      </c>
      <c r="G183" s="29">
        <f>VLOOKUP(VLOOKUP($B183,BTS!$E$2:$F$60,2,FALSE),Transpose_Avg_cred_adult!$O$1:$AA$52,5,FALSE)</f>
        <v>0.228438228438228</v>
      </c>
      <c r="H183" s="29">
        <f>VLOOKUP(VLOOKUP($B183,BTS!$E$2:$F$60,2,FALSE),Transpose_Avg_cred_adult!$O$1:$AA$52,6,FALSE)</f>
        <v>0.0748017256968664</v>
      </c>
      <c r="I183" s="29">
        <f>VLOOKUP(VLOOKUP($B183,BTS!$E$2:$F$60,2,FALSE),Transpose_Avg_cred_adult!$O$1:$AA$52,7,FALSE)</f>
        <v>0.157575757575758</v>
      </c>
      <c r="J183" s="29">
        <f>VLOOKUP(VLOOKUP($B183,BTS!$E$2:$F$60,2,FALSE),Transpose_Avg_cred_adult!$O$1:$AA$52,8,FALSE)</f>
        <v>0.0592375366568915</v>
      </c>
      <c r="K183" s="29">
        <f>VLOOKUP(VLOOKUP($B183,BTS!$E$2:$F$60,2,FALSE),Transpose_Avg_cred_adult!$O$1:$AA$52,9,FALSE)</f>
        <v>0.105787338838186</v>
      </c>
      <c r="L183" s="29">
        <f>VLOOKUP(VLOOKUP($B183,BTS!$E$2:$F$60,2,FALSE),Transpose_Avg_cred_adult!$O$1:$AA$52,10,FALSE)</f>
        <v>0.0550887021475257</v>
      </c>
      <c r="M183" s="29">
        <f>VLOOKUP(VLOOKUP($B183,BTS!$E$2:$F$60,2,FALSE),Transpose_Avg_cred_adult!$O$1:$AA$52,11,FALSE)</f>
        <v>0.0541666666666667</v>
      </c>
      <c r="N183" s="29">
        <f>VLOOKUP(VLOOKUP($B183,BTS!$E$2:$F$60,2,FALSE),Transpose_Avg_cred_adult!$O$1:$AA$52,12,FALSE)</f>
        <v>0.360902255639098</v>
      </c>
      <c r="O183" s="110">
        <f>VLOOKUP(VLOOKUP($B183,BTS!$E$2:$F$60,2,FALSE),Transpose_Avg_cred_adult!$O$1:$AA$52,13,FALSE)</f>
        <v>0.274891774891775</v>
      </c>
    </row>
    <row r="184" spans="2:15" ht="17" hidden="1" outlineLevel="1" thickBot="1">
      <c r="B184" s="31" t="s">
        <v>136</v>
      </c>
      <c r="C184" s="28">
        <f>VLOOKUP(VLOOKUP($B184,VName,2,FALSE),Regression_cred_adult!$J$7:$K$50,2,FALSE)</f>
        <v>-0.605171711273182</v>
      </c>
      <c r="D184" s="29">
        <f>VLOOKUP(VLOOKUP($B184,BTS!$E$2:$F$60,2,FALSE),Transpose_Avg_cred_adult!$O$1:$AA$52,2,FALSE)</f>
        <v>0.0222350009584052</v>
      </c>
      <c r="E184" s="29">
        <f>VLOOKUP(VLOOKUP($B184,BTS!$E$2:$F$60,2,FALSE),Transpose_Avg_cred_adult!$O$1:$AA$52,3,FALSE)</f>
        <v>0.00343642611683849</v>
      </c>
      <c r="F184" s="29">
        <f>VLOOKUP(VLOOKUP($B184,BTS!$E$2:$F$60,2,FALSE),Transpose_Avg_cred_adult!$O$1:$AA$52,4,FALSE)</f>
        <v>0</v>
      </c>
      <c r="G184" s="29">
        <f>VLOOKUP(VLOOKUP($B184,BTS!$E$2:$F$60,2,FALSE),Transpose_Avg_cred_adult!$O$1:$AA$52,5,FALSE)</f>
        <v>0</v>
      </c>
      <c r="H184" s="29">
        <f>VLOOKUP(VLOOKUP($B184,BTS!$E$2:$F$60,2,FALSE),Transpose_Avg_cred_adult!$O$1:$AA$52,6,FALSE)</f>
        <v>0</v>
      </c>
      <c r="I184" s="29">
        <f>VLOOKUP(VLOOKUP($B184,BTS!$E$2:$F$60,2,FALSE),Transpose_Avg_cred_adult!$O$1:$AA$52,7,FALSE)</f>
        <v>0.0175438596491228</v>
      </c>
      <c r="J184" s="29">
        <f>VLOOKUP(VLOOKUP($B184,BTS!$E$2:$F$60,2,FALSE),Transpose_Avg_cred_adult!$O$1:$AA$52,8,FALSE)</f>
        <v>0</v>
      </c>
      <c r="K184" s="29">
        <f>VLOOKUP(VLOOKUP($B184,BTS!$E$2:$F$60,2,FALSE),Transpose_Avg_cred_adult!$O$1:$AA$52,9,FALSE)</f>
        <v>0.00564971751412429</v>
      </c>
      <c r="L184" s="29">
        <f>VLOOKUP(VLOOKUP($B184,BTS!$E$2:$F$60,2,FALSE),Transpose_Avg_cred_adult!$O$1:$AA$52,10,FALSE)</f>
        <v>0</v>
      </c>
      <c r="M184" s="29">
        <f>VLOOKUP(VLOOKUP($B184,BTS!$E$2:$F$60,2,FALSE),Transpose_Avg_cred_adult!$O$1:$AA$52,11,FALSE)</f>
        <v>0</v>
      </c>
      <c r="N184" s="29">
        <f>VLOOKUP(VLOOKUP($B184,BTS!$E$2:$F$60,2,FALSE),Transpose_Avg_cred_adult!$O$1:$AA$52,12,FALSE)</f>
        <v>0</v>
      </c>
      <c r="O184" s="110">
        <f>VLOOKUP(VLOOKUP($B184,BTS!$E$2:$F$60,2,FALSE),Transpose_Avg_cred_adult!$O$1:$AA$52,13,FALSE)</f>
        <v>0.0303030303030303</v>
      </c>
    </row>
    <row r="185" spans="2:15" ht="17" hidden="1" outlineLevel="1" thickBot="1">
      <c r="B185" s="31" t="s">
        <v>137</v>
      </c>
      <c r="C185" s="28">
        <f>VLOOKUP(VLOOKUP($B185,VName,2,FALSE),Regression_cred_adult!$J$7:$K$50,2,FALSE)</f>
        <v>0</v>
      </c>
      <c r="D185" s="29">
        <f>VLOOKUP(VLOOKUP($B185,BTS!$E$2:$F$60,2,FALSE),Transpose_Avg_cred_adult!$O$1:$AA$52,2,FALSE)</f>
        <v>0.185301504450441</v>
      </c>
      <c r="E185" s="29">
        <f>VLOOKUP(VLOOKUP($B185,BTS!$E$2:$F$60,2,FALSE),Transpose_Avg_cred_adult!$O$1:$AA$52,3,FALSE)</f>
        <v>0.15026210703831</v>
      </c>
      <c r="F185" s="29">
        <f>VLOOKUP(VLOOKUP($B185,BTS!$E$2:$F$60,2,FALSE),Transpose_Avg_cred_adult!$O$1:$AA$52,4,FALSE)</f>
        <v>0.081926683716965</v>
      </c>
      <c r="G185" s="29">
        <f>VLOOKUP(VLOOKUP($B185,BTS!$E$2:$F$60,2,FALSE),Transpose_Avg_cred_adult!$O$1:$AA$52,5,FALSE)</f>
        <v>0.107226107226107</v>
      </c>
      <c r="H185" s="29">
        <f>VLOOKUP(VLOOKUP($B185,BTS!$E$2:$F$60,2,FALSE),Transpose_Avg_cred_adult!$O$1:$AA$52,6,FALSE)</f>
        <v>0.137590741171304</v>
      </c>
      <c r="I185" s="29">
        <f>VLOOKUP(VLOOKUP($B185,BTS!$E$2:$F$60,2,FALSE),Transpose_Avg_cred_adult!$O$1:$AA$52,7,FALSE)</f>
        <v>0.214992025518341</v>
      </c>
      <c r="J185" s="29">
        <f>VLOOKUP(VLOOKUP($B185,BTS!$E$2:$F$60,2,FALSE),Transpose_Avg_cred_adult!$O$1:$AA$52,8,FALSE)</f>
        <v>0.136950146627566</v>
      </c>
      <c r="K185" s="29">
        <f>VLOOKUP(VLOOKUP($B185,BTS!$E$2:$F$60,2,FALSE),Transpose_Avg_cred_adult!$O$1:$AA$52,9,FALSE)</f>
        <v>0.148993191366073</v>
      </c>
      <c r="L185" s="29">
        <f>VLOOKUP(VLOOKUP($B185,BTS!$E$2:$F$60,2,FALSE),Transpose_Avg_cred_adult!$O$1:$AA$52,10,FALSE)</f>
        <v>0.197478991596639</v>
      </c>
      <c r="M185" s="29">
        <f>VLOOKUP(VLOOKUP($B185,BTS!$E$2:$F$60,2,FALSE),Transpose_Avg_cred_adult!$O$1:$AA$52,11,FALSE)</f>
        <v>0.192045454545455</v>
      </c>
      <c r="N185" s="29">
        <f>VLOOKUP(VLOOKUP($B185,BTS!$E$2:$F$60,2,FALSE),Transpose_Avg_cred_adult!$O$1:$AA$52,12,FALSE)</f>
        <v>0.133667502088555</v>
      </c>
      <c r="O185" s="110">
        <f>VLOOKUP(VLOOKUP($B185,BTS!$E$2:$F$60,2,FALSE),Transpose_Avg_cred_adult!$O$1:$AA$52,13,FALSE)</f>
        <v>0.0858585858585859</v>
      </c>
    </row>
    <row r="186" spans="2:15" ht="17" hidden="1" outlineLevel="1" thickBot="1">
      <c r="B186" s="31" t="s">
        <v>138</v>
      </c>
      <c r="C186" s="28">
        <f>VLOOKUP(VLOOKUP($B186,VName,2,FALSE),Regression_cred_adult!$J$7:$K$50,2,FALSE)</f>
        <v>0</v>
      </c>
      <c r="D186" s="29">
        <f>VLOOKUP(VLOOKUP($B186,BTS!$E$2:$F$60,2,FALSE),Transpose_Avg_cred_adult!$O$1:$AA$52,2,FALSE)</f>
        <v>0.0483380270614313</v>
      </c>
      <c r="E186" s="29">
        <f>VLOOKUP(VLOOKUP($B186,BTS!$E$2:$F$60,2,FALSE),Transpose_Avg_cred_adult!$O$1:$AA$52,3,FALSE)</f>
        <v>0.0348435312460227</v>
      </c>
      <c r="F186" s="29">
        <f>VLOOKUP(VLOOKUP($B186,BTS!$E$2:$F$60,2,FALSE),Transpose_Avg_cred_adult!$O$1:$AA$52,4,FALSE)</f>
        <v>0.0242966751918159</v>
      </c>
      <c r="G186" s="29">
        <f>VLOOKUP(VLOOKUP($B186,BTS!$E$2:$F$60,2,FALSE),Transpose_Avg_cred_adult!$O$1:$AA$52,5,FALSE)</f>
        <v>0.0303030303030303</v>
      </c>
      <c r="H186" s="29">
        <f>VLOOKUP(VLOOKUP($B186,BTS!$E$2:$F$60,2,FALSE),Transpose_Avg_cred_adult!$O$1:$AA$52,6,FALSE)</f>
        <v>0.0687953705856519</v>
      </c>
      <c r="I186" s="29">
        <f>VLOOKUP(VLOOKUP($B186,BTS!$E$2:$F$60,2,FALSE),Transpose_Avg_cred_adult!$O$1:$AA$52,7,FALSE)</f>
        <v>0.333014354066986</v>
      </c>
      <c r="J186" s="29">
        <f>VLOOKUP(VLOOKUP($B186,BTS!$E$2:$F$60,2,FALSE),Transpose_Avg_cred_adult!$O$1:$AA$52,8,FALSE)</f>
        <v>0.0366568914956012</v>
      </c>
      <c r="K186" s="29">
        <f>VLOOKUP(VLOOKUP($B186,BTS!$E$2:$F$60,2,FALSE),Transpose_Avg_cred_adult!$O$1:$AA$52,9,FALSE)</f>
        <v>0.111744893524555</v>
      </c>
      <c r="L186" s="29">
        <f>VLOOKUP(VLOOKUP($B186,BTS!$E$2:$F$60,2,FALSE),Transpose_Avg_cred_adult!$O$1:$AA$52,10,FALSE)</f>
        <v>0.0196078431372549</v>
      </c>
      <c r="M186" s="29">
        <f>VLOOKUP(VLOOKUP($B186,BTS!$E$2:$F$60,2,FALSE),Transpose_Avg_cred_adult!$O$1:$AA$52,11,FALSE)</f>
        <v>0.213636363636364</v>
      </c>
      <c r="N186" s="29">
        <f>VLOOKUP(VLOOKUP($B186,BTS!$E$2:$F$60,2,FALSE),Transpose_Avg_cred_adult!$O$1:$AA$52,12,FALSE)</f>
        <v>0</v>
      </c>
      <c r="O186" s="110">
        <f>VLOOKUP(VLOOKUP($B186,BTS!$E$2:$F$60,2,FALSE),Transpose_Avg_cred_adult!$O$1:$AA$52,13,FALSE)</f>
        <v>0</v>
      </c>
    </row>
    <row r="187" spans="2:15" ht="17" hidden="1" outlineLevel="1" thickBot="1">
      <c r="B187" s="31" t="s">
        <v>139</v>
      </c>
      <c r="C187" s="28">
        <f>VLOOKUP(VLOOKUP($B187,VName,2,FALSE),Regression_cred_adult!$J$7:$K$50,2,FALSE)</f>
        <v>0</v>
      </c>
      <c r="D187" s="29">
        <f>VLOOKUP(VLOOKUP($B187,BTS!$E$2:$F$60,2,FALSE),Transpose_Avg_cred_adult!$O$1:$AA$52,2,FALSE)</f>
        <v>0.0312784142571377</v>
      </c>
      <c r="E187" s="29">
        <f>VLOOKUP(VLOOKUP($B187,BTS!$E$2:$F$60,2,FALSE),Transpose_Avg_cred_adult!$O$1:$AA$52,3,FALSE)</f>
        <v>0.0350006363752068</v>
      </c>
      <c r="F187" s="29">
        <f>VLOOKUP(VLOOKUP($B187,BTS!$E$2:$F$60,2,FALSE),Transpose_Avg_cred_adult!$O$1:$AA$52,4,FALSE)</f>
        <v>0.0409633418584825</v>
      </c>
      <c r="G187" s="29">
        <f>VLOOKUP(VLOOKUP($B187,BTS!$E$2:$F$60,2,FALSE),Transpose_Avg_cred_adult!$O$1:$AA$52,5,FALSE)</f>
        <v>0.0559440559440559</v>
      </c>
      <c r="H187" s="29">
        <f>VLOOKUP(VLOOKUP($B187,BTS!$E$2:$F$60,2,FALSE),Transpose_Avg_cred_adult!$O$1:$AA$52,6,FALSE)</f>
        <v>0.029708853238265</v>
      </c>
      <c r="I187" s="29">
        <f>VLOOKUP(VLOOKUP($B187,BTS!$E$2:$F$60,2,FALSE),Transpose_Avg_cred_adult!$O$1:$AA$52,7,FALSE)</f>
        <v>0</v>
      </c>
      <c r="J187" s="29">
        <f>VLOOKUP(VLOOKUP($B187,BTS!$E$2:$F$60,2,FALSE),Transpose_Avg_cred_adult!$O$1:$AA$52,8,FALSE)</f>
        <v>0.0669599217986315</v>
      </c>
      <c r="K187" s="29">
        <f>VLOOKUP(VLOOKUP($B187,BTS!$E$2:$F$60,2,FALSE),Transpose_Avg_cred_adult!$O$1:$AA$52,9,FALSE)</f>
        <v>0.053370515234922</v>
      </c>
      <c r="L187" s="29">
        <f>VLOOKUP(VLOOKUP($B187,BTS!$E$2:$F$60,2,FALSE),Transpose_Avg_cred_adult!$O$1:$AA$52,10,FALSE)</f>
        <v>0</v>
      </c>
      <c r="M187" s="29">
        <f>VLOOKUP(VLOOKUP($B187,BTS!$E$2:$F$60,2,FALSE),Transpose_Avg_cred_adult!$O$1:$AA$52,11,FALSE)</f>
        <v>0.0678030303030303</v>
      </c>
      <c r="N187" s="29">
        <f>VLOOKUP(VLOOKUP($B187,BTS!$E$2:$F$60,2,FALSE),Transpose_Avg_cred_adult!$O$1:$AA$52,12,FALSE)</f>
        <v>0.0492898913951546</v>
      </c>
      <c r="O187" s="110">
        <f>VLOOKUP(VLOOKUP($B187,BTS!$E$2:$F$60,2,FALSE),Transpose_Avg_cred_adult!$O$1:$AA$52,13,FALSE)</f>
        <v>0</v>
      </c>
    </row>
    <row r="188" spans="2:15" ht="17" hidden="1" outlineLevel="1" thickBot="1">
      <c r="B188" s="31" t="s">
        <v>140</v>
      </c>
      <c r="C188" s="28">
        <f>VLOOKUP(VLOOKUP($B188,VName,2,FALSE),Regression_cred_adult!$J$7:$K$50,2,FALSE)</f>
        <v>0</v>
      </c>
      <c r="D188" s="29">
        <f>VLOOKUP(VLOOKUP($B188,BTS!$E$2:$F$60,2,FALSE),Transpose_Avg_cred_adult!$O$1:$AA$52,2,FALSE)</f>
        <v>0.00805060379528465</v>
      </c>
      <c r="E188" s="29">
        <f>VLOOKUP(VLOOKUP($B188,BTS!$E$2:$F$60,2,FALSE),Transpose_Avg_cred_adult!$O$1:$AA$52,3,FALSE)</f>
        <v>0.0103092783505155</v>
      </c>
      <c r="F188" s="29">
        <f>VLOOKUP(VLOOKUP($B188,BTS!$E$2:$F$60,2,FALSE),Transpose_Avg_cred_adult!$O$1:$AA$52,4,FALSE)</f>
        <v>0.00980392156862745</v>
      </c>
      <c r="G188" s="29">
        <f>VLOOKUP(VLOOKUP($B188,BTS!$E$2:$F$60,2,FALSE),Transpose_Avg_cred_adult!$O$1:$AA$52,5,FALSE)</f>
        <v>0</v>
      </c>
      <c r="H188" s="29">
        <f>VLOOKUP(VLOOKUP($B188,BTS!$E$2:$F$60,2,FALSE),Transpose_Avg_cred_adult!$O$1:$AA$52,6,FALSE)</f>
        <v>0.0633831925392028</v>
      </c>
      <c r="I188" s="29">
        <f>VLOOKUP(VLOOKUP($B188,BTS!$E$2:$F$60,2,FALSE),Transpose_Avg_cred_adult!$O$1:$AA$52,7,FALSE)</f>
        <v>0.0350877192982456</v>
      </c>
      <c r="J188" s="29">
        <f>VLOOKUP(VLOOKUP($B188,BTS!$E$2:$F$60,2,FALSE),Transpose_Avg_cred_adult!$O$1:$AA$52,8,FALSE)</f>
        <v>0</v>
      </c>
      <c r="K188" s="29">
        <f>VLOOKUP(VLOOKUP($B188,BTS!$E$2:$F$60,2,FALSE),Transpose_Avg_cred_adult!$O$1:$AA$52,9,FALSE)</f>
        <v>0</v>
      </c>
      <c r="L188" s="29">
        <f>VLOOKUP(VLOOKUP($B188,BTS!$E$2:$F$60,2,FALSE),Transpose_Avg_cred_adult!$O$1:$AA$52,10,FALSE)</f>
        <v>0.0238095238095238</v>
      </c>
      <c r="M188" s="29">
        <f>VLOOKUP(VLOOKUP($B188,BTS!$E$2:$F$60,2,FALSE),Transpose_Avg_cred_adult!$O$1:$AA$52,11,FALSE)</f>
        <v>0.046969696969697</v>
      </c>
      <c r="N188" s="29">
        <f>VLOOKUP(VLOOKUP($B188,BTS!$E$2:$F$60,2,FALSE),Transpose_Avg_cred_adult!$O$1:$AA$52,12,FALSE)</f>
        <v>0.0158730158730159</v>
      </c>
      <c r="O188" s="110">
        <f>VLOOKUP(VLOOKUP($B188,BTS!$E$2:$F$60,2,FALSE),Transpose_Avg_cred_adult!$O$1:$AA$52,13,FALSE)</f>
        <v>0</v>
      </c>
    </row>
    <row r="189" spans="2:15" ht="17" hidden="1" outlineLevel="1" thickBot="1">
      <c r="B189" s="31" t="s">
        <v>141</v>
      </c>
      <c r="C189" s="28">
        <f>VLOOKUP(VLOOKUP($B189,VName,2,FALSE),Regression_cred_adult!$J$7:$K$50,2,FALSE)</f>
        <v>0</v>
      </c>
      <c r="D189" s="29">
        <f>VLOOKUP(VLOOKUP($B189,BTS!$E$2:$F$60,2,FALSE),Transpose_Avg_cred_adult!$O$1:$AA$52,2,FALSE)</f>
        <v>0.179629711544605</v>
      </c>
      <c r="E189" s="29">
        <f>VLOOKUP(VLOOKUP($B189,BTS!$E$2:$F$60,2,FALSE),Transpose_Avg_cred_adult!$O$1:$AA$52,3,FALSE)</f>
        <v>0.421129247804506</v>
      </c>
      <c r="F189" s="29">
        <f>VLOOKUP(VLOOKUP($B189,BTS!$E$2:$F$60,2,FALSE),Transpose_Avg_cred_adult!$O$1:$AA$52,4,FALSE)</f>
        <v>0.143265132139812</v>
      </c>
      <c r="G189" s="29">
        <f>VLOOKUP(VLOOKUP($B189,BTS!$E$2:$F$60,2,FALSE),Transpose_Avg_cred_adult!$O$1:$AA$52,5,FALSE)</f>
        <v>0.365967365967366</v>
      </c>
      <c r="H189" s="29">
        <f>VLOOKUP(VLOOKUP($B189,BTS!$E$2:$F$60,2,FALSE),Transpose_Avg_cred_adult!$O$1:$AA$52,6,FALSE)</f>
        <v>0.340605543930352</v>
      </c>
      <c r="I189" s="29">
        <f>VLOOKUP(VLOOKUP($B189,BTS!$E$2:$F$60,2,FALSE),Transpose_Avg_cred_adult!$O$1:$AA$52,7,FALSE)</f>
        <v>0.130781499202552</v>
      </c>
      <c r="J189" s="29">
        <f>VLOOKUP(VLOOKUP($B189,BTS!$E$2:$F$60,2,FALSE),Transpose_Avg_cred_adult!$O$1:$AA$52,8,FALSE)</f>
        <v>0.184066471163245</v>
      </c>
      <c r="K189" s="29">
        <f>VLOOKUP(VLOOKUP($B189,BTS!$E$2:$F$60,2,FALSE),Transpose_Avg_cred_adult!$O$1:$AA$52,9,FALSE)</f>
        <v>0.123237481288329</v>
      </c>
      <c r="L189" s="29">
        <f>VLOOKUP(VLOOKUP($B189,BTS!$E$2:$F$60,2,FALSE),Transpose_Avg_cred_adult!$O$1:$AA$52,10,FALSE)</f>
        <v>0.133986928104575</v>
      </c>
      <c r="M189" s="29">
        <f>VLOOKUP(VLOOKUP($B189,BTS!$E$2:$F$60,2,FALSE),Transpose_Avg_cred_adult!$O$1:$AA$52,11,FALSE)</f>
        <v>0.250378787878788</v>
      </c>
      <c r="N189" s="29">
        <f>VLOOKUP(VLOOKUP($B189,BTS!$E$2:$F$60,2,FALSE),Transpose_Avg_cred_adult!$O$1:$AA$52,12,FALSE)</f>
        <v>0.0668337510442774</v>
      </c>
      <c r="O189" s="110">
        <f>VLOOKUP(VLOOKUP($B189,BTS!$E$2:$F$60,2,FALSE),Transpose_Avg_cred_adult!$O$1:$AA$52,13,FALSE)</f>
        <v>0.246753246753247</v>
      </c>
    </row>
    <row r="190" spans="2:15" ht="17" hidden="1" outlineLevel="1" thickBot="1">
      <c r="B190" s="31" t="s">
        <v>142</v>
      </c>
      <c r="C190" s="28">
        <f>VLOOKUP(VLOOKUP($B190,VName,2,FALSE),Regression_cred_adult!$J$7:$K$50,2,FALSE)</f>
        <v>-0.161185373053575</v>
      </c>
      <c r="D190" s="29">
        <f>VLOOKUP(VLOOKUP($B190,BTS!$E$2:$F$60,2,FALSE),Transpose_Avg_cred_adult!$O$1:$AA$52,2,FALSE)</f>
        <v>0.745780969185225</v>
      </c>
      <c r="E190" s="29">
        <f>VLOOKUP(VLOOKUP($B190,BTS!$E$2:$F$60,2,FALSE),Transpose_Avg_cred_adult!$O$1:$AA$52,3,FALSE)</f>
        <v>0.732255075092274</v>
      </c>
      <c r="F190" s="29">
        <f>VLOOKUP(VLOOKUP($B190,BTS!$E$2:$F$60,2,FALSE),Transpose_Avg_cred_adult!$O$1:$AA$52,4,FALSE)</f>
        <v>0.602685421994885</v>
      </c>
      <c r="G190" s="29">
        <f>VLOOKUP(VLOOKUP($B190,BTS!$E$2:$F$60,2,FALSE),Transpose_Avg_cred_adult!$O$1:$AA$52,5,FALSE)</f>
        <v>0.909090909090909</v>
      </c>
      <c r="H190" s="29">
        <f>VLOOKUP(VLOOKUP($B190,BTS!$E$2:$F$60,2,FALSE),Transpose_Avg_cred_adult!$O$1:$AA$52,6,FALSE)</f>
        <v>0.497377870779405</v>
      </c>
      <c r="I190" s="29">
        <f>VLOOKUP(VLOOKUP($B190,BTS!$E$2:$F$60,2,FALSE),Transpose_Avg_cred_adult!$O$1:$AA$52,7,FALSE)</f>
        <v>0.417224880382775</v>
      </c>
      <c r="J190" s="29">
        <f>VLOOKUP(VLOOKUP($B190,BTS!$E$2:$F$60,2,FALSE),Transpose_Avg_cred_adult!$O$1:$AA$52,8,FALSE)</f>
        <v>0.467008797653959</v>
      </c>
      <c r="K190" s="29">
        <f>VLOOKUP(VLOOKUP($B190,BTS!$E$2:$F$60,2,FALSE),Transpose_Avg_cred_adult!$O$1:$AA$52,9,FALSE)</f>
        <v>0.357767154377324</v>
      </c>
      <c r="L190" s="29">
        <f>VLOOKUP(VLOOKUP($B190,BTS!$E$2:$F$60,2,FALSE),Transpose_Avg_cred_adult!$O$1:$AA$52,10,FALSE)</f>
        <v>0.426237161531279</v>
      </c>
      <c r="M190" s="29">
        <f>VLOOKUP(VLOOKUP($B190,BTS!$E$2:$F$60,2,FALSE),Transpose_Avg_cred_adult!$O$1:$AA$52,11,FALSE)</f>
        <v>0.398484848484848</v>
      </c>
      <c r="N190" s="29">
        <f>VLOOKUP(VLOOKUP($B190,BTS!$E$2:$F$60,2,FALSE),Transpose_Avg_cred_adult!$O$1:$AA$52,12,FALSE)</f>
        <v>0.380116959064327</v>
      </c>
      <c r="O190" s="110">
        <f>VLOOKUP(VLOOKUP($B190,BTS!$E$2:$F$60,2,FALSE),Transpose_Avg_cred_adult!$O$1:$AA$52,13,FALSE)</f>
        <v>0.616883116883117</v>
      </c>
    </row>
    <row r="191" spans="2:15" ht="17" hidden="1" outlineLevel="1" thickBot="1">
      <c r="B191" s="31" t="s">
        <v>143</v>
      </c>
      <c r="C191" s="28">
        <f>VLOOKUP(VLOOKUP($B191,VName,2,FALSE),Regression_cred_adult!$J$7:$K$50,2,FALSE)</f>
        <v>0</v>
      </c>
      <c r="D191" s="29">
        <f>VLOOKUP(VLOOKUP($B191,BTS!$E$2:$F$60,2,FALSE),Transpose_Avg_cred_adult!$O$1:$AA$52,2,FALSE)</f>
        <v>0.0381355168589211</v>
      </c>
      <c r="E191" s="29">
        <f>VLOOKUP(VLOOKUP($B191,BTS!$E$2:$F$60,2,FALSE),Transpose_Avg_cred_adult!$O$1:$AA$52,3,FALSE)</f>
        <v>0.0945355256459208</v>
      </c>
      <c r="F191" s="29">
        <f>VLOOKUP(VLOOKUP($B191,BTS!$E$2:$F$60,2,FALSE),Transpose_Avg_cred_adult!$O$1:$AA$52,4,FALSE)</f>
        <v>0.0144927536231884</v>
      </c>
      <c r="G191" s="29">
        <f>VLOOKUP(VLOOKUP($B191,BTS!$E$2:$F$60,2,FALSE),Transpose_Avg_cred_adult!$O$1:$AA$52,5,FALSE)</f>
        <v>0</v>
      </c>
      <c r="H191" s="29">
        <f>VLOOKUP(VLOOKUP($B191,BTS!$E$2:$F$60,2,FALSE),Transpose_Avg_cred_adult!$O$1:$AA$52,6,FALSE)</f>
        <v>0.00980392156862745</v>
      </c>
      <c r="I191" s="29">
        <f>VLOOKUP(VLOOKUP($B191,BTS!$E$2:$F$60,2,FALSE),Transpose_Avg_cred_adult!$O$1:$AA$52,7,FALSE)</f>
        <v>0</v>
      </c>
      <c r="J191" s="29">
        <f>VLOOKUP(VLOOKUP($B191,BTS!$E$2:$F$60,2,FALSE),Transpose_Avg_cred_adult!$O$1:$AA$52,8,FALSE)</f>
        <v>0.0259042033235582</v>
      </c>
      <c r="K191" s="29">
        <f>VLOOKUP(VLOOKUP($B191,BTS!$E$2:$F$60,2,FALSE),Transpose_Avg_cred_adult!$O$1:$AA$52,9,FALSE)</f>
        <v>0.0128205128205128</v>
      </c>
      <c r="L191" s="29">
        <f>VLOOKUP(VLOOKUP($B191,BTS!$E$2:$F$60,2,FALSE),Transpose_Avg_cred_adult!$O$1:$AA$52,10,FALSE)</f>
        <v>0.0158730158730159</v>
      </c>
      <c r="M191" s="29">
        <f>VLOOKUP(VLOOKUP($B191,BTS!$E$2:$F$60,2,FALSE),Transpose_Avg_cred_adult!$O$1:$AA$52,11,FALSE)</f>
        <v>0.0511363636363636</v>
      </c>
      <c r="N191" s="29">
        <f>VLOOKUP(VLOOKUP($B191,BTS!$E$2:$F$60,2,FALSE),Transpose_Avg_cred_adult!$O$1:$AA$52,12,FALSE)</f>
        <v>0.0158730158730159</v>
      </c>
      <c r="O191" s="110">
        <f>VLOOKUP(VLOOKUP($B191,BTS!$E$2:$F$60,2,FALSE),Transpose_Avg_cred_adult!$O$1:$AA$52,13,FALSE)</f>
        <v>0.111111111111111</v>
      </c>
    </row>
    <row r="192" spans="2:15" ht="17" hidden="1" outlineLevel="1" thickBot="1">
      <c r="B192" s="31" t="s">
        <v>144</v>
      </c>
      <c r="C192" s="28">
        <f>VLOOKUP(VLOOKUP($B192,VName,2,FALSE),Regression_cred_adult!$J$7:$K$50,2,FALSE)</f>
        <v>0</v>
      </c>
      <c r="D192" s="29">
        <f>VLOOKUP(VLOOKUP($B192,BTS!$E$2:$F$60,2,FALSE),Transpose_Avg_cred_adult!$O$1:$AA$52,2,FALSE)</f>
        <v>0.110860451285983</v>
      </c>
      <c r="E192" s="29">
        <f>VLOOKUP(VLOOKUP($B192,BTS!$E$2:$F$60,2,FALSE),Transpose_Avg_cred_adult!$O$1:$AA$52,3,FALSE)</f>
        <v>0.125942630775105</v>
      </c>
      <c r="F192" s="29">
        <f>VLOOKUP(VLOOKUP($B192,BTS!$E$2:$F$60,2,FALSE),Transpose_Avg_cred_adult!$O$1:$AA$52,4,FALSE)</f>
        <v>0.0289855072463768</v>
      </c>
      <c r="G192" s="29">
        <f>VLOOKUP(VLOOKUP($B192,BTS!$E$2:$F$60,2,FALSE),Transpose_Avg_cred_adult!$O$1:$AA$52,5,FALSE)</f>
        <v>0.0606060606060606</v>
      </c>
      <c r="H192" s="29">
        <f>VLOOKUP(VLOOKUP($B192,BTS!$E$2:$F$60,2,FALSE),Transpose_Avg_cred_adult!$O$1:$AA$52,6,FALSE)</f>
        <v>0.0829910356764577</v>
      </c>
      <c r="I192" s="29">
        <f>VLOOKUP(VLOOKUP($B192,BTS!$E$2:$F$60,2,FALSE),Transpose_Avg_cred_adult!$O$1:$AA$52,7,FALSE)</f>
        <v>0.0303030303030303</v>
      </c>
      <c r="J192" s="29">
        <f>VLOOKUP(VLOOKUP($B192,BTS!$E$2:$F$60,2,FALSE),Transpose_Avg_cred_adult!$O$1:$AA$52,8,FALSE)</f>
        <v>0.079227761485826</v>
      </c>
      <c r="K192" s="29">
        <f>VLOOKUP(VLOOKUP($B192,BTS!$E$2:$F$60,2,FALSE),Transpose_Avg_cred_adult!$O$1:$AA$52,9,FALSE)</f>
        <v>0.205164421266116</v>
      </c>
      <c r="L192" s="29">
        <f>VLOOKUP(VLOOKUP($B192,BTS!$E$2:$F$60,2,FALSE),Transpose_Avg_cred_adult!$O$1:$AA$52,10,FALSE)</f>
        <v>0.11437908496732</v>
      </c>
      <c r="M192" s="29">
        <f>VLOOKUP(VLOOKUP($B192,BTS!$E$2:$F$60,2,FALSE),Transpose_Avg_cred_adult!$O$1:$AA$52,11,FALSE)</f>
        <v>0.109469696969697</v>
      </c>
      <c r="N192" s="29">
        <f>VLOOKUP(VLOOKUP($B192,BTS!$E$2:$F$60,2,FALSE),Transpose_Avg_cred_adult!$O$1:$AA$52,12,FALSE)</f>
        <v>0.230576441102757</v>
      </c>
      <c r="O192" s="110">
        <f>VLOOKUP(VLOOKUP($B192,BTS!$E$2:$F$60,2,FALSE),Transpose_Avg_cred_adult!$O$1:$AA$52,13,FALSE)</f>
        <v>0.0779220779220779</v>
      </c>
    </row>
    <row r="193" spans="2:15" ht="16" hidden="1" outlineLevel="1" thickBot="1">
      <c r="B193" s="55" t="s">
        <v>145</v>
      </c>
      <c r="C193" s="28">
        <f>VLOOKUP(VLOOKUP($B193,VName,2,FALSE),Regression_cred_adult!$J$7:$K$50,2,FALSE)</f>
        <v>0</v>
      </c>
      <c r="D193" s="29">
        <f>VLOOKUP(VLOOKUP($B193,BTS!$E$2:$F$60,2,FALSE),Transpose_Avg_cred_adult!$O$1:$AA$52,2,FALSE)</f>
        <v>0.0137486094932903</v>
      </c>
      <c r="E193" s="29">
        <f>VLOOKUP(VLOOKUP($B193,BTS!$E$2:$F$60,2,FALSE),Transpose_Avg_cred_adult!$O$1:$AA$52,3,FALSE)</f>
        <v>0.00687285223367698</v>
      </c>
      <c r="F193" s="29">
        <f>VLOOKUP(VLOOKUP($B193,BTS!$E$2:$F$60,2,FALSE),Transpose_Avg_cred_adult!$O$1:$AA$52,4,FALSE)</f>
        <v>0</v>
      </c>
      <c r="G193" s="29">
        <f>VLOOKUP(VLOOKUP($B193,BTS!$E$2:$F$60,2,FALSE),Transpose_Avg_cred_adult!$O$1:$AA$52,5,FALSE)</f>
        <v>0</v>
      </c>
      <c r="H193" s="29">
        <f>VLOOKUP(VLOOKUP($B193,BTS!$E$2:$F$60,2,FALSE),Transpose_Avg_cred_adult!$O$1:$AA$52,6,FALSE)</f>
        <v>0</v>
      </c>
      <c r="I193" s="29">
        <f>VLOOKUP(VLOOKUP($B193,BTS!$E$2:$F$60,2,FALSE),Transpose_Avg_cred_adult!$O$1:$AA$52,7,FALSE)</f>
        <v>0</v>
      </c>
      <c r="J193" s="29">
        <f>VLOOKUP(VLOOKUP($B193,BTS!$E$2:$F$60,2,FALSE),Transpose_Avg_cred_adult!$O$1:$AA$52,8,FALSE)</f>
        <v>0</v>
      </c>
      <c r="K193" s="29">
        <f>VLOOKUP(VLOOKUP($B193,BTS!$E$2:$F$60,2,FALSE),Transpose_Avg_cred_adult!$O$1:$AA$52,9,FALSE)</f>
        <v>0.00564971751412429</v>
      </c>
      <c r="L193" s="29">
        <f>VLOOKUP(VLOOKUP($B193,BTS!$E$2:$F$60,2,FALSE),Transpose_Avg_cred_adult!$O$1:$AA$52,10,FALSE)</f>
        <v>0</v>
      </c>
      <c r="M193" s="29">
        <f>VLOOKUP(VLOOKUP($B193,BTS!$E$2:$F$60,2,FALSE),Transpose_Avg_cred_adult!$O$1:$AA$52,11,FALSE)</f>
        <v>0.0166666666666667</v>
      </c>
      <c r="N193" s="29">
        <f>VLOOKUP(VLOOKUP($B193,BTS!$E$2:$F$60,2,FALSE),Transpose_Avg_cred_adult!$O$1:$AA$52,12,FALSE)</f>
        <v>0</v>
      </c>
      <c r="O193" s="110">
        <f>VLOOKUP(VLOOKUP($B193,BTS!$E$2:$F$60,2,FALSE),Transpose_Avg_cred_adult!$O$1:$AA$52,13,FALSE)</f>
        <v>0</v>
      </c>
    </row>
    <row r="194" spans="2:15" ht="17" hidden="1" outlineLevel="1" thickBot="1">
      <c r="B194" s="32" t="s">
        <v>146</v>
      </c>
      <c r="C194" s="28">
        <f>VLOOKUP(VLOOKUP($B194,VName,2,FALSE),Regression_cred_adult!$J$7:$K$50,2,FALSE)</f>
        <v>-19.2744498622243</v>
      </c>
      <c r="D194" s="29">
        <f>VLOOKUP(VLOOKUP($B194,BTS!$E$2:$F$60,2,FALSE),Transpose_Avg_cred_adult!$O$1:$AA$52,2,FALSE)</f>
        <v>0.008694</v>
      </c>
      <c r="E194" s="29">
        <f>VLOOKUP(VLOOKUP($B194,BTS!$E$2:$F$60,2,FALSE),Transpose_Avg_cred_adult!$O$1:$AA$52,3,FALSE)</f>
        <v>0.00464766666666667</v>
      </c>
      <c r="F194" s="29">
        <f>VLOOKUP(VLOOKUP($B194,BTS!$E$2:$F$60,2,FALSE),Transpose_Avg_cred_adult!$O$1:$AA$52,4,FALSE)</f>
        <v>0.00716333333333333</v>
      </c>
      <c r="G194" s="29">
        <f>VLOOKUP(VLOOKUP($B194,BTS!$E$2:$F$60,2,FALSE),Transpose_Avg_cred_adult!$O$1:$AA$52,5,FALSE)</f>
        <v>0.013031</v>
      </c>
      <c r="H194" s="29">
        <f>VLOOKUP(VLOOKUP($B194,BTS!$E$2:$F$60,2,FALSE),Transpose_Avg_cred_adult!$O$1:$AA$52,6,FALSE)</f>
        <v>0.00500566666666667</v>
      </c>
      <c r="I194" s="29">
        <f>VLOOKUP(VLOOKUP($B194,BTS!$E$2:$F$60,2,FALSE),Transpose_Avg_cred_adult!$O$1:$AA$52,7,FALSE)</f>
        <v>0.0129166666666667</v>
      </c>
      <c r="J194" s="29">
        <f>VLOOKUP(VLOOKUP($B194,BTS!$E$2:$F$60,2,FALSE),Transpose_Avg_cred_adult!$O$1:$AA$52,8,FALSE)</f>
        <v>0.0151653333333333</v>
      </c>
      <c r="K194" s="29">
        <f>VLOOKUP(VLOOKUP($B194,BTS!$E$2:$F$60,2,FALSE),Transpose_Avg_cred_adult!$O$1:$AA$52,9,FALSE)</f>
        <v>0.00897133333333333</v>
      </c>
      <c r="L194" s="29">
        <f>VLOOKUP(VLOOKUP($B194,BTS!$E$2:$F$60,2,FALSE),Transpose_Avg_cred_adult!$O$1:$AA$52,10,FALSE)</f>
        <v>0.00993433333333333</v>
      </c>
      <c r="M194" s="29">
        <f>VLOOKUP(VLOOKUP($B194,BTS!$E$2:$F$60,2,FALSE),Transpose_Avg_cred_adult!$O$1:$AA$52,11,FALSE)</f>
        <v>0.00489633333333333</v>
      </c>
      <c r="N194" s="29">
        <f>VLOOKUP(VLOOKUP($B194,BTS!$E$2:$F$60,2,FALSE),Transpose_Avg_cred_adult!$O$1:$AA$52,12,FALSE)</f>
        <v>0.0160353333333333</v>
      </c>
      <c r="O194" s="110">
        <f>VLOOKUP(VLOOKUP($B194,BTS!$E$2:$F$60,2,FALSE),Transpose_Avg_cred_adult!$O$1:$AA$52,13,FALSE)</f>
        <v>0.00114366666666667</v>
      </c>
    </row>
    <row r="195" spans="2:15" ht="17" hidden="1" outlineLevel="1" thickBot="1">
      <c r="B195" s="30" t="s">
        <v>147</v>
      </c>
      <c r="C195" s="28">
        <f>VLOOKUP(VLOOKUP($B195,VName,2,FALSE),Regression_cred_adult!$J$7:$K$50,2,FALSE)</f>
        <v>0</v>
      </c>
      <c r="D195" s="29">
        <f>VLOOKUP(VLOOKUP($B195,BTS!$E$2:$F$60,2,FALSE),Transpose_Avg_cred_adult!$O$1:$AA$52,2,FALSE)</f>
        <v>0.061434</v>
      </c>
      <c r="E195" s="29">
        <f>VLOOKUP(VLOOKUP($B195,BTS!$E$2:$F$60,2,FALSE),Transpose_Avg_cred_adult!$O$1:$AA$52,3,FALSE)</f>
        <v>0.03986</v>
      </c>
      <c r="F195" s="29">
        <f>VLOOKUP(VLOOKUP($B195,BTS!$E$2:$F$60,2,FALSE),Transpose_Avg_cred_adult!$O$1:$AA$52,4,FALSE)</f>
        <v>0.0478163333333333</v>
      </c>
      <c r="G195" s="29">
        <f>VLOOKUP(VLOOKUP($B195,BTS!$E$2:$F$60,2,FALSE),Transpose_Avg_cred_adult!$O$1:$AA$52,5,FALSE)</f>
        <v>0.0446146666666667</v>
      </c>
      <c r="H195" s="29">
        <f>VLOOKUP(VLOOKUP($B195,BTS!$E$2:$F$60,2,FALSE),Transpose_Avg_cred_adult!$O$1:$AA$52,6,FALSE)</f>
        <v>0.056154</v>
      </c>
      <c r="I195" s="29">
        <f>VLOOKUP(VLOOKUP($B195,BTS!$E$2:$F$60,2,FALSE),Transpose_Avg_cred_adult!$O$1:$AA$52,7,FALSE)</f>
        <v>0.0414813333333333</v>
      </c>
      <c r="J195" s="29">
        <f>VLOOKUP(VLOOKUP($B195,BTS!$E$2:$F$60,2,FALSE),Transpose_Avg_cred_adult!$O$1:$AA$52,8,FALSE)</f>
        <v>0.0510146666666667</v>
      </c>
      <c r="K195" s="29">
        <f>VLOOKUP(VLOOKUP($B195,BTS!$E$2:$F$60,2,FALSE),Transpose_Avg_cred_adult!$O$1:$AA$52,9,FALSE)</f>
        <v>0.0548443333333333</v>
      </c>
      <c r="L195" s="29">
        <f>VLOOKUP(VLOOKUP($B195,BTS!$E$2:$F$60,2,FALSE),Transpose_Avg_cred_adult!$O$1:$AA$52,10,FALSE)</f>
        <v>0.0398833333333333</v>
      </c>
      <c r="M195" s="29">
        <f>VLOOKUP(VLOOKUP($B195,BTS!$E$2:$F$60,2,FALSE),Transpose_Avg_cred_adult!$O$1:$AA$52,11,FALSE)</f>
        <v>0.053421</v>
      </c>
      <c r="N195" s="29">
        <f>VLOOKUP(VLOOKUP($B195,BTS!$E$2:$F$60,2,FALSE),Transpose_Avg_cred_adult!$O$1:$AA$52,12,FALSE)</f>
        <v>0.053535</v>
      </c>
      <c r="O195" s="110">
        <f>VLOOKUP(VLOOKUP($B195,BTS!$E$2:$F$60,2,FALSE),Transpose_Avg_cred_adult!$O$1:$AA$52,13,FALSE)</f>
        <v>0.054815</v>
      </c>
    </row>
    <row r="196" spans="2:15" ht="17" hidden="1" outlineLevel="1" thickBot="1">
      <c r="B196" s="30" t="s">
        <v>148</v>
      </c>
      <c r="C196" s="28">
        <f>VLOOKUP(VLOOKUP($B196,VName,2,FALSE),Regression_cred_adult!$J$7:$K$50,2,FALSE)</f>
        <v>0</v>
      </c>
      <c r="D196" s="29">
        <f>VLOOKUP(VLOOKUP($B196,BTS!$E$2:$F$60,2,FALSE),Transpose_Avg_cred_adult!$O$1:$AA$52,2,FALSE)</f>
        <v>0.14224</v>
      </c>
      <c r="E196" s="29">
        <f>VLOOKUP(VLOOKUP($B196,BTS!$E$2:$F$60,2,FALSE),Transpose_Avg_cred_adult!$O$1:$AA$52,3,FALSE)</f>
        <v>0.322864666666667</v>
      </c>
      <c r="F196" s="29">
        <f>VLOOKUP(VLOOKUP($B196,BTS!$E$2:$F$60,2,FALSE),Transpose_Avg_cred_adult!$O$1:$AA$52,4,FALSE)</f>
        <v>0.232082333333333</v>
      </c>
      <c r="G196" s="29">
        <f>VLOOKUP(VLOOKUP($B196,BTS!$E$2:$F$60,2,FALSE),Transpose_Avg_cred_adult!$O$1:$AA$52,5,FALSE)</f>
        <v>0.250903333333333</v>
      </c>
      <c r="H196" s="29">
        <f>VLOOKUP(VLOOKUP($B196,BTS!$E$2:$F$60,2,FALSE),Transpose_Avg_cred_adult!$O$1:$AA$52,6,FALSE)</f>
        <v>0.0874736666666667</v>
      </c>
      <c r="I196" s="29">
        <f>VLOOKUP(VLOOKUP($B196,BTS!$E$2:$F$60,2,FALSE),Transpose_Avg_cred_adult!$O$1:$AA$52,7,FALSE)</f>
        <v>0.174261333333333</v>
      </c>
      <c r="J196" s="29">
        <f>VLOOKUP(VLOOKUP($B196,BTS!$E$2:$F$60,2,FALSE),Transpose_Avg_cred_adult!$O$1:$AA$52,8,FALSE)</f>
        <v>0.155166</v>
      </c>
      <c r="K196" s="29">
        <f>VLOOKUP(VLOOKUP($B196,BTS!$E$2:$F$60,2,FALSE),Transpose_Avg_cred_adult!$O$1:$AA$52,9,FALSE)</f>
        <v>0.154184</v>
      </c>
      <c r="L196" s="29">
        <f>VLOOKUP(VLOOKUP($B196,BTS!$E$2:$F$60,2,FALSE),Transpose_Avg_cred_adult!$O$1:$AA$52,10,FALSE)</f>
        <v>0.293283333333333</v>
      </c>
      <c r="M196" s="29">
        <f>VLOOKUP(VLOOKUP($B196,BTS!$E$2:$F$60,2,FALSE),Transpose_Avg_cred_adult!$O$1:$AA$52,11,FALSE)</f>
        <v>0.167273</v>
      </c>
      <c r="N196" s="29">
        <f>VLOOKUP(VLOOKUP($B196,BTS!$E$2:$F$60,2,FALSE),Transpose_Avg_cred_adult!$O$1:$AA$52,12,FALSE)</f>
        <v>0.208543333333333</v>
      </c>
      <c r="O196" s="110">
        <f>VLOOKUP(VLOOKUP($B196,BTS!$E$2:$F$60,2,FALSE),Transpose_Avg_cred_adult!$O$1:$AA$52,13,FALSE)</f>
        <v>0.0909663333333333</v>
      </c>
    </row>
    <row r="197" spans="2:15" ht="17" hidden="1" outlineLevel="1" thickBot="1">
      <c r="B197" s="30" t="s">
        <v>149</v>
      </c>
      <c r="C197" s="28">
        <f>VLOOKUP(VLOOKUP($B197,VName,2,FALSE),Regression_cred_adult!$J$7:$K$50,2,FALSE)</f>
        <v>-26.0408535737331</v>
      </c>
      <c r="D197" s="29">
        <f>VLOOKUP(VLOOKUP($B197,BTS!$E$2:$F$60,2,FALSE),Transpose_Avg_cred_adult!$O$1:$AA$52,2,FALSE)</f>
        <v>0.00853033333333333</v>
      </c>
      <c r="E197" s="29">
        <f>VLOOKUP(VLOOKUP($B197,BTS!$E$2:$F$60,2,FALSE),Transpose_Avg_cred_adult!$O$1:$AA$52,3,FALSE)</f>
        <v>0.00854766666666667</v>
      </c>
      <c r="F197" s="29">
        <f>VLOOKUP(VLOOKUP($B197,BTS!$E$2:$F$60,2,FALSE),Transpose_Avg_cred_adult!$O$1:$AA$52,4,FALSE)</f>
        <v>0.00992066666666667</v>
      </c>
      <c r="G197" s="29">
        <f>VLOOKUP(VLOOKUP($B197,BTS!$E$2:$F$60,2,FALSE),Transpose_Avg_cred_adult!$O$1:$AA$52,5,FALSE)</f>
        <v>0.00863333333333333</v>
      </c>
      <c r="H197" s="29">
        <f>VLOOKUP(VLOOKUP($B197,BTS!$E$2:$F$60,2,FALSE),Transpose_Avg_cred_adult!$O$1:$AA$52,6,FALSE)</f>
        <v>0.008942</v>
      </c>
      <c r="I197" s="29">
        <f>VLOOKUP(VLOOKUP($B197,BTS!$E$2:$F$60,2,FALSE),Transpose_Avg_cred_adult!$O$1:$AA$52,7,FALSE)</f>
        <v>0.00854266666666667</v>
      </c>
      <c r="J197" s="29">
        <f>VLOOKUP(VLOOKUP($B197,BTS!$E$2:$F$60,2,FALSE),Transpose_Avg_cred_adult!$O$1:$AA$52,8,FALSE)</f>
        <v>0.0109736666666667</v>
      </c>
      <c r="K197" s="29">
        <f>VLOOKUP(VLOOKUP($B197,BTS!$E$2:$F$60,2,FALSE),Transpose_Avg_cred_adult!$O$1:$AA$52,9,FALSE)</f>
        <v>0.0104093333333333</v>
      </c>
      <c r="L197" s="29">
        <f>VLOOKUP(VLOOKUP($B197,BTS!$E$2:$F$60,2,FALSE),Transpose_Avg_cred_adult!$O$1:$AA$52,10,FALSE)</f>
        <v>0.00663866666666667</v>
      </c>
      <c r="M197" s="29">
        <f>VLOOKUP(VLOOKUP($B197,BTS!$E$2:$F$60,2,FALSE),Transpose_Avg_cred_adult!$O$1:$AA$52,11,FALSE)</f>
        <v>0.00558833333333333</v>
      </c>
      <c r="N197" s="29">
        <f>VLOOKUP(VLOOKUP($B197,BTS!$E$2:$F$60,2,FALSE),Transpose_Avg_cred_adult!$O$1:$AA$52,12,FALSE)</f>
        <v>0.010259</v>
      </c>
      <c r="O197" s="110">
        <f>VLOOKUP(VLOOKUP($B197,BTS!$E$2:$F$60,2,FALSE),Transpose_Avg_cred_adult!$O$1:$AA$52,13,FALSE)</f>
        <v>0.0129996666666667</v>
      </c>
    </row>
    <row r="198" spans="2:15" ht="17" hidden="1" outlineLevel="1" thickBot="1">
      <c r="B198" s="30" t="s">
        <v>150</v>
      </c>
      <c r="C198" s="28">
        <f>VLOOKUP(VLOOKUP($B198,VName,2,FALSE),Regression_cred_adult!$J$7:$K$50,2,FALSE)</f>
        <v>0</v>
      </c>
      <c r="D198" s="29">
        <f>VLOOKUP(VLOOKUP($B198,BTS!$E$2:$F$60,2,FALSE),Transpose_Avg_cred_adult!$O$1:$AA$52,2,FALSE)</f>
        <v>0.0325643333333333</v>
      </c>
      <c r="E198" s="29">
        <f>VLOOKUP(VLOOKUP($B198,BTS!$E$2:$F$60,2,FALSE),Transpose_Avg_cred_adult!$O$1:$AA$52,3,FALSE)</f>
        <v>0.030268</v>
      </c>
      <c r="F198" s="29">
        <f>VLOOKUP(VLOOKUP($B198,BTS!$E$2:$F$60,2,FALSE),Transpose_Avg_cred_adult!$O$1:$AA$52,4,FALSE)</f>
        <v>0.041618</v>
      </c>
      <c r="G198" s="29">
        <f>VLOOKUP(VLOOKUP($B198,BTS!$E$2:$F$60,2,FALSE),Transpose_Avg_cred_adult!$O$1:$AA$52,5,FALSE)</f>
        <v>0.0312536666666667</v>
      </c>
      <c r="H198" s="29">
        <f>VLOOKUP(VLOOKUP($B198,BTS!$E$2:$F$60,2,FALSE),Transpose_Avg_cred_adult!$O$1:$AA$52,6,FALSE)</f>
        <v>0.06341</v>
      </c>
      <c r="I198" s="29">
        <f>VLOOKUP(VLOOKUP($B198,BTS!$E$2:$F$60,2,FALSE),Transpose_Avg_cred_adult!$O$1:$AA$52,7,FALSE)</f>
        <v>0.035389</v>
      </c>
      <c r="J198" s="29">
        <f>VLOOKUP(VLOOKUP($B198,BTS!$E$2:$F$60,2,FALSE),Transpose_Avg_cred_adult!$O$1:$AA$52,8,FALSE)</f>
        <v>0.035569</v>
      </c>
      <c r="K198" s="29">
        <f>VLOOKUP(VLOOKUP($B198,BTS!$E$2:$F$60,2,FALSE),Transpose_Avg_cred_adult!$O$1:$AA$52,9,FALSE)</f>
        <v>0.031692</v>
      </c>
      <c r="L198" s="29">
        <f>VLOOKUP(VLOOKUP($B198,BTS!$E$2:$F$60,2,FALSE),Transpose_Avg_cred_adult!$O$1:$AA$52,10,FALSE)</f>
        <v>0.025818</v>
      </c>
      <c r="M198" s="29">
        <f>VLOOKUP(VLOOKUP($B198,BTS!$E$2:$F$60,2,FALSE),Transpose_Avg_cred_adult!$O$1:$AA$52,11,FALSE)</f>
        <v>0.04075</v>
      </c>
      <c r="N198" s="29">
        <f>VLOOKUP(VLOOKUP($B198,BTS!$E$2:$F$60,2,FALSE),Transpose_Avg_cred_adult!$O$1:$AA$52,12,FALSE)</f>
        <v>0.032036</v>
      </c>
      <c r="O198" s="110">
        <f>VLOOKUP(VLOOKUP($B198,BTS!$E$2:$F$60,2,FALSE),Transpose_Avg_cred_adult!$O$1:$AA$52,13,FALSE)</f>
        <v>0.0590946666666667</v>
      </c>
    </row>
    <row r="199" spans="2:15" ht="17" hidden="1" outlineLevel="1" thickBot="1">
      <c r="B199" s="30" t="s">
        <v>151</v>
      </c>
      <c r="C199" s="28">
        <f>VLOOKUP(VLOOKUP($B199,VName,2,FALSE),Regression_cred_adult!$J$7:$K$50,2,FALSE)</f>
        <v>0</v>
      </c>
      <c r="D199" s="29">
        <f>VLOOKUP(VLOOKUP($B199,BTS!$E$2:$F$60,2,FALSE),Transpose_Avg_cred_adult!$O$1:$AA$52,2,FALSE)</f>
        <v>0.095515</v>
      </c>
      <c r="E199" s="29">
        <f>VLOOKUP(VLOOKUP($B199,BTS!$E$2:$F$60,2,FALSE),Transpose_Avg_cred_adult!$O$1:$AA$52,3,FALSE)</f>
        <v>0.0759846666666667</v>
      </c>
      <c r="F199" s="29">
        <f>VLOOKUP(VLOOKUP($B199,BTS!$E$2:$F$60,2,FALSE),Transpose_Avg_cred_adult!$O$1:$AA$52,4,FALSE)</f>
        <v>0.0837116666666667</v>
      </c>
      <c r="G199" s="29">
        <f>VLOOKUP(VLOOKUP($B199,BTS!$E$2:$F$60,2,FALSE),Transpose_Avg_cred_adult!$O$1:$AA$52,5,FALSE)</f>
        <v>0.066735</v>
      </c>
      <c r="H199" s="29">
        <f>VLOOKUP(VLOOKUP($B199,BTS!$E$2:$F$60,2,FALSE),Transpose_Avg_cred_adult!$O$1:$AA$52,6,FALSE)</f>
        <v>0.127322666666667</v>
      </c>
      <c r="I199" s="29">
        <f>VLOOKUP(VLOOKUP($B199,BTS!$E$2:$F$60,2,FALSE),Transpose_Avg_cred_adult!$O$1:$AA$52,7,FALSE)</f>
        <v>0.074963</v>
      </c>
      <c r="J199" s="29">
        <f>VLOOKUP(VLOOKUP($B199,BTS!$E$2:$F$60,2,FALSE),Transpose_Avg_cred_adult!$O$1:$AA$52,8,FALSE)</f>
        <v>0.054376</v>
      </c>
      <c r="K199" s="29">
        <f>VLOOKUP(VLOOKUP($B199,BTS!$E$2:$F$60,2,FALSE),Transpose_Avg_cred_adult!$O$1:$AA$52,9,FALSE)</f>
        <v>0.0736516666666667</v>
      </c>
      <c r="L199" s="29">
        <f>VLOOKUP(VLOOKUP($B199,BTS!$E$2:$F$60,2,FALSE),Transpose_Avg_cred_adult!$O$1:$AA$52,10,FALSE)</f>
        <v>0.0804633333333333</v>
      </c>
      <c r="M199" s="29">
        <f>VLOOKUP(VLOOKUP($B199,BTS!$E$2:$F$60,2,FALSE),Transpose_Avg_cred_adult!$O$1:$AA$52,11,FALSE)</f>
        <v>0.075761</v>
      </c>
      <c r="N199" s="29">
        <f>VLOOKUP(VLOOKUP($B199,BTS!$E$2:$F$60,2,FALSE),Transpose_Avg_cred_adult!$O$1:$AA$52,12,FALSE)</f>
        <v>0.0993023333333333</v>
      </c>
      <c r="O199" s="110">
        <f>VLOOKUP(VLOOKUP($B199,BTS!$E$2:$F$60,2,FALSE),Transpose_Avg_cred_adult!$O$1:$AA$52,13,FALSE)</f>
        <v>0.175994333333333</v>
      </c>
    </row>
    <row r="200" spans="2:15" ht="17" hidden="1" outlineLevel="1" thickBot="1">
      <c r="B200" s="30" t="s">
        <v>152</v>
      </c>
      <c r="C200" s="28">
        <f>VLOOKUP(VLOOKUP($B200,VName,2,FALSE),Regression_cred_adult!$J$7:$K$50,2,FALSE)</f>
        <v>0</v>
      </c>
      <c r="D200" s="29">
        <f>VLOOKUP(VLOOKUP($B200,BTS!$E$2:$F$60,2,FALSE),Transpose_Avg_cred_adult!$O$1:$AA$52,2,FALSE)</f>
        <v>0.233339333333333</v>
      </c>
      <c r="E200" s="29">
        <f>VLOOKUP(VLOOKUP($B200,BTS!$E$2:$F$60,2,FALSE),Transpose_Avg_cred_adult!$O$1:$AA$52,3,FALSE)</f>
        <v>0.205958</v>
      </c>
      <c r="F200" s="29">
        <f>VLOOKUP(VLOOKUP($B200,BTS!$E$2:$F$60,2,FALSE),Transpose_Avg_cred_adult!$O$1:$AA$52,4,FALSE)</f>
        <v>0.222216</v>
      </c>
      <c r="G200" s="29">
        <f>VLOOKUP(VLOOKUP($B200,BTS!$E$2:$F$60,2,FALSE),Transpose_Avg_cred_adult!$O$1:$AA$52,5,FALSE)</f>
        <v>0.245158333333333</v>
      </c>
      <c r="H200" s="29">
        <f>VLOOKUP(VLOOKUP($B200,BTS!$E$2:$F$60,2,FALSE),Transpose_Avg_cred_adult!$O$1:$AA$52,6,FALSE)</f>
        <v>0.196582333333333</v>
      </c>
      <c r="I200" s="29">
        <f>VLOOKUP(VLOOKUP($B200,BTS!$E$2:$F$60,2,FALSE),Transpose_Avg_cred_adult!$O$1:$AA$52,7,FALSE)</f>
        <v>0.293769</v>
      </c>
      <c r="J200" s="29">
        <f>VLOOKUP(VLOOKUP($B200,BTS!$E$2:$F$60,2,FALSE),Transpose_Avg_cred_adult!$O$1:$AA$52,8,FALSE)</f>
        <v>0.263214666666667</v>
      </c>
      <c r="K200" s="29">
        <f>VLOOKUP(VLOOKUP($B200,BTS!$E$2:$F$60,2,FALSE),Transpose_Avg_cred_adult!$O$1:$AA$52,9,FALSE)</f>
        <v>0.283660666666667</v>
      </c>
      <c r="L200" s="29">
        <f>VLOOKUP(VLOOKUP($B200,BTS!$E$2:$F$60,2,FALSE),Transpose_Avg_cred_adult!$O$1:$AA$52,10,FALSE)</f>
        <v>0.190071333333333</v>
      </c>
      <c r="M200" s="29">
        <f>VLOOKUP(VLOOKUP($B200,BTS!$E$2:$F$60,2,FALSE),Transpose_Avg_cred_adult!$O$1:$AA$52,11,FALSE)</f>
        <v>0.215112666666667</v>
      </c>
      <c r="N200" s="29">
        <f>VLOOKUP(VLOOKUP($B200,BTS!$E$2:$F$60,2,FALSE),Transpose_Avg_cred_adult!$O$1:$AA$52,12,FALSE)</f>
        <v>0.222049</v>
      </c>
      <c r="O200" s="110">
        <f>VLOOKUP(VLOOKUP($B200,BTS!$E$2:$F$60,2,FALSE),Transpose_Avg_cred_adult!$O$1:$AA$52,13,FALSE)</f>
        <v>0.242250666666667</v>
      </c>
    </row>
    <row r="201" spans="2:15" ht="17" hidden="1" outlineLevel="1" thickBot="1">
      <c r="B201" s="30" t="s">
        <v>153</v>
      </c>
      <c r="C201" s="28">
        <f>VLOOKUP(VLOOKUP($B201,VName,2,FALSE),Regression_cred_adult!$J$7:$K$50,2,FALSE)</f>
        <v>0</v>
      </c>
      <c r="D201" s="29">
        <f>VLOOKUP(VLOOKUP($B201,BTS!$E$2:$F$60,2,FALSE),Transpose_Avg_cred_adult!$O$1:$AA$52,2,FALSE)</f>
        <v>0.123523</v>
      </c>
      <c r="E201" s="29">
        <f>VLOOKUP(VLOOKUP($B201,BTS!$E$2:$F$60,2,FALSE),Transpose_Avg_cred_adult!$O$1:$AA$52,3,FALSE)</f>
        <v>0.085573</v>
      </c>
      <c r="F201" s="29">
        <f>VLOOKUP(VLOOKUP($B201,BTS!$E$2:$F$60,2,FALSE),Transpose_Avg_cred_adult!$O$1:$AA$52,4,FALSE)</f>
        <v>0.0915086666666667</v>
      </c>
      <c r="G201" s="29">
        <f>VLOOKUP(VLOOKUP($B201,BTS!$E$2:$F$60,2,FALSE),Transpose_Avg_cred_adult!$O$1:$AA$52,5,FALSE)</f>
        <v>0.102887333333333</v>
      </c>
      <c r="H201" s="29">
        <f>VLOOKUP(VLOOKUP($B201,BTS!$E$2:$F$60,2,FALSE),Transpose_Avg_cred_adult!$O$1:$AA$52,6,FALSE)</f>
        <v>0.120018666666667</v>
      </c>
      <c r="I201" s="29">
        <f>VLOOKUP(VLOOKUP($B201,BTS!$E$2:$F$60,2,FALSE),Transpose_Avg_cred_adult!$O$1:$AA$52,7,FALSE)</f>
        <v>0.101793</v>
      </c>
      <c r="J201" s="29">
        <f>VLOOKUP(VLOOKUP($B201,BTS!$E$2:$F$60,2,FALSE),Transpose_Avg_cred_adult!$O$1:$AA$52,8,FALSE)</f>
        <v>0.108970666666667</v>
      </c>
      <c r="K201" s="29">
        <f>VLOOKUP(VLOOKUP($B201,BTS!$E$2:$F$60,2,FALSE),Transpose_Avg_cred_adult!$O$1:$AA$52,9,FALSE)</f>
        <v>0.123968</v>
      </c>
      <c r="L201" s="29">
        <f>VLOOKUP(VLOOKUP($B201,BTS!$E$2:$F$60,2,FALSE),Transpose_Avg_cred_adult!$O$1:$AA$52,10,FALSE)</f>
        <v>0.101037</v>
      </c>
      <c r="M201" s="29">
        <f>VLOOKUP(VLOOKUP($B201,BTS!$E$2:$F$60,2,FALSE),Transpose_Avg_cred_adult!$O$1:$AA$52,11,FALSE)</f>
        <v>0.117787333333333</v>
      </c>
      <c r="N201" s="29">
        <f>VLOOKUP(VLOOKUP($B201,BTS!$E$2:$F$60,2,FALSE),Transpose_Avg_cred_adult!$O$1:$AA$52,12,FALSE)</f>
        <v>0.0980126666666667</v>
      </c>
      <c r="O201" s="110">
        <f>VLOOKUP(VLOOKUP($B201,BTS!$E$2:$F$60,2,FALSE),Transpose_Avg_cred_adult!$O$1:$AA$52,13,FALSE)</f>
        <v>0.0906566666666667</v>
      </c>
    </row>
    <row r="202" spans="2:15" ht="17" hidden="1" outlineLevel="1" thickBot="1">
      <c r="B202" s="30" t="s">
        <v>154</v>
      </c>
      <c r="C202" s="28">
        <f>VLOOKUP(VLOOKUP($B202,VName,2,FALSE),Regression_cred_adult!$J$7:$K$50,2,FALSE)</f>
        <v>-12.1019602004985</v>
      </c>
      <c r="D202" s="29">
        <f>VLOOKUP(VLOOKUP($B202,BTS!$E$2:$F$60,2,FALSE),Transpose_Avg_cred_adult!$O$1:$AA$52,2,FALSE)</f>
        <v>0.0388986666666667</v>
      </c>
      <c r="E202" s="29">
        <f>VLOOKUP(VLOOKUP($B202,BTS!$E$2:$F$60,2,FALSE),Transpose_Avg_cred_adult!$O$1:$AA$52,3,FALSE)</f>
        <v>0.0268393333333333</v>
      </c>
      <c r="F202" s="29">
        <f>VLOOKUP(VLOOKUP($B202,BTS!$E$2:$F$60,2,FALSE),Transpose_Avg_cred_adult!$O$1:$AA$52,4,FALSE)</f>
        <v>0.0310913333333333</v>
      </c>
      <c r="G202" s="29">
        <f>VLOOKUP(VLOOKUP($B202,BTS!$E$2:$F$60,2,FALSE),Transpose_Avg_cred_adult!$O$1:$AA$52,5,FALSE)</f>
        <v>0.026866</v>
      </c>
      <c r="H202" s="29">
        <f>VLOOKUP(VLOOKUP($B202,BTS!$E$2:$F$60,2,FALSE),Transpose_Avg_cred_adult!$O$1:$AA$52,6,FALSE)</f>
        <v>0.028335</v>
      </c>
      <c r="I202" s="29">
        <f>VLOOKUP(VLOOKUP($B202,BTS!$E$2:$F$60,2,FALSE),Transpose_Avg_cred_adult!$O$1:$AA$52,7,FALSE)</f>
        <v>0.0276523333333333</v>
      </c>
      <c r="J202" s="29">
        <f>VLOOKUP(VLOOKUP($B202,BTS!$E$2:$F$60,2,FALSE),Transpose_Avg_cred_adult!$O$1:$AA$52,8,FALSE)</f>
        <v>0.028312</v>
      </c>
      <c r="K202" s="29">
        <f>VLOOKUP(VLOOKUP($B202,BTS!$E$2:$F$60,2,FALSE),Transpose_Avg_cred_adult!$O$1:$AA$52,9,FALSE)</f>
        <v>0.0255143333333333</v>
      </c>
      <c r="L202" s="29">
        <f>VLOOKUP(VLOOKUP($B202,BTS!$E$2:$F$60,2,FALSE),Transpose_Avg_cred_adult!$O$1:$AA$52,10,FALSE)</f>
        <v>0.0211566666666667</v>
      </c>
      <c r="M202" s="29">
        <f>VLOOKUP(VLOOKUP($B202,BTS!$E$2:$F$60,2,FALSE),Transpose_Avg_cred_adult!$O$1:$AA$52,11,FALSE)</f>
        <v>0.0247453333333333</v>
      </c>
      <c r="N202" s="29">
        <f>VLOOKUP(VLOOKUP($B202,BTS!$E$2:$F$60,2,FALSE),Transpose_Avg_cred_adult!$O$1:$AA$52,12,FALSE)</f>
        <v>0.0294813333333333</v>
      </c>
      <c r="O202" s="110">
        <f>VLOOKUP(VLOOKUP($B202,BTS!$E$2:$F$60,2,FALSE),Transpose_Avg_cred_adult!$O$1:$AA$52,13,FALSE)</f>
        <v>0.032167</v>
      </c>
    </row>
    <row r="203" spans="2:15" ht="16" hidden="1" outlineLevel="1" thickBot="1">
      <c r="B203" s="55" t="s">
        <v>155</v>
      </c>
      <c r="C203" s="28">
        <f>VLOOKUP(VLOOKUP($B203,VName,2,FALSE),Regression_cred_adult!$J$7:$K$50,2,FALSE)</f>
        <v>-1.95718749254124</v>
      </c>
      <c r="D203" s="29">
        <f>VLOOKUP(VLOOKUP($B203,BTS!$E$2:$F$60,2,FALSE),Transpose_Avg_cred_adult!$O$1:$AA$52,2,FALSE)</f>
        <v>0.210136</v>
      </c>
      <c r="E203" s="29">
        <f>VLOOKUP(VLOOKUP($B203,BTS!$E$2:$F$60,2,FALSE),Transpose_Avg_cred_adult!$O$1:$AA$52,3,FALSE)</f>
        <v>0.171546666666667</v>
      </c>
      <c r="F203" s="29">
        <f>VLOOKUP(VLOOKUP($B203,BTS!$E$2:$F$60,2,FALSE),Transpose_Avg_cred_adult!$O$1:$AA$52,4,FALSE)</f>
        <v>0.201732666666667</v>
      </c>
      <c r="G203" s="29">
        <f>VLOOKUP(VLOOKUP($B203,BTS!$E$2:$F$60,2,FALSE),Transpose_Avg_cred_adult!$O$1:$AA$52,5,FALSE)</f>
        <v>0.165299333333333</v>
      </c>
      <c r="H203" s="29">
        <f>VLOOKUP(VLOOKUP($B203,BTS!$E$2:$F$60,2,FALSE),Transpose_Avg_cred_adult!$O$1:$AA$52,6,FALSE)</f>
        <v>0.268324333333333</v>
      </c>
      <c r="I203" s="29">
        <f>VLOOKUP(VLOOKUP($B203,BTS!$E$2:$F$60,2,FALSE),Transpose_Avg_cred_adult!$O$1:$AA$52,7,FALSE)</f>
        <v>0.185058666666667</v>
      </c>
      <c r="J203" s="29">
        <f>VLOOKUP(VLOOKUP($B203,BTS!$E$2:$F$60,2,FALSE),Transpose_Avg_cred_adult!$O$1:$AA$52,8,FALSE)</f>
        <v>0.207063333333333</v>
      </c>
      <c r="K203" s="29">
        <f>VLOOKUP(VLOOKUP($B203,BTS!$E$2:$F$60,2,FALSE),Transpose_Avg_cred_adult!$O$1:$AA$52,9,FALSE)</f>
        <v>0.156170666666667</v>
      </c>
      <c r="L203" s="29">
        <f>VLOOKUP(VLOOKUP($B203,BTS!$E$2:$F$60,2,FALSE),Transpose_Avg_cred_adult!$O$1:$AA$52,10,FALSE)</f>
        <v>0.191260333333333</v>
      </c>
      <c r="M203" s="29">
        <f>VLOOKUP(VLOOKUP($B203,BTS!$E$2:$F$60,2,FALSE),Transpose_Avg_cred_adult!$O$1:$AA$52,11,FALSE)</f>
        <v>0.250215333333333</v>
      </c>
      <c r="N203" s="29">
        <f>VLOOKUP(VLOOKUP($B203,BTS!$E$2:$F$60,2,FALSE),Transpose_Avg_cred_adult!$O$1:$AA$52,12,FALSE)</f>
        <v>0.196367666666667</v>
      </c>
      <c r="O203" s="110">
        <f>VLOOKUP(VLOOKUP($B203,BTS!$E$2:$F$60,2,FALSE),Transpose_Avg_cred_adult!$O$1:$AA$52,13,FALSE)</f>
        <v>0.193387666666667</v>
      </c>
    </row>
    <row r="204" spans="2:15" ht="17" hidden="1" outlineLevel="1" thickBot="1">
      <c r="B204" s="33" t="s">
        <v>156</v>
      </c>
      <c r="C204" s="28">
        <f>VLOOKUP(VLOOKUP($B204,VName,2,FALSE),Regression_cred_adult!$J$7:$K$50,2,FALSE)</f>
        <v>0</v>
      </c>
      <c r="D204" s="29">
        <f>VLOOKUP(VLOOKUP($B204,BTS!$E$2:$F$60,2,FALSE),Transpose_Avg_cred_adult!$O$1:$AA$52,2,FALSE)</f>
        <v>0.0451243333333333</v>
      </c>
      <c r="E204" s="29">
        <f>VLOOKUP(VLOOKUP($B204,BTS!$E$2:$F$60,2,FALSE),Transpose_Avg_cred_adult!$O$1:$AA$52,3,FALSE)</f>
        <v>0.0279113333333333</v>
      </c>
      <c r="F204" s="29">
        <f>VLOOKUP(VLOOKUP($B204,BTS!$E$2:$F$60,2,FALSE),Transpose_Avg_cred_adult!$O$1:$AA$52,4,FALSE)</f>
        <v>0.0311383333333333</v>
      </c>
      <c r="G204" s="29">
        <f>VLOOKUP(VLOOKUP($B204,BTS!$E$2:$F$60,2,FALSE),Transpose_Avg_cred_adult!$O$1:$AA$52,5,FALSE)</f>
        <v>0.0446166666666667</v>
      </c>
      <c r="H204" s="29">
        <f>VLOOKUP(VLOOKUP($B204,BTS!$E$2:$F$60,2,FALSE),Transpose_Avg_cred_adult!$O$1:$AA$52,6,FALSE)</f>
        <v>0.038432</v>
      </c>
      <c r="I204" s="29">
        <f>VLOOKUP(VLOOKUP($B204,BTS!$E$2:$F$60,2,FALSE),Transpose_Avg_cred_adult!$O$1:$AA$52,7,FALSE)</f>
        <v>0.044173</v>
      </c>
      <c r="J204" s="29">
        <f>VLOOKUP(VLOOKUP($B204,BTS!$E$2:$F$60,2,FALSE),Transpose_Avg_cred_adult!$O$1:$AA$52,8,FALSE)</f>
        <v>0.0701746666666667</v>
      </c>
      <c r="K204" s="29">
        <f>VLOOKUP(VLOOKUP($B204,BTS!$E$2:$F$60,2,FALSE),Transpose_Avg_cred_adult!$O$1:$AA$52,9,FALSE)</f>
        <v>0.0769336666666667</v>
      </c>
      <c r="L204" s="29">
        <f>VLOOKUP(VLOOKUP($B204,BTS!$E$2:$F$60,2,FALSE),Transpose_Avg_cred_adult!$O$1:$AA$52,10,FALSE)</f>
        <v>0.0404536666666667</v>
      </c>
      <c r="M204" s="29">
        <f>VLOOKUP(VLOOKUP($B204,BTS!$E$2:$F$60,2,FALSE),Transpose_Avg_cred_adult!$O$1:$AA$52,11,FALSE)</f>
        <v>0.0444496666666667</v>
      </c>
      <c r="N204" s="29">
        <f>VLOOKUP(VLOOKUP($B204,BTS!$E$2:$F$60,2,FALSE),Transpose_Avg_cred_adult!$O$1:$AA$52,12,FALSE)</f>
        <v>0.0343776666666667</v>
      </c>
      <c r="O204" s="110">
        <f>VLOOKUP(VLOOKUP($B204,BTS!$E$2:$F$60,2,FALSE),Transpose_Avg_cred_adult!$O$1:$AA$52,13,FALSE)</f>
        <v>0.0465236666666667</v>
      </c>
    </row>
    <row r="205" spans="2:15" ht="16" hidden="1" outlineLevel="1" thickBot="1">
      <c r="B205" s="56" t="s">
        <v>157</v>
      </c>
      <c r="C205" s="28">
        <f>VLOOKUP(VLOOKUP($B205,VName,2,FALSE),Regression_cred_adult!$J$7:$K$50,2,FALSE)</f>
        <v>0</v>
      </c>
      <c r="D205" s="29">
        <f>VLOOKUP(VLOOKUP($B205,BTS!$E$2:$F$60,2,FALSE),Transpose_Avg_cred_adult!$O$1:$AA$52,2,FALSE)</f>
        <v>0.0455696666666667</v>
      </c>
      <c r="E205" s="29">
        <f>VLOOKUP(VLOOKUP($B205,BTS!$E$2:$F$60,2,FALSE),Transpose_Avg_cred_adult!$O$1:$AA$52,3,FALSE)</f>
        <v>0.0387156666666667</v>
      </c>
      <c r="F205" s="29">
        <f>VLOOKUP(VLOOKUP($B205,BTS!$E$2:$F$60,2,FALSE),Transpose_Avg_cred_adult!$O$1:$AA$52,4,FALSE)</f>
        <v>0.0313376666666667</v>
      </c>
      <c r="G205" s="29">
        <f>VLOOKUP(VLOOKUP($B205,BTS!$E$2:$F$60,2,FALSE),Transpose_Avg_cred_adult!$O$1:$AA$52,5,FALSE)</f>
        <v>0.033616</v>
      </c>
      <c r="H205" s="29">
        <f>VLOOKUP(VLOOKUP($B205,BTS!$E$2:$F$60,2,FALSE),Transpose_Avg_cred_adult!$O$1:$AA$52,6,FALSE)</f>
        <v>0.0277106666666667</v>
      </c>
      <c r="I205" s="29">
        <f>VLOOKUP(VLOOKUP($B205,BTS!$E$2:$F$60,2,FALSE),Transpose_Avg_cred_adult!$O$1:$AA$52,7,FALSE)</f>
        <v>0.0362293333333333</v>
      </c>
      <c r="J205" s="29">
        <f>VLOOKUP(VLOOKUP($B205,BTS!$E$2:$F$60,2,FALSE),Transpose_Avg_cred_adult!$O$1:$AA$52,8,FALSE)</f>
        <v>0.0367796666666667</v>
      </c>
      <c r="K205" s="29">
        <f>VLOOKUP(VLOOKUP($B205,BTS!$E$2:$F$60,2,FALSE),Transpose_Avg_cred_adult!$O$1:$AA$52,9,FALSE)</f>
        <v>0.033792</v>
      </c>
      <c r="L205" s="29">
        <f>VLOOKUP(VLOOKUP($B205,BTS!$E$2:$F$60,2,FALSE),Transpose_Avg_cred_adult!$O$1:$AA$52,10,FALSE)</f>
        <v>0.0305836666666667</v>
      </c>
      <c r="M205" s="29">
        <f>VLOOKUP(VLOOKUP($B205,BTS!$E$2:$F$60,2,FALSE),Transpose_Avg_cred_adult!$O$1:$AA$52,11,FALSE)</f>
        <v>0.0304463333333333</v>
      </c>
      <c r="N205" s="29">
        <f>VLOOKUP(VLOOKUP($B205,BTS!$E$2:$F$60,2,FALSE),Transpose_Avg_cred_adult!$O$1:$AA$52,12,FALSE)</f>
        <v>0.029808</v>
      </c>
      <c r="O205" s="110">
        <f>VLOOKUP(VLOOKUP($B205,BTS!$E$2:$F$60,2,FALSE),Transpose_Avg_cred_adult!$O$1:$AA$52,13,FALSE)</f>
        <v>0.0332</v>
      </c>
    </row>
    <row r="206" spans="2:15" ht="16" hidden="1" outlineLevel="1">
      <c r="B206" s="34" t="s">
        <v>159</v>
      </c>
      <c r="C206" s="35"/>
      <c r="D206" s="92">
        <f>VLOOKUP(INDEX(BTS!$A$3:$A$14,MATCH(D$11,BTS!$C$3:$C$14,0),1)&amp;".region",Regression_cred_adult!$J$51:$K$63,2,FALSE)</f>
        <v>2.00359464382189</v>
      </c>
      <c r="E206" s="92">
        <f>VLOOKUP(INDEX(BTS!$A$3:$A$14,MATCH(E$11,BTS!$C$3:$C$14,0),1)&amp;".region",Regression_cred_adult!$J$51:$K$63,2,FALSE)</f>
        <v>1.7927801999226132</v>
      </c>
      <c r="F206" s="92">
        <f>VLOOKUP(INDEX(BTS!$A$3:$A$14,MATCH(F$11,BTS!$C$3:$C$14,0),1)&amp;".region",Regression_cred_adult!$J$51:$K$63,2,FALSE)</f>
        <v>1.848639727637048</v>
      </c>
      <c r="G206" s="92">
        <f>VLOOKUP(INDEX(BTS!$A$3:$A$14,MATCH(G$11,BTS!$C$3:$C$14,0),1)&amp;".region",Regression_cred_adult!$J$51:$K$63,2,FALSE)</f>
        <v>1.9832317826748693</v>
      </c>
      <c r="H206" s="92">
        <f>VLOOKUP(INDEX(BTS!$A$3:$A$14,MATCH(H$11,BTS!$C$3:$C$14,0),1)&amp;".region",Regression_cred_adult!$J$51:$K$63,2,FALSE)</f>
        <v>2.031628145199603</v>
      </c>
      <c r="I206" s="92">
        <f>VLOOKUP(INDEX(BTS!$A$3:$A$14,MATCH(I$11,BTS!$C$3:$C$14,0),1)&amp;".region",Regression_cred_adult!$J$51:$K$63,2,FALSE)</f>
        <v>1.8019321583300851</v>
      </c>
      <c r="J206" s="92">
        <f>VLOOKUP(INDEX(BTS!$A$3:$A$14,MATCH(J$11,BTS!$C$3:$C$14,0),1)&amp;".region",Regression_cred_adult!$J$51:$K$63,2,FALSE)</f>
        <v>2.136622939028337</v>
      </c>
      <c r="K206" s="92">
        <f>VLOOKUP(INDEX(BTS!$A$3:$A$14,MATCH(K$11,BTS!$C$3:$C$14,0),1)&amp;".region",Regression_cred_adult!$J$51:$K$63,2,FALSE)</f>
        <v>1.890879886684956</v>
      </c>
      <c r="L206" s="92">
        <f>VLOOKUP(INDEX(BTS!$A$3:$A$14,MATCH(L$11,BTS!$C$3:$C$14,0),1)&amp;".region",Regression_cred_adult!$J$51:$K$63,2,FALSE)</f>
        <v>1.8698006601456691</v>
      </c>
      <c r="M206" s="92">
        <f>VLOOKUP(INDEX(BTS!$A$3:$A$14,MATCH(M$11,BTS!$C$3:$C$14,0),1)&amp;".region",Regression_cred_adult!$J$51:$K$63,2,FALSE)</f>
        <v>1.821557420316364</v>
      </c>
      <c r="N206" s="92">
        <f>VLOOKUP(INDEX(BTS!$A$3:$A$14,MATCH(N$11,BTS!$C$3:$C$14,0),1)&amp;".region",Regression_cred_adult!$J$51:$K$63,2,FALSE)</f>
        <v>2.082182699379711</v>
      </c>
      <c r="O206" s="92">
        <f>VLOOKUP(INDEX(BTS!$A$3:$A$14,MATCH(O$11,BTS!$C$3:$C$14,0),1)&amp;".region",Regression_cred_adult!$J$51:$K$63,2,FALSE)</f>
        <v>1.8945644088850102</v>
      </c>
    </row>
    <row r="207" spans="2:15" ht="16" hidden="1" outlineLevel="1" thickBot="1">
      <c r="B207" s="36" t="s">
        <v>215</v>
      </c>
      <c r="C207" s="37"/>
      <c r="D207" s="38">
        <f>D206-AVERAGE($D$206:$O$206)</f>
        <v>0.07381008781971032</v>
      </c>
      <c r="E207" s="38">
        <f t="shared" si="12" ref="E207:O207">E206-AVERAGE($D$206:$O$206)</f>
        <v>-0.13700435607956662</v>
      </c>
      <c r="F207" s="38">
        <f t="shared" si="12"/>
        <v>-0.0811448283651317</v>
      </c>
      <c r="G207" s="38">
        <f t="shared" si="12"/>
        <v>0.05344722667268953</v>
      </c>
      <c r="H207" s="38">
        <f t="shared" si="12"/>
        <v>0.1018435891974232</v>
      </c>
      <c r="I207" s="38">
        <f t="shared" si="12"/>
        <v>-0.12785239767209466</v>
      </c>
      <c r="J207" s="38">
        <f t="shared" si="12"/>
        <v>0.2068383830261571</v>
      </c>
      <c r="K207" s="38">
        <f t="shared" si="12"/>
        <v>-0.038904669317223695</v>
      </c>
      <c r="L207" s="38">
        <f t="shared" si="12"/>
        <v>-0.05998389585651065</v>
      </c>
      <c r="M207" s="38">
        <f t="shared" si="12"/>
        <v>-0.10822713568581577</v>
      </c>
      <c r="N207" s="38">
        <f t="shared" si="12"/>
        <v>0.15239814337753121</v>
      </c>
      <c r="O207" s="38">
        <f t="shared" si="12"/>
        <v>-0.03522014711716959</v>
      </c>
    </row>
    <row r="208" spans="2:15" ht="20" collapsed="1" thickBot="1">
      <c r="B208" s="46" t="s">
        <v>178</v>
      </c>
      <c r="C208" s="39"/>
      <c r="D208" s="40"/>
      <c r="E208" s="39"/>
      <c r="F208" s="39"/>
      <c r="G208" s="39"/>
      <c r="H208" s="39"/>
      <c r="I208" s="39"/>
      <c r="J208" s="39"/>
      <c r="K208" s="39"/>
      <c r="L208" s="39"/>
      <c r="M208" s="39"/>
      <c r="N208" s="39"/>
      <c r="O208" s="47"/>
    </row>
    <row r="209" ht="16" thickBot="1"/>
    <row r="210" spans="1:15" ht="20" hidden="1" outlineLevel="1" thickBot="1">
      <c r="A210" t="s">
        <v>219</v>
      </c>
      <c r="B210" s="46" t="s">
        <v>108</v>
      </c>
      <c r="C210" s="39"/>
      <c r="D210" s="40"/>
      <c r="E210" s="39"/>
      <c r="F210" s="39"/>
      <c r="G210" s="39"/>
      <c r="H210" s="39"/>
      <c r="I210" s="39"/>
      <c r="J210" s="39"/>
      <c r="K210" s="39"/>
      <c r="L210" s="39"/>
      <c r="M210" s="39"/>
      <c r="N210" s="39"/>
      <c r="O210" s="47"/>
    </row>
    <row r="211" spans="1:15" ht="16" hidden="1" outlineLevel="1" thickBot="1">
      <c r="A211" t="s">
        <v>40</v>
      </c>
      <c r="B211" s="41" t="s">
        <v>213</v>
      </c>
      <c r="C211" s="42"/>
      <c r="D211" s="43">
        <v>2024</v>
      </c>
      <c r="E211" s="43">
        <f>D211</f>
        <v>2024</v>
      </c>
      <c r="F211" s="43">
        <f t="shared" si="13" ref="F211:O211">E211</f>
        <v>2024</v>
      </c>
      <c r="G211" s="43">
        <f t="shared" si="13"/>
        <v>2024</v>
      </c>
      <c r="H211" s="43">
        <f t="shared" si="13"/>
        <v>2024</v>
      </c>
      <c r="I211" s="43">
        <f t="shared" si="13"/>
        <v>2024</v>
      </c>
      <c r="J211" s="43">
        <f t="shared" si="13"/>
        <v>2024</v>
      </c>
      <c r="K211" s="43">
        <f t="shared" si="13"/>
        <v>2024</v>
      </c>
      <c r="L211" s="43">
        <f t="shared" si="13"/>
        <v>2024</v>
      </c>
      <c r="M211" s="43">
        <f t="shared" si="13"/>
        <v>2024</v>
      </c>
      <c r="N211" s="43">
        <f t="shared" si="13"/>
        <v>2024</v>
      </c>
      <c r="O211" s="43">
        <f t="shared" si="13"/>
        <v>2024</v>
      </c>
    </row>
    <row r="212" spans="2:15" ht="16" hidden="1" outlineLevel="1" thickBot="1">
      <c r="B212" s="44" t="s">
        <v>214</v>
      </c>
      <c r="C212" s="45" t="s">
        <v>114</v>
      </c>
      <c r="D212" s="19" t="s">
        <v>85</v>
      </c>
      <c r="E212" s="25" t="s">
        <v>164</v>
      </c>
      <c r="F212" s="25" t="s">
        <v>77</v>
      </c>
      <c r="G212" s="25" t="s">
        <v>165</v>
      </c>
      <c r="H212" s="25" t="s">
        <v>166</v>
      </c>
      <c r="I212" s="25" t="s">
        <v>167</v>
      </c>
      <c r="J212" s="25" t="s">
        <v>168</v>
      </c>
      <c r="K212" s="25" t="s">
        <v>169</v>
      </c>
      <c r="L212" s="25" t="s">
        <v>170</v>
      </c>
      <c r="M212" s="25" t="s">
        <v>171</v>
      </c>
      <c r="N212" s="25" t="s">
        <v>172</v>
      </c>
      <c r="O212" s="26" t="s">
        <v>173</v>
      </c>
    </row>
    <row r="213" spans="2:15" ht="17" hidden="1" outlineLevel="1" thickBot="1">
      <c r="B213" s="54" t="s">
        <v>115</v>
      </c>
      <c r="C213" s="28">
        <f>VLOOKUP(VLOOKUP($B213,VName,2,FALSE),Regression_msg_adult!$J$7:$K$50,2,FALSE)</f>
        <v>0</v>
      </c>
      <c r="D213" s="29">
        <f>VLOOKUP(VLOOKUP($B213,BTS!$E$2:$F$60,2,FALSE),Transpose_Avg_msg_adult!$O$1:$AA$52,2,FALSE)</f>
        <v>0.722689075630252</v>
      </c>
      <c r="E213" s="29">
        <f>VLOOKUP(VLOOKUP($B213,BTS!$E$2:$F$60,2,FALSE),Transpose_Avg_msg_adult!$O$1:$AA$52,3,FALSE)</f>
        <v>0.866666666666667</v>
      </c>
      <c r="F213" s="29">
        <f>VLOOKUP(VLOOKUP($B213,BTS!$E$2:$F$60,2,FALSE),Transpose_Avg_msg_adult!$O$1:$AA$52,4,FALSE)</f>
        <v>0.68</v>
      </c>
      <c r="G213" s="29">
        <f>VLOOKUP(VLOOKUP($B213,BTS!$E$2:$F$60,2,FALSE),Transpose_Avg_msg_adult!$O$1:$AA$52,5,FALSE)</f>
        <v>0.274509803921569</v>
      </c>
      <c r="H213" s="29">
        <f>VLOOKUP(VLOOKUP($B213,BTS!$E$2:$F$60,2,FALSE),Transpose_Avg_msg_adult!$O$1:$AA$52,6,FALSE)</f>
        <v>1</v>
      </c>
      <c r="I213" s="29">
        <f>VLOOKUP(VLOOKUP($B213,BTS!$E$2:$F$60,2,FALSE),Transpose_Avg_msg_adult!$O$1:$AA$52,7,FALSE)</f>
        <v>0.388888888888889</v>
      </c>
      <c r="J213" s="29">
        <f>VLOOKUP(VLOOKUP($B213,BTS!$E$2:$F$60,2,FALSE),Transpose_Avg_msg_adult!$O$1:$AA$52,8,FALSE)</f>
        <v>0.883720930232558</v>
      </c>
      <c r="K213" s="29">
        <f>VLOOKUP(VLOOKUP($B213,BTS!$E$2:$F$60,2,FALSE),Transpose_Avg_msg_adult!$O$1:$AA$52,9,FALSE)</f>
        <v>0.472972972972973</v>
      </c>
      <c r="L213" s="29">
        <f>VLOOKUP(VLOOKUP($B213,BTS!$E$2:$F$60,2,FALSE),Transpose_Avg_msg_adult!$O$1:$AA$52,10,FALSE)</f>
        <v>0.50</v>
      </c>
      <c r="M213" s="29">
        <f>VLOOKUP(VLOOKUP($B213,BTS!$E$2:$F$60,2,FALSE),Transpose_Avg_msg_adult!$O$1:$AA$52,11,FALSE)</f>
        <v>0.380952380952381</v>
      </c>
      <c r="N213" s="29">
        <f>VLOOKUP(VLOOKUP($B213,BTS!$E$2:$F$60,2,FALSE),Transpose_Avg_msg_adult!$O$1:$AA$52,12,FALSE)</f>
        <v>0.647058823529412</v>
      </c>
      <c r="O213" s="110">
        <f>VLOOKUP(VLOOKUP($B213,BTS!$E$2:$F$60,2,FALSE),Transpose_Avg_msg_adult!$O$1:$AA$52,13,FALSE)</f>
        <v>0.857142857142857</v>
      </c>
    </row>
    <row r="214" spans="2:15" ht="17" hidden="1" outlineLevel="1" thickBot="1">
      <c r="B214" s="31" t="s">
        <v>116</v>
      </c>
      <c r="C214" s="28">
        <f>VLOOKUP(VLOOKUP($B214,VName,2,FALSE),Regression_msg_adult!$J$7:$K$50,2,FALSE)</f>
        <v>-0.0226896732679643</v>
      </c>
      <c r="D214" s="29">
        <f>VLOOKUP(VLOOKUP($B214,BTS!$E$2:$F$60,2,FALSE),Transpose_Avg_msg_adult!$O$1:$AA$52,2,FALSE)</f>
        <v>0.0756302521008403</v>
      </c>
      <c r="E214" s="29">
        <f>VLOOKUP(VLOOKUP($B214,BTS!$E$2:$F$60,2,FALSE),Transpose_Avg_msg_adult!$O$1:$AA$52,3,FALSE)</f>
        <v>0.10</v>
      </c>
      <c r="F214" s="29">
        <f>VLOOKUP(VLOOKUP($B214,BTS!$E$2:$F$60,2,FALSE),Transpose_Avg_msg_adult!$O$1:$AA$52,4,FALSE)</f>
        <v>0.12</v>
      </c>
      <c r="G214" s="29">
        <f>VLOOKUP(VLOOKUP($B214,BTS!$E$2:$F$60,2,FALSE),Transpose_Avg_msg_adult!$O$1:$AA$52,5,FALSE)</f>
        <v>0.372549019607843</v>
      </c>
      <c r="H214" s="29">
        <f>VLOOKUP(VLOOKUP($B214,BTS!$E$2:$F$60,2,FALSE),Transpose_Avg_msg_adult!$O$1:$AA$52,6,FALSE)</f>
        <v>0</v>
      </c>
      <c r="I214" s="29">
        <f>VLOOKUP(VLOOKUP($B214,BTS!$E$2:$F$60,2,FALSE),Transpose_Avg_msg_adult!$O$1:$AA$52,7,FALSE)</f>
        <v>0.333333333333333</v>
      </c>
      <c r="J214" s="29">
        <f>VLOOKUP(VLOOKUP($B214,BTS!$E$2:$F$60,2,FALSE),Transpose_Avg_msg_adult!$O$1:$AA$52,8,FALSE)</f>
        <v>0.488372093023256</v>
      </c>
      <c r="K214" s="29">
        <f>VLOOKUP(VLOOKUP($B214,BTS!$E$2:$F$60,2,FALSE),Transpose_Avg_msg_adult!$O$1:$AA$52,9,FALSE)</f>
        <v>0.22972972972973</v>
      </c>
      <c r="L214" s="29">
        <f>VLOOKUP(VLOOKUP($B214,BTS!$E$2:$F$60,2,FALSE),Transpose_Avg_msg_adult!$O$1:$AA$52,10,FALSE)</f>
        <v>0.0625</v>
      </c>
      <c r="M214" s="29">
        <f>VLOOKUP(VLOOKUP($B214,BTS!$E$2:$F$60,2,FALSE),Transpose_Avg_msg_adult!$O$1:$AA$52,11,FALSE)</f>
        <v>0.19047619047619</v>
      </c>
      <c r="N214" s="29">
        <f>VLOOKUP(VLOOKUP($B214,BTS!$E$2:$F$60,2,FALSE),Transpose_Avg_msg_adult!$O$1:$AA$52,12,FALSE)</f>
        <v>0.117647058823529</v>
      </c>
      <c r="O214" s="110">
        <f>VLOOKUP(VLOOKUP($B214,BTS!$E$2:$F$60,2,FALSE),Transpose_Avg_msg_adult!$O$1:$AA$52,13,FALSE)</f>
        <v>0</v>
      </c>
    </row>
    <row r="215" spans="2:15" ht="17" hidden="1" outlineLevel="1" thickBot="1">
      <c r="B215" s="31" t="s">
        <v>117</v>
      </c>
      <c r="C215" s="28">
        <f>VLOOKUP(VLOOKUP($B215,VName,2,FALSE),Regression_msg_adult!$J$7:$K$50,2,FALSE)</f>
        <v>0.305058894096413</v>
      </c>
      <c r="D215" s="29">
        <f>VLOOKUP(VLOOKUP($B215,BTS!$E$2:$F$60,2,FALSE),Transpose_Avg_msg_adult!$O$1:$AA$52,2,FALSE)</f>
        <v>0.735294117647059</v>
      </c>
      <c r="E215" s="29">
        <f>VLOOKUP(VLOOKUP($B215,BTS!$E$2:$F$60,2,FALSE),Transpose_Avg_msg_adult!$O$1:$AA$52,3,FALSE)</f>
        <v>0.60</v>
      </c>
      <c r="F215" s="29">
        <f>VLOOKUP(VLOOKUP($B215,BTS!$E$2:$F$60,2,FALSE),Transpose_Avg_msg_adult!$O$1:$AA$52,4,FALSE)</f>
        <v>0.48</v>
      </c>
      <c r="G215" s="29">
        <f>VLOOKUP(VLOOKUP($B215,BTS!$E$2:$F$60,2,FALSE),Transpose_Avg_msg_adult!$O$1:$AA$52,5,FALSE)</f>
        <v>0.470588235294118</v>
      </c>
      <c r="H215" s="29">
        <f>VLOOKUP(VLOOKUP($B215,BTS!$E$2:$F$60,2,FALSE),Transpose_Avg_msg_adult!$O$1:$AA$52,6,FALSE)</f>
        <v>1</v>
      </c>
      <c r="I215" s="29">
        <f>VLOOKUP(VLOOKUP($B215,BTS!$E$2:$F$60,2,FALSE),Transpose_Avg_msg_adult!$O$1:$AA$52,7,FALSE)</f>
        <v>0.222222222222222</v>
      </c>
      <c r="J215" s="29">
        <f>VLOOKUP(VLOOKUP($B215,BTS!$E$2:$F$60,2,FALSE),Transpose_Avg_msg_adult!$O$1:$AA$52,8,FALSE)</f>
        <v>0.348837209302326</v>
      </c>
      <c r="K215" s="29">
        <f>VLOOKUP(VLOOKUP($B215,BTS!$E$2:$F$60,2,FALSE),Transpose_Avg_msg_adult!$O$1:$AA$52,9,FALSE)</f>
        <v>0.391891891891892</v>
      </c>
      <c r="L215" s="29">
        <f>VLOOKUP(VLOOKUP($B215,BTS!$E$2:$F$60,2,FALSE),Transpose_Avg_msg_adult!$O$1:$AA$52,10,FALSE)</f>
        <v>0.6875</v>
      </c>
      <c r="M215" s="29">
        <f>VLOOKUP(VLOOKUP($B215,BTS!$E$2:$F$60,2,FALSE),Transpose_Avg_msg_adult!$O$1:$AA$52,11,FALSE)</f>
        <v>0.619047619047619</v>
      </c>
      <c r="N215" s="29">
        <f>VLOOKUP(VLOOKUP($B215,BTS!$E$2:$F$60,2,FALSE),Transpose_Avg_msg_adult!$O$1:$AA$52,12,FALSE)</f>
        <v>0.470588235294118</v>
      </c>
      <c r="O215" s="110">
        <f>VLOOKUP(VLOOKUP($B215,BTS!$E$2:$F$60,2,FALSE),Transpose_Avg_msg_adult!$O$1:$AA$52,13,FALSE)</f>
        <v>0.785714285714286</v>
      </c>
    </row>
    <row r="216" spans="2:15" ht="17" hidden="1" outlineLevel="1" thickBot="1">
      <c r="B216" s="31" t="s">
        <v>118</v>
      </c>
      <c r="C216" s="28">
        <f>VLOOKUP(VLOOKUP($B216,VName,2,FALSE),Regression_msg_adult!$J$7:$K$50,2,FALSE)</f>
        <v>0</v>
      </c>
      <c r="D216" s="29">
        <f>VLOOKUP(VLOOKUP($B216,BTS!$E$2:$F$60,2,FALSE),Transpose_Avg_msg_adult!$O$1:$AA$52,2,FALSE)</f>
        <v>0.121848739495798</v>
      </c>
      <c r="E216" s="29">
        <f>VLOOKUP(VLOOKUP($B216,BTS!$E$2:$F$60,2,FALSE),Transpose_Avg_msg_adult!$O$1:$AA$52,3,FALSE)</f>
        <v>0.0666666666666667</v>
      </c>
      <c r="F216" s="29">
        <f>VLOOKUP(VLOOKUP($B216,BTS!$E$2:$F$60,2,FALSE),Transpose_Avg_msg_adult!$O$1:$AA$52,4,FALSE)</f>
        <v>0.28</v>
      </c>
      <c r="G216" s="29">
        <f>VLOOKUP(VLOOKUP($B216,BTS!$E$2:$F$60,2,FALSE),Transpose_Avg_msg_adult!$O$1:$AA$52,5,FALSE)</f>
        <v>0.0196078431372549</v>
      </c>
      <c r="H216" s="29">
        <f>VLOOKUP(VLOOKUP($B216,BTS!$E$2:$F$60,2,FALSE),Transpose_Avg_msg_adult!$O$1:$AA$52,6,FALSE)</f>
        <v>0</v>
      </c>
      <c r="I216" s="29">
        <f>VLOOKUP(VLOOKUP($B216,BTS!$E$2:$F$60,2,FALSE),Transpose_Avg_msg_adult!$O$1:$AA$52,7,FALSE)</f>
        <v>0</v>
      </c>
      <c r="J216" s="29">
        <f>VLOOKUP(VLOOKUP($B216,BTS!$E$2:$F$60,2,FALSE),Transpose_Avg_msg_adult!$O$1:$AA$52,8,FALSE)</f>
        <v>0.0232558139534884</v>
      </c>
      <c r="K216" s="29">
        <f>VLOOKUP(VLOOKUP($B216,BTS!$E$2:$F$60,2,FALSE),Transpose_Avg_msg_adult!$O$1:$AA$52,9,FALSE)</f>
        <v>0.0945945945945946</v>
      </c>
      <c r="L216" s="29">
        <f>VLOOKUP(VLOOKUP($B216,BTS!$E$2:$F$60,2,FALSE),Transpose_Avg_msg_adult!$O$1:$AA$52,10,FALSE)</f>
        <v>0.125</v>
      </c>
      <c r="M216" s="29">
        <f>VLOOKUP(VLOOKUP($B216,BTS!$E$2:$F$60,2,FALSE),Transpose_Avg_msg_adult!$O$1:$AA$52,11,FALSE)</f>
        <v>0.0952380952380952</v>
      </c>
      <c r="N216" s="29">
        <f>VLOOKUP(VLOOKUP($B216,BTS!$E$2:$F$60,2,FALSE),Transpose_Avg_msg_adult!$O$1:$AA$52,12,FALSE)</f>
        <v>0.0588235294117647</v>
      </c>
      <c r="O216" s="110">
        <f>VLOOKUP(VLOOKUP($B216,BTS!$E$2:$F$60,2,FALSE),Transpose_Avg_msg_adult!$O$1:$AA$52,13,FALSE)</f>
        <v>0.142857142857143</v>
      </c>
    </row>
    <row r="217" spans="2:15" ht="17" hidden="1" outlineLevel="1" thickBot="1">
      <c r="B217" s="31" t="s">
        <v>119</v>
      </c>
      <c r="C217" s="28">
        <f>VLOOKUP(VLOOKUP($B217,VName,2,FALSE),Regression_msg_adult!$J$7:$K$50,2,FALSE)</f>
        <v>0.502506427833312</v>
      </c>
      <c r="D217" s="29">
        <f>VLOOKUP(VLOOKUP($B217,BTS!$E$2:$F$60,2,FALSE),Transpose_Avg_msg_adult!$O$1:$AA$52,2,FALSE)</f>
        <v>0.0378151260504202</v>
      </c>
      <c r="E217" s="29">
        <f>VLOOKUP(VLOOKUP($B217,BTS!$E$2:$F$60,2,FALSE),Transpose_Avg_msg_adult!$O$1:$AA$52,3,FALSE)</f>
        <v>0.10</v>
      </c>
      <c r="F217" s="29">
        <f>VLOOKUP(VLOOKUP($B217,BTS!$E$2:$F$60,2,FALSE),Transpose_Avg_msg_adult!$O$1:$AA$52,4,FALSE)</f>
        <v>0.04</v>
      </c>
      <c r="G217" s="29">
        <f>VLOOKUP(VLOOKUP($B217,BTS!$E$2:$F$60,2,FALSE),Transpose_Avg_msg_adult!$O$1:$AA$52,5,FALSE)</f>
        <v>0</v>
      </c>
      <c r="H217" s="29">
        <f>VLOOKUP(VLOOKUP($B217,BTS!$E$2:$F$60,2,FALSE),Transpose_Avg_msg_adult!$O$1:$AA$52,6,FALSE)</f>
        <v>0</v>
      </c>
      <c r="I217" s="29">
        <f>VLOOKUP(VLOOKUP($B217,BTS!$E$2:$F$60,2,FALSE),Transpose_Avg_msg_adult!$O$1:$AA$52,7,FALSE)</f>
        <v>0.166666666666667</v>
      </c>
      <c r="J217" s="29">
        <f>VLOOKUP(VLOOKUP($B217,BTS!$E$2:$F$60,2,FALSE),Transpose_Avg_msg_adult!$O$1:$AA$52,8,FALSE)</f>
        <v>0</v>
      </c>
      <c r="K217" s="29">
        <f>VLOOKUP(VLOOKUP($B217,BTS!$E$2:$F$60,2,FALSE),Transpose_Avg_msg_adult!$O$1:$AA$52,9,FALSE)</f>
        <v>0.0405405405405405</v>
      </c>
      <c r="L217" s="29">
        <f>VLOOKUP(VLOOKUP($B217,BTS!$E$2:$F$60,2,FALSE),Transpose_Avg_msg_adult!$O$1:$AA$52,10,FALSE)</f>
        <v>0.0625</v>
      </c>
      <c r="M217" s="29">
        <f>VLOOKUP(VLOOKUP($B217,BTS!$E$2:$F$60,2,FALSE),Transpose_Avg_msg_adult!$O$1:$AA$52,11,FALSE)</f>
        <v>0</v>
      </c>
      <c r="N217" s="29">
        <f>VLOOKUP(VLOOKUP($B217,BTS!$E$2:$F$60,2,FALSE),Transpose_Avg_msg_adult!$O$1:$AA$52,12,FALSE)</f>
        <v>0</v>
      </c>
      <c r="O217" s="110">
        <f>VLOOKUP(VLOOKUP($B217,BTS!$E$2:$F$60,2,FALSE),Transpose_Avg_msg_adult!$O$1:$AA$52,13,FALSE)</f>
        <v>0.0714285714285714</v>
      </c>
    </row>
    <row r="218" spans="2:15" ht="17" hidden="1" outlineLevel="1" thickBot="1">
      <c r="B218" s="31" t="s">
        <v>120</v>
      </c>
      <c r="C218" s="28">
        <f>VLOOKUP(VLOOKUP($B218,VName,2,FALSE),Regression_msg_adult!$J$7:$K$50,2,FALSE)</f>
        <v>0</v>
      </c>
      <c r="D218" s="29">
        <f>VLOOKUP(VLOOKUP($B218,BTS!$E$2:$F$60,2,FALSE),Transpose_Avg_msg_adult!$O$1:$AA$52,2,FALSE)</f>
        <v>0.0168067226890756</v>
      </c>
      <c r="E218" s="29">
        <f>VLOOKUP(VLOOKUP($B218,BTS!$E$2:$F$60,2,FALSE),Transpose_Avg_msg_adult!$O$1:$AA$52,3,FALSE)</f>
        <v>0</v>
      </c>
      <c r="F218" s="29">
        <f>VLOOKUP(VLOOKUP($B218,BTS!$E$2:$F$60,2,FALSE),Transpose_Avg_msg_adult!$O$1:$AA$52,4,FALSE)</f>
        <v>0.04</v>
      </c>
      <c r="G218" s="29">
        <f>VLOOKUP(VLOOKUP($B218,BTS!$E$2:$F$60,2,FALSE),Transpose_Avg_msg_adult!$O$1:$AA$52,5,FALSE)</f>
        <v>0</v>
      </c>
      <c r="H218" s="29">
        <f>VLOOKUP(VLOOKUP($B218,BTS!$E$2:$F$60,2,FALSE),Transpose_Avg_msg_adult!$O$1:$AA$52,6,FALSE)</f>
        <v>0</v>
      </c>
      <c r="I218" s="29">
        <f>VLOOKUP(VLOOKUP($B218,BTS!$E$2:$F$60,2,FALSE),Transpose_Avg_msg_adult!$O$1:$AA$52,7,FALSE)</f>
        <v>0.0555555555555556</v>
      </c>
      <c r="J218" s="29">
        <f>VLOOKUP(VLOOKUP($B218,BTS!$E$2:$F$60,2,FALSE),Transpose_Avg_msg_adult!$O$1:$AA$52,8,FALSE)</f>
        <v>0.0232558139534884</v>
      </c>
      <c r="K218" s="29">
        <f>VLOOKUP(VLOOKUP($B218,BTS!$E$2:$F$60,2,FALSE),Transpose_Avg_msg_adult!$O$1:$AA$52,9,FALSE)</f>
        <v>0.027027027027027</v>
      </c>
      <c r="L218" s="29">
        <f>VLOOKUP(VLOOKUP($B218,BTS!$E$2:$F$60,2,FALSE),Transpose_Avg_msg_adult!$O$1:$AA$52,10,FALSE)</f>
        <v>0.0625</v>
      </c>
      <c r="M218" s="29">
        <f>VLOOKUP(VLOOKUP($B218,BTS!$E$2:$F$60,2,FALSE),Transpose_Avg_msg_adult!$O$1:$AA$52,11,FALSE)</f>
        <v>0.0476190476190476</v>
      </c>
      <c r="N218" s="29">
        <f>VLOOKUP(VLOOKUP($B218,BTS!$E$2:$F$60,2,FALSE),Transpose_Avg_msg_adult!$O$1:$AA$52,12,FALSE)</f>
        <v>0</v>
      </c>
      <c r="O218" s="110">
        <f>VLOOKUP(VLOOKUP($B218,BTS!$E$2:$F$60,2,FALSE),Transpose_Avg_msg_adult!$O$1:$AA$52,13,FALSE)</f>
        <v>0</v>
      </c>
    </row>
    <row r="219" spans="2:15" ht="17" hidden="1" outlineLevel="1" thickBot="1">
      <c r="B219" s="31" t="s">
        <v>121</v>
      </c>
      <c r="C219" s="28">
        <f>VLOOKUP(VLOOKUP($B219,VName,2,FALSE),Regression_msg_adult!$J$7:$K$50,2,FALSE)</f>
        <v>0</v>
      </c>
      <c r="D219" s="29">
        <f>VLOOKUP(VLOOKUP($B219,BTS!$E$2:$F$60,2,FALSE),Transpose_Avg_msg_adult!$O$1:$AA$52,2,FALSE)</f>
        <v>0.512605042016807</v>
      </c>
      <c r="E219" s="29">
        <f>VLOOKUP(VLOOKUP($B219,BTS!$E$2:$F$60,2,FALSE),Transpose_Avg_msg_adult!$O$1:$AA$52,3,FALSE)</f>
        <v>0.70</v>
      </c>
      <c r="F219" s="29">
        <f>VLOOKUP(VLOOKUP($B219,BTS!$E$2:$F$60,2,FALSE),Transpose_Avg_msg_adult!$O$1:$AA$52,4,FALSE)</f>
        <v>0.20</v>
      </c>
      <c r="G219" s="29">
        <f>VLOOKUP(VLOOKUP($B219,BTS!$E$2:$F$60,2,FALSE),Transpose_Avg_msg_adult!$O$1:$AA$52,5,FALSE)</f>
        <v>0.117647058823529</v>
      </c>
      <c r="H219" s="29">
        <f>VLOOKUP(VLOOKUP($B219,BTS!$E$2:$F$60,2,FALSE),Transpose_Avg_msg_adult!$O$1:$AA$52,6,FALSE)</f>
        <v>1</v>
      </c>
      <c r="I219" s="29">
        <f>VLOOKUP(VLOOKUP($B219,BTS!$E$2:$F$60,2,FALSE),Transpose_Avg_msg_adult!$O$1:$AA$52,7,FALSE)</f>
        <v>0.277777777777778</v>
      </c>
      <c r="J219" s="29">
        <f>VLOOKUP(VLOOKUP($B219,BTS!$E$2:$F$60,2,FALSE),Transpose_Avg_msg_adult!$O$1:$AA$52,8,FALSE)</f>
        <v>0.0465116279069767</v>
      </c>
      <c r="K219" s="29">
        <f>VLOOKUP(VLOOKUP($B219,BTS!$E$2:$F$60,2,FALSE),Transpose_Avg_msg_adult!$O$1:$AA$52,9,FALSE)</f>
        <v>0.027027027027027</v>
      </c>
      <c r="L219" s="29">
        <f>VLOOKUP(VLOOKUP($B219,BTS!$E$2:$F$60,2,FALSE),Transpose_Avg_msg_adult!$O$1:$AA$52,10,FALSE)</f>
        <v>0</v>
      </c>
      <c r="M219" s="29">
        <f>VLOOKUP(VLOOKUP($B219,BTS!$E$2:$F$60,2,FALSE),Transpose_Avg_msg_adult!$O$1:$AA$52,11,FALSE)</f>
        <v>0.0952380952380952</v>
      </c>
      <c r="N219" s="29">
        <f>VLOOKUP(VLOOKUP($B219,BTS!$E$2:$F$60,2,FALSE),Transpose_Avg_msg_adult!$O$1:$AA$52,12,FALSE)</f>
        <v>0.176470588235294</v>
      </c>
      <c r="O219" s="110">
        <f>VLOOKUP(VLOOKUP($B219,BTS!$E$2:$F$60,2,FALSE),Transpose_Avg_msg_adult!$O$1:$AA$52,13,FALSE)</f>
        <v>0.928571428571429</v>
      </c>
    </row>
    <row r="220" spans="2:15" ht="16" hidden="1" outlineLevel="1" thickBot="1">
      <c r="B220" s="55" t="s">
        <v>122</v>
      </c>
      <c r="C220" s="28">
        <f>VLOOKUP(VLOOKUP($B220,VName,2,FALSE),Regression_msg_adult!$J$7:$K$50,2,FALSE)</f>
        <v>0</v>
      </c>
      <c r="D220" s="29">
        <f>VLOOKUP(VLOOKUP($B220,BTS!$E$2:$F$60,2,FALSE),Transpose_Avg_msg_adult!$O$1:$AA$52,2,FALSE)</f>
        <v>0.415966386554622</v>
      </c>
      <c r="E220" s="29">
        <f>VLOOKUP(VLOOKUP($B220,BTS!$E$2:$F$60,2,FALSE),Transpose_Avg_msg_adult!$O$1:$AA$52,3,FALSE)</f>
        <v>0.20</v>
      </c>
      <c r="F220" s="29">
        <f>VLOOKUP(VLOOKUP($B220,BTS!$E$2:$F$60,2,FALSE),Transpose_Avg_msg_adult!$O$1:$AA$52,4,FALSE)</f>
        <v>0.60</v>
      </c>
      <c r="G220" s="29">
        <f>VLOOKUP(VLOOKUP($B220,BTS!$E$2:$F$60,2,FALSE),Transpose_Avg_msg_adult!$O$1:$AA$52,5,FALSE)</f>
        <v>0.745098039215686</v>
      </c>
      <c r="H220" s="29">
        <f>VLOOKUP(VLOOKUP($B220,BTS!$E$2:$F$60,2,FALSE),Transpose_Avg_msg_adult!$O$1:$AA$52,6,FALSE)</f>
        <v>0</v>
      </c>
      <c r="I220" s="29">
        <f>VLOOKUP(VLOOKUP($B220,BTS!$E$2:$F$60,2,FALSE),Transpose_Avg_msg_adult!$O$1:$AA$52,7,FALSE)</f>
        <v>0.611111111111111</v>
      </c>
      <c r="J220" s="29">
        <f>VLOOKUP(VLOOKUP($B220,BTS!$E$2:$F$60,2,FALSE),Transpose_Avg_msg_adult!$O$1:$AA$52,8,FALSE)</f>
        <v>0.906976744186046</v>
      </c>
      <c r="K220" s="29">
        <f>VLOOKUP(VLOOKUP($B220,BTS!$E$2:$F$60,2,FALSE),Transpose_Avg_msg_adult!$O$1:$AA$52,9,FALSE)</f>
        <v>0.905405405405405</v>
      </c>
      <c r="L220" s="29">
        <f>VLOOKUP(VLOOKUP($B220,BTS!$E$2:$F$60,2,FALSE),Transpose_Avg_msg_adult!$O$1:$AA$52,10,FALSE)</f>
        <v>1</v>
      </c>
      <c r="M220" s="29">
        <f>VLOOKUP(VLOOKUP($B220,BTS!$E$2:$F$60,2,FALSE),Transpose_Avg_msg_adult!$O$1:$AA$52,11,FALSE)</f>
        <v>0.857142857142857</v>
      </c>
      <c r="N220" s="29">
        <f>VLOOKUP(VLOOKUP($B220,BTS!$E$2:$F$60,2,FALSE),Transpose_Avg_msg_adult!$O$1:$AA$52,12,FALSE)</f>
        <v>0.647058823529412</v>
      </c>
      <c r="O220" s="110">
        <f>VLOOKUP(VLOOKUP($B220,BTS!$E$2:$F$60,2,FALSE),Transpose_Avg_msg_adult!$O$1:$AA$52,13,FALSE)</f>
        <v>0.0714285714285714</v>
      </c>
    </row>
    <row r="221" spans="2:15" ht="17" hidden="1" outlineLevel="1" thickBot="1">
      <c r="B221" s="31" t="s">
        <v>123</v>
      </c>
      <c r="C221" s="28">
        <f>VLOOKUP(VLOOKUP($B221,VName,2,FALSE),Regression_msg_adult!$J$7:$K$50,2,FALSE)</f>
        <v>0</v>
      </c>
      <c r="D221" s="29">
        <f>VLOOKUP(VLOOKUP($B221,BTS!$E$2:$F$60,2,FALSE),Transpose_Avg_msg_adult!$O$1:$AA$52,2,FALSE)</f>
        <v>0.0630252100840336</v>
      </c>
      <c r="E221" s="29">
        <f>VLOOKUP(VLOOKUP($B221,BTS!$E$2:$F$60,2,FALSE),Transpose_Avg_msg_adult!$O$1:$AA$52,3,FALSE)</f>
        <v>0.0666666666666667</v>
      </c>
      <c r="F221" s="29">
        <f>VLOOKUP(VLOOKUP($B221,BTS!$E$2:$F$60,2,FALSE),Transpose_Avg_msg_adult!$O$1:$AA$52,4,FALSE)</f>
        <v>0.20</v>
      </c>
      <c r="G221" s="29">
        <f>VLOOKUP(VLOOKUP($B221,BTS!$E$2:$F$60,2,FALSE),Transpose_Avg_msg_adult!$O$1:$AA$52,5,FALSE)</f>
        <v>0.137254901960784</v>
      </c>
      <c r="H221" s="29">
        <f>VLOOKUP(VLOOKUP($B221,BTS!$E$2:$F$60,2,FALSE),Transpose_Avg_msg_adult!$O$1:$AA$52,6,FALSE)</f>
        <v>0</v>
      </c>
      <c r="I221" s="29">
        <f>VLOOKUP(VLOOKUP($B221,BTS!$E$2:$F$60,2,FALSE),Transpose_Avg_msg_adult!$O$1:$AA$52,7,FALSE)</f>
        <v>0.111111111111111</v>
      </c>
      <c r="J221" s="29">
        <f>VLOOKUP(VLOOKUP($B221,BTS!$E$2:$F$60,2,FALSE),Transpose_Avg_msg_adult!$O$1:$AA$52,8,FALSE)</f>
        <v>0.0465116279069767</v>
      </c>
      <c r="K221" s="29">
        <f>VLOOKUP(VLOOKUP($B221,BTS!$E$2:$F$60,2,FALSE),Transpose_Avg_msg_adult!$O$1:$AA$52,9,FALSE)</f>
        <v>0.0675675675675676</v>
      </c>
      <c r="L221" s="29">
        <f>VLOOKUP(VLOOKUP($B221,BTS!$E$2:$F$60,2,FALSE),Transpose_Avg_msg_adult!$O$1:$AA$52,10,FALSE)</f>
        <v>0</v>
      </c>
      <c r="M221" s="29">
        <f>VLOOKUP(VLOOKUP($B221,BTS!$E$2:$F$60,2,FALSE),Transpose_Avg_msg_adult!$O$1:$AA$52,11,FALSE)</f>
        <v>0.0476190476190476</v>
      </c>
      <c r="N221" s="29">
        <f>VLOOKUP(VLOOKUP($B221,BTS!$E$2:$F$60,2,FALSE),Transpose_Avg_msg_adult!$O$1:$AA$52,12,FALSE)</f>
        <v>0.176470588235294</v>
      </c>
      <c r="O221" s="110">
        <f>VLOOKUP(VLOOKUP($B221,BTS!$E$2:$F$60,2,FALSE),Transpose_Avg_msg_adult!$O$1:$AA$52,13,FALSE)</f>
        <v>0</v>
      </c>
    </row>
    <row r="222" spans="2:15" ht="17" hidden="1" outlineLevel="1" thickBot="1">
      <c r="B222" s="31" t="s">
        <v>124</v>
      </c>
      <c r="C222" s="28">
        <f>VLOOKUP(VLOOKUP($B222,VName,2,FALSE),Regression_msg_adult!$J$7:$K$50,2,FALSE)</f>
        <v>0.572206866710256</v>
      </c>
      <c r="D222" s="29">
        <f>VLOOKUP(VLOOKUP($B222,BTS!$E$2:$F$60,2,FALSE),Transpose_Avg_msg_adult!$O$1:$AA$52,2,FALSE)</f>
        <v>0.172268907563025</v>
      </c>
      <c r="E222" s="29">
        <f>VLOOKUP(VLOOKUP($B222,BTS!$E$2:$F$60,2,FALSE),Transpose_Avg_msg_adult!$O$1:$AA$52,3,FALSE)</f>
        <v>0.10</v>
      </c>
      <c r="F222" s="29">
        <f>VLOOKUP(VLOOKUP($B222,BTS!$E$2:$F$60,2,FALSE),Transpose_Avg_msg_adult!$O$1:$AA$52,4,FALSE)</f>
        <v>0.08</v>
      </c>
      <c r="G222" s="29">
        <f>VLOOKUP(VLOOKUP($B222,BTS!$E$2:$F$60,2,FALSE),Transpose_Avg_msg_adult!$O$1:$AA$52,5,FALSE)</f>
        <v>0.0784313725490196</v>
      </c>
      <c r="H222" s="29">
        <f>VLOOKUP(VLOOKUP($B222,BTS!$E$2:$F$60,2,FALSE),Transpose_Avg_msg_adult!$O$1:$AA$52,6,FALSE)</f>
        <v>0</v>
      </c>
      <c r="I222" s="29">
        <f>VLOOKUP(VLOOKUP($B222,BTS!$E$2:$F$60,2,FALSE),Transpose_Avg_msg_adult!$O$1:$AA$52,7,FALSE)</f>
        <v>0</v>
      </c>
      <c r="J222" s="29">
        <f>VLOOKUP(VLOOKUP($B222,BTS!$E$2:$F$60,2,FALSE),Transpose_Avg_msg_adult!$O$1:$AA$52,8,FALSE)</f>
        <v>0</v>
      </c>
      <c r="K222" s="29">
        <f>VLOOKUP(VLOOKUP($B222,BTS!$E$2:$F$60,2,FALSE),Transpose_Avg_msg_adult!$O$1:$AA$52,9,FALSE)</f>
        <v>0.0135135135135135</v>
      </c>
      <c r="L222" s="29">
        <f>VLOOKUP(VLOOKUP($B222,BTS!$E$2:$F$60,2,FALSE),Transpose_Avg_msg_adult!$O$1:$AA$52,10,FALSE)</f>
        <v>0</v>
      </c>
      <c r="M222" s="29">
        <f>VLOOKUP(VLOOKUP($B222,BTS!$E$2:$F$60,2,FALSE),Transpose_Avg_msg_adult!$O$1:$AA$52,11,FALSE)</f>
        <v>0</v>
      </c>
      <c r="N222" s="29">
        <f>VLOOKUP(VLOOKUP($B222,BTS!$E$2:$F$60,2,FALSE),Transpose_Avg_msg_adult!$O$1:$AA$52,12,FALSE)</f>
        <v>0.0588235294117647</v>
      </c>
      <c r="O222" s="110">
        <f>VLOOKUP(VLOOKUP($B222,BTS!$E$2:$F$60,2,FALSE),Transpose_Avg_msg_adult!$O$1:$AA$52,13,FALSE)</f>
        <v>0.0714285714285714</v>
      </c>
    </row>
    <row r="223" spans="2:15" ht="17" hidden="1" outlineLevel="1" thickBot="1">
      <c r="B223" s="31" t="s">
        <v>125</v>
      </c>
      <c r="C223" s="28">
        <f>VLOOKUP(VLOOKUP($B223,VName,2,FALSE),Regression_msg_adult!$J$7:$K$50,2,FALSE)</f>
        <v>0.451995466668568</v>
      </c>
      <c r="D223" s="29">
        <f>VLOOKUP(VLOOKUP($B223,BTS!$E$2:$F$60,2,FALSE),Transpose_Avg_msg_adult!$O$1:$AA$52,2,FALSE)</f>
        <v>0.617647058823529</v>
      </c>
      <c r="E223" s="29">
        <f>VLOOKUP(VLOOKUP($B223,BTS!$E$2:$F$60,2,FALSE),Transpose_Avg_msg_adult!$O$1:$AA$52,3,FALSE)</f>
        <v>0.733333333333333</v>
      </c>
      <c r="F223" s="29">
        <f>VLOOKUP(VLOOKUP($B223,BTS!$E$2:$F$60,2,FALSE),Transpose_Avg_msg_adult!$O$1:$AA$52,4,FALSE)</f>
        <v>0.64</v>
      </c>
      <c r="G223" s="29">
        <f>VLOOKUP(VLOOKUP($B223,BTS!$E$2:$F$60,2,FALSE),Transpose_Avg_msg_adult!$O$1:$AA$52,5,FALSE)</f>
        <v>0.862745098039216</v>
      </c>
      <c r="H223" s="29">
        <f>VLOOKUP(VLOOKUP($B223,BTS!$E$2:$F$60,2,FALSE),Transpose_Avg_msg_adult!$O$1:$AA$52,6,FALSE)</f>
        <v>0</v>
      </c>
      <c r="I223" s="29">
        <f>VLOOKUP(VLOOKUP($B223,BTS!$E$2:$F$60,2,FALSE),Transpose_Avg_msg_adult!$O$1:$AA$52,7,FALSE)</f>
        <v>0.388888888888889</v>
      </c>
      <c r="J223" s="29">
        <f>VLOOKUP(VLOOKUP($B223,BTS!$E$2:$F$60,2,FALSE),Transpose_Avg_msg_adult!$O$1:$AA$52,8,FALSE)</f>
        <v>0.558139534883721</v>
      </c>
      <c r="K223" s="29">
        <f>VLOOKUP(VLOOKUP($B223,BTS!$E$2:$F$60,2,FALSE),Transpose_Avg_msg_adult!$O$1:$AA$52,9,FALSE)</f>
        <v>0.756756756756757</v>
      </c>
      <c r="L223" s="29">
        <f>VLOOKUP(VLOOKUP($B223,BTS!$E$2:$F$60,2,FALSE),Transpose_Avg_msg_adult!$O$1:$AA$52,10,FALSE)</f>
        <v>0.6875</v>
      </c>
      <c r="M223" s="29">
        <f>VLOOKUP(VLOOKUP($B223,BTS!$E$2:$F$60,2,FALSE),Transpose_Avg_msg_adult!$O$1:$AA$52,11,FALSE)</f>
        <v>0.80952380952381</v>
      </c>
      <c r="N223" s="29">
        <f>VLOOKUP(VLOOKUP($B223,BTS!$E$2:$F$60,2,FALSE),Transpose_Avg_msg_adult!$O$1:$AA$52,12,FALSE)</f>
        <v>0.705882352941177</v>
      </c>
      <c r="O223" s="110">
        <f>VLOOKUP(VLOOKUP($B223,BTS!$E$2:$F$60,2,FALSE),Transpose_Avg_msg_adult!$O$1:$AA$52,13,FALSE)</f>
        <v>0.428571428571429</v>
      </c>
    </row>
    <row r="224" spans="2:15" ht="17" hidden="1" outlineLevel="1" thickBot="1">
      <c r="B224" s="31" t="s">
        <v>126</v>
      </c>
      <c r="C224" s="28">
        <f>VLOOKUP(VLOOKUP($B224,VName,2,FALSE),Regression_msg_adult!$J$7:$K$50,2,FALSE)</f>
        <v>0.345850553212602</v>
      </c>
      <c r="D224" s="29">
        <f>VLOOKUP(VLOOKUP($B224,BTS!$E$2:$F$60,2,FALSE),Transpose_Avg_msg_adult!$O$1:$AA$52,2,FALSE)</f>
        <v>0.151260504201681</v>
      </c>
      <c r="E224" s="29">
        <f>VLOOKUP(VLOOKUP($B224,BTS!$E$2:$F$60,2,FALSE),Transpose_Avg_msg_adult!$O$1:$AA$52,3,FALSE)</f>
        <v>0</v>
      </c>
      <c r="F224" s="29">
        <f>VLOOKUP(VLOOKUP($B224,BTS!$E$2:$F$60,2,FALSE),Transpose_Avg_msg_adult!$O$1:$AA$52,4,FALSE)</f>
        <v>0.20</v>
      </c>
      <c r="G224" s="29">
        <f>VLOOKUP(VLOOKUP($B224,BTS!$E$2:$F$60,2,FALSE),Transpose_Avg_msg_adult!$O$1:$AA$52,5,FALSE)</f>
        <v>0.0196078431372549</v>
      </c>
      <c r="H224" s="29">
        <f>VLOOKUP(VLOOKUP($B224,BTS!$E$2:$F$60,2,FALSE),Transpose_Avg_msg_adult!$O$1:$AA$52,6,FALSE)</f>
        <v>1</v>
      </c>
      <c r="I224" s="29">
        <f>VLOOKUP(VLOOKUP($B224,BTS!$E$2:$F$60,2,FALSE),Transpose_Avg_msg_adult!$O$1:$AA$52,7,FALSE)</f>
        <v>0.166666666666667</v>
      </c>
      <c r="J224" s="29">
        <f>VLOOKUP(VLOOKUP($B224,BTS!$E$2:$F$60,2,FALSE),Transpose_Avg_msg_adult!$O$1:$AA$52,8,FALSE)</f>
        <v>0.325581395348837</v>
      </c>
      <c r="K224" s="29">
        <f>VLOOKUP(VLOOKUP($B224,BTS!$E$2:$F$60,2,FALSE),Transpose_Avg_msg_adult!$O$1:$AA$52,9,FALSE)</f>
        <v>0.108108108108108</v>
      </c>
      <c r="L224" s="29">
        <f>VLOOKUP(VLOOKUP($B224,BTS!$E$2:$F$60,2,FALSE),Transpose_Avg_msg_adult!$O$1:$AA$52,10,FALSE)</f>
        <v>0.1875</v>
      </c>
      <c r="M224" s="29">
        <f>VLOOKUP(VLOOKUP($B224,BTS!$E$2:$F$60,2,FALSE),Transpose_Avg_msg_adult!$O$1:$AA$52,11,FALSE)</f>
        <v>0.0952380952380952</v>
      </c>
      <c r="N224" s="29">
        <f>VLOOKUP(VLOOKUP($B224,BTS!$E$2:$F$60,2,FALSE),Transpose_Avg_msg_adult!$O$1:$AA$52,12,FALSE)</f>
        <v>0.235294117647059</v>
      </c>
      <c r="O224" s="110">
        <f>VLOOKUP(VLOOKUP($B224,BTS!$E$2:$F$60,2,FALSE),Transpose_Avg_msg_adult!$O$1:$AA$52,13,FALSE)</f>
        <v>0.428571428571429</v>
      </c>
    </row>
    <row r="225" spans="2:15" ht="16" hidden="1" outlineLevel="1" thickBot="1">
      <c r="B225" s="55" t="s">
        <v>127</v>
      </c>
      <c r="C225" s="28">
        <f>VLOOKUP(VLOOKUP($B225,VName,2,FALSE),Regression_msg_adult!$J$7:$K$50,2,FALSE)</f>
        <v>-0.597517897831914</v>
      </c>
      <c r="D225" s="29">
        <f>VLOOKUP(VLOOKUP($B225,BTS!$E$2:$F$60,2,FALSE),Transpose_Avg_msg_adult!$O$1:$AA$52,2,FALSE)</f>
        <v>0.0672268907563025</v>
      </c>
      <c r="E225" s="29">
        <f>VLOOKUP(VLOOKUP($B225,BTS!$E$2:$F$60,2,FALSE),Transpose_Avg_msg_adult!$O$1:$AA$52,3,FALSE)</f>
        <v>0</v>
      </c>
      <c r="F225" s="29">
        <f>VLOOKUP(VLOOKUP($B225,BTS!$E$2:$F$60,2,FALSE),Transpose_Avg_msg_adult!$O$1:$AA$52,4,FALSE)</f>
        <v>0.08</v>
      </c>
      <c r="G225" s="29">
        <f>VLOOKUP(VLOOKUP($B225,BTS!$E$2:$F$60,2,FALSE),Transpose_Avg_msg_adult!$O$1:$AA$52,5,FALSE)</f>
        <v>0.0588235294117647</v>
      </c>
      <c r="H225" s="29">
        <f>VLOOKUP(VLOOKUP($B225,BTS!$E$2:$F$60,2,FALSE),Transpose_Avg_msg_adult!$O$1:$AA$52,6,FALSE)</f>
        <v>0</v>
      </c>
      <c r="I225" s="29">
        <f>VLOOKUP(VLOOKUP($B225,BTS!$E$2:$F$60,2,FALSE),Transpose_Avg_msg_adult!$O$1:$AA$52,7,FALSE)</f>
        <v>0</v>
      </c>
      <c r="J225" s="29">
        <f>VLOOKUP(VLOOKUP($B225,BTS!$E$2:$F$60,2,FALSE),Transpose_Avg_msg_adult!$O$1:$AA$52,8,FALSE)</f>
        <v>0.0697674418604651</v>
      </c>
      <c r="K225" s="29">
        <f>VLOOKUP(VLOOKUP($B225,BTS!$E$2:$F$60,2,FALSE),Transpose_Avg_msg_adult!$O$1:$AA$52,9,FALSE)</f>
        <v>0.0135135135135135</v>
      </c>
      <c r="L225" s="29">
        <f>VLOOKUP(VLOOKUP($B225,BTS!$E$2:$F$60,2,FALSE),Transpose_Avg_msg_adult!$O$1:$AA$52,10,FALSE)</f>
        <v>0</v>
      </c>
      <c r="M225" s="29">
        <f>VLOOKUP(VLOOKUP($B225,BTS!$E$2:$F$60,2,FALSE),Transpose_Avg_msg_adult!$O$1:$AA$52,11,FALSE)</f>
        <v>0.0476190476190476</v>
      </c>
      <c r="N225" s="29">
        <f>VLOOKUP(VLOOKUP($B225,BTS!$E$2:$F$60,2,FALSE),Transpose_Avg_msg_adult!$O$1:$AA$52,12,FALSE)</f>
        <v>0</v>
      </c>
      <c r="O225" s="110">
        <f>VLOOKUP(VLOOKUP($B225,BTS!$E$2:$F$60,2,FALSE),Transpose_Avg_msg_adult!$O$1:$AA$52,13,FALSE)</f>
        <v>0</v>
      </c>
    </row>
    <row r="226" spans="2:15" ht="17" hidden="1" outlineLevel="1" thickBot="1">
      <c r="B226" s="31" t="s">
        <v>128</v>
      </c>
      <c r="C226" s="28">
        <f>VLOOKUP(VLOOKUP($B226,VName,2,FALSE),Regression_msg_adult!$J$7:$K$50,2,FALSE)</f>
        <v>0</v>
      </c>
      <c r="D226" s="29">
        <f>VLOOKUP(VLOOKUP($B226,BTS!$E$2:$F$60,2,FALSE),Transpose_Avg_msg_adult!$O$1:$AA$52,2,FALSE)</f>
        <v>0.0420168067226891</v>
      </c>
      <c r="E226" s="29">
        <f>VLOOKUP(VLOOKUP($B226,BTS!$E$2:$F$60,2,FALSE),Transpose_Avg_msg_adult!$O$1:$AA$52,3,FALSE)</f>
        <v>0.0666666666666667</v>
      </c>
      <c r="F226" s="29">
        <f>VLOOKUP(VLOOKUP($B226,BTS!$E$2:$F$60,2,FALSE),Transpose_Avg_msg_adult!$O$1:$AA$52,4,FALSE)</f>
        <v>0</v>
      </c>
      <c r="G226" s="29">
        <f>VLOOKUP(VLOOKUP($B226,BTS!$E$2:$F$60,2,FALSE),Transpose_Avg_msg_adult!$O$1:$AA$52,5,FALSE)</f>
        <v>0</v>
      </c>
      <c r="H226" s="29">
        <f>VLOOKUP(VLOOKUP($B226,BTS!$E$2:$F$60,2,FALSE),Transpose_Avg_msg_adult!$O$1:$AA$52,6,FALSE)</f>
        <v>0</v>
      </c>
      <c r="I226" s="29">
        <f>VLOOKUP(VLOOKUP($B226,BTS!$E$2:$F$60,2,FALSE),Transpose_Avg_msg_adult!$O$1:$AA$52,7,FALSE)</f>
        <v>0</v>
      </c>
      <c r="J226" s="29">
        <f>VLOOKUP(VLOOKUP($B226,BTS!$E$2:$F$60,2,FALSE),Transpose_Avg_msg_adult!$O$1:$AA$52,8,FALSE)</f>
        <v>0.0232558139534884</v>
      </c>
      <c r="K226" s="29">
        <f>VLOOKUP(VLOOKUP($B226,BTS!$E$2:$F$60,2,FALSE),Transpose_Avg_msg_adult!$O$1:$AA$52,9,FALSE)</f>
        <v>0.027027027027027</v>
      </c>
      <c r="L226" s="29">
        <f>VLOOKUP(VLOOKUP($B226,BTS!$E$2:$F$60,2,FALSE),Transpose_Avg_msg_adult!$O$1:$AA$52,10,FALSE)</f>
        <v>0</v>
      </c>
      <c r="M226" s="29">
        <f>VLOOKUP(VLOOKUP($B226,BTS!$E$2:$F$60,2,FALSE),Transpose_Avg_msg_adult!$O$1:$AA$52,11,FALSE)</f>
        <v>0</v>
      </c>
      <c r="N226" s="29">
        <f>VLOOKUP(VLOOKUP($B226,BTS!$E$2:$F$60,2,FALSE),Transpose_Avg_msg_adult!$O$1:$AA$52,12,FALSE)</f>
        <v>0</v>
      </c>
      <c r="O226" s="110">
        <f>VLOOKUP(VLOOKUP($B226,BTS!$E$2:$F$60,2,FALSE),Transpose_Avg_msg_adult!$O$1:$AA$52,13,FALSE)</f>
        <v>0.0714285714285714</v>
      </c>
    </row>
    <row r="227" spans="2:15" ht="17" hidden="1" outlineLevel="1" thickBot="1">
      <c r="B227" s="31" t="s">
        <v>129</v>
      </c>
      <c r="C227" s="28">
        <f>VLOOKUP(VLOOKUP($B227,VName,2,FALSE),Regression_msg_adult!$J$7:$K$50,2,FALSE)</f>
        <v>0</v>
      </c>
      <c r="D227" s="29">
        <f>VLOOKUP(VLOOKUP($B227,BTS!$E$2:$F$60,2,FALSE),Transpose_Avg_msg_adult!$O$1:$AA$52,2,FALSE)</f>
        <v>0.0210084033613445</v>
      </c>
      <c r="E227" s="29">
        <f>VLOOKUP(VLOOKUP($B227,BTS!$E$2:$F$60,2,FALSE),Transpose_Avg_msg_adult!$O$1:$AA$52,3,FALSE)</f>
        <v>0</v>
      </c>
      <c r="F227" s="29">
        <f>VLOOKUP(VLOOKUP($B227,BTS!$E$2:$F$60,2,FALSE),Transpose_Avg_msg_adult!$O$1:$AA$52,4,FALSE)</f>
        <v>0</v>
      </c>
      <c r="G227" s="29">
        <f>VLOOKUP(VLOOKUP($B227,BTS!$E$2:$F$60,2,FALSE),Transpose_Avg_msg_adult!$O$1:$AA$52,5,FALSE)</f>
        <v>0.0196078431372549</v>
      </c>
      <c r="H227" s="29">
        <f>VLOOKUP(VLOOKUP($B227,BTS!$E$2:$F$60,2,FALSE),Transpose_Avg_msg_adult!$O$1:$AA$52,6,FALSE)</f>
        <v>0</v>
      </c>
      <c r="I227" s="29">
        <f>VLOOKUP(VLOOKUP($B227,BTS!$E$2:$F$60,2,FALSE),Transpose_Avg_msg_adult!$O$1:$AA$52,7,FALSE)</f>
        <v>0.0555555555555556</v>
      </c>
      <c r="J227" s="29">
        <f>VLOOKUP(VLOOKUP($B227,BTS!$E$2:$F$60,2,FALSE),Transpose_Avg_msg_adult!$O$1:$AA$52,8,FALSE)</f>
        <v>0.0232558139534884</v>
      </c>
      <c r="K227" s="29">
        <f>VLOOKUP(VLOOKUP($B227,BTS!$E$2:$F$60,2,FALSE),Transpose_Avg_msg_adult!$O$1:$AA$52,9,FALSE)</f>
        <v>0</v>
      </c>
      <c r="L227" s="29">
        <f>VLOOKUP(VLOOKUP($B227,BTS!$E$2:$F$60,2,FALSE),Transpose_Avg_msg_adult!$O$1:$AA$52,10,FALSE)</f>
        <v>0.0625</v>
      </c>
      <c r="M227" s="29">
        <f>VLOOKUP(VLOOKUP($B227,BTS!$E$2:$F$60,2,FALSE),Transpose_Avg_msg_adult!$O$1:$AA$52,11,FALSE)</f>
        <v>0</v>
      </c>
      <c r="N227" s="29">
        <f>VLOOKUP(VLOOKUP($B227,BTS!$E$2:$F$60,2,FALSE),Transpose_Avg_msg_adult!$O$1:$AA$52,12,FALSE)</f>
        <v>0</v>
      </c>
      <c r="O227" s="110">
        <f>VLOOKUP(VLOOKUP($B227,BTS!$E$2:$F$60,2,FALSE),Transpose_Avg_msg_adult!$O$1:$AA$52,13,FALSE)</f>
        <v>0.0714285714285714</v>
      </c>
    </row>
    <row r="228" spans="2:15" ht="17" hidden="1" outlineLevel="1" thickBot="1">
      <c r="B228" s="31" t="s">
        <v>130</v>
      </c>
      <c r="C228" s="28">
        <f>VLOOKUP(VLOOKUP($B228,VName,2,FALSE),Regression_msg_adult!$J$7:$K$50,2,FALSE)</f>
        <v>0</v>
      </c>
      <c r="D228" s="29">
        <f>VLOOKUP(VLOOKUP($B228,BTS!$E$2:$F$60,2,FALSE),Transpose_Avg_msg_adult!$O$1:$AA$52,2,FALSE)</f>
        <v>0.0210084033613445</v>
      </c>
      <c r="E228" s="29">
        <f>VLOOKUP(VLOOKUP($B228,BTS!$E$2:$F$60,2,FALSE),Transpose_Avg_msg_adult!$O$1:$AA$52,3,FALSE)</f>
        <v>0</v>
      </c>
      <c r="F228" s="29">
        <f>VLOOKUP(VLOOKUP($B228,BTS!$E$2:$F$60,2,FALSE),Transpose_Avg_msg_adult!$O$1:$AA$52,4,FALSE)</f>
        <v>0</v>
      </c>
      <c r="G228" s="29">
        <f>VLOOKUP(VLOOKUP($B228,BTS!$E$2:$F$60,2,FALSE),Transpose_Avg_msg_adult!$O$1:$AA$52,5,FALSE)</f>
        <v>0</v>
      </c>
      <c r="H228" s="29">
        <f>VLOOKUP(VLOOKUP($B228,BTS!$E$2:$F$60,2,FALSE),Transpose_Avg_msg_adult!$O$1:$AA$52,6,FALSE)</f>
        <v>0</v>
      </c>
      <c r="I228" s="29">
        <f>VLOOKUP(VLOOKUP($B228,BTS!$E$2:$F$60,2,FALSE),Transpose_Avg_msg_adult!$O$1:$AA$52,7,FALSE)</f>
        <v>0</v>
      </c>
      <c r="J228" s="29">
        <f>VLOOKUP(VLOOKUP($B228,BTS!$E$2:$F$60,2,FALSE),Transpose_Avg_msg_adult!$O$1:$AA$52,8,FALSE)</f>
        <v>0</v>
      </c>
      <c r="K228" s="29">
        <f>VLOOKUP(VLOOKUP($B228,BTS!$E$2:$F$60,2,FALSE),Transpose_Avg_msg_adult!$O$1:$AA$52,9,FALSE)</f>
        <v>0</v>
      </c>
      <c r="L228" s="29">
        <f>VLOOKUP(VLOOKUP($B228,BTS!$E$2:$F$60,2,FALSE),Transpose_Avg_msg_adult!$O$1:$AA$52,10,FALSE)</f>
        <v>0</v>
      </c>
      <c r="M228" s="29">
        <f>VLOOKUP(VLOOKUP($B228,BTS!$E$2:$F$60,2,FALSE),Transpose_Avg_msg_adult!$O$1:$AA$52,11,FALSE)</f>
        <v>0</v>
      </c>
      <c r="N228" s="29">
        <f>VLOOKUP(VLOOKUP($B228,BTS!$E$2:$F$60,2,FALSE),Transpose_Avg_msg_adult!$O$1:$AA$52,12,FALSE)</f>
        <v>0</v>
      </c>
      <c r="O228" s="110">
        <f>VLOOKUP(VLOOKUP($B228,BTS!$E$2:$F$60,2,FALSE),Transpose_Avg_msg_adult!$O$1:$AA$52,13,FALSE)</f>
        <v>0</v>
      </c>
    </row>
    <row r="229" spans="2:15" ht="16" hidden="1" outlineLevel="1" thickBot="1">
      <c r="B229" s="55" t="s">
        <v>131</v>
      </c>
      <c r="C229" s="28">
        <f>VLOOKUP(VLOOKUP($B229,VName,2,FALSE),Regression_msg_adult!$J$7:$K$50,2,FALSE)</f>
        <v>0</v>
      </c>
      <c r="D229" s="29">
        <f>VLOOKUP(VLOOKUP($B229,BTS!$E$2:$F$60,2,FALSE),Transpose_Avg_msg_adult!$O$1:$AA$52,2,FALSE)</f>
        <v>0.00420168067226891</v>
      </c>
      <c r="E229" s="29">
        <f>VLOOKUP(VLOOKUP($B229,BTS!$E$2:$F$60,2,FALSE),Transpose_Avg_msg_adult!$O$1:$AA$52,3,FALSE)</f>
        <v>0.0333333333333333</v>
      </c>
      <c r="F229" s="29">
        <f>VLOOKUP(VLOOKUP($B229,BTS!$E$2:$F$60,2,FALSE),Transpose_Avg_msg_adult!$O$1:$AA$52,4,FALSE)</f>
        <v>0</v>
      </c>
      <c r="G229" s="29">
        <f>VLOOKUP(VLOOKUP($B229,BTS!$E$2:$F$60,2,FALSE),Transpose_Avg_msg_adult!$O$1:$AA$52,5,FALSE)</f>
        <v>0.0196078431372549</v>
      </c>
      <c r="H229" s="29">
        <f>VLOOKUP(VLOOKUP($B229,BTS!$E$2:$F$60,2,FALSE),Transpose_Avg_msg_adult!$O$1:$AA$52,6,FALSE)</f>
        <v>0</v>
      </c>
      <c r="I229" s="29">
        <f>VLOOKUP(VLOOKUP($B229,BTS!$E$2:$F$60,2,FALSE),Transpose_Avg_msg_adult!$O$1:$AA$52,7,FALSE)</f>
        <v>0</v>
      </c>
      <c r="J229" s="29">
        <f>VLOOKUP(VLOOKUP($B229,BTS!$E$2:$F$60,2,FALSE),Transpose_Avg_msg_adult!$O$1:$AA$52,8,FALSE)</f>
        <v>0</v>
      </c>
      <c r="K229" s="29">
        <f>VLOOKUP(VLOOKUP($B229,BTS!$E$2:$F$60,2,FALSE),Transpose_Avg_msg_adult!$O$1:$AA$52,9,FALSE)</f>
        <v>0</v>
      </c>
      <c r="L229" s="29">
        <f>VLOOKUP(VLOOKUP($B229,BTS!$E$2:$F$60,2,FALSE),Transpose_Avg_msg_adult!$O$1:$AA$52,10,FALSE)</f>
        <v>0.0625</v>
      </c>
      <c r="M229" s="29">
        <f>VLOOKUP(VLOOKUP($B229,BTS!$E$2:$F$60,2,FALSE),Transpose_Avg_msg_adult!$O$1:$AA$52,11,FALSE)</f>
        <v>0</v>
      </c>
      <c r="N229" s="29">
        <f>VLOOKUP(VLOOKUP($B229,BTS!$E$2:$F$60,2,FALSE),Transpose_Avg_msg_adult!$O$1:$AA$52,12,FALSE)</f>
        <v>0</v>
      </c>
      <c r="O229" s="110">
        <f>VLOOKUP(VLOOKUP($B229,BTS!$E$2:$F$60,2,FALSE),Transpose_Avg_msg_adult!$O$1:$AA$52,13,FALSE)</f>
        <v>0</v>
      </c>
    </row>
    <row r="230" spans="2:15" ht="16" hidden="1" outlineLevel="1" thickBot="1">
      <c r="B230" s="55" t="s">
        <v>132</v>
      </c>
      <c r="C230" s="28">
        <f>VLOOKUP(VLOOKUP($B230,VName,2,FALSE),Regression_msg_adult!$J$7:$K$50,2,FALSE)</f>
        <v>0</v>
      </c>
      <c r="D230" s="29">
        <f>VLOOKUP(VLOOKUP($B230,BTS!$E$2:$F$60,2,FALSE),Transpose_Avg_msg_adult!$O$1:$AA$52,2,FALSE)</f>
        <v>0.0294117647058824</v>
      </c>
      <c r="E230" s="29">
        <f>VLOOKUP(VLOOKUP($B230,BTS!$E$2:$F$60,2,FALSE),Transpose_Avg_msg_adult!$O$1:$AA$52,3,FALSE)</f>
        <v>0.0333333333333333</v>
      </c>
      <c r="F230" s="29">
        <f>VLOOKUP(VLOOKUP($B230,BTS!$E$2:$F$60,2,FALSE),Transpose_Avg_msg_adult!$O$1:$AA$52,4,FALSE)</f>
        <v>0</v>
      </c>
      <c r="G230" s="29">
        <f>VLOOKUP(VLOOKUP($B230,BTS!$E$2:$F$60,2,FALSE),Transpose_Avg_msg_adult!$O$1:$AA$52,5,FALSE)</f>
        <v>0</v>
      </c>
      <c r="H230" s="29">
        <f>VLOOKUP(VLOOKUP($B230,BTS!$E$2:$F$60,2,FALSE),Transpose_Avg_msg_adult!$O$1:$AA$52,6,FALSE)</f>
        <v>0</v>
      </c>
      <c r="I230" s="29">
        <f>VLOOKUP(VLOOKUP($B230,BTS!$E$2:$F$60,2,FALSE),Transpose_Avg_msg_adult!$O$1:$AA$52,7,FALSE)</f>
        <v>0</v>
      </c>
      <c r="J230" s="29">
        <f>VLOOKUP(VLOOKUP($B230,BTS!$E$2:$F$60,2,FALSE),Transpose_Avg_msg_adult!$O$1:$AA$52,8,FALSE)</f>
        <v>0.0232558139534884</v>
      </c>
      <c r="K230" s="29">
        <f>VLOOKUP(VLOOKUP($B230,BTS!$E$2:$F$60,2,FALSE),Transpose_Avg_msg_adult!$O$1:$AA$52,9,FALSE)</f>
        <v>0.027027027027027</v>
      </c>
      <c r="L230" s="29">
        <f>VLOOKUP(VLOOKUP($B230,BTS!$E$2:$F$60,2,FALSE),Transpose_Avg_msg_adult!$O$1:$AA$52,10,FALSE)</f>
        <v>0</v>
      </c>
      <c r="M230" s="29">
        <f>VLOOKUP(VLOOKUP($B230,BTS!$E$2:$F$60,2,FALSE),Transpose_Avg_msg_adult!$O$1:$AA$52,11,FALSE)</f>
        <v>0.0476190476190476</v>
      </c>
      <c r="N230" s="29">
        <f>VLOOKUP(VLOOKUP($B230,BTS!$E$2:$F$60,2,FALSE),Transpose_Avg_msg_adult!$O$1:$AA$52,12,FALSE)</f>
        <v>0.0588235294117647</v>
      </c>
      <c r="O230" s="110">
        <f>VLOOKUP(VLOOKUP($B230,BTS!$E$2:$F$60,2,FALSE),Transpose_Avg_msg_adult!$O$1:$AA$52,13,FALSE)</f>
        <v>0.0714285714285714</v>
      </c>
    </row>
    <row r="231" spans="2:15" ht="16" hidden="1" outlineLevel="1" thickBot="1">
      <c r="B231" s="55" t="s">
        <v>133</v>
      </c>
      <c r="C231" s="28">
        <f>VLOOKUP(VLOOKUP($B231,VName,2,FALSE),Regression_msg_adult!$J$7:$K$50,2,FALSE)</f>
        <v>0</v>
      </c>
      <c r="D231" s="29">
        <f>VLOOKUP(VLOOKUP($B231,BTS!$E$2:$F$60,2,FALSE),Transpose_Avg_msg_adult!$O$1:$AA$52,2,FALSE)</f>
        <v>0</v>
      </c>
      <c r="E231" s="29">
        <f>VLOOKUP(VLOOKUP($B231,BTS!$E$2:$F$60,2,FALSE),Transpose_Avg_msg_adult!$O$1:$AA$52,3,FALSE)</f>
        <v>0</v>
      </c>
      <c r="F231" s="29">
        <f>VLOOKUP(VLOOKUP($B231,BTS!$E$2:$F$60,2,FALSE),Transpose_Avg_msg_adult!$O$1:$AA$52,4,FALSE)</f>
        <v>0</v>
      </c>
      <c r="G231" s="29">
        <f>VLOOKUP(VLOOKUP($B231,BTS!$E$2:$F$60,2,FALSE),Transpose_Avg_msg_adult!$O$1:$AA$52,5,FALSE)</f>
        <v>0</v>
      </c>
      <c r="H231" s="29">
        <f>VLOOKUP(VLOOKUP($B231,BTS!$E$2:$F$60,2,FALSE),Transpose_Avg_msg_adult!$O$1:$AA$52,6,FALSE)</f>
        <v>0</v>
      </c>
      <c r="I231" s="29">
        <f>VLOOKUP(VLOOKUP($B231,BTS!$E$2:$F$60,2,FALSE),Transpose_Avg_msg_adult!$O$1:$AA$52,7,FALSE)</f>
        <v>0.0555555555555556</v>
      </c>
      <c r="J231" s="29">
        <f>VLOOKUP(VLOOKUP($B231,BTS!$E$2:$F$60,2,FALSE),Transpose_Avg_msg_adult!$O$1:$AA$52,8,FALSE)</f>
        <v>0</v>
      </c>
      <c r="K231" s="29">
        <f>VLOOKUP(VLOOKUP($B231,BTS!$E$2:$F$60,2,FALSE),Transpose_Avg_msg_adult!$O$1:$AA$52,9,FALSE)</f>
        <v>0</v>
      </c>
      <c r="L231" s="29">
        <f>VLOOKUP(VLOOKUP($B231,BTS!$E$2:$F$60,2,FALSE),Transpose_Avg_msg_adult!$O$1:$AA$52,10,FALSE)</f>
        <v>0</v>
      </c>
      <c r="M231" s="29">
        <f>VLOOKUP(VLOOKUP($B231,BTS!$E$2:$F$60,2,FALSE),Transpose_Avg_msg_adult!$O$1:$AA$52,11,FALSE)</f>
        <v>0</v>
      </c>
      <c r="N231" s="29">
        <f>VLOOKUP(VLOOKUP($B231,BTS!$E$2:$F$60,2,FALSE),Transpose_Avg_msg_adult!$O$1:$AA$52,12,FALSE)</f>
        <v>0</v>
      </c>
      <c r="O231" s="110">
        <f>VLOOKUP(VLOOKUP($B231,BTS!$E$2:$F$60,2,FALSE),Transpose_Avg_msg_adult!$O$1:$AA$52,13,FALSE)</f>
        <v>0</v>
      </c>
    </row>
    <row r="232" spans="2:15" ht="17" hidden="1" outlineLevel="1" thickBot="1">
      <c r="B232" s="31" t="s">
        <v>134</v>
      </c>
      <c r="C232" s="28">
        <f>VLOOKUP(VLOOKUP($B232,VName,2,FALSE),Regression_msg_adult!$J$7:$K$50,2,FALSE)</f>
        <v>0</v>
      </c>
      <c r="D232" s="29">
        <f>VLOOKUP(VLOOKUP($B232,BTS!$E$2:$F$60,2,FALSE),Transpose_Avg_msg_adult!$O$1:$AA$52,2,FALSE)</f>
        <v>0.491596638655462</v>
      </c>
      <c r="E232" s="29">
        <f>VLOOKUP(VLOOKUP($B232,BTS!$E$2:$F$60,2,FALSE),Transpose_Avg_msg_adult!$O$1:$AA$52,3,FALSE)</f>
        <v>0.466666666666667</v>
      </c>
      <c r="F232" s="29">
        <f>VLOOKUP(VLOOKUP($B232,BTS!$E$2:$F$60,2,FALSE),Transpose_Avg_msg_adult!$O$1:$AA$52,4,FALSE)</f>
        <v>0.36</v>
      </c>
      <c r="G232" s="29">
        <f>VLOOKUP(VLOOKUP($B232,BTS!$E$2:$F$60,2,FALSE),Transpose_Avg_msg_adult!$O$1:$AA$52,5,FALSE)</f>
        <v>0.745098039215686</v>
      </c>
      <c r="H232" s="29">
        <f>VLOOKUP(VLOOKUP($B232,BTS!$E$2:$F$60,2,FALSE),Transpose_Avg_msg_adult!$O$1:$AA$52,6,FALSE)</f>
        <v>0.50</v>
      </c>
      <c r="I232" s="29">
        <f>VLOOKUP(VLOOKUP($B232,BTS!$E$2:$F$60,2,FALSE),Transpose_Avg_msg_adult!$O$1:$AA$52,7,FALSE)</f>
        <v>0.166666666666667</v>
      </c>
      <c r="J232" s="29">
        <f>VLOOKUP(VLOOKUP($B232,BTS!$E$2:$F$60,2,FALSE),Transpose_Avg_msg_adult!$O$1:$AA$52,8,FALSE)</f>
        <v>0.837209302325581</v>
      </c>
      <c r="K232" s="29">
        <f>VLOOKUP(VLOOKUP($B232,BTS!$E$2:$F$60,2,FALSE),Transpose_Avg_msg_adult!$O$1:$AA$52,9,FALSE)</f>
        <v>0.378378378378378</v>
      </c>
      <c r="L232" s="29">
        <f>VLOOKUP(VLOOKUP($B232,BTS!$E$2:$F$60,2,FALSE),Transpose_Avg_msg_adult!$O$1:$AA$52,10,FALSE)</f>
        <v>0.4375</v>
      </c>
      <c r="M232" s="29">
        <f>VLOOKUP(VLOOKUP($B232,BTS!$E$2:$F$60,2,FALSE),Transpose_Avg_msg_adult!$O$1:$AA$52,11,FALSE)</f>
        <v>0.285714285714286</v>
      </c>
      <c r="N232" s="29">
        <f>VLOOKUP(VLOOKUP($B232,BTS!$E$2:$F$60,2,FALSE),Transpose_Avg_msg_adult!$O$1:$AA$52,12,FALSE)</f>
        <v>0.411764705882353</v>
      </c>
      <c r="O232" s="110">
        <f>VLOOKUP(VLOOKUP($B232,BTS!$E$2:$F$60,2,FALSE),Transpose_Avg_msg_adult!$O$1:$AA$52,13,FALSE)</f>
        <v>0.357142857142857</v>
      </c>
    </row>
    <row r="233" spans="2:15" ht="17" hidden="1" outlineLevel="1" thickBot="1">
      <c r="B233" s="31" t="s">
        <v>135</v>
      </c>
      <c r="C233" s="28">
        <f>VLOOKUP(VLOOKUP($B233,VName,2,FALSE),Regression_msg_adult!$J$7:$K$50,2,FALSE)</f>
        <v>0</v>
      </c>
      <c r="D233" s="29">
        <f>VLOOKUP(VLOOKUP($B233,BTS!$E$2:$F$60,2,FALSE),Transpose_Avg_msg_adult!$O$1:$AA$52,2,FALSE)</f>
        <v>0.121848739495798</v>
      </c>
      <c r="E233" s="29">
        <f>VLOOKUP(VLOOKUP($B233,BTS!$E$2:$F$60,2,FALSE),Transpose_Avg_msg_adult!$O$1:$AA$52,3,FALSE)</f>
        <v>0.233333333333333</v>
      </c>
      <c r="F233" s="29">
        <f>VLOOKUP(VLOOKUP($B233,BTS!$E$2:$F$60,2,FALSE),Transpose_Avg_msg_adult!$O$1:$AA$52,4,FALSE)</f>
        <v>0.28</v>
      </c>
      <c r="G233" s="29">
        <f>VLOOKUP(VLOOKUP($B233,BTS!$E$2:$F$60,2,FALSE),Transpose_Avg_msg_adult!$O$1:$AA$52,5,FALSE)</f>
        <v>0.0392156862745098</v>
      </c>
      <c r="H233" s="29">
        <f>VLOOKUP(VLOOKUP($B233,BTS!$E$2:$F$60,2,FALSE),Transpose_Avg_msg_adult!$O$1:$AA$52,6,FALSE)</f>
        <v>0</v>
      </c>
      <c r="I233" s="29">
        <f>VLOOKUP(VLOOKUP($B233,BTS!$E$2:$F$60,2,FALSE),Transpose_Avg_msg_adult!$O$1:$AA$52,7,FALSE)</f>
        <v>0.333333333333333</v>
      </c>
      <c r="J233" s="29">
        <f>VLOOKUP(VLOOKUP($B233,BTS!$E$2:$F$60,2,FALSE),Transpose_Avg_msg_adult!$O$1:$AA$52,8,FALSE)</f>
        <v>0.0697674418604651</v>
      </c>
      <c r="K233" s="29">
        <f>VLOOKUP(VLOOKUP($B233,BTS!$E$2:$F$60,2,FALSE),Transpose_Avg_msg_adult!$O$1:$AA$52,9,FALSE)</f>
        <v>0.108108108108108</v>
      </c>
      <c r="L233" s="29">
        <f>VLOOKUP(VLOOKUP($B233,BTS!$E$2:$F$60,2,FALSE),Transpose_Avg_msg_adult!$O$1:$AA$52,10,FALSE)</f>
        <v>0.0625</v>
      </c>
      <c r="M233" s="29">
        <f>VLOOKUP(VLOOKUP($B233,BTS!$E$2:$F$60,2,FALSE),Transpose_Avg_msg_adult!$O$1:$AA$52,11,FALSE)</f>
        <v>0.0476190476190476</v>
      </c>
      <c r="N233" s="29">
        <f>VLOOKUP(VLOOKUP($B233,BTS!$E$2:$F$60,2,FALSE),Transpose_Avg_msg_adult!$O$1:$AA$52,12,FALSE)</f>
        <v>0</v>
      </c>
      <c r="O233" s="110">
        <f>VLOOKUP(VLOOKUP($B233,BTS!$E$2:$F$60,2,FALSE),Transpose_Avg_msg_adult!$O$1:$AA$52,13,FALSE)</f>
        <v>0.214285714285714</v>
      </c>
    </row>
    <row r="234" spans="2:15" ht="17" hidden="1" outlineLevel="1" thickBot="1">
      <c r="B234" s="31" t="s">
        <v>136</v>
      </c>
      <c r="C234" s="28">
        <f>VLOOKUP(VLOOKUP($B234,VName,2,FALSE),Regression_msg_adult!$J$7:$K$50,2,FALSE)</f>
        <v>-0.461531642292719</v>
      </c>
      <c r="D234" s="29">
        <f>VLOOKUP(VLOOKUP($B234,BTS!$E$2:$F$60,2,FALSE),Transpose_Avg_msg_adult!$O$1:$AA$52,2,FALSE)</f>
        <v>0.0168067226890756</v>
      </c>
      <c r="E234" s="29">
        <f>VLOOKUP(VLOOKUP($B234,BTS!$E$2:$F$60,2,FALSE),Transpose_Avg_msg_adult!$O$1:$AA$52,3,FALSE)</f>
        <v>0</v>
      </c>
      <c r="F234" s="29">
        <f>VLOOKUP(VLOOKUP($B234,BTS!$E$2:$F$60,2,FALSE),Transpose_Avg_msg_adult!$O$1:$AA$52,4,FALSE)</f>
        <v>0</v>
      </c>
      <c r="G234" s="29">
        <f>VLOOKUP(VLOOKUP($B234,BTS!$E$2:$F$60,2,FALSE),Transpose_Avg_msg_adult!$O$1:$AA$52,5,FALSE)</f>
        <v>0</v>
      </c>
      <c r="H234" s="29">
        <f>VLOOKUP(VLOOKUP($B234,BTS!$E$2:$F$60,2,FALSE),Transpose_Avg_msg_adult!$O$1:$AA$52,6,FALSE)</f>
        <v>0</v>
      </c>
      <c r="I234" s="29">
        <f>VLOOKUP(VLOOKUP($B234,BTS!$E$2:$F$60,2,FALSE),Transpose_Avg_msg_adult!$O$1:$AA$52,7,FALSE)</f>
        <v>0</v>
      </c>
      <c r="J234" s="29">
        <f>VLOOKUP(VLOOKUP($B234,BTS!$E$2:$F$60,2,FALSE),Transpose_Avg_msg_adult!$O$1:$AA$52,8,FALSE)</f>
        <v>0</v>
      </c>
      <c r="K234" s="29">
        <f>VLOOKUP(VLOOKUP($B234,BTS!$E$2:$F$60,2,FALSE),Transpose_Avg_msg_adult!$O$1:$AA$52,9,FALSE)</f>
        <v>0</v>
      </c>
      <c r="L234" s="29">
        <f>VLOOKUP(VLOOKUP($B234,BTS!$E$2:$F$60,2,FALSE),Transpose_Avg_msg_adult!$O$1:$AA$52,10,FALSE)</f>
        <v>0</v>
      </c>
      <c r="M234" s="29">
        <f>VLOOKUP(VLOOKUP($B234,BTS!$E$2:$F$60,2,FALSE),Transpose_Avg_msg_adult!$O$1:$AA$52,11,FALSE)</f>
        <v>0</v>
      </c>
      <c r="N234" s="29">
        <f>VLOOKUP(VLOOKUP($B234,BTS!$E$2:$F$60,2,FALSE),Transpose_Avg_msg_adult!$O$1:$AA$52,12,FALSE)</f>
        <v>0</v>
      </c>
      <c r="O234" s="110">
        <f>VLOOKUP(VLOOKUP($B234,BTS!$E$2:$F$60,2,FALSE),Transpose_Avg_msg_adult!$O$1:$AA$52,13,FALSE)</f>
        <v>0</v>
      </c>
    </row>
    <row r="235" spans="2:15" ht="17" hidden="1" outlineLevel="1" thickBot="1">
      <c r="B235" s="31" t="s">
        <v>137</v>
      </c>
      <c r="C235" s="28">
        <f>VLOOKUP(VLOOKUP($B235,VName,2,FALSE),Regression_msg_adult!$J$7:$K$50,2,FALSE)</f>
        <v>0</v>
      </c>
      <c r="D235" s="29">
        <f>VLOOKUP(VLOOKUP($B235,BTS!$E$2:$F$60,2,FALSE),Transpose_Avg_msg_adult!$O$1:$AA$52,2,FALSE)</f>
        <v>0.214285714285714</v>
      </c>
      <c r="E235" s="29">
        <f>VLOOKUP(VLOOKUP($B235,BTS!$E$2:$F$60,2,FALSE),Transpose_Avg_msg_adult!$O$1:$AA$52,3,FALSE)</f>
        <v>0.166666666666667</v>
      </c>
      <c r="F235" s="29">
        <f>VLOOKUP(VLOOKUP($B235,BTS!$E$2:$F$60,2,FALSE),Transpose_Avg_msg_adult!$O$1:$AA$52,4,FALSE)</f>
        <v>0.12</v>
      </c>
      <c r="G235" s="29">
        <f>VLOOKUP(VLOOKUP($B235,BTS!$E$2:$F$60,2,FALSE),Transpose_Avg_msg_adult!$O$1:$AA$52,5,FALSE)</f>
        <v>0.117647058823529</v>
      </c>
      <c r="H235" s="29">
        <f>VLOOKUP(VLOOKUP($B235,BTS!$E$2:$F$60,2,FALSE),Transpose_Avg_msg_adult!$O$1:$AA$52,6,FALSE)</f>
        <v>0.50</v>
      </c>
      <c r="I235" s="29">
        <f>VLOOKUP(VLOOKUP($B235,BTS!$E$2:$F$60,2,FALSE),Transpose_Avg_msg_adult!$O$1:$AA$52,7,FALSE)</f>
        <v>0.222222222222222</v>
      </c>
      <c r="J235" s="29">
        <f>VLOOKUP(VLOOKUP($B235,BTS!$E$2:$F$60,2,FALSE),Transpose_Avg_msg_adult!$O$1:$AA$52,8,FALSE)</f>
        <v>0.0465116279069767</v>
      </c>
      <c r="K235" s="29">
        <f>VLOOKUP(VLOOKUP($B235,BTS!$E$2:$F$60,2,FALSE),Transpose_Avg_msg_adult!$O$1:$AA$52,9,FALSE)</f>
        <v>0.297297297297297</v>
      </c>
      <c r="L235" s="29">
        <f>VLOOKUP(VLOOKUP($B235,BTS!$E$2:$F$60,2,FALSE),Transpose_Avg_msg_adult!$O$1:$AA$52,10,FALSE)</f>
        <v>0.1875</v>
      </c>
      <c r="M235" s="29">
        <f>VLOOKUP(VLOOKUP($B235,BTS!$E$2:$F$60,2,FALSE),Transpose_Avg_msg_adult!$O$1:$AA$52,11,FALSE)</f>
        <v>0.285714285714286</v>
      </c>
      <c r="N235" s="29">
        <f>VLOOKUP(VLOOKUP($B235,BTS!$E$2:$F$60,2,FALSE),Transpose_Avg_msg_adult!$O$1:$AA$52,12,FALSE)</f>
        <v>0.235294117647059</v>
      </c>
      <c r="O235" s="110">
        <f>VLOOKUP(VLOOKUP($B235,BTS!$E$2:$F$60,2,FALSE),Transpose_Avg_msg_adult!$O$1:$AA$52,13,FALSE)</f>
        <v>0</v>
      </c>
    </row>
    <row r="236" spans="2:15" ht="17" hidden="1" outlineLevel="1" thickBot="1">
      <c r="B236" s="31" t="s">
        <v>138</v>
      </c>
      <c r="C236" s="28">
        <f>VLOOKUP(VLOOKUP($B236,VName,2,FALSE),Regression_msg_adult!$J$7:$K$50,2,FALSE)</f>
        <v>0</v>
      </c>
      <c r="D236" s="29">
        <f>VLOOKUP(VLOOKUP($B236,BTS!$E$2:$F$60,2,FALSE),Transpose_Avg_msg_adult!$O$1:$AA$52,2,FALSE)</f>
        <v>0.0672268907563025</v>
      </c>
      <c r="E236" s="29">
        <f>VLOOKUP(VLOOKUP($B236,BTS!$E$2:$F$60,2,FALSE),Transpose_Avg_msg_adult!$O$1:$AA$52,3,FALSE)</f>
        <v>0</v>
      </c>
      <c r="F236" s="29">
        <f>VLOOKUP(VLOOKUP($B236,BTS!$E$2:$F$60,2,FALSE),Transpose_Avg_msg_adult!$O$1:$AA$52,4,FALSE)</f>
        <v>0.04</v>
      </c>
      <c r="G236" s="29">
        <f>VLOOKUP(VLOOKUP($B236,BTS!$E$2:$F$60,2,FALSE),Transpose_Avg_msg_adult!$O$1:$AA$52,5,FALSE)</f>
        <v>0.0392156862745098</v>
      </c>
      <c r="H236" s="29">
        <f>VLOOKUP(VLOOKUP($B236,BTS!$E$2:$F$60,2,FALSE),Transpose_Avg_msg_adult!$O$1:$AA$52,6,FALSE)</f>
        <v>0</v>
      </c>
      <c r="I236" s="29">
        <f>VLOOKUP(VLOOKUP($B236,BTS!$E$2:$F$60,2,FALSE),Transpose_Avg_msg_adult!$O$1:$AA$52,7,FALSE)</f>
        <v>0.0555555555555556</v>
      </c>
      <c r="J236" s="29">
        <f>VLOOKUP(VLOOKUP($B236,BTS!$E$2:$F$60,2,FALSE),Transpose_Avg_msg_adult!$O$1:$AA$52,8,FALSE)</f>
        <v>0.209302325581395</v>
      </c>
      <c r="K236" s="29">
        <f>VLOOKUP(VLOOKUP($B236,BTS!$E$2:$F$60,2,FALSE),Transpose_Avg_msg_adult!$O$1:$AA$52,9,FALSE)</f>
        <v>0.0810810810810811</v>
      </c>
      <c r="L236" s="29">
        <f>VLOOKUP(VLOOKUP($B236,BTS!$E$2:$F$60,2,FALSE),Transpose_Avg_msg_adult!$O$1:$AA$52,10,FALSE)</f>
        <v>0.0625</v>
      </c>
      <c r="M236" s="29">
        <f>VLOOKUP(VLOOKUP($B236,BTS!$E$2:$F$60,2,FALSE),Transpose_Avg_msg_adult!$O$1:$AA$52,11,FALSE)</f>
        <v>0.142857142857143</v>
      </c>
      <c r="N236" s="29">
        <f>VLOOKUP(VLOOKUP($B236,BTS!$E$2:$F$60,2,FALSE),Transpose_Avg_msg_adult!$O$1:$AA$52,12,FALSE)</f>
        <v>0</v>
      </c>
      <c r="O236" s="110">
        <f>VLOOKUP(VLOOKUP($B236,BTS!$E$2:$F$60,2,FALSE),Transpose_Avg_msg_adult!$O$1:$AA$52,13,FALSE)</f>
        <v>0</v>
      </c>
    </row>
    <row r="237" spans="2:15" ht="17" hidden="1" outlineLevel="1" thickBot="1">
      <c r="B237" s="31" t="s">
        <v>139</v>
      </c>
      <c r="C237" s="28">
        <f>VLOOKUP(VLOOKUP($B237,VName,2,FALSE),Regression_msg_adult!$J$7:$K$50,2,FALSE)</f>
        <v>0</v>
      </c>
      <c r="D237" s="29">
        <f>VLOOKUP(VLOOKUP($B237,BTS!$E$2:$F$60,2,FALSE),Transpose_Avg_msg_adult!$O$1:$AA$52,2,FALSE)</f>
        <v>0.0378151260504202</v>
      </c>
      <c r="E237" s="29">
        <f>VLOOKUP(VLOOKUP($B237,BTS!$E$2:$F$60,2,FALSE),Transpose_Avg_msg_adult!$O$1:$AA$52,3,FALSE)</f>
        <v>0</v>
      </c>
      <c r="F237" s="29">
        <f>VLOOKUP(VLOOKUP($B237,BTS!$E$2:$F$60,2,FALSE),Transpose_Avg_msg_adult!$O$1:$AA$52,4,FALSE)</f>
        <v>0.08</v>
      </c>
      <c r="G237" s="29">
        <f>VLOOKUP(VLOOKUP($B237,BTS!$E$2:$F$60,2,FALSE),Transpose_Avg_msg_adult!$O$1:$AA$52,5,FALSE)</f>
        <v>0.0588235294117647</v>
      </c>
      <c r="H237" s="29">
        <f>VLOOKUP(VLOOKUP($B237,BTS!$E$2:$F$60,2,FALSE),Transpose_Avg_msg_adult!$O$1:$AA$52,6,FALSE)</f>
        <v>0</v>
      </c>
      <c r="I237" s="29">
        <f>VLOOKUP(VLOOKUP($B237,BTS!$E$2:$F$60,2,FALSE),Transpose_Avg_msg_adult!$O$1:$AA$52,7,FALSE)</f>
        <v>0</v>
      </c>
      <c r="J237" s="29">
        <f>VLOOKUP(VLOOKUP($B237,BTS!$E$2:$F$60,2,FALSE),Transpose_Avg_msg_adult!$O$1:$AA$52,8,FALSE)</f>
        <v>0.0697674418604651</v>
      </c>
      <c r="K237" s="29">
        <f>VLOOKUP(VLOOKUP($B237,BTS!$E$2:$F$60,2,FALSE),Transpose_Avg_msg_adult!$O$1:$AA$52,9,FALSE)</f>
        <v>0.0135135135135135</v>
      </c>
      <c r="L237" s="29">
        <f>VLOOKUP(VLOOKUP($B237,BTS!$E$2:$F$60,2,FALSE),Transpose_Avg_msg_adult!$O$1:$AA$52,10,FALSE)</f>
        <v>0.0625</v>
      </c>
      <c r="M237" s="29">
        <f>VLOOKUP(VLOOKUP($B237,BTS!$E$2:$F$60,2,FALSE),Transpose_Avg_msg_adult!$O$1:$AA$52,11,FALSE)</f>
        <v>0</v>
      </c>
      <c r="N237" s="29">
        <f>VLOOKUP(VLOOKUP($B237,BTS!$E$2:$F$60,2,FALSE),Transpose_Avg_msg_adult!$O$1:$AA$52,12,FALSE)</f>
        <v>0</v>
      </c>
      <c r="O237" s="110">
        <f>VLOOKUP(VLOOKUP($B237,BTS!$E$2:$F$60,2,FALSE),Transpose_Avg_msg_adult!$O$1:$AA$52,13,FALSE)</f>
        <v>0</v>
      </c>
    </row>
    <row r="238" spans="2:15" ht="17" hidden="1" outlineLevel="1" thickBot="1">
      <c r="B238" s="31" t="s">
        <v>140</v>
      </c>
      <c r="C238" s="28">
        <f>VLOOKUP(VLOOKUP($B238,VName,2,FALSE),Regression_msg_adult!$J$7:$K$50,2,FALSE)</f>
        <v>1.44793783336003</v>
      </c>
      <c r="D238" s="29">
        <f>VLOOKUP(VLOOKUP($B238,BTS!$E$2:$F$60,2,FALSE),Transpose_Avg_msg_adult!$O$1:$AA$52,2,FALSE)</f>
        <v>0</v>
      </c>
      <c r="E238" s="29">
        <f>VLOOKUP(VLOOKUP($B238,BTS!$E$2:$F$60,2,FALSE),Transpose_Avg_msg_adult!$O$1:$AA$52,3,FALSE)</f>
        <v>0.0333333333333333</v>
      </c>
      <c r="F238" s="29">
        <f>VLOOKUP(VLOOKUP($B238,BTS!$E$2:$F$60,2,FALSE),Transpose_Avg_msg_adult!$O$1:$AA$52,4,FALSE)</f>
        <v>0.04</v>
      </c>
      <c r="G238" s="29">
        <f>VLOOKUP(VLOOKUP($B238,BTS!$E$2:$F$60,2,FALSE),Transpose_Avg_msg_adult!$O$1:$AA$52,5,FALSE)</f>
        <v>0</v>
      </c>
      <c r="H238" s="29">
        <f>VLOOKUP(VLOOKUP($B238,BTS!$E$2:$F$60,2,FALSE),Transpose_Avg_msg_adult!$O$1:$AA$52,6,FALSE)</f>
        <v>0</v>
      </c>
      <c r="I238" s="29">
        <f>VLOOKUP(VLOOKUP($B238,BTS!$E$2:$F$60,2,FALSE),Transpose_Avg_msg_adult!$O$1:$AA$52,7,FALSE)</f>
        <v>0</v>
      </c>
      <c r="J238" s="29">
        <f>VLOOKUP(VLOOKUP($B238,BTS!$E$2:$F$60,2,FALSE),Transpose_Avg_msg_adult!$O$1:$AA$52,8,FALSE)</f>
        <v>0.0465116279069767</v>
      </c>
      <c r="K238" s="29">
        <f>VLOOKUP(VLOOKUP($B238,BTS!$E$2:$F$60,2,FALSE),Transpose_Avg_msg_adult!$O$1:$AA$52,9,FALSE)</f>
        <v>0</v>
      </c>
      <c r="L238" s="29">
        <f>VLOOKUP(VLOOKUP($B238,BTS!$E$2:$F$60,2,FALSE),Transpose_Avg_msg_adult!$O$1:$AA$52,10,FALSE)</f>
        <v>0</v>
      </c>
      <c r="M238" s="29">
        <f>VLOOKUP(VLOOKUP($B238,BTS!$E$2:$F$60,2,FALSE),Transpose_Avg_msg_adult!$O$1:$AA$52,11,FALSE)</f>
        <v>0</v>
      </c>
      <c r="N238" s="29">
        <f>VLOOKUP(VLOOKUP($B238,BTS!$E$2:$F$60,2,FALSE),Transpose_Avg_msg_adult!$O$1:$AA$52,12,FALSE)</f>
        <v>0.0588235294117647</v>
      </c>
      <c r="O238" s="110">
        <f>VLOOKUP(VLOOKUP($B238,BTS!$E$2:$F$60,2,FALSE),Transpose_Avg_msg_adult!$O$1:$AA$52,13,FALSE)</f>
        <v>0</v>
      </c>
    </row>
    <row r="239" spans="2:15" ht="17" hidden="1" outlineLevel="1" thickBot="1">
      <c r="B239" s="31" t="s">
        <v>141</v>
      </c>
      <c r="C239" s="28">
        <f>VLOOKUP(VLOOKUP($B239,VName,2,FALSE),Regression_msg_adult!$J$7:$K$50,2,FALSE)</f>
        <v>0</v>
      </c>
      <c r="D239" s="29">
        <f>VLOOKUP(VLOOKUP($B239,BTS!$E$2:$F$60,2,FALSE),Transpose_Avg_msg_adult!$O$1:$AA$52,2,FALSE)</f>
        <v>0.30672268907563</v>
      </c>
      <c r="E239" s="29">
        <f>VLOOKUP(VLOOKUP($B239,BTS!$E$2:$F$60,2,FALSE),Transpose_Avg_msg_adult!$O$1:$AA$52,3,FALSE)</f>
        <v>0.40</v>
      </c>
      <c r="F239" s="29">
        <f>VLOOKUP(VLOOKUP($B239,BTS!$E$2:$F$60,2,FALSE),Transpose_Avg_msg_adult!$O$1:$AA$52,4,FALSE)</f>
        <v>0.16</v>
      </c>
      <c r="G239" s="29">
        <f>VLOOKUP(VLOOKUP($B239,BTS!$E$2:$F$60,2,FALSE),Transpose_Avg_msg_adult!$O$1:$AA$52,5,FALSE)</f>
        <v>0.215686274509804</v>
      </c>
      <c r="H239" s="29">
        <f>VLOOKUP(VLOOKUP($B239,BTS!$E$2:$F$60,2,FALSE),Transpose_Avg_msg_adult!$O$1:$AA$52,6,FALSE)</f>
        <v>0.50</v>
      </c>
      <c r="I239" s="29">
        <f>VLOOKUP(VLOOKUP($B239,BTS!$E$2:$F$60,2,FALSE),Transpose_Avg_msg_adult!$O$1:$AA$52,7,FALSE)</f>
        <v>0.333333333333333</v>
      </c>
      <c r="J239" s="29">
        <f>VLOOKUP(VLOOKUP($B239,BTS!$E$2:$F$60,2,FALSE),Transpose_Avg_msg_adult!$O$1:$AA$52,8,FALSE)</f>
        <v>0.116279069767442</v>
      </c>
      <c r="K239" s="29">
        <f>VLOOKUP(VLOOKUP($B239,BTS!$E$2:$F$60,2,FALSE),Transpose_Avg_msg_adult!$O$1:$AA$52,9,FALSE)</f>
        <v>0.148648648648649</v>
      </c>
      <c r="L239" s="29">
        <f>VLOOKUP(VLOOKUP($B239,BTS!$E$2:$F$60,2,FALSE),Transpose_Avg_msg_adult!$O$1:$AA$52,10,FALSE)</f>
        <v>0.125</v>
      </c>
      <c r="M239" s="29">
        <f>VLOOKUP(VLOOKUP($B239,BTS!$E$2:$F$60,2,FALSE),Transpose_Avg_msg_adult!$O$1:$AA$52,11,FALSE)</f>
        <v>0.333333333333333</v>
      </c>
      <c r="N239" s="29">
        <f>VLOOKUP(VLOOKUP($B239,BTS!$E$2:$F$60,2,FALSE),Transpose_Avg_msg_adult!$O$1:$AA$52,12,FALSE)</f>
        <v>0.235294117647059</v>
      </c>
      <c r="O239" s="110">
        <f>VLOOKUP(VLOOKUP($B239,BTS!$E$2:$F$60,2,FALSE),Transpose_Avg_msg_adult!$O$1:$AA$52,13,FALSE)</f>
        <v>0.357142857142857</v>
      </c>
    </row>
    <row r="240" spans="2:15" ht="17" hidden="1" outlineLevel="1" thickBot="1">
      <c r="B240" s="31" t="s">
        <v>142</v>
      </c>
      <c r="C240" s="28">
        <f>VLOOKUP(VLOOKUP($B240,VName,2,FALSE),Regression_msg_adult!$J$7:$K$50,2,FALSE)</f>
        <v>0</v>
      </c>
      <c r="D240" s="29">
        <f>VLOOKUP(VLOOKUP($B240,BTS!$E$2:$F$60,2,FALSE),Transpose_Avg_msg_adult!$O$1:$AA$52,2,FALSE)</f>
        <v>0.701680672268908</v>
      </c>
      <c r="E240" s="29">
        <f>VLOOKUP(VLOOKUP($B240,BTS!$E$2:$F$60,2,FALSE),Transpose_Avg_msg_adult!$O$1:$AA$52,3,FALSE)</f>
        <v>0.833333333333333</v>
      </c>
      <c r="F240" s="29">
        <f>VLOOKUP(VLOOKUP($B240,BTS!$E$2:$F$60,2,FALSE),Transpose_Avg_msg_adult!$O$1:$AA$52,4,FALSE)</f>
        <v>0.52</v>
      </c>
      <c r="G240" s="29">
        <f>VLOOKUP(VLOOKUP($B240,BTS!$E$2:$F$60,2,FALSE),Transpose_Avg_msg_adult!$O$1:$AA$52,5,FALSE)</f>
        <v>0.411764705882353</v>
      </c>
      <c r="H240" s="29">
        <f>VLOOKUP(VLOOKUP($B240,BTS!$E$2:$F$60,2,FALSE),Transpose_Avg_msg_adult!$O$1:$AA$52,6,FALSE)</f>
        <v>0.50</v>
      </c>
      <c r="I240" s="29">
        <f>VLOOKUP(VLOOKUP($B240,BTS!$E$2:$F$60,2,FALSE),Transpose_Avg_msg_adult!$O$1:$AA$52,7,FALSE)</f>
        <v>0.833333333333333</v>
      </c>
      <c r="J240" s="29">
        <f>VLOOKUP(VLOOKUP($B240,BTS!$E$2:$F$60,2,FALSE),Transpose_Avg_msg_adult!$O$1:$AA$52,8,FALSE)</f>
        <v>0.604651162790698</v>
      </c>
      <c r="K240" s="29">
        <f>VLOOKUP(VLOOKUP($B240,BTS!$E$2:$F$60,2,FALSE),Transpose_Avg_msg_adult!$O$1:$AA$52,9,FALSE)</f>
        <v>0.391891891891892</v>
      </c>
      <c r="L240" s="29">
        <f>VLOOKUP(VLOOKUP($B240,BTS!$E$2:$F$60,2,FALSE),Transpose_Avg_msg_adult!$O$1:$AA$52,10,FALSE)</f>
        <v>0.25</v>
      </c>
      <c r="M240" s="29">
        <f>VLOOKUP(VLOOKUP($B240,BTS!$E$2:$F$60,2,FALSE),Transpose_Avg_msg_adult!$O$1:$AA$52,11,FALSE)</f>
        <v>0.666666666666667</v>
      </c>
      <c r="N240" s="29">
        <f>VLOOKUP(VLOOKUP($B240,BTS!$E$2:$F$60,2,FALSE),Transpose_Avg_msg_adult!$O$1:$AA$52,12,FALSE)</f>
        <v>0.941176470588235</v>
      </c>
      <c r="O240" s="110">
        <f>VLOOKUP(VLOOKUP($B240,BTS!$E$2:$F$60,2,FALSE),Transpose_Avg_msg_adult!$O$1:$AA$52,13,FALSE)</f>
        <v>0.714285714285714</v>
      </c>
    </row>
    <row r="241" spans="2:15" ht="17" hidden="1" outlineLevel="1" thickBot="1">
      <c r="B241" s="31" t="s">
        <v>143</v>
      </c>
      <c r="C241" s="28">
        <f>VLOOKUP(VLOOKUP($B241,VName,2,FALSE),Regression_msg_adult!$J$7:$K$50,2,FALSE)</f>
        <v>0</v>
      </c>
      <c r="D241" s="29">
        <f>VLOOKUP(VLOOKUP($B241,BTS!$E$2:$F$60,2,FALSE),Transpose_Avg_msg_adult!$O$1:$AA$52,2,FALSE)</f>
        <v>0.0252100840336134</v>
      </c>
      <c r="E241" s="29">
        <f>VLOOKUP(VLOOKUP($B241,BTS!$E$2:$F$60,2,FALSE),Transpose_Avg_msg_adult!$O$1:$AA$52,3,FALSE)</f>
        <v>0</v>
      </c>
      <c r="F241" s="29">
        <f>VLOOKUP(VLOOKUP($B241,BTS!$E$2:$F$60,2,FALSE),Transpose_Avg_msg_adult!$O$1:$AA$52,4,FALSE)</f>
        <v>0</v>
      </c>
      <c r="G241" s="29">
        <f>VLOOKUP(VLOOKUP($B241,BTS!$E$2:$F$60,2,FALSE),Transpose_Avg_msg_adult!$O$1:$AA$52,5,FALSE)</f>
        <v>0</v>
      </c>
      <c r="H241" s="29">
        <f>VLOOKUP(VLOOKUP($B241,BTS!$E$2:$F$60,2,FALSE),Transpose_Avg_msg_adult!$O$1:$AA$52,6,FALSE)</f>
        <v>0</v>
      </c>
      <c r="I241" s="29">
        <f>VLOOKUP(VLOOKUP($B241,BTS!$E$2:$F$60,2,FALSE),Transpose_Avg_msg_adult!$O$1:$AA$52,7,FALSE)</f>
        <v>0</v>
      </c>
      <c r="J241" s="29">
        <f>VLOOKUP(VLOOKUP($B241,BTS!$E$2:$F$60,2,FALSE),Transpose_Avg_msg_adult!$O$1:$AA$52,8,FALSE)</f>
        <v>0.0232558139534884</v>
      </c>
      <c r="K241" s="29">
        <f>VLOOKUP(VLOOKUP($B241,BTS!$E$2:$F$60,2,FALSE),Transpose_Avg_msg_adult!$O$1:$AA$52,9,FALSE)</f>
        <v>0.0135135135135135</v>
      </c>
      <c r="L241" s="29">
        <f>VLOOKUP(VLOOKUP($B241,BTS!$E$2:$F$60,2,FALSE),Transpose_Avg_msg_adult!$O$1:$AA$52,10,FALSE)</f>
        <v>0</v>
      </c>
      <c r="M241" s="29">
        <f>VLOOKUP(VLOOKUP($B241,BTS!$E$2:$F$60,2,FALSE),Transpose_Avg_msg_adult!$O$1:$AA$52,11,FALSE)</f>
        <v>0.238095238095238</v>
      </c>
      <c r="N241" s="29">
        <f>VLOOKUP(VLOOKUP($B241,BTS!$E$2:$F$60,2,FALSE),Transpose_Avg_msg_adult!$O$1:$AA$52,12,FALSE)</f>
        <v>0.0588235294117647</v>
      </c>
      <c r="O241" s="110">
        <f>VLOOKUP(VLOOKUP($B241,BTS!$E$2:$F$60,2,FALSE),Transpose_Avg_msg_adult!$O$1:$AA$52,13,FALSE)</f>
        <v>0</v>
      </c>
    </row>
    <row r="242" spans="2:15" ht="17" hidden="1" outlineLevel="1" thickBot="1">
      <c r="B242" s="31" t="s">
        <v>144</v>
      </c>
      <c r="C242" s="28">
        <f>VLOOKUP(VLOOKUP($B242,VName,2,FALSE),Regression_msg_adult!$J$7:$K$50,2,FALSE)</f>
        <v>0</v>
      </c>
      <c r="D242" s="29">
        <f>VLOOKUP(VLOOKUP($B242,BTS!$E$2:$F$60,2,FALSE),Transpose_Avg_msg_adult!$O$1:$AA$52,2,FALSE)</f>
        <v>0.113445378151261</v>
      </c>
      <c r="E242" s="29">
        <f>VLOOKUP(VLOOKUP($B242,BTS!$E$2:$F$60,2,FALSE),Transpose_Avg_msg_adult!$O$1:$AA$52,3,FALSE)</f>
        <v>0.0333333333333333</v>
      </c>
      <c r="F242" s="29">
        <f>VLOOKUP(VLOOKUP($B242,BTS!$E$2:$F$60,2,FALSE),Transpose_Avg_msg_adult!$O$1:$AA$52,4,FALSE)</f>
        <v>0.08</v>
      </c>
      <c r="G242" s="29">
        <f>VLOOKUP(VLOOKUP($B242,BTS!$E$2:$F$60,2,FALSE),Transpose_Avg_msg_adult!$O$1:$AA$52,5,FALSE)</f>
        <v>0.0196078431372549</v>
      </c>
      <c r="H242" s="29">
        <f>VLOOKUP(VLOOKUP($B242,BTS!$E$2:$F$60,2,FALSE),Transpose_Avg_msg_adult!$O$1:$AA$52,6,FALSE)</f>
        <v>0</v>
      </c>
      <c r="I242" s="29">
        <f>VLOOKUP(VLOOKUP($B242,BTS!$E$2:$F$60,2,FALSE),Transpose_Avg_msg_adult!$O$1:$AA$52,7,FALSE)</f>
        <v>0.111111111111111</v>
      </c>
      <c r="J242" s="29">
        <f>VLOOKUP(VLOOKUP($B242,BTS!$E$2:$F$60,2,FALSE),Transpose_Avg_msg_adult!$O$1:$AA$52,8,FALSE)</f>
        <v>0.0232558139534884</v>
      </c>
      <c r="K242" s="29">
        <f>VLOOKUP(VLOOKUP($B242,BTS!$E$2:$F$60,2,FALSE),Transpose_Avg_msg_adult!$O$1:$AA$52,9,FALSE)</f>
        <v>0.243243243243243</v>
      </c>
      <c r="L242" s="29">
        <f>VLOOKUP(VLOOKUP($B242,BTS!$E$2:$F$60,2,FALSE),Transpose_Avg_msg_adult!$O$1:$AA$52,10,FALSE)</f>
        <v>0.1875</v>
      </c>
      <c r="M242" s="29">
        <f>VLOOKUP(VLOOKUP($B242,BTS!$E$2:$F$60,2,FALSE),Transpose_Avg_msg_adult!$O$1:$AA$52,11,FALSE)</f>
        <v>0.238095238095238</v>
      </c>
      <c r="N242" s="29">
        <f>VLOOKUP(VLOOKUP($B242,BTS!$E$2:$F$60,2,FALSE),Transpose_Avg_msg_adult!$O$1:$AA$52,12,FALSE)</f>
        <v>0.117647058823529</v>
      </c>
      <c r="O242" s="110">
        <f>VLOOKUP(VLOOKUP($B242,BTS!$E$2:$F$60,2,FALSE),Transpose_Avg_msg_adult!$O$1:$AA$52,13,FALSE)</f>
        <v>0</v>
      </c>
    </row>
    <row r="243" spans="2:15" ht="16" hidden="1" outlineLevel="1" thickBot="1">
      <c r="B243" s="55" t="s">
        <v>145</v>
      </c>
      <c r="C243" s="28">
        <f>VLOOKUP(VLOOKUP($B243,VName,2,FALSE),Regression_msg_adult!$J$7:$K$50,2,FALSE)</f>
        <v>0</v>
      </c>
      <c r="D243" s="29">
        <f>VLOOKUP(VLOOKUP($B243,BTS!$E$2:$F$60,2,FALSE),Transpose_Avg_msg_adult!$O$1:$AA$52,2,FALSE)</f>
        <v>0.0126050420168067</v>
      </c>
      <c r="E243" s="29">
        <f>VLOOKUP(VLOOKUP($B243,BTS!$E$2:$F$60,2,FALSE),Transpose_Avg_msg_adult!$O$1:$AA$52,3,FALSE)</f>
        <v>0</v>
      </c>
      <c r="F243" s="29">
        <f>VLOOKUP(VLOOKUP($B243,BTS!$E$2:$F$60,2,FALSE),Transpose_Avg_msg_adult!$O$1:$AA$52,4,FALSE)</f>
        <v>0</v>
      </c>
      <c r="G243" s="29">
        <f>VLOOKUP(VLOOKUP($B243,BTS!$E$2:$F$60,2,FALSE),Transpose_Avg_msg_adult!$O$1:$AA$52,5,FALSE)</f>
        <v>0</v>
      </c>
      <c r="H243" s="29">
        <f>VLOOKUP(VLOOKUP($B243,BTS!$E$2:$F$60,2,FALSE),Transpose_Avg_msg_adult!$O$1:$AA$52,6,FALSE)</f>
        <v>0</v>
      </c>
      <c r="I243" s="29">
        <f>VLOOKUP(VLOOKUP($B243,BTS!$E$2:$F$60,2,FALSE),Transpose_Avg_msg_adult!$O$1:$AA$52,7,FALSE)</f>
        <v>0</v>
      </c>
      <c r="J243" s="29">
        <f>VLOOKUP(VLOOKUP($B243,BTS!$E$2:$F$60,2,FALSE),Transpose_Avg_msg_adult!$O$1:$AA$52,8,FALSE)</f>
        <v>0</v>
      </c>
      <c r="K243" s="29">
        <f>VLOOKUP(VLOOKUP($B243,BTS!$E$2:$F$60,2,FALSE),Transpose_Avg_msg_adult!$O$1:$AA$52,9,FALSE)</f>
        <v>0</v>
      </c>
      <c r="L243" s="29">
        <f>VLOOKUP(VLOOKUP($B243,BTS!$E$2:$F$60,2,FALSE),Transpose_Avg_msg_adult!$O$1:$AA$52,10,FALSE)</f>
        <v>0</v>
      </c>
      <c r="M243" s="29">
        <f>VLOOKUP(VLOOKUP($B243,BTS!$E$2:$F$60,2,FALSE),Transpose_Avg_msg_adult!$O$1:$AA$52,11,FALSE)</f>
        <v>0</v>
      </c>
      <c r="N243" s="29">
        <f>VLOOKUP(VLOOKUP($B243,BTS!$E$2:$F$60,2,FALSE),Transpose_Avg_msg_adult!$O$1:$AA$52,12,FALSE)</f>
        <v>0</v>
      </c>
      <c r="O243" s="110">
        <f>VLOOKUP(VLOOKUP($B243,BTS!$E$2:$F$60,2,FALSE),Transpose_Avg_msg_adult!$O$1:$AA$52,13,FALSE)</f>
        <v>0</v>
      </c>
    </row>
    <row r="244" spans="2:15" ht="17" hidden="1" outlineLevel="1" thickBot="1">
      <c r="B244" s="32" t="s">
        <v>146</v>
      </c>
      <c r="C244" s="28">
        <f>VLOOKUP(VLOOKUP($B244,VName,2,FALSE),Regression_msg_adult!$J$7:$K$50,2,FALSE)</f>
        <v>0</v>
      </c>
      <c r="D244" s="29">
        <f>VLOOKUP(VLOOKUP($B244,BTS!$E$2:$F$60,2,FALSE),Transpose_Avg_msg_adult!$O$1:$AA$52,2,FALSE)</f>
        <v>0.008691</v>
      </c>
      <c r="E244" s="29">
        <f>VLOOKUP(VLOOKUP($B244,BTS!$E$2:$F$60,2,FALSE),Transpose_Avg_msg_adult!$O$1:$AA$52,3,FALSE)</f>
        <v>0.005101</v>
      </c>
      <c r="F244" s="29">
        <f>VLOOKUP(VLOOKUP($B244,BTS!$E$2:$F$60,2,FALSE),Transpose_Avg_msg_adult!$O$1:$AA$52,4,FALSE)</f>
        <v>0.007289</v>
      </c>
      <c r="G244" s="29">
        <f>VLOOKUP(VLOOKUP($B244,BTS!$E$2:$F$60,2,FALSE),Transpose_Avg_msg_adult!$O$1:$AA$52,5,FALSE)</f>
        <v>0.013547</v>
      </c>
      <c r="H244" s="29">
        <f>VLOOKUP(VLOOKUP($B244,BTS!$E$2:$F$60,2,FALSE),Transpose_Avg_msg_adult!$O$1:$AA$52,6,FALSE)</f>
        <v>0.005192</v>
      </c>
      <c r="I244" s="29">
        <f>VLOOKUP(VLOOKUP($B244,BTS!$E$2:$F$60,2,FALSE),Transpose_Avg_msg_adult!$O$1:$AA$52,7,FALSE)</f>
        <v>0.015184</v>
      </c>
      <c r="J244" s="29">
        <f>VLOOKUP(VLOOKUP($B244,BTS!$E$2:$F$60,2,FALSE),Transpose_Avg_msg_adult!$O$1:$AA$52,8,FALSE)</f>
        <v>0.014522</v>
      </c>
      <c r="K244" s="29">
        <f>VLOOKUP(VLOOKUP($B244,BTS!$E$2:$F$60,2,FALSE),Transpose_Avg_msg_adult!$O$1:$AA$52,9,FALSE)</f>
        <v>0.010157</v>
      </c>
      <c r="L244" s="29">
        <f>VLOOKUP(VLOOKUP($B244,BTS!$E$2:$F$60,2,FALSE),Transpose_Avg_msg_adult!$O$1:$AA$52,10,FALSE)</f>
        <v>0.009691</v>
      </c>
      <c r="M244" s="29">
        <f>VLOOKUP(VLOOKUP($B244,BTS!$E$2:$F$60,2,FALSE),Transpose_Avg_msg_adult!$O$1:$AA$52,11,FALSE)</f>
        <v>0.00468</v>
      </c>
      <c r="N244" s="29">
        <f>VLOOKUP(VLOOKUP($B244,BTS!$E$2:$F$60,2,FALSE),Transpose_Avg_msg_adult!$O$1:$AA$52,12,FALSE)</f>
        <v>0.014089</v>
      </c>
      <c r="O244" s="110">
        <f>VLOOKUP(VLOOKUP($B244,BTS!$E$2:$F$60,2,FALSE),Transpose_Avg_msg_adult!$O$1:$AA$52,13,FALSE)</f>
        <v>0.001238</v>
      </c>
    </row>
    <row r="245" spans="2:15" ht="17" hidden="1" outlineLevel="1" thickBot="1">
      <c r="B245" s="30" t="s">
        <v>147</v>
      </c>
      <c r="C245" s="28">
        <f>VLOOKUP(VLOOKUP($B245,VName,2,FALSE),Regression_msg_adult!$J$7:$K$50,2,FALSE)</f>
        <v>0</v>
      </c>
      <c r="D245" s="29">
        <f>VLOOKUP(VLOOKUP($B245,BTS!$E$2:$F$60,2,FALSE),Transpose_Avg_msg_adult!$O$1:$AA$52,2,FALSE)</f>
        <v>0.064477</v>
      </c>
      <c r="E245" s="29">
        <f>VLOOKUP(VLOOKUP($B245,BTS!$E$2:$F$60,2,FALSE),Transpose_Avg_msg_adult!$O$1:$AA$52,3,FALSE)</f>
        <v>0.042467</v>
      </c>
      <c r="F245" s="29">
        <f>VLOOKUP(VLOOKUP($B245,BTS!$E$2:$F$60,2,FALSE),Transpose_Avg_msg_adult!$O$1:$AA$52,4,FALSE)</f>
        <v>0.051669</v>
      </c>
      <c r="G245" s="29">
        <f>VLOOKUP(VLOOKUP($B245,BTS!$E$2:$F$60,2,FALSE),Transpose_Avg_msg_adult!$O$1:$AA$52,5,FALSE)</f>
        <v>0.049529</v>
      </c>
      <c r="H245" s="29">
        <f>VLOOKUP(VLOOKUP($B245,BTS!$E$2:$F$60,2,FALSE),Transpose_Avg_msg_adult!$O$1:$AA$52,6,FALSE)</f>
        <v>0.061038</v>
      </c>
      <c r="I245" s="29">
        <f>VLOOKUP(VLOOKUP($B245,BTS!$E$2:$F$60,2,FALSE),Transpose_Avg_msg_adult!$O$1:$AA$52,7,FALSE)</f>
        <v>0.041407</v>
      </c>
      <c r="J245" s="29">
        <f>VLOOKUP(VLOOKUP($B245,BTS!$E$2:$F$60,2,FALSE),Transpose_Avg_msg_adult!$O$1:$AA$52,8,FALSE)</f>
        <v>0.049486</v>
      </c>
      <c r="K245" s="29">
        <f>VLOOKUP(VLOOKUP($B245,BTS!$E$2:$F$60,2,FALSE),Transpose_Avg_msg_adult!$O$1:$AA$52,9,FALSE)</f>
        <v>0.055378</v>
      </c>
      <c r="L245" s="29">
        <f>VLOOKUP(VLOOKUP($B245,BTS!$E$2:$F$60,2,FALSE),Transpose_Avg_msg_adult!$O$1:$AA$52,10,FALSE)</f>
        <v>0.042309</v>
      </c>
      <c r="M245" s="29">
        <f>VLOOKUP(VLOOKUP($B245,BTS!$E$2:$F$60,2,FALSE),Transpose_Avg_msg_adult!$O$1:$AA$52,11,FALSE)</f>
        <v>0.054896</v>
      </c>
      <c r="N245" s="29">
        <f>VLOOKUP(VLOOKUP($B245,BTS!$E$2:$F$60,2,FALSE),Transpose_Avg_msg_adult!$O$1:$AA$52,12,FALSE)</f>
        <v>0.057901</v>
      </c>
      <c r="O245" s="110">
        <f>VLOOKUP(VLOOKUP($B245,BTS!$E$2:$F$60,2,FALSE),Transpose_Avg_msg_adult!$O$1:$AA$52,13,FALSE)</f>
        <v>0.059977</v>
      </c>
    </row>
    <row r="246" spans="2:15" ht="17" hidden="1" outlineLevel="1" thickBot="1">
      <c r="B246" s="30" t="s">
        <v>148</v>
      </c>
      <c r="C246" s="28">
        <f>VLOOKUP(VLOOKUP($B246,VName,2,FALSE),Regression_msg_adult!$J$7:$K$50,2,FALSE)</f>
        <v>0</v>
      </c>
      <c r="D246" s="29">
        <f>VLOOKUP(VLOOKUP($B246,BTS!$E$2:$F$60,2,FALSE),Transpose_Avg_msg_adult!$O$1:$AA$52,2,FALSE)</f>
        <v>0.140772</v>
      </c>
      <c r="E246" s="29">
        <f>VLOOKUP(VLOOKUP($B246,BTS!$E$2:$F$60,2,FALSE),Transpose_Avg_msg_adult!$O$1:$AA$52,3,FALSE)</f>
        <v>0.304375</v>
      </c>
      <c r="F246" s="29">
        <f>VLOOKUP(VLOOKUP($B246,BTS!$E$2:$F$60,2,FALSE),Transpose_Avg_msg_adult!$O$1:$AA$52,4,FALSE)</f>
        <v>0.225784</v>
      </c>
      <c r="G246" s="29">
        <f>VLOOKUP(VLOOKUP($B246,BTS!$E$2:$F$60,2,FALSE),Transpose_Avg_msg_adult!$O$1:$AA$52,5,FALSE)</f>
        <v>0.241784</v>
      </c>
      <c r="H246" s="29">
        <f>VLOOKUP(VLOOKUP($B246,BTS!$E$2:$F$60,2,FALSE),Transpose_Avg_msg_adult!$O$1:$AA$52,6,FALSE)</f>
        <v>0.084707</v>
      </c>
      <c r="I246" s="29">
        <f>VLOOKUP(VLOOKUP($B246,BTS!$E$2:$F$60,2,FALSE),Transpose_Avg_msg_adult!$O$1:$AA$52,7,FALSE)</f>
        <v>0.175511</v>
      </c>
      <c r="J246" s="29">
        <f>VLOOKUP(VLOOKUP($B246,BTS!$E$2:$F$60,2,FALSE),Transpose_Avg_msg_adult!$O$1:$AA$52,8,FALSE)</f>
        <v>0.158481</v>
      </c>
      <c r="K246" s="29">
        <f>VLOOKUP(VLOOKUP($B246,BTS!$E$2:$F$60,2,FALSE),Transpose_Avg_msg_adult!$O$1:$AA$52,9,FALSE)</f>
        <v>0.143471</v>
      </c>
      <c r="L246" s="29">
        <f>VLOOKUP(VLOOKUP($B246,BTS!$E$2:$F$60,2,FALSE),Transpose_Avg_msg_adult!$O$1:$AA$52,10,FALSE)</f>
        <v>0.289936</v>
      </c>
      <c r="M246" s="29">
        <f>VLOOKUP(VLOOKUP($B246,BTS!$E$2:$F$60,2,FALSE),Transpose_Avg_msg_adult!$O$1:$AA$52,11,FALSE)</f>
        <v>0.155823</v>
      </c>
      <c r="N246" s="29">
        <f>VLOOKUP(VLOOKUP($B246,BTS!$E$2:$F$60,2,FALSE),Transpose_Avg_msg_adult!$O$1:$AA$52,12,FALSE)</f>
        <v>0.206352</v>
      </c>
      <c r="O246" s="110">
        <f>VLOOKUP(VLOOKUP($B246,BTS!$E$2:$F$60,2,FALSE),Transpose_Avg_msg_adult!$O$1:$AA$52,13,FALSE)</f>
        <v>0.089479</v>
      </c>
    </row>
    <row r="247" spans="2:15" ht="17" hidden="1" outlineLevel="1" thickBot="1">
      <c r="B247" s="30" t="s">
        <v>149</v>
      </c>
      <c r="C247" s="28">
        <f>VLOOKUP(VLOOKUP($B247,VName,2,FALSE),Regression_msg_adult!$J$7:$K$50,2,FALSE)</f>
        <v>-41.878606564159</v>
      </c>
      <c r="D247" s="29">
        <f>VLOOKUP(VLOOKUP($B247,BTS!$E$2:$F$60,2,FALSE),Transpose_Avg_msg_adult!$O$1:$AA$52,2,FALSE)</f>
        <v>0.008448</v>
      </c>
      <c r="E247" s="29">
        <f>VLOOKUP(VLOOKUP($B247,BTS!$E$2:$F$60,2,FALSE),Transpose_Avg_msg_adult!$O$1:$AA$52,3,FALSE)</f>
        <v>0.008877</v>
      </c>
      <c r="F247" s="29">
        <f>VLOOKUP(VLOOKUP($B247,BTS!$E$2:$F$60,2,FALSE),Transpose_Avg_msg_adult!$O$1:$AA$52,4,FALSE)</f>
        <v>0.009521</v>
      </c>
      <c r="G247" s="29">
        <f>VLOOKUP(VLOOKUP($B247,BTS!$E$2:$F$60,2,FALSE),Transpose_Avg_msg_adult!$O$1:$AA$52,5,FALSE)</f>
        <v>0.008506</v>
      </c>
      <c r="H247" s="29">
        <f>VLOOKUP(VLOOKUP($B247,BTS!$E$2:$F$60,2,FALSE),Transpose_Avg_msg_adult!$O$1:$AA$52,6,FALSE)</f>
        <v>0.008491</v>
      </c>
      <c r="I247" s="29">
        <f>VLOOKUP(VLOOKUP($B247,BTS!$E$2:$F$60,2,FALSE),Transpose_Avg_msg_adult!$O$1:$AA$52,7,FALSE)</f>
        <v>0.008435</v>
      </c>
      <c r="J247" s="29">
        <f>VLOOKUP(VLOOKUP($B247,BTS!$E$2:$F$60,2,FALSE),Transpose_Avg_msg_adult!$O$1:$AA$52,8,FALSE)</f>
        <v>0.011219</v>
      </c>
      <c r="K247" s="29">
        <f>VLOOKUP(VLOOKUP($B247,BTS!$E$2:$F$60,2,FALSE),Transpose_Avg_msg_adult!$O$1:$AA$52,9,FALSE)</f>
        <v>0.010511</v>
      </c>
      <c r="L247" s="29">
        <f>VLOOKUP(VLOOKUP($B247,BTS!$E$2:$F$60,2,FALSE),Transpose_Avg_msg_adult!$O$1:$AA$52,10,FALSE)</f>
        <v>0.006454</v>
      </c>
      <c r="M247" s="29">
        <f>VLOOKUP(VLOOKUP($B247,BTS!$E$2:$F$60,2,FALSE),Transpose_Avg_msg_adult!$O$1:$AA$52,11,FALSE)</f>
        <v>0.005352</v>
      </c>
      <c r="N247" s="29">
        <f>VLOOKUP(VLOOKUP($B247,BTS!$E$2:$F$60,2,FALSE),Transpose_Avg_msg_adult!$O$1:$AA$52,12,FALSE)</f>
        <v>0.011939</v>
      </c>
      <c r="O247" s="110">
        <f>VLOOKUP(VLOOKUP($B247,BTS!$E$2:$F$60,2,FALSE),Transpose_Avg_msg_adult!$O$1:$AA$52,13,FALSE)</f>
        <v>0.011805</v>
      </c>
    </row>
    <row r="248" spans="2:15" ht="17" hidden="1" outlineLevel="1" thickBot="1">
      <c r="B248" s="30" t="s">
        <v>150</v>
      </c>
      <c r="C248" s="28">
        <f>VLOOKUP(VLOOKUP($B248,VName,2,FALSE),Regression_msg_adult!$J$7:$K$50,2,FALSE)</f>
        <v>0</v>
      </c>
      <c r="D248" s="29">
        <f>VLOOKUP(VLOOKUP($B248,BTS!$E$2:$F$60,2,FALSE),Transpose_Avg_msg_adult!$O$1:$AA$52,2,FALSE)</f>
        <v>0.032467</v>
      </c>
      <c r="E248" s="29">
        <f>VLOOKUP(VLOOKUP($B248,BTS!$E$2:$F$60,2,FALSE),Transpose_Avg_msg_adult!$O$1:$AA$52,3,FALSE)</f>
        <v>0.032168</v>
      </c>
      <c r="F248" s="29">
        <f>VLOOKUP(VLOOKUP($B248,BTS!$E$2:$F$60,2,FALSE),Transpose_Avg_msg_adult!$O$1:$AA$52,4,FALSE)</f>
        <v>0.041736</v>
      </c>
      <c r="G248" s="29">
        <f>VLOOKUP(VLOOKUP($B248,BTS!$E$2:$F$60,2,FALSE),Transpose_Avg_msg_adult!$O$1:$AA$52,5,FALSE)</f>
        <v>0.031245</v>
      </c>
      <c r="H248" s="29">
        <f>VLOOKUP(VLOOKUP($B248,BTS!$E$2:$F$60,2,FALSE),Transpose_Avg_msg_adult!$O$1:$AA$52,6,FALSE)</f>
        <v>0.058558</v>
      </c>
      <c r="I248" s="29">
        <f>VLOOKUP(VLOOKUP($B248,BTS!$E$2:$F$60,2,FALSE),Transpose_Avg_msg_adult!$O$1:$AA$52,7,FALSE)</f>
        <v>0.036335</v>
      </c>
      <c r="J248" s="29">
        <f>VLOOKUP(VLOOKUP($B248,BTS!$E$2:$F$60,2,FALSE),Transpose_Avg_msg_adult!$O$1:$AA$52,8,FALSE)</f>
        <v>0.035314</v>
      </c>
      <c r="K248" s="29">
        <f>VLOOKUP(VLOOKUP($B248,BTS!$E$2:$F$60,2,FALSE),Transpose_Avg_msg_adult!$O$1:$AA$52,9,FALSE)</f>
        <v>0.031958</v>
      </c>
      <c r="L248" s="29">
        <f>VLOOKUP(VLOOKUP($B248,BTS!$E$2:$F$60,2,FALSE),Transpose_Avg_msg_adult!$O$1:$AA$52,10,FALSE)</f>
        <v>0.026898</v>
      </c>
      <c r="M248" s="29">
        <f>VLOOKUP(VLOOKUP($B248,BTS!$E$2:$F$60,2,FALSE),Transpose_Avg_msg_adult!$O$1:$AA$52,11,FALSE)</f>
        <v>0.041742</v>
      </c>
      <c r="N248" s="29">
        <f>VLOOKUP(VLOOKUP($B248,BTS!$E$2:$F$60,2,FALSE),Transpose_Avg_msg_adult!$O$1:$AA$52,12,FALSE)</f>
        <v>0.0326</v>
      </c>
      <c r="O248" s="110">
        <f>VLOOKUP(VLOOKUP($B248,BTS!$E$2:$F$60,2,FALSE),Transpose_Avg_msg_adult!$O$1:$AA$52,13,FALSE)</f>
        <v>0.055496</v>
      </c>
    </row>
    <row r="249" spans="2:15" ht="17" hidden="1" outlineLevel="1" thickBot="1">
      <c r="B249" s="30" t="s">
        <v>151</v>
      </c>
      <c r="C249" s="28">
        <f>VLOOKUP(VLOOKUP($B249,VName,2,FALSE),Regression_msg_adult!$J$7:$K$50,2,FALSE)</f>
        <v>0</v>
      </c>
      <c r="D249" s="29">
        <f>VLOOKUP(VLOOKUP($B249,BTS!$E$2:$F$60,2,FALSE),Transpose_Avg_msg_adult!$O$1:$AA$52,2,FALSE)</f>
        <v>0.092459</v>
      </c>
      <c r="E249" s="29">
        <f>VLOOKUP(VLOOKUP($B249,BTS!$E$2:$F$60,2,FALSE),Transpose_Avg_msg_adult!$O$1:$AA$52,3,FALSE)</f>
        <v>0.075612</v>
      </c>
      <c r="F249" s="29">
        <f>VLOOKUP(VLOOKUP($B249,BTS!$E$2:$F$60,2,FALSE),Transpose_Avg_msg_adult!$O$1:$AA$52,4,FALSE)</f>
        <v>0.080817</v>
      </c>
      <c r="G249" s="29">
        <f>VLOOKUP(VLOOKUP($B249,BTS!$E$2:$F$60,2,FALSE),Transpose_Avg_msg_adult!$O$1:$AA$52,5,FALSE)</f>
        <v>0.061551</v>
      </c>
      <c r="H249" s="29">
        <f>VLOOKUP(VLOOKUP($B249,BTS!$E$2:$F$60,2,FALSE),Transpose_Avg_msg_adult!$O$1:$AA$52,6,FALSE)</f>
        <v>0.125254</v>
      </c>
      <c r="I249" s="29">
        <f>VLOOKUP(VLOOKUP($B249,BTS!$E$2:$F$60,2,FALSE),Transpose_Avg_msg_adult!$O$1:$AA$52,7,FALSE)</f>
        <v>0.068678</v>
      </c>
      <c r="J249" s="29">
        <f>VLOOKUP(VLOOKUP($B249,BTS!$E$2:$F$60,2,FALSE),Transpose_Avg_msg_adult!$O$1:$AA$52,8,FALSE)</f>
        <v>0.051768</v>
      </c>
      <c r="K249" s="29">
        <f>VLOOKUP(VLOOKUP($B249,BTS!$E$2:$F$60,2,FALSE),Transpose_Avg_msg_adult!$O$1:$AA$52,9,FALSE)</f>
        <v>0.077317</v>
      </c>
      <c r="L249" s="29">
        <f>VLOOKUP(VLOOKUP($B249,BTS!$E$2:$F$60,2,FALSE),Transpose_Avg_msg_adult!$O$1:$AA$52,10,FALSE)</f>
        <v>0.076403</v>
      </c>
      <c r="M249" s="29">
        <f>VLOOKUP(VLOOKUP($B249,BTS!$E$2:$F$60,2,FALSE),Transpose_Avg_msg_adult!$O$1:$AA$52,11,FALSE)</f>
        <v>0.075359</v>
      </c>
      <c r="N249" s="29">
        <f>VLOOKUP(VLOOKUP($B249,BTS!$E$2:$F$60,2,FALSE),Transpose_Avg_msg_adult!$O$1:$AA$52,12,FALSE)</f>
        <v>0.092931</v>
      </c>
      <c r="O249" s="110">
        <f>VLOOKUP(VLOOKUP($B249,BTS!$E$2:$F$60,2,FALSE),Transpose_Avg_msg_adult!$O$1:$AA$52,13,FALSE)</f>
        <v>0.173571</v>
      </c>
    </row>
    <row r="250" spans="2:15" ht="17" hidden="1" outlineLevel="1" thickBot="1">
      <c r="B250" s="30" t="s">
        <v>152</v>
      </c>
      <c r="C250" s="28">
        <f>VLOOKUP(VLOOKUP($B250,VName,2,FALSE),Regression_msg_adult!$J$7:$K$50,2,FALSE)</f>
        <v>0</v>
      </c>
      <c r="D250" s="29">
        <f>VLOOKUP(VLOOKUP($B250,BTS!$E$2:$F$60,2,FALSE),Transpose_Avg_msg_adult!$O$1:$AA$52,2,FALSE)</f>
        <v>0.23273</v>
      </c>
      <c r="E250" s="29">
        <f>VLOOKUP(VLOOKUP($B250,BTS!$E$2:$F$60,2,FALSE),Transpose_Avg_msg_adult!$O$1:$AA$52,3,FALSE)</f>
        <v>0.212331</v>
      </c>
      <c r="F250" s="29">
        <f>VLOOKUP(VLOOKUP($B250,BTS!$E$2:$F$60,2,FALSE),Transpose_Avg_msg_adult!$O$1:$AA$52,4,FALSE)</f>
        <v>0.22685</v>
      </c>
      <c r="G250" s="29">
        <f>VLOOKUP(VLOOKUP($B250,BTS!$E$2:$F$60,2,FALSE),Transpose_Avg_msg_adult!$O$1:$AA$52,5,FALSE)</f>
        <v>0.247493</v>
      </c>
      <c r="H250" s="29">
        <f>VLOOKUP(VLOOKUP($B250,BTS!$E$2:$F$60,2,FALSE),Transpose_Avg_msg_adult!$O$1:$AA$52,6,FALSE)</f>
        <v>0.19837</v>
      </c>
      <c r="I250" s="29">
        <f>VLOOKUP(VLOOKUP($B250,BTS!$E$2:$F$60,2,FALSE),Transpose_Avg_msg_adult!$O$1:$AA$52,7,FALSE)</f>
        <v>0.293563</v>
      </c>
      <c r="J250" s="29">
        <f>VLOOKUP(VLOOKUP($B250,BTS!$E$2:$F$60,2,FALSE),Transpose_Avg_msg_adult!$O$1:$AA$52,8,FALSE)</f>
        <v>0.262876</v>
      </c>
      <c r="K250" s="29">
        <f>VLOOKUP(VLOOKUP($B250,BTS!$E$2:$F$60,2,FALSE),Transpose_Avg_msg_adult!$O$1:$AA$52,9,FALSE)</f>
        <v>0.288302</v>
      </c>
      <c r="L250" s="29">
        <f>VLOOKUP(VLOOKUP($B250,BTS!$E$2:$F$60,2,FALSE),Transpose_Avg_msg_adult!$O$1:$AA$52,10,FALSE)</f>
        <v>0.194429</v>
      </c>
      <c r="M250" s="29">
        <f>VLOOKUP(VLOOKUP($B250,BTS!$E$2:$F$60,2,FALSE),Transpose_Avg_msg_adult!$O$1:$AA$52,11,FALSE)</f>
        <v>0.221184</v>
      </c>
      <c r="N250" s="29">
        <f>VLOOKUP(VLOOKUP($B250,BTS!$E$2:$F$60,2,FALSE),Transpose_Avg_msg_adult!$O$1:$AA$52,12,FALSE)</f>
        <v>0.223663</v>
      </c>
      <c r="O250" s="110">
        <f>VLOOKUP(VLOOKUP($B250,BTS!$E$2:$F$60,2,FALSE),Transpose_Avg_msg_adult!$O$1:$AA$52,13,FALSE)</f>
        <v>0.246757</v>
      </c>
    </row>
    <row r="251" spans="2:15" ht="17" hidden="1" outlineLevel="1" thickBot="1">
      <c r="B251" s="30" t="s">
        <v>153</v>
      </c>
      <c r="C251" s="28">
        <f>VLOOKUP(VLOOKUP($B251,VName,2,FALSE),Regression_msg_adult!$J$7:$K$50,2,FALSE)</f>
        <v>0</v>
      </c>
      <c r="D251" s="29">
        <f>VLOOKUP(VLOOKUP($B251,BTS!$E$2:$F$60,2,FALSE),Transpose_Avg_msg_adult!$O$1:$AA$52,2,FALSE)</f>
        <v>0.123562</v>
      </c>
      <c r="E251" s="29">
        <f>VLOOKUP(VLOOKUP($B251,BTS!$E$2:$F$60,2,FALSE),Transpose_Avg_msg_adult!$O$1:$AA$52,3,FALSE)</f>
        <v>0.088726</v>
      </c>
      <c r="F251" s="29">
        <f>VLOOKUP(VLOOKUP($B251,BTS!$E$2:$F$60,2,FALSE),Transpose_Avg_msg_adult!$O$1:$AA$52,4,FALSE)</f>
        <v>0.093723</v>
      </c>
      <c r="G251" s="29">
        <f>VLOOKUP(VLOOKUP($B251,BTS!$E$2:$F$60,2,FALSE),Transpose_Avg_msg_adult!$O$1:$AA$52,5,FALSE)</f>
        <v>0.105381</v>
      </c>
      <c r="H251" s="29">
        <f>VLOOKUP(VLOOKUP($B251,BTS!$E$2:$F$60,2,FALSE),Transpose_Avg_msg_adult!$O$1:$AA$52,6,FALSE)</f>
        <v>0.121901</v>
      </c>
      <c r="I251" s="29">
        <f>VLOOKUP(VLOOKUP($B251,BTS!$E$2:$F$60,2,FALSE),Transpose_Avg_msg_adult!$O$1:$AA$52,7,FALSE)</f>
        <v>0.105727</v>
      </c>
      <c r="J251" s="29">
        <f>VLOOKUP(VLOOKUP($B251,BTS!$E$2:$F$60,2,FALSE),Transpose_Avg_msg_adult!$O$1:$AA$52,8,FALSE)</f>
        <v>0.113968</v>
      </c>
      <c r="K251" s="29">
        <f>VLOOKUP(VLOOKUP($B251,BTS!$E$2:$F$60,2,FALSE),Transpose_Avg_msg_adult!$O$1:$AA$52,9,FALSE)</f>
        <v>0.120518</v>
      </c>
      <c r="L251" s="29">
        <f>VLOOKUP(VLOOKUP($B251,BTS!$E$2:$F$60,2,FALSE),Transpose_Avg_msg_adult!$O$1:$AA$52,10,FALSE)</f>
        <v>0.095935</v>
      </c>
      <c r="M251" s="29">
        <f>VLOOKUP(VLOOKUP($B251,BTS!$E$2:$F$60,2,FALSE),Transpose_Avg_msg_adult!$O$1:$AA$52,11,FALSE)</f>
        <v>0.116922</v>
      </c>
      <c r="N251" s="29">
        <f>VLOOKUP(VLOOKUP($B251,BTS!$E$2:$F$60,2,FALSE),Transpose_Avg_msg_adult!$O$1:$AA$52,12,FALSE)</f>
        <v>0.102044</v>
      </c>
      <c r="O251" s="110">
        <f>VLOOKUP(VLOOKUP($B251,BTS!$E$2:$F$60,2,FALSE),Transpose_Avg_msg_adult!$O$1:$AA$52,13,FALSE)</f>
        <v>0.090521</v>
      </c>
    </row>
    <row r="252" spans="2:15" ht="17" hidden="1" outlineLevel="1" thickBot="1">
      <c r="B252" s="30" t="s">
        <v>154</v>
      </c>
      <c r="C252" s="28">
        <f>VLOOKUP(VLOOKUP($B252,VName,2,FALSE),Regression_msg_adult!$J$7:$K$50,2,FALSE)</f>
        <v>0</v>
      </c>
      <c r="D252" s="29">
        <f>VLOOKUP(VLOOKUP($B252,BTS!$E$2:$F$60,2,FALSE),Transpose_Avg_msg_adult!$O$1:$AA$52,2,FALSE)</f>
        <v>0.039221</v>
      </c>
      <c r="E252" s="29">
        <f>VLOOKUP(VLOOKUP($B252,BTS!$E$2:$F$60,2,FALSE),Transpose_Avg_msg_adult!$O$1:$AA$52,3,FALSE)</f>
        <v>0.028498</v>
      </c>
      <c r="F252" s="29">
        <f>VLOOKUP(VLOOKUP($B252,BTS!$E$2:$F$60,2,FALSE),Transpose_Avg_msg_adult!$O$1:$AA$52,4,FALSE)</f>
        <v>0.03138</v>
      </c>
      <c r="G252" s="29">
        <f>VLOOKUP(VLOOKUP($B252,BTS!$E$2:$F$60,2,FALSE),Transpose_Avg_msg_adult!$O$1:$AA$52,5,FALSE)</f>
        <v>0.027089</v>
      </c>
      <c r="H252" s="29">
        <f>VLOOKUP(VLOOKUP($B252,BTS!$E$2:$F$60,2,FALSE),Transpose_Avg_msg_adult!$O$1:$AA$52,6,FALSE)</f>
        <v>0.028421</v>
      </c>
      <c r="I252" s="29">
        <f>VLOOKUP(VLOOKUP($B252,BTS!$E$2:$F$60,2,FALSE),Transpose_Avg_msg_adult!$O$1:$AA$52,7,FALSE)</f>
        <v>0.027355</v>
      </c>
      <c r="J252" s="29">
        <f>VLOOKUP(VLOOKUP($B252,BTS!$E$2:$F$60,2,FALSE),Transpose_Avg_msg_adult!$O$1:$AA$52,8,FALSE)</f>
        <v>0.029118</v>
      </c>
      <c r="K252" s="29">
        <f>VLOOKUP(VLOOKUP($B252,BTS!$E$2:$F$60,2,FALSE),Transpose_Avg_msg_adult!$O$1:$AA$52,9,FALSE)</f>
        <v>0.025794</v>
      </c>
      <c r="L252" s="29">
        <f>VLOOKUP(VLOOKUP($B252,BTS!$E$2:$F$60,2,FALSE),Transpose_Avg_msg_adult!$O$1:$AA$52,10,FALSE)</f>
        <v>0.021778</v>
      </c>
      <c r="M252" s="29">
        <f>VLOOKUP(VLOOKUP($B252,BTS!$E$2:$F$60,2,FALSE),Transpose_Avg_msg_adult!$O$1:$AA$52,11,FALSE)</f>
        <v>0.024742</v>
      </c>
      <c r="N252" s="29">
        <f>VLOOKUP(VLOOKUP($B252,BTS!$E$2:$F$60,2,FALSE),Transpose_Avg_msg_adult!$O$1:$AA$52,12,FALSE)</f>
        <v>0.029576</v>
      </c>
      <c r="O252" s="110">
        <f>VLOOKUP(VLOOKUP($B252,BTS!$E$2:$F$60,2,FALSE),Transpose_Avg_msg_adult!$O$1:$AA$52,13,FALSE)</f>
        <v>0.033121</v>
      </c>
    </row>
    <row r="253" spans="2:15" ht="16" hidden="1" outlineLevel="1" thickBot="1">
      <c r="B253" s="55" t="s">
        <v>155</v>
      </c>
      <c r="C253" s="28">
        <f>VLOOKUP(VLOOKUP($B253,VName,2,FALSE),Regression_msg_adult!$J$7:$K$50,2,FALSE)</f>
        <v>0</v>
      </c>
      <c r="D253" s="29">
        <f>VLOOKUP(VLOOKUP($B253,BTS!$E$2:$F$60,2,FALSE),Transpose_Avg_msg_adult!$O$1:$AA$52,2,FALSE)</f>
        <v>0.210439</v>
      </c>
      <c r="E253" s="29">
        <f>VLOOKUP(VLOOKUP($B253,BTS!$E$2:$F$60,2,FALSE),Transpose_Avg_msg_adult!$O$1:$AA$52,3,FALSE)</f>
        <v>0.171628</v>
      </c>
      <c r="F253" s="29">
        <f>VLOOKUP(VLOOKUP($B253,BTS!$E$2:$F$60,2,FALSE),Transpose_Avg_msg_adult!$O$1:$AA$52,4,FALSE)</f>
        <v>0.19901</v>
      </c>
      <c r="G253" s="29">
        <f>VLOOKUP(VLOOKUP($B253,BTS!$E$2:$F$60,2,FALSE),Transpose_Avg_msg_adult!$O$1:$AA$52,5,FALSE)</f>
        <v>0.166463</v>
      </c>
      <c r="H253" s="29">
        <f>VLOOKUP(VLOOKUP($B253,BTS!$E$2:$F$60,2,FALSE),Transpose_Avg_msg_adult!$O$1:$AA$52,6,FALSE)</f>
        <v>0.270746</v>
      </c>
      <c r="I253" s="29">
        <f>VLOOKUP(VLOOKUP($B253,BTS!$E$2:$F$60,2,FALSE),Transpose_Avg_msg_adult!$O$1:$AA$52,7,FALSE)</f>
        <v>0.183452</v>
      </c>
      <c r="J253" s="29">
        <f>VLOOKUP(VLOOKUP($B253,BTS!$E$2:$F$60,2,FALSE),Transpose_Avg_msg_adult!$O$1:$AA$52,8,FALSE)</f>
        <v>0.201548</v>
      </c>
      <c r="K253" s="29">
        <f>VLOOKUP(VLOOKUP($B253,BTS!$E$2:$F$60,2,FALSE),Transpose_Avg_msg_adult!$O$1:$AA$52,9,FALSE)</f>
        <v>0.154778</v>
      </c>
      <c r="L253" s="29">
        <f>VLOOKUP(VLOOKUP($B253,BTS!$E$2:$F$60,2,FALSE),Transpose_Avg_msg_adult!$O$1:$AA$52,10,FALSE)</f>
        <v>0.192703</v>
      </c>
      <c r="M253" s="29">
        <f>VLOOKUP(VLOOKUP($B253,BTS!$E$2:$F$60,2,FALSE),Transpose_Avg_msg_adult!$O$1:$AA$52,11,FALSE)</f>
        <v>0.256324</v>
      </c>
      <c r="N253" s="29">
        <f>VLOOKUP(VLOOKUP($B253,BTS!$E$2:$F$60,2,FALSE),Transpose_Avg_msg_adult!$O$1:$AA$52,12,FALSE)</f>
        <v>0.192987</v>
      </c>
      <c r="O253" s="110">
        <f>VLOOKUP(VLOOKUP($B253,BTS!$E$2:$F$60,2,FALSE),Transpose_Avg_msg_adult!$O$1:$AA$52,13,FALSE)</f>
        <v>0.188525</v>
      </c>
    </row>
    <row r="254" spans="2:15" ht="17" hidden="1" outlineLevel="1" thickBot="1">
      <c r="B254" s="33" t="s">
        <v>156</v>
      </c>
      <c r="C254" s="28">
        <f>VLOOKUP(VLOOKUP($B254,VName,2,FALSE),Regression_msg_adult!$J$7:$K$50,2,FALSE)</f>
        <v>0</v>
      </c>
      <c r="D254" s="29">
        <f>VLOOKUP(VLOOKUP($B254,BTS!$E$2:$F$60,2,FALSE),Transpose_Avg_msg_adult!$O$1:$AA$52,2,FALSE)</f>
        <v>0.046734</v>
      </c>
      <c r="E254" s="29">
        <f>VLOOKUP(VLOOKUP($B254,BTS!$E$2:$F$60,2,FALSE),Transpose_Avg_msg_adult!$O$1:$AA$52,3,FALSE)</f>
        <v>0.030217</v>
      </c>
      <c r="F254" s="29">
        <f>VLOOKUP(VLOOKUP($B254,BTS!$E$2:$F$60,2,FALSE),Transpose_Avg_msg_adult!$O$1:$AA$52,4,FALSE)</f>
        <v>0.032221</v>
      </c>
      <c r="G254" s="29">
        <f>VLOOKUP(VLOOKUP($B254,BTS!$E$2:$F$60,2,FALSE),Transpose_Avg_msg_adult!$O$1:$AA$52,5,FALSE)</f>
        <v>0.047414</v>
      </c>
      <c r="H254" s="29">
        <f>VLOOKUP(VLOOKUP($B254,BTS!$E$2:$F$60,2,FALSE),Transpose_Avg_msg_adult!$O$1:$AA$52,6,FALSE)</f>
        <v>0.037322</v>
      </c>
      <c r="I254" s="29">
        <f>VLOOKUP(VLOOKUP($B254,BTS!$E$2:$F$60,2,FALSE),Transpose_Avg_msg_adult!$O$1:$AA$52,7,FALSE)</f>
        <v>0.044352</v>
      </c>
      <c r="J254" s="29">
        <f>VLOOKUP(VLOOKUP($B254,BTS!$E$2:$F$60,2,FALSE),Transpose_Avg_msg_adult!$O$1:$AA$52,8,FALSE)</f>
        <v>0.071699</v>
      </c>
      <c r="K254" s="29">
        <f>VLOOKUP(VLOOKUP($B254,BTS!$E$2:$F$60,2,FALSE),Transpose_Avg_msg_adult!$O$1:$AA$52,9,FALSE)</f>
        <v>0.081816</v>
      </c>
      <c r="L254" s="29">
        <f>VLOOKUP(VLOOKUP($B254,BTS!$E$2:$F$60,2,FALSE),Transpose_Avg_msg_adult!$O$1:$AA$52,10,FALSE)</f>
        <v>0.043464</v>
      </c>
      <c r="M254" s="29">
        <f>VLOOKUP(VLOOKUP($B254,BTS!$E$2:$F$60,2,FALSE),Transpose_Avg_msg_adult!$O$1:$AA$52,11,FALSE)</f>
        <v>0.042976</v>
      </c>
      <c r="N254" s="29">
        <f>VLOOKUP(VLOOKUP($B254,BTS!$E$2:$F$60,2,FALSE),Transpose_Avg_msg_adult!$O$1:$AA$52,12,FALSE)</f>
        <v>0.035919</v>
      </c>
      <c r="O254" s="110">
        <f>VLOOKUP(VLOOKUP($B254,BTS!$E$2:$F$60,2,FALSE),Transpose_Avg_msg_adult!$O$1:$AA$52,13,FALSE)</f>
        <v>0.04951</v>
      </c>
    </row>
    <row r="255" spans="2:15" ht="16" hidden="1" outlineLevel="1" thickBot="1">
      <c r="B255" s="56" t="s">
        <v>157</v>
      </c>
      <c r="C255" s="28">
        <f>VLOOKUP(VLOOKUP($B255,VName,2,FALSE),Regression_msg_adult!$J$7:$K$50,2,FALSE)</f>
        <v>0</v>
      </c>
      <c r="D255" s="29">
        <f>VLOOKUP(VLOOKUP($B255,BTS!$E$2:$F$60,2,FALSE),Transpose_Avg_msg_adult!$O$1:$AA$52,2,FALSE)</f>
        <v>0.057027</v>
      </c>
      <c r="E255" s="29">
        <f>VLOOKUP(VLOOKUP($B255,BTS!$E$2:$F$60,2,FALSE),Transpose_Avg_msg_adult!$O$1:$AA$52,3,FALSE)</f>
        <v>0.049609</v>
      </c>
      <c r="F255" s="29">
        <f>VLOOKUP(VLOOKUP($B255,BTS!$E$2:$F$60,2,FALSE),Transpose_Avg_msg_adult!$O$1:$AA$52,4,FALSE)</f>
        <v>0.04589</v>
      </c>
      <c r="G255" s="29">
        <f>VLOOKUP(VLOOKUP($B255,BTS!$E$2:$F$60,2,FALSE),Transpose_Avg_msg_adult!$O$1:$AA$52,5,FALSE)</f>
        <v>0.049589</v>
      </c>
      <c r="H255" s="29">
        <f>VLOOKUP(VLOOKUP($B255,BTS!$E$2:$F$60,2,FALSE),Transpose_Avg_msg_adult!$O$1:$AA$52,6,FALSE)</f>
        <v>0.037361</v>
      </c>
      <c r="I255" s="29">
        <f>VLOOKUP(VLOOKUP($B255,BTS!$E$2:$F$60,2,FALSE),Transpose_Avg_msg_adult!$O$1:$AA$52,7,FALSE)</f>
        <v>0.048832</v>
      </c>
      <c r="J255" s="29">
        <f>VLOOKUP(VLOOKUP($B255,BTS!$E$2:$F$60,2,FALSE),Transpose_Avg_msg_adult!$O$1:$AA$52,8,FALSE)</f>
        <v>0.047812</v>
      </c>
      <c r="K255" s="29">
        <f>VLOOKUP(VLOOKUP($B255,BTS!$E$2:$F$60,2,FALSE),Transpose_Avg_msg_adult!$O$1:$AA$52,9,FALSE)</f>
        <v>0.046265</v>
      </c>
      <c r="L255" s="29">
        <f>VLOOKUP(VLOOKUP($B255,BTS!$E$2:$F$60,2,FALSE),Transpose_Avg_msg_adult!$O$1:$AA$52,10,FALSE)</f>
        <v>0.040274</v>
      </c>
      <c r="M255" s="29">
        <f>VLOOKUP(VLOOKUP($B255,BTS!$E$2:$F$60,2,FALSE),Transpose_Avg_msg_adult!$O$1:$AA$52,11,FALSE)</f>
        <v>0.042436</v>
      </c>
      <c r="N255" s="29">
        <f>VLOOKUP(VLOOKUP($B255,BTS!$E$2:$F$60,2,FALSE),Transpose_Avg_msg_adult!$O$1:$AA$52,12,FALSE)</f>
        <v>0.040603</v>
      </c>
      <c r="O255" s="110">
        <f>VLOOKUP(VLOOKUP($B255,BTS!$E$2:$F$60,2,FALSE),Transpose_Avg_msg_adult!$O$1:$AA$52,13,FALSE)</f>
        <v>0.044708</v>
      </c>
    </row>
    <row r="256" spans="2:15" ht="16" hidden="1" outlineLevel="1">
      <c r="B256" s="34" t="s">
        <v>159</v>
      </c>
      <c r="C256" s="35"/>
      <c r="D256" s="92">
        <f>VLOOKUP(INDEX(BTS!$A$3:$A$14,MATCH(D$11,BTS!$C$3:$C$14,0),1)&amp;".region",Regression_msg_adult!$J$51:$K$63,2,FALSE)</f>
        <v>0.125844315769531</v>
      </c>
      <c r="E256" s="92">
        <f>VLOOKUP(INDEX(BTS!$A$3:$A$14,MATCH(E$11,BTS!$C$3:$C$14,0),1)&amp;".region",Regression_msg_adult!$J$51:$K$63,2,FALSE)</f>
        <v>0.12855290404324488</v>
      </c>
      <c r="F256" s="92">
        <f>VLOOKUP(INDEX(BTS!$A$3:$A$14,MATCH(F$11,BTS!$C$3:$C$14,0),1)&amp;".region",Regression_msg_adult!$J$51:$K$63,2,FALSE)</f>
        <v>0.366700293889187</v>
      </c>
      <c r="G256" s="92">
        <f>VLOOKUP(INDEX(BTS!$A$3:$A$14,MATCH(G$11,BTS!$C$3:$C$14,0),1)&amp;".region",Regression_msg_adult!$J$51:$K$63,2,FALSE)</f>
        <v>0.248860883937389</v>
      </c>
      <c r="H256" s="92">
        <f>VLOOKUP(INDEX(BTS!$A$3:$A$14,MATCH(H$11,BTS!$C$3:$C$14,0),1)&amp;".region",Regression_msg_adult!$J$51:$K$63,2,FALSE)</f>
        <v>0.364975307772473</v>
      </c>
      <c r="I256" s="92">
        <f>VLOOKUP(INDEX(BTS!$A$3:$A$14,MATCH(I$11,BTS!$C$3:$C$14,0),1)&amp;".region",Regression_msg_adult!$J$51:$K$63,2,FALSE)</f>
        <v>0.19395952744337852</v>
      </c>
      <c r="J256" s="92">
        <f>VLOOKUP(INDEX(BTS!$A$3:$A$14,MATCH(J$11,BTS!$C$3:$C$14,0),1)&amp;".region",Regression_msg_adult!$J$51:$K$63,2,FALSE)</f>
        <v>0.27672728275751</v>
      </c>
      <c r="K256" s="92">
        <f>VLOOKUP(INDEX(BTS!$A$3:$A$14,MATCH(K$11,BTS!$C$3:$C$14,0),1)&amp;".region",Regression_msg_adult!$J$51:$K$63,2,FALSE)</f>
        <v>0.375345455454676</v>
      </c>
      <c r="L256" s="92">
        <f>VLOOKUP(INDEX(BTS!$A$3:$A$14,MATCH(L$11,BTS!$C$3:$C$14,0),1)&amp;".region",Regression_msg_adult!$J$51:$K$63,2,FALSE)</f>
        <v>0.27233372004476597</v>
      </c>
      <c r="M256" s="92">
        <f>VLOOKUP(INDEX(BTS!$A$3:$A$14,MATCH(M$11,BTS!$C$3:$C$14,0),1)&amp;".region",Regression_msg_adult!$J$51:$K$63,2,FALSE)</f>
        <v>0.0021537433918140114</v>
      </c>
      <c r="N256" s="92">
        <f>VLOOKUP(INDEX(BTS!$A$3:$A$14,MATCH(N$11,BTS!$C$3:$C$14,0),1)&amp;".region",Regression_msg_adult!$J$51:$K$63,2,FALSE)</f>
        <v>0.374438907302911</v>
      </c>
      <c r="O256" s="92">
        <f>VLOOKUP(INDEX(BTS!$A$3:$A$14,MATCH(O$11,BTS!$C$3:$C$14,0),1)&amp;".region",Regression_msg_adult!$J$51:$K$63,2,FALSE)</f>
        <v>0.331512086349695</v>
      </c>
    </row>
    <row r="257" spans="2:15" ht="16" hidden="1" outlineLevel="1" thickBot="1">
      <c r="B257" s="36" t="s">
        <v>215</v>
      </c>
      <c r="C257" s="37"/>
      <c r="D257" s="38">
        <f>D256-AVERAGE($D$256:$O$256)</f>
        <v>-0.1292727199101836</v>
      </c>
      <c r="E257" s="38">
        <f t="shared" si="14" ref="E257:O257">E256-AVERAGE($D$256:$O$256)</f>
        <v>-0.12656413163646973</v>
      </c>
      <c r="F257" s="38">
        <f t="shared" si="14"/>
        <v>0.1115832582094724</v>
      </c>
      <c r="G257" s="38">
        <f t="shared" si="14"/>
        <v>-0.006256151742325605</v>
      </c>
      <c r="H257" s="38">
        <f t="shared" si="14"/>
        <v>0.10985827209275839</v>
      </c>
      <c r="I257" s="38">
        <f t="shared" si="14"/>
        <v>-0.06115750823633609</v>
      </c>
      <c r="J257" s="38">
        <f t="shared" si="14"/>
        <v>0.021610247077795408</v>
      </c>
      <c r="K257" s="38">
        <f t="shared" si="14"/>
        <v>0.1202284197749614</v>
      </c>
      <c r="L257" s="38">
        <f t="shared" si="14"/>
        <v>0.01721668436505136</v>
      </c>
      <c r="M257" s="38">
        <f t="shared" si="14"/>
        <v>-0.2529632922879006</v>
      </c>
      <c r="N257" s="38">
        <f t="shared" si="14"/>
        <v>0.11932187162319641</v>
      </c>
      <c r="O257" s="38">
        <f t="shared" si="14"/>
        <v>0.07639505066998037</v>
      </c>
    </row>
    <row r="258" spans="2:15" ht="20" collapsed="1" thickBot="1">
      <c r="B258" s="46" t="s">
        <v>108</v>
      </c>
      <c r="C258" s="39"/>
      <c r="D258" s="40"/>
      <c r="E258" s="39"/>
      <c r="F258" s="39"/>
      <c r="G258" s="39"/>
      <c r="H258" s="39"/>
      <c r="I258" s="39"/>
      <c r="J258" s="39"/>
      <c r="K258" s="39"/>
      <c r="L258" s="39"/>
      <c r="M258" s="39"/>
      <c r="N258" s="39"/>
      <c r="O258" s="47"/>
    </row>
    <row r="260" spans="1:1" ht="16" thickBot="1">
      <c r="A260" s="181" t="s">
        <v>41</v>
      </c>
    </row>
    <row r="261" spans="2:15" ht="15">
      <c r="B261" s="209" t="s">
        <v>192</v>
      </c>
      <c r="C261" s="210"/>
      <c r="D261" s="206" t="s">
        <v>193</v>
      </c>
      <c r="E261" s="207" t="s">
        <v>194</v>
      </c>
      <c r="F261" s="207" t="s">
        <v>195</v>
      </c>
      <c r="G261" s="207" t="s">
        <v>196</v>
      </c>
      <c r="H261" s="207" t="s">
        <v>197</v>
      </c>
      <c r="I261" s="207" t="s">
        <v>198</v>
      </c>
      <c r="J261" s="207" t="s">
        <v>199</v>
      </c>
      <c r="K261" s="207" t="s">
        <v>200</v>
      </c>
      <c r="L261" s="207" t="s">
        <v>201</v>
      </c>
      <c r="M261" s="207" t="s">
        <v>202</v>
      </c>
      <c r="N261" s="207" t="s">
        <v>203</v>
      </c>
      <c r="O261" s="208" t="s">
        <v>204</v>
      </c>
    </row>
    <row r="262" spans="2:15" ht="15">
      <c r="B262" s="14" t="s">
        <v>205</v>
      </c>
      <c r="C262" s="188" t="s">
        <v>220</v>
      </c>
      <c r="D262" s="189">
        <f>SUMPRODUCT($C$271:$C$313,D$271:D$313)+D$314</f>
        <v>0.8526965985309012</v>
      </c>
      <c r="E262" s="189">
        <f t="shared" si="15" ref="E262:O262">SUMPRODUCT($C$271:$C$313,E$271:E$313)+E$314</f>
        <v>0.7463646700942811</v>
      </c>
      <c r="F262" s="189">
        <f t="shared" si="15"/>
        <v>0.8255122692920389</v>
      </c>
      <c r="G262" s="189">
        <f t="shared" si="15"/>
        <v>0.7911778571382808</v>
      </c>
      <c r="H262" s="189">
        <f t="shared" si="15"/>
        <v>0.8105338201943939</v>
      </c>
      <c r="I262" s="189">
        <f t="shared" si="15"/>
        <v>0.6898976662962577</v>
      </c>
      <c r="J262" s="189">
        <f t="shared" si="15"/>
        <v>0.8035320657837131</v>
      </c>
      <c r="K262" s="189">
        <f t="shared" si="15"/>
        <v>0.7309026818153177</v>
      </c>
      <c r="L262" s="189">
        <f t="shared" si="15"/>
        <v>0.6319747669577351</v>
      </c>
      <c r="M262" s="189">
        <f t="shared" si="15"/>
        <v>0.7481519452923253</v>
      </c>
      <c r="N262" s="189">
        <f t="shared" si="15"/>
        <v>0.8239770167007368</v>
      </c>
      <c r="O262" s="231">
        <f t="shared" si="15"/>
        <v>0.746360234707084</v>
      </c>
    </row>
    <row r="263" spans="2:15" ht="15">
      <c r="B263" s="14" t="s">
        <v>207</v>
      </c>
      <c r="C263" s="16" t="s">
        <v>221</v>
      </c>
      <c r="D263" s="190">
        <f>SUMPRODUCT($C$321:$C$363,D$321:D$363)+D$364</f>
        <v>0.6512819148016809</v>
      </c>
      <c r="E263" s="190">
        <f t="shared" si="16" ref="E263:O263">SUMPRODUCT($C$321:$C$363,E$321:E$363)+E$364</f>
        <v>0.7177864430061078</v>
      </c>
      <c r="F263" s="190">
        <f t="shared" si="16"/>
        <v>0.7990602153856058</v>
      </c>
      <c r="G263" s="190">
        <f t="shared" si="16"/>
        <v>0.6636903381305822</v>
      </c>
      <c r="H263" s="190">
        <f t="shared" si="16"/>
        <v>0.7689032652936972</v>
      </c>
      <c r="I263" s="190">
        <f t="shared" si="16"/>
        <v>0.6901413943701942</v>
      </c>
      <c r="J263" s="190">
        <f t="shared" si="16"/>
        <v>0.6697583398421904</v>
      </c>
      <c r="K263" s="190">
        <f t="shared" si="16"/>
        <v>0.752452282628008</v>
      </c>
      <c r="L263" s="190">
        <f t="shared" si="16"/>
        <v>0.786495071420977</v>
      </c>
      <c r="M263" s="190">
        <f t="shared" si="16"/>
        <v>0.7496623761883774</v>
      </c>
      <c r="N263" s="190">
        <f t="shared" si="16"/>
        <v>0.7906188000299323</v>
      </c>
      <c r="O263" s="232">
        <f t="shared" si="16"/>
        <v>0.7090358699439319</v>
      </c>
    </row>
    <row r="264" spans="2:15" ht="15">
      <c r="B264" s="14" t="s">
        <v>177</v>
      </c>
      <c r="C264" s="15" t="s">
        <v>222</v>
      </c>
      <c r="D264" s="191">
        <f>SUMPRODUCT(D$371:D$414,$C$371:$C$414)+D$415</f>
        <v>6285.072712871749</v>
      </c>
      <c r="E264" s="191">
        <f t="shared" si="17" ref="E264:O264">SUMPRODUCT(E$371:E$414,$C$371:$C$414)+E$415</f>
        <v>6706.815718774</v>
      </c>
      <c r="F264" s="191">
        <f t="shared" si="17"/>
        <v>9403.26115909071</v>
      </c>
      <c r="G264" s="191">
        <f t="shared" si="17"/>
        <v>5630.233051356915</v>
      </c>
      <c r="H264" s="191">
        <f t="shared" si="17"/>
        <v>9307.212964408676</v>
      </c>
      <c r="I264" s="191">
        <f t="shared" si="17"/>
        <v>4820.822909169936</v>
      </c>
      <c r="J264" s="191">
        <f t="shared" si="17"/>
        <v>8147.061540811563</v>
      </c>
      <c r="K264" s="191">
        <f>SUMPRODUCT(K$371:K$414,$C$371:$C$414)+K$415</f>
        <v>7213.406250226646</v>
      </c>
      <c r="L264" s="191">
        <f t="shared" si="17"/>
        <v>4089.5384721596147</v>
      </c>
      <c r="M264" s="191">
        <f t="shared" si="17"/>
        <v>9446.982597393842</v>
      </c>
      <c r="N264" s="191">
        <f t="shared" si="17"/>
        <v>7279.4039218009675</v>
      </c>
      <c r="O264" s="235">
        <f t="shared" si="17"/>
        <v>6229.819009244144</v>
      </c>
    </row>
    <row r="265" spans="2:15" ht="15">
      <c r="B265" s="14" t="s">
        <v>178</v>
      </c>
      <c r="C265" s="16" t="s">
        <v>223</v>
      </c>
      <c r="D265" s="192">
        <f>SUMPRODUCT($C$422:$C$464,D$422:D$464)+D$465</f>
        <v>0.7378834402858573</v>
      </c>
      <c r="E265" s="192">
        <f t="shared" si="18" ref="E265:O265">SUMPRODUCT($C$422:$C$464,E$422:E$464)+E$465</f>
        <v>0.7710942709466696</v>
      </c>
      <c r="F265" s="192">
        <f t="shared" si="18"/>
        <v>0.6299666802955702</v>
      </c>
      <c r="G265" s="192">
        <f t="shared" si="18"/>
        <v>0.7772759191808717</v>
      </c>
      <c r="H265" s="192">
        <f t="shared" si="18"/>
        <v>0.7740133591776271</v>
      </c>
      <c r="I265" s="192">
        <f t="shared" si="18"/>
        <v>0.6505785671183079</v>
      </c>
      <c r="J265" s="192">
        <f t="shared" si="18"/>
        <v>0.8586285773672717</v>
      </c>
      <c r="K265" s="192">
        <f t="shared" si="18"/>
        <v>0.6683560670502247</v>
      </c>
      <c r="L265" s="192">
        <f t="shared" si="18"/>
        <v>0.7683038066454765</v>
      </c>
      <c r="M265" s="192">
        <f t="shared" si="18"/>
        <v>0.8344863828313716</v>
      </c>
      <c r="N265" s="192">
        <f t="shared" si="18"/>
        <v>0.7375862222007858</v>
      </c>
      <c r="O265" s="233">
        <f t="shared" si="18"/>
        <v>0.5939780576323634</v>
      </c>
    </row>
    <row r="266" spans="2:15" ht="16" thickBot="1">
      <c r="B266" s="23" t="s">
        <v>108</v>
      </c>
      <c r="C266" s="18" t="s">
        <v>224</v>
      </c>
      <c r="D266" s="193">
        <f>SUMPRODUCT($C$472:$C$514,D$472:D$514)+D$515</f>
        <v>0.44836288103297184</v>
      </c>
      <c r="E266" s="193">
        <f t="shared" si="19" ref="E266:O266">SUMPRODUCT($C$472:$C$514,E$472:E$514)+E$515</f>
        <v>0.3417092084243766</v>
      </c>
      <c r="F266" s="193">
        <f t="shared" si="19"/>
        <v>0.7669378036524568</v>
      </c>
      <c r="G266" s="193">
        <f t="shared" si="19"/>
        <v>0.5462763538435234</v>
      </c>
      <c r="H266" s="193">
        <f t="shared" si="19"/>
        <v>0.40201728824566824</v>
      </c>
      <c r="I266" s="193">
        <f t="shared" si="19"/>
        <v>0.48150613378701196</v>
      </c>
      <c r="J266" s="193">
        <f t="shared" si="19"/>
        <v>0.40388287903803743</v>
      </c>
      <c r="K266" s="193">
        <f t="shared" si="19"/>
        <v>0.5192269819135084</v>
      </c>
      <c r="L266" s="193">
        <f t="shared" si="19"/>
        <v>0.4675347408186111</v>
      </c>
      <c r="M266" s="193">
        <f t="shared" si="19"/>
        <v>0.5669450552405058</v>
      </c>
      <c r="N266" s="193">
        <f t="shared" si="19"/>
        <v>0.43068549077073615</v>
      </c>
      <c r="O266" s="234">
        <f t="shared" si="19"/>
        <v>0.477324203425296</v>
      </c>
    </row>
    <row r="267" ht="16" thickBot="1"/>
    <row r="268" spans="1:15" ht="20" hidden="1" outlineLevel="1" thickBot="1">
      <c r="A268" t="s">
        <v>212</v>
      </c>
      <c r="B268" s="197" t="s">
        <v>205</v>
      </c>
      <c r="C268" s="198"/>
      <c r="D268" s="199"/>
      <c r="E268" s="198"/>
      <c r="F268" s="198"/>
      <c r="G268" s="198"/>
      <c r="H268" s="198"/>
      <c r="I268" s="198"/>
      <c r="J268" s="198"/>
      <c r="K268" s="198"/>
      <c r="L268" s="198"/>
      <c r="M268" s="198"/>
      <c r="N268" s="198"/>
      <c r="O268" s="200"/>
    </row>
    <row r="269" spans="1:15" ht="16" hidden="1" outlineLevel="1" thickBot="1">
      <c r="A269" t="s">
        <v>41</v>
      </c>
      <c r="B269" s="201" t="s">
        <v>213</v>
      </c>
      <c r="C269" s="202"/>
      <c r="D269" s="203">
        <v>2024</v>
      </c>
      <c r="E269" s="203">
        <f>D269</f>
        <v>2024</v>
      </c>
      <c r="F269" s="203">
        <f t="shared" si="20" ref="F269:O269">E269</f>
        <v>2024</v>
      </c>
      <c r="G269" s="203">
        <f t="shared" si="20"/>
        <v>2024</v>
      </c>
      <c r="H269" s="203">
        <f t="shared" si="20"/>
        <v>2024</v>
      </c>
      <c r="I269" s="203">
        <f t="shared" si="20"/>
        <v>2024</v>
      </c>
      <c r="J269" s="203">
        <f t="shared" si="20"/>
        <v>2024</v>
      </c>
      <c r="K269" s="203">
        <f t="shared" si="20"/>
        <v>2024</v>
      </c>
      <c r="L269" s="203">
        <f t="shared" si="20"/>
        <v>2024</v>
      </c>
      <c r="M269" s="203">
        <f t="shared" si="20"/>
        <v>2024</v>
      </c>
      <c r="N269" s="203">
        <f t="shared" si="20"/>
        <v>2024</v>
      </c>
      <c r="O269" s="203">
        <f t="shared" si="20"/>
        <v>2024</v>
      </c>
    </row>
    <row r="270" spans="2:15" ht="16" hidden="1" outlineLevel="1" thickBot="1">
      <c r="B270" s="204" t="s">
        <v>214</v>
      </c>
      <c r="C270" s="205" t="s">
        <v>114</v>
      </c>
      <c r="D270" s="205" t="s">
        <v>85</v>
      </c>
      <c r="E270" s="205" t="s">
        <v>164</v>
      </c>
      <c r="F270" s="205" t="s">
        <v>77</v>
      </c>
      <c r="G270" s="205" t="s">
        <v>165</v>
      </c>
      <c r="H270" s="205" t="s">
        <v>166</v>
      </c>
      <c r="I270" s="205" t="s">
        <v>167</v>
      </c>
      <c r="J270" s="205" t="s">
        <v>168</v>
      </c>
      <c r="K270" s="205" t="s">
        <v>169</v>
      </c>
      <c r="L270" s="205" t="s">
        <v>170</v>
      </c>
      <c r="M270" s="205" t="s">
        <v>171</v>
      </c>
      <c r="N270" s="205" t="s">
        <v>172</v>
      </c>
      <c r="O270" s="205" t="s">
        <v>173</v>
      </c>
    </row>
    <row r="271" spans="2:15" ht="17" hidden="1" outlineLevel="1" thickBot="1">
      <c r="B271" s="54" t="s">
        <v>115</v>
      </c>
      <c r="C271" s="28">
        <f>VLOOKUP(VLOOKUP($B271,VName,2,FALSE),Regression_q2er_dw!$J$7:$K$49,2,FALSE)</f>
        <v>-0.0715917055944001</v>
      </c>
      <c r="D271" s="29">
        <f>VLOOKUP(VLOOKUP($B271,BTS!$E$2:$F$60,2,FALSE),Transpose_Avg_q2er_dw!$O$1:$AA$52,2,FALSE)</f>
        <v>0.409090909090909</v>
      </c>
      <c r="E271" s="29">
        <f>VLOOKUP(VLOOKUP($B271,BTS!$E$2:$F$60,2,FALSE),Transpose_Avg_q2er_dw!$O$1:$AA$52,3,FALSE)</f>
        <v>0.386363636363636</v>
      </c>
      <c r="F271" s="29">
        <f>VLOOKUP(VLOOKUP($B271,BTS!$E$2:$F$60,2,FALSE),Transpose_Avg_q2er_dw!$O$1:$AA$52,4,FALSE)</f>
        <v>0.444444444444444</v>
      </c>
      <c r="G271" s="29">
        <f>VLOOKUP(VLOOKUP($B271,BTS!$E$2:$F$60,2,FALSE),Transpose_Avg_q2er_dw!$O$1:$AA$52,5,FALSE)</f>
        <v>0.55</v>
      </c>
      <c r="H271" s="29">
        <f>VLOOKUP(VLOOKUP($B271,BTS!$E$2:$F$60,2,FALSE),Transpose_Avg_q2er_dw!$O$1:$AA$52,6,FALSE)</f>
        <v>0.549295774647887</v>
      </c>
      <c r="I271" s="29">
        <f>VLOOKUP(VLOOKUP($B271,BTS!$E$2:$F$60,2,FALSE),Transpose_Avg_q2er_dw!$O$1:$AA$52,7,FALSE)</f>
        <v>0.573529411764706</v>
      </c>
      <c r="J271" s="29">
        <f>VLOOKUP(VLOOKUP($B271,BTS!$E$2:$F$60,2,FALSE),Transpose_Avg_q2er_dw!$O$1:$AA$52,8,FALSE)</f>
        <v>0.60</v>
      </c>
      <c r="K271" s="29">
        <f>VLOOKUP(VLOOKUP($B271,BTS!$E$2:$F$60,2,FALSE),Transpose_Avg_q2er_dw!$O$1:$AA$52,9,FALSE)</f>
        <v>0.428571428571429</v>
      </c>
      <c r="L271" s="29">
        <f>VLOOKUP(VLOOKUP($B271,BTS!$E$2:$F$60,2,FALSE),Transpose_Avg_q2er_dw!$O$1:$AA$52,10,FALSE)</f>
        <v>0.60</v>
      </c>
      <c r="M271" s="29">
        <f>VLOOKUP(VLOOKUP($B271,BTS!$E$2:$F$60,2,FALSE),Transpose_Avg_q2er_dw!$O$1:$AA$52,11,FALSE)</f>
        <v>0.64</v>
      </c>
      <c r="N271" s="29">
        <f>VLOOKUP(VLOOKUP($B271,BTS!$E$2:$F$60,2,FALSE),Transpose_Avg_q2er_dw!$O$1:$AA$52,12,FALSE)</f>
        <v>0.40</v>
      </c>
      <c r="O271" s="110">
        <f>VLOOKUP(VLOOKUP($B271,BTS!$E$2:$F$60,2,FALSE),Transpose_Avg_q2er_dw!$O$1:$AA$52,13,FALSE)</f>
        <v>0.666666666666667</v>
      </c>
    </row>
    <row r="272" spans="2:15" ht="17" hidden="1" outlineLevel="1" thickBot="1">
      <c r="B272" s="31" t="s">
        <v>116</v>
      </c>
      <c r="C272" s="28">
        <f>VLOOKUP(VLOOKUP($B272,VName,2,FALSE),Regression_q2er_dw!$J$7:$K$49,2,FALSE)</f>
        <v>0</v>
      </c>
      <c r="D272" s="29">
        <f>VLOOKUP(VLOOKUP($B272,BTS!$E$2:$F$60,2,FALSE),Transpose_Avg_q2er_dw!$O$1:$AA$52,2,FALSE)</f>
        <v>0.113636363636364</v>
      </c>
      <c r="E272" s="29">
        <f>VLOOKUP(VLOOKUP($B272,BTS!$E$2:$F$60,2,FALSE),Transpose_Avg_q2er_dw!$O$1:$AA$52,3,FALSE)</f>
        <v>0.0454545454545455</v>
      </c>
      <c r="F272" s="29">
        <f>VLOOKUP(VLOOKUP($B272,BTS!$E$2:$F$60,2,FALSE),Transpose_Avg_q2er_dw!$O$1:$AA$52,4,FALSE)</f>
        <v>0</v>
      </c>
      <c r="G272" s="29">
        <f>VLOOKUP(VLOOKUP($B272,BTS!$E$2:$F$60,2,FALSE),Transpose_Avg_q2er_dw!$O$1:$AA$52,5,FALSE)</f>
        <v>0</v>
      </c>
      <c r="H272" s="29">
        <f>VLOOKUP(VLOOKUP($B272,BTS!$E$2:$F$60,2,FALSE),Transpose_Avg_q2er_dw!$O$1:$AA$52,6,FALSE)</f>
        <v>0.0140845070422535</v>
      </c>
      <c r="I272" s="29">
        <f>VLOOKUP(VLOOKUP($B272,BTS!$E$2:$F$60,2,FALSE),Transpose_Avg_q2er_dw!$O$1:$AA$52,7,FALSE)</f>
        <v>0.0588235294117647</v>
      </c>
      <c r="J272" s="29">
        <f>VLOOKUP(VLOOKUP($B272,BTS!$E$2:$F$60,2,FALSE),Transpose_Avg_q2er_dw!$O$1:$AA$52,8,FALSE)</f>
        <v>0.20</v>
      </c>
      <c r="K272" s="29">
        <f>VLOOKUP(VLOOKUP($B272,BTS!$E$2:$F$60,2,FALSE),Transpose_Avg_q2er_dw!$O$1:$AA$52,9,FALSE)</f>
        <v>0</v>
      </c>
      <c r="L272" s="29">
        <f>VLOOKUP(VLOOKUP($B272,BTS!$E$2:$F$60,2,FALSE),Transpose_Avg_q2er_dw!$O$1:$AA$52,10,FALSE)</f>
        <v>0.20</v>
      </c>
      <c r="M272" s="29">
        <f>VLOOKUP(VLOOKUP($B272,BTS!$E$2:$F$60,2,FALSE),Transpose_Avg_q2er_dw!$O$1:$AA$52,11,FALSE)</f>
        <v>0.04</v>
      </c>
      <c r="N272" s="29">
        <f>VLOOKUP(VLOOKUP($B272,BTS!$E$2:$F$60,2,FALSE),Transpose_Avg_q2er_dw!$O$1:$AA$52,12,FALSE)</f>
        <v>0</v>
      </c>
      <c r="O272" s="110">
        <f>VLOOKUP(VLOOKUP($B272,BTS!$E$2:$F$60,2,FALSE),Transpose_Avg_q2er_dw!$O$1:$AA$52,13,FALSE)</f>
        <v>0</v>
      </c>
    </row>
    <row r="273" spans="2:15" ht="17" hidden="1" outlineLevel="1" thickBot="1">
      <c r="B273" s="31" t="s">
        <v>117</v>
      </c>
      <c r="C273" s="28">
        <f>VLOOKUP(VLOOKUP($B273,VName,2,FALSE),Regression_q2er_dw!$J$7:$K$49,2,FALSE)</f>
        <v>0</v>
      </c>
      <c r="D273" s="29">
        <f>VLOOKUP(VLOOKUP($B273,BTS!$E$2:$F$60,2,FALSE),Transpose_Avg_q2er_dw!$O$1:$AA$52,2,FALSE)</f>
        <v>0.454545454545455</v>
      </c>
      <c r="E273" s="29">
        <f>VLOOKUP(VLOOKUP($B273,BTS!$E$2:$F$60,2,FALSE),Transpose_Avg_q2er_dw!$O$1:$AA$52,3,FALSE)</f>
        <v>0.431818181818182</v>
      </c>
      <c r="F273" s="29">
        <f>VLOOKUP(VLOOKUP($B273,BTS!$E$2:$F$60,2,FALSE),Transpose_Avg_q2er_dw!$O$1:$AA$52,4,FALSE)</f>
        <v>0.333333333333333</v>
      </c>
      <c r="G273" s="29">
        <f>VLOOKUP(VLOOKUP($B273,BTS!$E$2:$F$60,2,FALSE),Transpose_Avg_q2er_dw!$O$1:$AA$52,5,FALSE)</f>
        <v>0.30</v>
      </c>
      <c r="H273" s="29">
        <f>VLOOKUP(VLOOKUP($B273,BTS!$E$2:$F$60,2,FALSE),Transpose_Avg_q2er_dw!$O$1:$AA$52,6,FALSE)</f>
        <v>0.323943661971831</v>
      </c>
      <c r="I273" s="29">
        <f>VLOOKUP(VLOOKUP($B273,BTS!$E$2:$F$60,2,FALSE),Transpose_Avg_q2er_dw!$O$1:$AA$52,7,FALSE)</f>
        <v>0.382352941176471</v>
      </c>
      <c r="J273" s="29">
        <f>VLOOKUP(VLOOKUP($B273,BTS!$E$2:$F$60,2,FALSE),Transpose_Avg_q2er_dw!$O$1:$AA$52,8,FALSE)</f>
        <v>0.40</v>
      </c>
      <c r="K273" s="29">
        <f>VLOOKUP(VLOOKUP($B273,BTS!$E$2:$F$60,2,FALSE),Transpose_Avg_q2er_dw!$O$1:$AA$52,9,FALSE)</f>
        <v>0.50</v>
      </c>
      <c r="L273" s="29">
        <f>VLOOKUP(VLOOKUP($B273,BTS!$E$2:$F$60,2,FALSE),Transpose_Avg_q2er_dw!$O$1:$AA$52,10,FALSE)</f>
        <v>0.20</v>
      </c>
      <c r="M273" s="29">
        <f>VLOOKUP(VLOOKUP($B273,BTS!$E$2:$F$60,2,FALSE),Transpose_Avg_q2er_dw!$O$1:$AA$52,11,FALSE)</f>
        <v>0.36</v>
      </c>
      <c r="N273" s="29">
        <f>VLOOKUP(VLOOKUP($B273,BTS!$E$2:$F$60,2,FALSE),Transpose_Avg_q2er_dw!$O$1:$AA$52,12,FALSE)</f>
        <v>0.371428571428571</v>
      </c>
      <c r="O273" s="110">
        <f>VLOOKUP(VLOOKUP($B273,BTS!$E$2:$F$60,2,FALSE),Transpose_Avg_q2er_dw!$O$1:$AA$52,13,FALSE)</f>
        <v>0.433333333333333</v>
      </c>
    </row>
    <row r="274" spans="2:15" ht="17" hidden="1" outlineLevel="1" thickBot="1">
      <c r="B274" s="31" t="s">
        <v>118</v>
      </c>
      <c r="C274" s="28">
        <f>VLOOKUP(VLOOKUP($B274,VName,2,FALSE),Regression_q2er_dw!$J$7:$K$49,2,FALSE)</f>
        <v>0</v>
      </c>
      <c r="D274" s="29">
        <f>VLOOKUP(VLOOKUP($B274,BTS!$E$2:$F$60,2,FALSE),Transpose_Avg_q2er_dw!$O$1:$AA$52,2,FALSE)</f>
        <v>0.181818181818182</v>
      </c>
      <c r="E274" s="29">
        <f>VLOOKUP(VLOOKUP($B274,BTS!$E$2:$F$60,2,FALSE),Transpose_Avg_q2er_dw!$O$1:$AA$52,3,FALSE)</f>
        <v>0.181818181818182</v>
      </c>
      <c r="F274" s="29">
        <f>VLOOKUP(VLOOKUP($B274,BTS!$E$2:$F$60,2,FALSE),Transpose_Avg_q2er_dw!$O$1:$AA$52,4,FALSE)</f>
        <v>0.333333333333333</v>
      </c>
      <c r="G274" s="29">
        <f>VLOOKUP(VLOOKUP($B274,BTS!$E$2:$F$60,2,FALSE),Transpose_Avg_q2er_dw!$O$1:$AA$52,5,FALSE)</f>
        <v>0.45</v>
      </c>
      <c r="H274" s="29">
        <f>VLOOKUP(VLOOKUP($B274,BTS!$E$2:$F$60,2,FALSE),Transpose_Avg_q2er_dw!$O$1:$AA$52,6,FALSE)</f>
        <v>0.253521126760563</v>
      </c>
      <c r="I274" s="29">
        <f>VLOOKUP(VLOOKUP($B274,BTS!$E$2:$F$60,2,FALSE),Transpose_Avg_q2er_dw!$O$1:$AA$52,7,FALSE)</f>
        <v>0.279411764705882</v>
      </c>
      <c r="J274" s="29">
        <f>VLOOKUP(VLOOKUP($B274,BTS!$E$2:$F$60,2,FALSE),Transpose_Avg_q2er_dw!$O$1:$AA$52,8,FALSE)</f>
        <v>0.20</v>
      </c>
      <c r="K274" s="29">
        <f>VLOOKUP(VLOOKUP($B274,BTS!$E$2:$F$60,2,FALSE),Transpose_Avg_q2er_dw!$O$1:$AA$52,9,FALSE)</f>
        <v>0.142857142857143</v>
      </c>
      <c r="L274" s="29">
        <f>VLOOKUP(VLOOKUP($B274,BTS!$E$2:$F$60,2,FALSE),Transpose_Avg_q2er_dw!$O$1:$AA$52,10,FALSE)</f>
        <v>0</v>
      </c>
      <c r="M274" s="29">
        <f>VLOOKUP(VLOOKUP($B274,BTS!$E$2:$F$60,2,FALSE),Transpose_Avg_q2er_dw!$O$1:$AA$52,11,FALSE)</f>
        <v>0.44</v>
      </c>
      <c r="N274" s="29">
        <f>VLOOKUP(VLOOKUP($B274,BTS!$E$2:$F$60,2,FALSE),Transpose_Avg_q2er_dw!$O$1:$AA$52,12,FALSE)</f>
        <v>0.228571428571429</v>
      </c>
      <c r="O274" s="110">
        <f>VLOOKUP(VLOOKUP($B274,BTS!$E$2:$F$60,2,FALSE),Transpose_Avg_q2er_dw!$O$1:$AA$52,13,FALSE)</f>
        <v>0.366666666666667</v>
      </c>
    </row>
    <row r="275" spans="2:15" ht="17" hidden="1" outlineLevel="1" thickBot="1">
      <c r="B275" s="31" t="s">
        <v>119</v>
      </c>
      <c r="C275" s="28">
        <f>VLOOKUP(VLOOKUP($B275,VName,2,FALSE),Regression_q2er_dw!$J$7:$K$49,2,FALSE)</f>
        <v>-0.150811849817085</v>
      </c>
      <c r="D275" s="29">
        <f>VLOOKUP(VLOOKUP($B275,BTS!$E$2:$F$60,2,FALSE),Transpose_Avg_q2er_dw!$O$1:$AA$52,2,FALSE)</f>
        <v>0.113636363636364</v>
      </c>
      <c r="E275" s="29">
        <f>VLOOKUP(VLOOKUP($B275,BTS!$E$2:$F$60,2,FALSE),Transpose_Avg_q2er_dw!$O$1:$AA$52,3,FALSE)</f>
        <v>0.159090909090909</v>
      </c>
      <c r="F275" s="29">
        <f>VLOOKUP(VLOOKUP($B275,BTS!$E$2:$F$60,2,FALSE),Transpose_Avg_q2er_dw!$O$1:$AA$52,4,FALSE)</f>
        <v>0.148148148148148</v>
      </c>
      <c r="G275" s="29">
        <f>VLOOKUP(VLOOKUP($B275,BTS!$E$2:$F$60,2,FALSE),Transpose_Avg_q2er_dw!$O$1:$AA$52,5,FALSE)</f>
        <v>0.10</v>
      </c>
      <c r="H275" s="29">
        <f>VLOOKUP(VLOOKUP($B275,BTS!$E$2:$F$60,2,FALSE),Transpose_Avg_q2er_dw!$O$1:$AA$52,6,FALSE)</f>
        <v>0.183098591549296</v>
      </c>
      <c r="I275" s="29">
        <f>VLOOKUP(VLOOKUP($B275,BTS!$E$2:$F$60,2,FALSE),Transpose_Avg_q2er_dw!$O$1:$AA$52,7,FALSE)</f>
        <v>0.132352941176471</v>
      </c>
      <c r="J275" s="29">
        <f>VLOOKUP(VLOOKUP($B275,BTS!$E$2:$F$60,2,FALSE),Transpose_Avg_q2er_dw!$O$1:$AA$52,8,FALSE)</f>
        <v>0</v>
      </c>
      <c r="K275" s="29">
        <f>VLOOKUP(VLOOKUP($B275,BTS!$E$2:$F$60,2,FALSE),Transpose_Avg_q2er_dw!$O$1:$AA$52,9,FALSE)</f>
        <v>0.178571428571429</v>
      </c>
      <c r="L275" s="29">
        <f>VLOOKUP(VLOOKUP($B275,BTS!$E$2:$F$60,2,FALSE),Transpose_Avg_q2er_dw!$O$1:$AA$52,10,FALSE)</f>
        <v>0.20</v>
      </c>
      <c r="M275" s="29">
        <f>VLOOKUP(VLOOKUP($B275,BTS!$E$2:$F$60,2,FALSE),Transpose_Avg_q2er_dw!$O$1:$AA$52,11,FALSE)</f>
        <v>0.04</v>
      </c>
      <c r="N275" s="29">
        <f>VLOOKUP(VLOOKUP($B275,BTS!$E$2:$F$60,2,FALSE),Transpose_Avg_q2er_dw!$O$1:$AA$52,12,FALSE)</f>
        <v>0.228571428571429</v>
      </c>
      <c r="O275" s="110">
        <f>VLOOKUP(VLOOKUP($B275,BTS!$E$2:$F$60,2,FALSE),Transpose_Avg_q2er_dw!$O$1:$AA$52,13,FALSE)</f>
        <v>0.20</v>
      </c>
    </row>
    <row r="276" spans="2:15" ht="17" hidden="1" outlineLevel="1" thickBot="1">
      <c r="B276" s="31" t="s">
        <v>120</v>
      </c>
      <c r="C276" s="28">
        <f>VLOOKUP(VLOOKUP($B276,VName,2,FALSE),Regression_q2er_dw!$J$7:$K$49,2,FALSE)</f>
        <v>-0.212900377701748</v>
      </c>
      <c r="D276" s="29">
        <f>VLOOKUP(VLOOKUP($B276,BTS!$E$2:$F$60,2,FALSE),Transpose_Avg_q2er_dw!$O$1:$AA$52,2,FALSE)</f>
        <v>0.0681818181818182</v>
      </c>
      <c r="E276" s="29">
        <f>VLOOKUP(VLOOKUP($B276,BTS!$E$2:$F$60,2,FALSE),Transpose_Avg_q2er_dw!$O$1:$AA$52,3,FALSE)</f>
        <v>0.181818181818182</v>
      </c>
      <c r="F276" s="29">
        <f>VLOOKUP(VLOOKUP($B276,BTS!$E$2:$F$60,2,FALSE),Transpose_Avg_q2er_dw!$O$1:$AA$52,4,FALSE)</f>
        <v>0.185185185185185</v>
      </c>
      <c r="G276" s="29">
        <f>VLOOKUP(VLOOKUP($B276,BTS!$E$2:$F$60,2,FALSE),Transpose_Avg_q2er_dw!$O$1:$AA$52,5,FALSE)</f>
        <v>0.15</v>
      </c>
      <c r="H276" s="29">
        <f>VLOOKUP(VLOOKUP($B276,BTS!$E$2:$F$60,2,FALSE),Transpose_Avg_q2er_dw!$O$1:$AA$52,6,FALSE)</f>
        <v>0.225352112676056</v>
      </c>
      <c r="I276" s="29">
        <f>VLOOKUP(VLOOKUP($B276,BTS!$E$2:$F$60,2,FALSE),Transpose_Avg_q2er_dw!$O$1:$AA$52,7,FALSE)</f>
        <v>0.147058823529412</v>
      </c>
      <c r="J276" s="29">
        <f>VLOOKUP(VLOOKUP($B276,BTS!$E$2:$F$60,2,FALSE),Transpose_Avg_q2er_dw!$O$1:$AA$52,8,FALSE)</f>
        <v>0.20</v>
      </c>
      <c r="K276" s="29">
        <f>VLOOKUP(VLOOKUP($B276,BTS!$E$2:$F$60,2,FALSE),Transpose_Avg_q2er_dw!$O$1:$AA$52,9,FALSE)</f>
        <v>0.178571428571429</v>
      </c>
      <c r="L276" s="29">
        <f>VLOOKUP(VLOOKUP($B276,BTS!$E$2:$F$60,2,FALSE),Transpose_Avg_q2er_dw!$O$1:$AA$52,10,FALSE)</f>
        <v>0.40</v>
      </c>
      <c r="M276" s="29">
        <f>VLOOKUP(VLOOKUP($B276,BTS!$E$2:$F$60,2,FALSE),Transpose_Avg_q2er_dw!$O$1:$AA$52,11,FALSE)</f>
        <v>0.12</v>
      </c>
      <c r="N276" s="29">
        <f>VLOOKUP(VLOOKUP($B276,BTS!$E$2:$F$60,2,FALSE),Transpose_Avg_q2er_dw!$O$1:$AA$52,12,FALSE)</f>
        <v>0.171428571428571</v>
      </c>
      <c r="O276" s="110">
        <f>VLOOKUP(VLOOKUP($B276,BTS!$E$2:$F$60,2,FALSE),Transpose_Avg_q2er_dw!$O$1:$AA$52,13,FALSE)</f>
        <v>0</v>
      </c>
    </row>
    <row r="277" spans="2:15" ht="17" hidden="1" outlineLevel="1" thickBot="1">
      <c r="B277" s="31" t="s">
        <v>121</v>
      </c>
      <c r="C277" s="28">
        <f>VLOOKUP(VLOOKUP($B277,VName,2,FALSE),Regression_q2er_dw!$J$7:$K$49,2,FALSE)</f>
        <v>0</v>
      </c>
      <c r="D277" s="29">
        <f>VLOOKUP(VLOOKUP($B277,BTS!$E$2:$F$60,2,FALSE),Transpose_Avg_q2er_dw!$O$1:$AA$52,2,FALSE)</f>
        <v>0.25</v>
      </c>
      <c r="E277" s="29">
        <f>VLOOKUP(VLOOKUP($B277,BTS!$E$2:$F$60,2,FALSE),Transpose_Avg_q2er_dw!$O$1:$AA$52,3,FALSE)</f>
        <v>0.159090909090909</v>
      </c>
      <c r="F277" s="29">
        <f>VLOOKUP(VLOOKUP($B277,BTS!$E$2:$F$60,2,FALSE),Transpose_Avg_q2er_dw!$O$1:$AA$52,4,FALSE)</f>
        <v>0.0740740740740741</v>
      </c>
      <c r="G277" s="29">
        <f>VLOOKUP(VLOOKUP($B277,BTS!$E$2:$F$60,2,FALSE),Transpose_Avg_q2er_dw!$O$1:$AA$52,5,FALSE)</f>
        <v>0.05</v>
      </c>
      <c r="H277" s="29">
        <f>VLOOKUP(VLOOKUP($B277,BTS!$E$2:$F$60,2,FALSE),Transpose_Avg_q2er_dw!$O$1:$AA$52,6,FALSE)</f>
        <v>0.0985915492957746</v>
      </c>
      <c r="I277" s="29">
        <f>VLOOKUP(VLOOKUP($B277,BTS!$E$2:$F$60,2,FALSE),Transpose_Avg_q2er_dw!$O$1:$AA$52,7,FALSE)</f>
        <v>0.0735294117647059</v>
      </c>
      <c r="J277" s="29">
        <f>VLOOKUP(VLOOKUP($B277,BTS!$E$2:$F$60,2,FALSE),Transpose_Avg_q2er_dw!$O$1:$AA$52,8,FALSE)</f>
        <v>0.20</v>
      </c>
      <c r="K277" s="29">
        <f>VLOOKUP(VLOOKUP($B277,BTS!$E$2:$F$60,2,FALSE),Transpose_Avg_q2er_dw!$O$1:$AA$52,9,FALSE)</f>
        <v>0.0714285714285714</v>
      </c>
      <c r="L277" s="29">
        <f>VLOOKUP(VLOOKUP($B277,BTS!$E$2:$F$60,2,FALSE),Transpose_Avg_q2er_dw!$O$1:$AA$52,10,FALSE)</f>
        <v>0</v>
      </c>
      <c r="M277" s="29">
        <f>VLOOKUP(VLOOKUP($B277,BTS!$E$2:$F$60,2,FALSE),Transpose_Avg_q2er_dw!$O$1:$AA$52,11,FALSE)</f>
        <v>0.16</v>
      </c>
      <c r="N277" s="29">
        <f>VLOOKUP(VLOOKUP($B277,BTS!$E$2:$F$60,2,FALSE),Transpose_Avg_q2er_dw!$O$1:$AA$52,12,FALSE)</f>
        <v>0.257142857142857</v>
      </c>
      <c r="O277" s="110">
        <f>VLOOKUP(VLOOKUP($B277,BTS!$E$2:$F$60,2,FALSE),Transpose_Avg_q2er_dw!$O$1:$AA$52,13,FALSE)</f>
        <v>0.60</v>
      </c>
    </row>
    <row r="278" spans="2:15" ht="16" hidden="1" outlineLevel="1" thickBot="1">
      <c r="B278" s="55" t="s">
        <v>122</v>
      </c>
      <c r="C278" s="28">
        <f>VLOOKUP(VLOOKUP($B278,VName,2,FALSE),Regression_q2er_dw!$J$7:$K$49,2,FALSE)</f>
        <v>0</v>
      </c>
      <c r="D278" s="29">
        <f>VLOOKUP(VLOOKUP($B278,BTS!$E$2:$F$60,2,FALSE),Transpose_Avg_q2er_dw!$O$1:$AA$52,2,FALSE)</f>
        <v>0.568181818181818</v>
      </c>
      <c r="E278" s="29">
        <f>VLOOKUP(VLOOKUP($B278,BTS!$E$2:$F$60,2,FALSE),Transpose_Avg_q2er_dw!$O$1:$AA$52,3,FALSE)</f>
        <v>0.704545454545455</v>
      </c>
      <c r="F278" s="29">
        <f>VLOOKUP(VLOOKUP($B278,BTS!$E$2:$F$60,2,FALSE),Transpose_Avg_q2er_dw!$O$1:$AA$52,4,FALSE)</f>
        <v>0.851851851851852</v>
      </c>
      <c r="G278" s="29">
        <f>VLOOKUP(VLOOKUP($B278,BTS!$E$2:$F$60,2,FALSE),Transpose_Avg_q2er_dw!$O$1:$AA$52,5,FALSE)</f>
        <v>0.80</v>
      </c>
      <c r="H278" s="29">
        <f>VLOOKUP(VLOOKUP($B278,BTS!$E$2:$F$60,2,FALSE),Transpose_Avg_q2er_dw!$O$1:$AA$52,6,FALSE)</f>
        <v>0.859154929577465</v>
      </c>
      <c r="I278" s="29">
        <f>VLOOKUP(VLOOKUP($B278,BTS!$E$2:$F$60,2,FALSE),Transpose_Avg_q2er_dw!$O$1:$AA$52,7,FALSE)</f>
        <v>0.867647058823529</v>
      </c>
      <c r="J278" s="29">
        <f>VLOOKUP(VLOOKUP($B278,BTS!$E$2:$F$60,2,FALSE),Transpose_Avg_q2er_dw!$O$1:$AA$52,8,FALSE)</f>
        <v>0.80</v>
      </c>
      <c r="K278" s="29">
        <f>VLOOKUP(VLOOKUP($B278,BTS!$E$2:$F$60,2,FALSE),Transpose_Avg_q2er_dw!$O$1:$AA$52,9,FALSE)</f>
        <v>0.785714285714286</v>
      </c>
      <c r="L278" s="29">
        <f>VLOOKUP(VLOOKUP($B278,BTS!$E$2:$F$60,2,FALSE),Transpose_Avg_q2er_dw!$O$1:$AA$52,10,FALSE)</f>
        <v>1</v>
      </c>
      <c r="M278" s="29">
        <f>VLOOKUP(VLOOKUP($B278,BTS!$E$2:$F$60,2,FALSE),Transpose_Avg_q2er_dw!$O$1:$AA$52,11,FALSE)</f>
        <v>0.76</v>
      </c>
      <c r="N278" s="29">
        <f>VLOOKUP(VLOOKUP($B278,BTS!$E$2:$F$60,2,FALSE),Transpose_Avg_q2er_dw!$O$1:$AA$52,12,FALSE)</f>
        <v>0.714285714285714</v>
      </c>
      <c r="O278" s="110">
        <f>VLOOKUP(VLOOKUP($B278,BTS!$E$2:$F$60,2,FALSE),Transpose_Avg_q2er_dw!$O$1:$AA$52,13,FALSE)</f>
        <v>0.333333333333333</v>
      </c>
    </row>
    <row r="279" spans="2:15" ht="17" hidden="1" outlineLevel="1" thickBot="1">
      <c r="B279" s="31" t="s">
        <v>123</v>
      </c>
      <c r="C279" s="28">
        <f>VLOOKUP(VLOOKUP($B279,VName,2,FALSE),Regression_q2er_dw!$J$7:$K$49,2,FALSE)</f>
        <v>0</v>
      </c>
      <c r="D279" s="29">
        <f>VLOOKUP(VLOOKUP($B279,BTS!$E$2:$F$60,2,FALSE),Transpose_Avg_q2er_dw!$O$1:$AA$52,2,FALSE)</f>
        <v>0.136363636363636</v>
      </c>
      <c r="E279" s="29">
        <f>VLOOKUP(VLOOKUP($B279,BTS!$E$2:$F$60,2,FALSE),Transpose_Avg_q2er_dw!$O$1:$AA$52,3,FALSE)</f>
        <v>0.0681818181818182</v>
      </c>
      <c r="F279" s="29">
        <f>VLOOKUP(VLOOKUP($B279,BTS!$E$2:$F$60,2,FALSE),Transpose_Avg_q2er_dw!$O$1:$AA$52,4,FALSE)</f>
        <v>0.037037037037037</v>
      </c>
      <c r="G279" s="29">
        <f>VLOOKUP(VLOOKUP($B279,BTS!$E$2:$F$60,2,FALSE),Transpose_Avg_q2er_dw!$O$1:$AA$52,5,FALSE)</f>
        <v>0.15</v>
      </c>
      <c r="H279" s="29">
        <f>VLOOKUP(VLOOKUP($B279,BTS!$E$2:$F$60,2,FALSE),Transpose_Avg_q2er_dw!$O$1:$AA$52,6,FALSE)</f>
        <v>0.028169014084507</v>
      </c>
      <c r="I279" s="29">
        <f>VLOOKUP(VLOOKUP($B279,BTS!$E$2:$F$60,2,FALSE),Transpose_Avg_q2er_dw!$O$1:$AA$52,7,FALSE)</f>
        <v>0.0294117647058824</v>
      </c>
      <c r="J279" s="29">
        <f>VLOOKUP(VLOOKUP($B279,BTS!$E$2:$F$60,2,FALSE),Transpose_Avg_q2er_dw!$O$1:$AA$52,8,FALSE)</f>
        <v>0</v>
      </c>
      <c r="K279" s="29">
        <f>VLOOKUP(VLOOKUP($B279,BTS!$E$2:$F$60,2,FALSE),Transpose_Avg_q2er_dw!$O$1:$AA$52,9,FALSE)</f>
        <v>0.107142857142857</v>
      </c>
      <c r="L279" s="29">
        <f>VLOOKUP(VLOOKUP($B279,BTS!$E$2:$F$60,2,FALSE),Transpose_Avg_q2er_dw!$O$1:$AA$52,10,FALSE)</f>
        <v>0</v>
      </c>
      <c r="M279" s="29">
        <f>VLOOKUP(VLOOKUP($B279,BTS!$E$2:$F$60,2,FALSE),Transpose_Avg_q2er_dw!$O$1:$AA$52,11,FALSE)</f>
        <v>0.04</v>
      </c>
      <c r="N279" s="29">
        <f>VLOOKUP(VLOOKUP($B279,BTS!$E$2:$F$60,2,FALSE),Transpose_Avg_q2er_dw!$O$1:$AA$52,12,FALSE)</f>
        <v>0.0285714285714286</v>
      </c>
      <c r="O279" s="110">
        <f>VLOOKUP(VLOOKUP($B279,BTS!$E$2:$F$60,2,FALSE),Transpose_Avg_q2er_dw!$O$1:$AA$52,13,FALSE)</f>
        <v>0.0333333333333333</v>
      </c>
    </row>
    <row r="280" spans="2:15" ht="17" hidden="1" outlineLevel="1" thickBot="1">
      <c r="B280" s="31" t="s">
        <v>124</v>
      </c>
      <c r="C280" s="28">
        <f>VLOOKUP(VLOOKUP($B280,VName,2,FALSE),Regression_q2er_dw!$J$7:$K$49,2,FALSE)</f>
        <v>0</v>
      </c>
      <c r="D280" s="29">
        <f>VLOOKUP(VLOOKUP($B280,BTS!$E$2:$F$60,2,FALSE),Transpose_Avg_q2er_dw!$O$1:$AA$52,2,FALSE)</f>
        <v>0.204545454545455</v>
      </c>
      <c r="E280" s="29">
        <f>VLOOKUP(VLOOKUP($B280,BTS!$E$2:$F$60,2,FALSE),Transpose_Avg_q2er_dw!$O$1:$AA$52,3,FALSE)</f>
        <v>0.113636363636364</v>
      </c>
      <c r="F280" s="29">
        <f>VLOOKUP(VLOOKUP($B280,BTS!$E$2:$F$60,2,FALSE),Transpose_Avg_q2er_dw!$O$1:$AA$52,4,FALSE)</f>
        <v>0</v>
      </c>
      <c r="G280" s="29">
        <f>VLOOKUP(VLOOKUP($B280,BTS!$E$2:$F$60,2,FALSE),Transpose_Avg_q2er_dw!$O$1:$AA$52,5,FALSE)</f>
        <v>0</v>
      </c>
      <c r="H280" s="29">
        <f>VLOOKUP(VLOOKUP($B280,BTS!$E$2:$F$60,2,FALSE),Transpose_Avg_q2er_dw!$O$1:$AA$52,6,FALSE)</f>
        <v>0.028169014084507</v>
      </c>
      <c r="I280" s="29">
        <f>VLOOKUP(VLOOKUP($B280,BTS!$E$2:$F$60,2,FALSE),Transpose_Avg_q2er_dw!$O$1:$AA$52,7,FALSE)</f>
        <v>0.0294117647058824</v>
      </c>
      <c r="J280" s="29">
        <f>VLOOKUP(VLOOKUP($B280,BTS!$E$2:$F$60,2,FALSE),Transpose_Avg_q2er_dw!$O$1:$AA$52,8,FALSE)</f>
        <v>0</v>
      </c>
      <c r="K280" s="29">
        <f>VLOOKUP(VLOOKUP($B280,BTS!$E$2:$F$60,2,FALSE),Transpose_Avg_q2er_dw!$O$1:$AA$52,9,FALSE)</f>
        <v>0</v>
      </c>
      <c r="L280" s="29">
        <f>VLOOKUP(VLOOKUP($B280,BTS!$E$2:$F$60,2,FALSE),Transpose_Avg_q2er_dw!$O$1:$AA$52,10,FALSE)</f>
        <v>0</v>
      </c>
      <c r="M280" s="29">
        <f>VLOOKUP(VLOOKUP($B280,BTS!$E$2:$F$60,2,FALSE),Transpose_Avg_q2er_dw!$O$1:$AA$52,11,FALSE)</f>
        <v>0.04</v>
      </c>
      <c r="N280" s="29">
        <f>VLOOKUP(VLOOKUP($B280,BTS!$E$2:$F$60,2,FALSE),Transpose_Avg_q2er_dw!$O$1:$AA$52,12,FALSE)</f>
        <v>0</v>
      </c>
      <c r="O280" s="110">
        <f>VLOOKUP(VLOOKUP($B280,BTS!$E$2:$F$60,2,FALSE),Transpose_Avg_q2er_dw!$O$1:$AA$52,13,FALSE)</f>
        <v>0.0666666666666667</v>
      </c>
    </row>
    <row r="281" spans="2:15" ht="17" hidden="1" outlineLevel="1" thickBot="1">
      <c r="B281" s="31" t="s">
        <v>125</v>
      </c>
      <c r="C281" s="28">
        <f>VLOOKUP(VLOOKUP($B281,VName,2,FALSE),Regression_q2er_dw!$J$7:$K$49,2,FALSE)</f>
        <v>0</v>
      </c>
      <c r="D281" s="29">
        <f>VLOOKUP(VLOOKUP($B281,BTS!$E$2:$F$60,2,FALSE),Transpose_Avg_q2er_dw!$O$1:$AA$52,2,FALSE)</f>
        <v>0.50</v>
      </c>
      <c r="E281" s="29">
        <f>VLOOKUP(VLOOKUP($B281,BTS!$E$2:$F$60,2,FALSE),Transpose_Avg_q2er_dw!$O$1:$AA$52,3,FALSE)</f>
        <v>0.522727272727273</v>
      </c>
      <c r="F281" s="29">
        <f>VLOOKUP(VLOOKUP($B281,BTS!$E$2:$F$60,2,FALSE),Transpose_Avg_q2er_dw!$O$1:$AA$52,4,FALSE)</f>
        <v>0.592592592592593</v>
      </c>
      <c r="G281" s="29">
        <f>VLOOKUP(VLOOKUP($B281,BTS!$E$2:$F$60,2,FALSE),Transpose_Avg_q2er_dw!$O$1:$AA$52,5,FALSE)</f>
        <v>0.45</v>
      </c>
      <c r="H281" s="29">
        <f>VLOOKUP(VLOOKUP($B281,BTS!$E$2:$F$60,2,FALSE),Transpose_Avg_q2er_dw!$O$1:$AA$52,6,FALSE)</f>
        <v>0.323943661971831</v>
      </c>
      <c r="I281" s="29">
        <f>VLOOKUP(VLOOKUP($B281,BTS!$E$2:$F$60,2,FALSE),Transpose_Avg_q2er_dw!$O$1:$AA$52,7,FALSE)</f>
        <v>0.514705882352941</v>
      </c>
      <c r="J281" s="29">
        <f>VLOOKUP(VLOOKUP($B281,BTS!$E$2:$F$60,2,FALSE),Transpose_Avg_q2er_dw!$O$1:$AA$52,8,FALSE)</f>
        <v>0.60</v>
      </c>
      <c r="K281" s="29">
        <f>VLOOKUP(VLOOKUP($B281,BTS!$E$2:$F$60,2,FALSE),Transpose_Avg_q2er_dw!$O$1:$AA$52,9,FALSE)</f>
        <v>0.535714285714286</v>
      </c>
      <c r="L281" s="29">
        <f>VLOOKUP(VLOOKUP($B281,BTS!$E$2:$F$60,2,FALSE),Transpose_Avg_q2er_dw!$O$1:$AA$52,10,FALSE)</f>
        <v>0.20</v>
      </c>
      <c r="M281" s="29">
        <f>VLOOKUP(VLOOKUP($B281,BTS!$E$2:$F$60,2,FALSE),Transpose_Avg_q2er_dw!$O$1:$AA$52,11,FALSE)</f>
        <v>0.60</v>
      </c>
      <c r="N281" s="29">
        <f>VLOOKUP(VLOOKUP($B281,BTS!$E$2:$F$60,2,FALSE),Transpose_Avg_q2er_dw!$O$1:$AA$52,12,FALSE)</f>
        <v>0.342857142857143</v>
      </c>
      <c r="O281" s="110">
        <f>VLOOKUP(VLOOKUP($B281,BTS!$E$2:$F$60,2,FALSE),Transpose_Avg_q2er_dw!$O$1:$AA$52,13,FALSE)</f>
        <v>0.333333333333333</v>
      </c>
    </row>
    <row r="282" spans="2:15" ht="17" hidden="1" outlineLevel="1" thickBot="1">
      <c r="B282" s="31" t="s">
        <v>126</v>
      </c>
      <c r="C282" s="28">
        <f>VLOOKUP(VLOOKUP($B282,VName,2,FALSE),Regression_q2er_dw!$J$7:$K$49,2,FALSE)</f>
        <v>-0.176310383399859</v>
      </c>
      <c r="D282" s="29">
        <f>VLOOKUP(VLOOKUP($B282,BTS!$E$2:$F$60,2,FALSE),Transpose_Avg_q2er_dw!$O$1:$AA$52,2,FALSE)</f>
        <v>0.113636363636364</v>
      </c>
      <c r="E282" s="29">
        <f>VLOOKUP(VLOOKUP($B282,BTS!$E$2:$F$60,2,FALSE),Transpose_Avg_q2er_dw!$O$1:$AA$52,3,FALSE)</f>
        <v>0.204545454545455</v>
      </c>
      <c r="F282" s="29">
        <f>VLOOKUP(VLOOKUP($B282,BTS!$E$2:$F$60,2,FALSE),Transpose_Avg_q2er_dw!$O$1:$AA$52,4,FALSE)</f>
        <v>0.148148148148148</v>
      </c>
      <c r="G282" s="29">
        <f>VLOOKUP(VLOOKUP($B282,BTS!$E$2:$F$60,2,FALSE),Transpose_Avg_q2er_dw!$O$1:$AA$52,5,FALSE)</f>
        <v>0.15</v>
      </c>
      <c r="H282" s="29">
        <f>VLOOKUP(VLOOKUP($B282,BTS!$E$2:$F$60,2,FALSE),Transpose_Avg_q2er_dw!$O$1:$AA$52,6,FALSE)</f>
        <v>0.0845070422535211</v>
      </c>
      <c r="I282" s="29">
        <f>VLOOKUP(VLOOKUP($B282,BTS!$E$2:$F$60,2,FALSE),Transpose_Avg_q2er_dw!$O$1:$AA$52,7,FALSE)</f>
        <v>0.132352941176471</v>
      </c>
      <c r="J282" s="29">
        <f>VLOOKUP(VLOOKUP($B282,BTS!$E$2:$F$60,2,FALSE),Transpose_Avg_q2er_dw!$O$1:$AA$52,8,FALSE)</f>
        <v>0</v>
      </c>
      <c r="K282" s="29">
        <f>VLOOKUP(VLOOKUP($B282,BTS!$E$2:$F$60,2,FALSE),Transpose_Avg_q2er_dw!$O$1:$AA$52,9,FALSE)</f>
        <v>0.107142857142857</v>
      </c>
      <c r="L282" s="29">
        <f>VLOOKUP(VLOOKUP($B282,BTS!$E$2:$F$60,2,FALSE),Transpose_Avg_q2er_dw!$O$1:$AA$52,10,FALSE)</f>
        <v>0.60</v>
      </c>
      <c r="M282" s="29">
        <f>VLOOKUP(VLOOKUP($B282,BTS!$E$2:$F$60,2,FALSE),Transpose_Avg_q2er_dw!$O$1:$AA$52,11,FALSE)</f>
        <v>0.08</v>
      </c>
      <c r="N282" s="29">
        <f>VLOOKUP(VLOOKUP($B282,BTS!$E$2:$F$60,2,FALSE),Transpose_Avg_q2er_dw!$O$1:$AA$52,12,FALSE)</f>
        <v>0.228571428571429</v>
      </c>
      <c r="O282" s="110">
        <f>VLOOKUP(VLOOKUP($B282,BTS!$E$2:$F$60,2,FALSE),Transpose_Avg_q2er_dw!$O$1:$AA$52,13,FALSE)</f>
        <v>0.366666666666667</v>
      </c>
    </row>
    <row r="283" spans="2:15" ht="16" hidden="1" outlineLevel="1" thickBot="1">
      <c r="B283" s="55" t="s">
        <v>127</v>
      </c>
      <c r="C283" s="28">
        <f>VLOOKUP(VLOOKUP($B283,VName,2,FALSE),Regression_q2er_dw!$J$7:$K$49,2,FALSE)</f>
        <v>0</v>
      </c>
      <c r="D283" s="29">
        <f>VLOOKUP(VLOOKUP($B283,BTS!$E$2:$F$60,2,FALSE),Transpose_Avg_q2er_dw!$O$1:$AA$52,2,FALSE)</f>
        <v>0.0681818181818182</v>
      </c>
      <c r="E283" s="29">
        <f>VLOOKUP(VLOOKUP($B283,BTS!$E$2:$F$60,2,FALSE),Transpose_Avg_q2er_dw!$O$1:$AA$52,3,FALSE)</f>
        <v>0.0454545454545455</v>
      </c>
      <c r="F283" s="29">
        <f>VLOOKUP(VLOOKUP($B283,BTS!$E$2:$F$60,2,FALSE),Transpose_Avg_q2er_dw!$O$1:$AA$52,4,FALSE)</f>
        <v>0</v>
      </c>
      <c r="G283" s="29">
        <f>VLOOKUP(VLOOKUP($B283,BTS!$E$2:$F$60,2,FALSE),Transpose_Avg_q2er_dw!$O$1:$AA$52,5,FALSE)</f>
        <v>0.10</v>
      </c>
      <c r="H283" s="29">
        <f>VLOOKUP(VLOOKUP($B283,BTS!$E$2:$F$60,2,FALSE),Transpose_Avg_q2er_dw!$O$1:$AA$52,6,FALSE)</f>
        <v>0.028169014084507</v>
      </c>
      <c r="I283" s="29">
        <f>VLOOKUP(VLOOKUP($B283,BTS!$E$2:$F$60,2,FALSE),Transpose_Avg_q2er_dw!$O$1:$AA$52,7,FALSE)</f>
        <v>0.0735294117647059</v>
      </c>
      <c r="J283" s="29">
        <f>VLOOKUP(VLOOKUP($B283,BTS!$E$2:$F$60,2,FALSE),Transpose_Avg_q2er_dw!$O$1:$AA$52,8,FALSE)</f>
        <v>0</v>
      </c>
      <c r="K283" s="29">
        <f>VLOOKUP(VLOOKUP($B283,BTS!$E$2:$F$60,2,FALSE),Transpose_Avg_q2er_dw!$O$1:$AA$52,9,FALSE)</f>
        <v>0.0714285714285714</v>
      </c>
      <c r="L283" s="29">
        <f>VLOOKUP(VLOOKUP($B283,BTS!$E$2:$F$60,2,FALSE),Transpose_Avg_q2er_dw!$O$1:$AA$52,10,FALSE)</f>
        <v>0</v>
      </c>
      <c r="M283" s="29">
        <f>VLOOKUP(VLOOKUP($B283,BTS!$E$2:$F$60,2,FALSE),Transpose_Avg_q2er_dw!$O$1:$AA$52,11,FALSE)</f>
        <v>0.04</v>
      </c>
      <c r="N283" s="29">
        <f>VLOOKUP(VLOOKUP($B283,BTS!$E$2:$F$60,2,FALSE),Transpose_Avg_q2er_dw!$O$1:$AA$52,12,FALSE)</f>
        <v>0.0571428571428571</v>
      </c>
      <c r="O283" s="110">
        <f>VLOOKUP(VLOOKUP($B283,BTS!$E$2:$F$60,2,FALSE),Transpose_Avg_q2er_dw!$O$1:$AA$52,13,FALSE)</f>
        <v>0.0333333333333333</v>
      </c>
    </row>
    <row r="284" spans="2:15" ht="17" hidden="1" outlineLevel="1" thickBot="1">
      <c r="B284" s="31" t="s">
        <v>128</v>
      </c>
      <c r="C284" s="28">
        <f>VLOOKUP(VLOOKUP($B284,VName,2,FALSE),Regression_q2er_dw!$J$7:$K$49,2,FALSE)</f>
        <v>0</v>
      </c>
      <c r="D284" s="29">
        <f>VLOOKUP(VLOOKUP($B284,BTS!$E$2:$F$60,2,FALSE),Transpose_Avg_q2er_dw!$O$1:$AA$52,2,FALSE)</f>
        <v>0</v>
      </c>
      <c r="E284" s="29">
        <f>VLOOKUP(VLOOKUP($B284,BTS!$E$2:$F$60,2,FALSE),Transpose_Avg_q2er_dw!$O$1:$AA$52,3,FALSE)</f>
        <v>0.0227272727272727</v>
      </c>
      <c r="F284" s="29">
        <f>VLOOKUP(VLOOKUP($B284,BTS!$E$2:$F$60,2,FALSE),Transpose_Avg_q2er_dw!$O$1:$AA$52,4,FALSE)</f>
        <v>0.037037037037037</v>
      </c>
      <c r="G284" s="29">
        <f>VLOOKUP(VLOOKUP($B284,BTS!$E$2:$F$60,2,FALSE),Transpose_Avg_q2er_dw!$O$1:$AA$52,5,FALSE)</f>
        <v>0.15</v>
      </c>
      <c r="H284" s="29">
        <f>VLOOKUP(VLOOKUP($B284,BTS!$E$2:$F$60,2,FALSE),Transpose_Avg_q2er_dw!$O$1:$AA$52,6,FALSE)</f>
        <v>0.140845070422535</v>
      </c>
      <c r="I284" s="29">
        <f>VLOOKUP(VLOOKUP($B284,BTS!$E$2:$F$60,2,FALSE),Transpose_Avg_q2er_dw!$O$1:$AA$52,7,FALSE)</f>
        <v>0.0735294117647059</v>
      </c>
      <c r="J284" s="29">
        <f>VLOOKUP(VLOOKUP($B284,BTS!$E$2:$F$60,2,FALSE),Transpose_Avg_q2er_dw!$O$1:$AA$52,8,FALSE)</f>
        <v>0.40</v>
      </c>
      <c r="K284" s="29">
        <f>VLOOKUP(VLOOKUP($B284,BTS!$E$2:$F$60,2,FALSE),Transpose_Avg_q2er_dw!$O$1:$AA$52,9,FALSE)</f>
        <v>0.107142857142857</v>
      </c>
      <c r="L284" s="29">
        <f>VLOOKUP(VLOOKUP($B284,BTS!$E$2:$F$60,2,FALSE),Transpose_Avg_q2er_dw!$O$1:$AA$52,10,FALSE)</f>
        <v>0</v>
      </c>
      <c r="M284" s="29">
        <f>VLOOKUP(VLOOKUP($B284,BTS!$E$2:$F$60,2,FALSE),Transpose_Avg_q2er_dw!$O$1:$AA$52,11,FALSE)</f>
        <v>0.04</v>
      </c>
      <c r="N284" s="29">
        <f>VLOOKUP(VLOOKUP($B284,BTS!$E$2:$F$60,2,FALSE),Transpose_Avg_q2er_dw!$O$1:$AA$52,12,FALSE)</f>
        <v>0.0857142857142857</v>
      </c>
      <c r="O284" s="110">
        <f>VLOOKUP(VLOOKUP($B284,BTS!$E$2:$F$60,2,FALSE),Transpose_Avg_q2er_dw!$O$1:$AA$52,13,FALSE)</f>
        <v>0.0666666666666667</v>
      </c>
    </row>
    <row r="285" spans="2:15" ht="17" hidden="1" outlineLevel="1" thickBot="1">
      <c r="B285" s="31" t="s">
        <v>129</v>
      </c>
      <c r="C285" s="28">
        <f>VLOOKUP(VLOOKUP($B285,VName,2,FALSE),Regression_q2er_dw!$J$7:$K$49,2,FALSE)</f>
        <v>0</v>
      </c>
      <c r="D285" s="29">
        <f>VLOOKUP(VLOOKUP($B285,BTS!$E$2:$F$60,2,FALSE),Transpose_Avg_q2er_dw!$O$1:$AA$52,2,FALSE)</f>
        <v>0.0909090909090909</v>
      </c>
      <c r="E285" s="29">
        <f>VLOOKUP(VLOOKUP($B285,BTS!$E$2:$F$60,2,FALSE),Transpose_Avg_q2er_dw!$O$1:$AA$52,3,FALSE)</f>
        <v>0.0681818181818182</v>
      </c>
      <c r="F285" s="29">
        <f>VLOOKUP(VLOOKUP($B285,BTS!$E$2:$F$60,2,FALSE),Transpose_Avg_q2er_dw!$O$1:$AA$52,4,FALSE)</f>
        <v>0.0740740740740741</v>
      </c>
      <c r="G285" s="29">
        <f>VLOOKUP(VLOOKUP($B285,BTS!$E$2:$F$60,2,FALSE),Transpose_Avg_q2er_dw!$O$1:$AA$52,5,FALSE)</f>
        <v>0.15</v>
      </c>
      <c r="H285" s="29">
        <f>VLOOKUP(VLOOKUP($B285,BTS!$E$2:$F$60,2,FALSE),Transpose_Avg_q2er_dw!$O$1:$AA$52,6,FALSE)</f>
        <v>0.23943661971831</v>
      </c>
      <c r="I285" s="29">
        <f>VLOOKUP(VLOOKUP($B285,BTS!$E$2:$F$60,2,FALSE),Transpose_Avg_q2er_dw!$O$1:$AA$52,7,FALSE)</f>
        <v>0.147058823529412</v>
      </c>
      <c r="J285" s="29">
        <f>VLOOKUP(VLOOKUP($B285,BTS!$E$2:$F$60,2,FALSE),Transpose_Avg_q2er_dw!$O$1:$AA$52,8,FALSE)</f>
        <v>0</v>
      </c>
      <c r="K285" s="29">
        <f>VLOOKUP(VLOOKUP($B285,BTS!$E$2:$F$60,2,FALSE),Transpose_Avg_q2er_dw!$O$1:$AA$52,9,FALSE)</f>
        <v>0.107142857142857</v>
      </c>
      <c r="L285" s="29">
        <f>VLOOKUP(VLOOKUP($B285,BTS!$E$2:$F$60,2,FALSE),Transpose_Avg_q2er_dw!$O$1:$AA$52,10,FALSE)</f>
        <v>0</v>
      </c>
      <c r="M285" s="29">
        <f>VLOOKUP(VLOOKUP($B285,BTS!$E$2:$F$60,2,FALSE),Transpose_Avg_q2er_dw!$O$1:$AA$52,11,FALSE)</f>
        <v>0.16</v>
      </c>
      <c r="N285" s="29">
        <f>VLOOKUP(VLOOKUP($B285,BTS!$E$2:$F$60,2,FALSE),Transpose_Avg_q2er_dw!$O$1:$AA$52,12,FALSE)</f>
        <v>0.171428571428571</v>
      </c>
      <c r="O285" s="110">
        <f>VLOOKUP(VLOOKUP($B285,BTS!$E$2:$F$60,2,FALSE),Transpose_Avg_q2er_dw!$O$1:$AA$52,13,FALSE)</f>
        <v>0.133333333333333</v>
      </c>
    </row>
    <row r="286" spans="2:15" ht="17" hidden="1" outlineLevel="1" thickBot="1">
      <c r="B286" s="31" t="s">
        <v>130</v>
      </c>
      <c r="C286" s="28">
        <f>VLOOKUP(VLOOKUP($B286,VName,2,FALSE),Regression_q2er_dw!$J$7:$K$49,2,FALSE)</f>
        <v>0.213340602183588</v>
      </c>
      <c r="D286" s="29">
        <f>VLOOKUP(VLOOKUP($B286,BTS!$E$2:$F$60,2,FALSE),Transpose_Avg_q2er_dw!$O$1:$AA$52,2,FALSE)</f>
        <v>0.0454545454545455</v>
      </c>
      <c r="E286" s="29">
        <f>VLOOKUP(VLOOKUP($B286,BTS!$E$2:$F$60,2,FALSE),Transpose_Avg_q2er_dw!$O$1:$AA$52,3,FALSE)</f>
        <v>0.0227272727272727</v>
      </c>
      <c r="F286" s="29">
        <f>VLOOKUP(VLOOKUP($B286,BTS!$E$2:$F$60,2,FALSE),Transpose_Avg_q2er_dw!$O$1:$AA$52,4,FALSE)</f>
        <v>0.111111111111111</v>
      </c>
      <c r="G286" s="29">
        <f>VLOOKUP(VLOOKUP($B286,BTS!$E$2:$F$60,2,FALSE),Transpose_Avg_q2er_dw!$O$1:$AA$52,5,FALSE)</f>
        <v>0</v>
      </c>
      <c r="H286" s="29">
        <f>VLOOKUP(VLOOKUP($B286,BTS!$E$2:$F$60,2,FALSE),Transpose_Avg_q2er_dw!$O$1:$AA$52,6,FALSE)</f>
        <v>0.126760563380282</v>
      </c>
      <c r="I286" s="29">
        <f>VLOOKUP(VLOOKUP($B286,BTS!$E$2:$F$60,2,FALSE),Transpose_Avg_q2er_dw!$O$1:$AA$52,7,FALSE)</f>
        <v>0</v>
      </c>
      <c r="J286" s="29">
        <f>VLOOKUP(VLOOKUP($B286,BTS!$E$2:$F$60,2,FALSE),Transpose_Avg_q2er_dw!$O$1:$AA$52,8,FALSE)</f>
        <v>0</v>
      </c>
      <c r="K286" s="29">
        <f>VLOOKUP(VLOOKUP($B286,BTS!$E$2:$F$60,2,FALSE),Transpose_Avg_q2er_dw!$O$1:$AA$52,9,FALSE)</f>
        <v>0</v>
      </c>
      <c r="L286" s="29">
        <f>VLOOKUP(VLOOKUP($B286,BTS!$E$2:$F$60,2,FALSE),Transpose_Avg_q2er_dw!$O$1:$AA$52,10,FALSE)</f>
        <v>0</v>
      </c>
      <c r="M286" s="29">
        <f>VLOOKUP(VLOOKUP($B286,BTS!$E$2:$F$60,2,FALSE),Transpose_Avg_q2er_dw!$O$1:$AA$52,11,FALSE)</f>
        <v>0.04</v>
      </c>
      <c r="N286" s="29">
        <f>VLOOKUP(VLOOKUP($B286,BTS!$E$2:$F$60,2,FALSE),Transpose_Avg_q2er_dw!$O$1:$AA$52,12,FALSE)</f>
        <v>0.0285714285714286</v>
      </c>
      <c r="O286" s="110">
        <f>VLOOKUP(VLOOKUP($B286,BTS!$E$2:$F$60,2,FALSE),Transpose_Avg_q2er_dw!$O$1:$AA$52,13,FALSE)</f>
        <v>0.0333333333333333</v>
      </c>
    </row>
    <row r="287" spans="2:15" ht="16" hidden="1" outlineLevel="1" thickBot="1">
      <c r="B287" s="55" t="s">
        <v>131</v>
      </c>
      <c r="C287" s="28">
        <f>VLOOKUP(VLOOKUP($B287,VName,2,FALSE),Regression_q2er_dw!$J$7:$K$49,2,FALSE)</f>
        <v>0</v>
      </c>
      <c r="D287" s="29">
        <f>VLOOKUP(VLOOKUP($B287,BTS!$E$2:$F$60,2,FALSE),Transpose_Avg_q2er_dw!$O$1:$AA$52,2,FALSE)</f>
        <v>0</v>
      </c>
      <c r="E287" s="29">
        <f>VLOOKUP(VLOOKUP($B287,BTS!$E$2:$F$60,2,FALSE),Transpose_Avg_q2er_dw!$O$1:$AA$52,3,FALSE)</f>
        <v>0</v>
      </c>
      <c r="F287" s="29">
        <f>VLOOKUP(VLOOKUP($B287,BTS!$E$2:$F$60,2,FALSE),Transpose_Avg_q2er_dw!$O$1:$AA$52,4,FALSE)</f>
        <v>0</v>
      </c>
      <c r="G287" s="29">
        <f>VLOOKUP(VLOOKUP($B287,BTS!$E$2:$F$60,2,FALSE),Transpose_Avg_q2er_dw!$O$1:$AA$52,5,FALSE)</f>
        <v>0</v>
      </c>
      <c r="H287" s="29">
        <f>VLOOKUP(VLOOKUP($B287,BTS!$E$2:$F$60,2,FALSE),Transpose_Avg_q2er_dw!$O$1:$AA$52,6,FALSE)</f>
        <v>0</v>
      </c>
      <c r="I287" s="29">
        <f>VLOOKUP(VLOOKUP($B287,BTS!$E$2:$F$60,2,FALSE),Transpose_Avg_q2er_dw!$O$1:$AA$52,7,FALSE)</f>
        <v>0</v>
      </c>
      <c r="J287" s="29">
        <f>VLOOKUP(VLOOKUP($B287,BTS!$E$2:$F$60,2,FALSE),Transpose_Avg_q2er_dw!$O$1:$AA$52,8,FALSE)</f>
        <v>0</v>
      </c>
      <c r="K287" s="29">
        <f>VLOOKUP(VLOOKUP($B287,BTS!$E$2:$F$60,2,FALSE),Transpose_Avg_q2er_dw!$O$1:$AA$52,9,FALSE)</f>
        <v>0</v>
      </c>
      <c r="L287" s="29">
        <f>VLOOKUP(VLOOKUP($B287,BTS!$E$2:$F$60,2,FALSE),Transpose_Avg_q2er_dw!$O$1:$AA$52,10,FALSE)</f>
        <v>0</v>
      </c>
      <c r="M287" s="29">
        <f>VLOOKUP(VLOOKUP($B287,BTS!$E$2:$F$60,2,FALSE),Transpose_Avg_q2er_dw!$O$1:$AA$52,11,FALSE)</f>
        <v>0</v>
      </c>
      <c r="N287" s="29">
        <f>VLOOKUP(VLOOKUP($B287,BTS!$E$2:$F$60,2,FALSE),Transpose_Avg_q2er_dw!$O$1:$AA$52,12,FALSE)</f>
        <v>0</v>
      </c>
      <c r="O287" s="110">
        <f>VLOOKUP(VLOOKUP($B287,BTS!$E$2:$F$60,2,FALSE),Transpose_Avg_q2er_dw!$O$1:$AA$52,13,FALSE)</f>
        <v>0</v>
      </c>
    </row>
    <row r="288" spans="2:15" ht="16" hidden="1" outlineLevel="1" thickBot="1">
      <c r="B288" s="55" t="s">
        <v>132</v>
      </c>
      <c r="C288" s="28">
        <f>VLOOKUP(VLOOKUP($B288,VName,2,FALSE),Regression_q2er_dw!$J$7:$K$49,2,FALSE)</f>
        <v>-0.478147710677719</v>
      </c>
      <c r="D288" s="29">
        <f>VLOOKUP(VLOOKUP($B288,BTS!$E$2:$F$60,2,FALSE),Transpose_Avg_q2er_dw!$O$1:$AA$52,2,FALSE)</f>
        <v>0.0454545454545455</v>
      </c>
      <c r="E288" s="29">
        <f>VLOOKUP(VLOOKUP($B288,BTS!$E$2:$F$60,2,FALSE),Transpose_Avg_q2er_dw!$O$1:$AA$52,3,FALSE)</f>
        <v>0.0454545454545455</v>
      </c>
      <c r="F288" s="29">
        <f>VLOOKUP(VLOOKUP($B288,BTS!$E$2:$F$60,2,FALSE),Transpose_Avg_q2er_dw!$O$1:$AA$52,4,FALSE)</f>
        <v>0</v>
      </c>
      <c r="G288" s="29">
        <f>VLOOKUP(VLOOKUP($B288,BTS!$E$2:$F$60,2,FALSE),Transpose_Avg_q2er_dw!$O$1:$AA$52,5,FALSE)</f>
        <v>0</v>
      </c>
      <c r="H288" s="29">
        <f>VLOOKUP(VLOOKUP($B288,BTS!$E$2:$F$60,2,FALSE),Transpose_Avg_q2er_dw!$O$1:$AA$52,6,FALSE)</f>
        <v>0.0140845070422535</v>
      </c>
      <c r="I288" s="29">
        <f>VLOOKUP(VLOOKUP($B288,BTS!$E$2:$F$60,2,FALSE),Transpose_Avg_q2er_dw!$O$1:$AA$52,7,FALSE)</f>
        <v>0</v>
      </c>
      <c r="J288" s="29">
        <f>VLOOKUP(VLOOKUP($B288,BTS!$E$2:$F$60,2,FALSE),Transpose_Avg_q2er_dw!$O$1:$AA$52,8,FALSE)</f>
        <v>0</v>
      </c>
      <c r="K288" s="29">
        <f>VLOOKUP(VLOOKUP($B288,BTS!$E$2:$F$60,2,FALSE),Transpose_Avg_q2er_dw!$O$1:$AA$52,9,FALSE)</f>
        <v>0.0357142857142857</v>
      </c>
      <c r="L288" s="29">
        <f>VLOOKUP(VLOOKUP($B288,BTS!$E$2:$F$60,2,FALSE),Transpose_Avg_q2er_dw!$O$1:$AA$52,10,FALSE)</f>
        <v>0</v>
      </c>
      <c r="M288" s="29">
        <f>VLOOKUP(VLOOKUP($B288,BTS!$E$2:$F$60,2,FALSE),Transpose_Avg_q2er_dw!$O$1:$AA$52,11,FALSE)</f>
        <v>0.08</v>
      </c>
      <c r="N288" s="29">
        <f>VLOOKUP(VLOOKUP($B288,BTS!$E$2:$F$60,2,FALSE),Transpose_Avg_q2er_dw!$O$1:$AA$52,12,FALSE)</f>
        <v>0</v>
      </c>
      <c r="O288" s="110">
        <f>VLOOKUP(VLOOKUP($B288,BTS!$E$2:$F$60,2,FALSE),Transpose_Avg_q2er_dw!$O$1:$AA$52,13,FALSE)</f>
        <v>0</v>
      </c>
    </row>
    <row r="289" spans="2:15" ht="16" hidden="1" outlineLevel="1" thickBot="1">
      <c r="B289" s="55" t="s">
        <v>133</v>
      </c>
      <c r="C289" s="28">
        <f>VLOOKUP(VLOOKUP($B289,VName,2,FALSE),Regression_q2er_dw!$J$7:$K$49,2,FALSE)</f>
        <v>-0.402603338475002</v>
      </c>
      <c r="D289" s="29">
        <f>VLOOKUP(VLOOKUP($B289,BTS!$E$2:$F$60,2,FALSE),Transpose_Avg_q2er_dw!$O$1:$AA$52,2,FALSE)</f>
        <v>0</v>
      </c>
      <c r="E289" s="29">
        <f>VLOOKUP(VLOOKUP($B289,BTS!$E$2:$F$60,2,FALSE),Transpose_Avg_q2er_dw!$O$1:$AA$52,3,FALSE)</f>
        <v>0.0227272727272727</v>
      </c>
      <c r="F289" s="29">
        <f>VLOOKUP(VLOOKUP($B289,BTS!$E$2:$F$60,2,FALSE),Transpose_Avg_q2er_dw!$O$1:$AA$52,4,FALSE)</f>
        <v>0</v>
      </c>
      <c r="G289" s="29">
        <f>VLOOKUP(VLOOKUP($B289,BTS!$E$2:$F$60,2,FALSE),Transpose_Avg_q2er_dw!$O$1:$AA$52,5,FALSE)</f>
        <v>0</v>
      </c>
      <c r="H289" s="29">
        <f>VLOOKUP(VLOOKUP($B289,BTS!$E$2:$F$60,2,FALSE),Transpose_Avg_q2er_dw!$O$1:$AA$52,6,FALSE)</f>
        <v>0</v>
      </c>
      <c r="I289" s="29">
        <f>VLOOKUP(VLOOKUP($B289,BTS!$E$2:$F$60,2,FALSE),Transpose_Avg_q2er_dw!$O$1:$AA$52,7,FALSE)</f>
        <v>0.0147058823529412</v>
      </c>
      <c r="J289" s="29">
        <f>VLOOKUP(VLOOKUP($B289,BTS!$E$2:$F$60,2,FALSE),Transpose_Avg_q2er_dw!$O$1:$AA$52,8,FALSE)</f>
        <v>0</v>
      </c>
      <c r="K289" s="29">
        <f>VLOOKUP(VLOOKUP($B289,BTS!$E$2:$F$60,2,FALSE),Transpose_Avg_q2er_dw!$O$1:$AA$52,9,FALSE)</f>
        <v>0</v>
      </c>
      <c r="L289" s="29">
        <f>VLOOKUP(VLOOKUP($B289,BTS!$E$2:$F$60,2,FALSE),Transpose_Avg_q2er_dw!$O$1:$AA$52,10,FALSE)</f>
        <v>0</v>
      </c>
      <c r="M289" s="29">
        <f>VLOOKUP(VLOOKUP($B289,BTS!$E$2:$F$60,2,FALSE),Transpose_Avg_q2er_dw!$O$1:$AA$52,11,FALSE)</f>
        <v>0</v>
      </c>
      <c r="N289" s="29">
        <f>VLOOKUP(VLOOKUP($B289,BTS!$E$2:$F$60,2,FALSE),Transpose_Avg_q2er_dw!$O$1:$AA$52,12,FALSE)</f>
        <v>0</v>
      </c>
      <c r="O289" s="110">
        <f>VLOOKUP(VLOOKUP($B289,BTS!$E$2:$F$60,2,FALSE),Transpose_Avg_q2er_dw!$O$1:$AA$52,13,FALSE)</f>
        <v>0</v>
      </c>
    </row>
    <row r="290" spans="2:15" ht="17" hidden="1" outlineLevel="1" thickBot="1">
      <c r="B290" s="31" t="s">
        <v>134</v>
      </c>
      <c r="C290" s="28">
        <f>VLOOKUP(VLOOKUP($B290,VName,2,FALSE),Regression_q2er_dw!$J$7:$K$49,2,FALSE)</f>
        <v>0</v>
      </c>
      <c r="D290" s="29">
        <f>VLOOKUP(VLOOKUP($B290,BTS!$E$2:$F$60,2,FALSE),Transpose_Avg_q2er_dw!$O$1:$AA$52,2,FALSE)</f>
        <v>0.0454545454545455</v>
      </c>
      <c r="E290" s="29">
        <f>VLOOKUP(VLOOKUP($B290,BTS!$E$2:$F$60,2,FALSE),Transpose_Avg_q2er_dw!$O$1:$AA$52,3,FALSE)</f>
        <v>0.227272727272727</v>
      </c>
      <c r="F290" s="29">
        <f>VLOOKUP(VLOOKUP($B290,BTS!$E$2:$F$60,2,FALSE),Transpose_Avg_q2er_dw!$O$1:$AA$52,4,FALSE)</f>
        <v>0</v>
      </c>
      <c r="G290" s="29">
        <f>VLOOKUP(VLOOKUP($B290,BTS!$E$2:$F$60,2,FALSE),Transpose_Avg_q2er_dw!$O$1:$AA$52,5,FALSE)</f>
        <v>0.15</v>
      </c>
      <c r="H290" s="29">
        <f>VLOOKUP(VLOOKUP($B290,BTS!$E$2:$F$60,2,FALSE),Transpose_Avg_q2er_dw!$O$1:$AA$52,6,FALSE)</f>
        <v>0.0563380281690141</v>
      </c>
      <c r="I290" s="29">
        <f>VLOOKUP(VLOOKUP($B290,BTS!$E$2:$F$60,2,FALSE),Transpose_Avg_q2er_dw!$O$1:$AA$52,7,FALSE)</f>
        <v>0.0735294117647059</v>
      </c>
      <c r="J290" s="29">
        <f>VLOOKUP(VLOOKUP($B290,BTS!$E$2:$F$60,2,FALSE),Transpose_Avg_q2er_dw!$O$1:$AA$52,8,FALSE)</f>
        <v>0</v>
      </c>
      <c r="K290" s="29">
        <f>VLOOKUP(VLOOKUP($B290,BTS!$E$2:$F$60,2,FALSE),Transpose_Avg_q2er_dw!$O$1:$AA$52,9,FALSE)</f>
        <v>0.0357142857142857</v>
      </c>
      <c r="L290" s="29">
        <f>VLOOKUP(VLOOKUP($B290,BTS!$E$2:$F$60,2,FALSE),Transpose_Avg_q2er_dw!$O$1:$AA$52,10,FALSE)</f>
        <v>0.20</v>
      </c>
      <c r="M290" s="29">
        <f>VLOOKUP(VLOOKUP($B290,BTS!$E$2:$F$60,2,FALSE),Transpose_Avg_q2er_dw!$O$1:$AA$52,11,FALSE)</f>
        <v>0.04</v>
      </c>
      <c r="N290" s="29">
        <f>VLOOKUP(VLOOKUP($B290,BTS!$E$2:$F$60,2,FALSE),Transpose_Avg_q2er_dw!$O$1:$AA$52,12,FALSE)</f>
        <v>0.171428571428571</v>
      </c>
      <c r="O290" s="110">
        <f>VLOOKUP(VLOOKUP($B290,BTS!$E$2:$F$60,2,FALSE),Transpose_Avg_q2er_dw!$O$1:$AA$52,13,FALSE)</f>
        <v>0</v>
      </c>
    </row>
    <row r="291" spans="2:15" ht="17" hidden="1" outlineLevel="1" thickBot="1">
      <c r="B291" s="31" t="s">
        <v>135</v>
      </c>
      <c r="C291" s="28">
        <f>VLOOKUP(VLOOKUP($B291,VName,2,FALSE),Regression_q2er_dw!$J$7:$K$49,2,FALSE)</f>
        <v>-0.0938629208916938</v>
      </c>
      <c r="D291" s="29">
        <f>VLOOKUP(VLOOKUP($B291,BTS!$E$2:$F$60,2,FALSE),Transpose_Avg_q2er_dw!$O$1:$AA$52,2,FALSE)</f>
        <v>0.590909090909091</v>
      </c>
      <c r="E291" s="29">
        <f>VLOOKUP(VLOOKUP($B291,BTS!$E$2:$F$60,2,FALSE),Transpose_Avg_q2er_dw!$O$1:$AA$52,3,FALSE)</f>
        <v>0.681818181818182</v>
      </c>
      <c r="F291" s="29">
        <f>VLOOKUP(VLOOKUP($B291,BTS!$E$2:$F$60,2,FALSE),Transpose_Avg_q2er_dw!$O$1:$AA$52,4,FALSE)</f>
        <v>0.740740740740741</v>
      </c>
      <c r="G291" s="29">
        <f>VLOOKUP(VLOOKUP($B291,BTS!$E$2:$F$60,2,FALSE),Transpose_Avg_q2er_dw!$O$1:$AA$52,5,FALSE)</f>
        <v>0.80</v>
      </c>
      <c r="H291" s="29">
        <f>VLOOKUP(VLOOKUP($B291,BTS!$E$2:$F$60,2,FALSE),Transpose_Avg_q2er_dw!$O$1:$AA$52,6,FALSE)</f>
        <v>0.845070422535211</v>
      </c>
      <c r="I291" s="29">
        <f>VLOOKUP(VLOOKUP($B291,BTS!$E$2:$F$60,2,FALSE),Transpose_Avg_q2er_dw!$O$1:$AA$52,7,FALSE)</f>
        <v>0.955882352941177</v>
      </c>
      <c r="J291" s="29">
        <f>VLOOKUP(VLOOKUP($B291,BTS!$E$2:$F$60,2,FALSE),Transpose_Avg_q2er_dw!$O$1:$AA$52,8,FALSE)</f>
        <v>0.80</v>
      </c>
      <c r="K291" s="29">
        <f>VLOOKUP(VLOOKUP($B291,BTS!$E$2:$F$60,2,FALSE),Transpose_Avg_q2er_dw!$O$1:$AA$52,9,FALSE)</f>
        <v>0.857142857142857</v>
      </c>
      <c r="L291" s="29">
        <f>VLOOKUP(VLOOKUP($B291,BTS!$E$2:$F$60,2,FALSE),Transpose_Avg_q2er_dw!$O$1:$AA$52,10,FALSE)</f>
        <v>0.80</v>
      </c>
      <c r="M291" s="29">
        <f>VLOOKUP(VLOOKUP($B291,BTS!$E$2:$F$60,2,FALSE),Transpose_Avg_q2er_dw!$O$1:$AA$52,11,FALSE)</f>
        <v>0.80</v>
      </c>
      <c r="N291" s="29">
        <f>VLOOKUP(VLOOKUP($B291,BTS!$E$2:$F$60,2,FALSE),Transpose_Avg_q2er_dw!$O$1:$AA$52,12,FALSE)</f>
        <v>0.914285714285714</v>
      </c>
      <c r="O291" s="110">
        <f>VLOOKUP(VLOOKUP($B291,BTS!$E$2:$F$60,2,FALSE),Transpose_Avg_q2er_dw!$O$1:$AA$52,13,FALSE)</f>
        <v>0.90</v>
      </c>
    </row>
    <row r="292" spans="2:15" ht="17" hidden="1" outlineLevel="1" thickBot="1">
      <c r="B292" s="31" t="s">
        <v>136</v>
      </c>
      <c r="C292" s="28">
        <f>VLOOKUP(VLOOKUP($B292,VName,2,FALSE),Regression_q2er_dw!$J$7:$K$49,2,FALSE)</f>
        <v>0</v>
      </c>
      <c r="D292" s="29">
        <f>VLOOKUP(VLOOKUP($B292,BTS!$E$2:$F$60,2,FALSE),Transpose_Avg_q2er_dw!$O$1:$AA$52,2,FALSE)</f>
        <v>0.0227272727272727</v>
      </c>
      <c r="E292" s="29">
        <f>VLOOKUP(VLOOKUP($B292,BTS!$E$2:$F$60,2,FALSE),Transpose_Avg_q2er_dw!$O$1:$AA$52,3,FALSE)</f>
        <v>0.0227272727272727</v>
      </c>
      <c r="F292" s="29">
        <f>VLOOKUP(VLOOKUP($B292,BTS!$E$2:$F$60,2,FALSE),Transpose_Avg_q2er_dw!$O$1:$AA$52,4,FALSE)</f>
        <v>0</v>
      </c>
      <c r="G292" s="29">
        <f>VLOOKUP(VLOOKUP($B292,BTS!$E$2:$F$60,2,FALSE),Transpose_Avg_q2er_dw!$O$1:$AA$52,5,FALSE)</f>
        <v>0</v>
      </c>
      <c r="H292" s="29">
        <f>VLOOKUP(VLOOKUP($B292,BTS!$E$2:$F$60,2,FALSE),Transpose_Avg_q2er_dw!$O$1:$AA$52,6,FALSE)</f>
        <v>0.0140845070422535</v>
      </c>
      <c r="I292" s="29">
        <f>VLOOKUP(VLOOKUP($B292,BTS!$E$2:$F$60,2,FALSE),Transpose_Avg_q2er_dw!$O$1:$AA$52,7,FALSE)</f>
        <v>0</v>
      </c>
      <c r="J292" s="29">
        <f>VLOOKUP(VLOOKUP($B292,BTS!$E$2:$F$60,2,FALSE),Transpose_Avg_q2er_dw!$O$1:$AA$52,8,FALSE)</f>
        <v>0</v>
      </c>
      <c r="K292" s="29">
        <f>VLOOKUP(VLOOKUP($B292,BTS!$E$2:$F$60,2,FALSE),Transpose_Avg_q2er_dw!$O$1:$AA$52,9,FALSE)</f>
        <v>0.0357142857142857</v>
      </c>
      <c r="L292" s="29">
        <f>VLOOKUP(VLOOKUP($B292,BTS!$E$2:$F$60,2,FALSE),Transpose_Avg_q2er_dw!$O$1:$AA$52,10,FALSE)</f>
        <v>0.20</v>
      </c>
      <c r="M292" s="29">
        <f>VLOOKUP(VLOOKUP($B292,BTS!$E$2:$F$60,2,FALSE),Transpose_Avg_q2er_dw!$O$1:$AA$52,11,FALSE)</f>
        <v>0.04</v>
      </c>
      <c r="N292" s="29">
        <f>VLOOKUP(VLOOKUP($B292,BTS!$E$2:$F$60,2,FALSE),Transpose_Avg_q2er_dw!$O$1:$AA$52,12,FALSE)</f>
        <v>0</v>
      </c>
      <c r="O292" s="110">
        <f>VLOOKUP(VLOOKUP($B292,BTS!$E$2:$F$60,2,FALSE),Transpose_Avg_q2er_dw!$O$1:$AA$52,13,FALSE)</f>
        <v>0.0666666666666667</v>
      </c>
    </row>
    <row r="293" spans="2:15" ht="17" hidden="1" outlineLevel="1" thickBot="1">
      <c r="B293" s="31" t="s">
        <v>137</v>
      </c>
      <c r="C293" s="28">
        <f>VLOOKUP(VLOOKUP($B293,VName,2,FALSE),Regression_q2er_dw!$J$7:$K$49,2,FALSE)</f>
        <v>0</v>
      </c>
      <c r="D293" s="29">
        <f>VLOOKUP(VLOOKUP($B293,BTS!$E$2:$F$60,2,FALSE),Transpose_Avg_q2er_dw!$O$1:$AA$52,2,FALSE)</f>
        <v>0.363636363636364</v>
      </c>
      <c r="E293" s="29">
        <f>VLOOKUP(VLOOKUP($B293,BTS!$E$2:$F$60,2,FALSE),Transpose_Avg_q2er_dw!$O$1:$AA$52,3,FALSE)</f>
        <v>0.159090909090909</v>
      </c>
      <c r="F293" s="29">
        <f>VLOOKUP(VLOOKUP($B293,BTS!$E$2:$F$60,2,FALSE),Transpose_Avg_q2er_dw!$O$1:$AA$52,4,FALSE)</f>
        <v>0.111111111111111</v>
      </c>
      <c r="G293" s="29">
        <f>VLOOKUP(VLOOKUP($B293,BTS!$E$2:$F$60,2,FALSE),Transpose_Avg_q2er_dw!$O$1:$AA$52,5,FALSE)</f>
        <v>0.10</v>
      </c>
      <c r="H293" s="29">
        <f>VLOOKUP(VLOOKUP($B293,BTS!$E$2:$F$60,2,FALSE),Transpose_Avg_q2er_dw!$O$1:$AA$52,6,FALSE)</f>
        <v>0.0985915492957746</v>
      </c>
      <c r="I293" s="29">
        <f>VLOOKUP(VLOOKUP($B293,BTS!$E$2:$F$60,2,FALSE),Transpose_Avg_q2er_dw!$O$1:$AA$52,7,FALSE)</f>
        <v>0.161764705882353</v>
      </c>
      <c r="J293" s="29">
        <f>VLOOKUP(VLOOKUP($B293,BTS!$E$2:$F$60,2,FALSE),Transpose_Avg_q2er_dw!$O$1:$AA$52,8,FALSE)</f>
        <v>0.20</v>
      </c>
      <c r="K293" s="29">
        <f>VLOOKUP(VLOOKUP($B293,BTS!$E$2:$F$60,2,FALSE),Transpose_Avg_q2er_dw!$O$1:$AA$52,9,FALSE)</f>
        <v>0.25</v>
      </c>
      <c r="L293" s="29">
        <f>VLOOKUP(VLOOKUP($B293,BTS!$E$2:$F$60,2,FALSE),Transpose_Avg_q2er_dw!$O$1:$AA$52,10,FALSE)</f>
        <v>0.80</v>
      </c>
      <c r="M293" s="29">
        <f>VLOOKUP(VLOOKUP($B293,BTS!$E$2:$F$60,2,FALSE),Transpose_Avg_q2er_dw!$O$1:$AA$52,11,FALSE)</f>
        <v>0.12</v>
      </c>
      <c r="N293" s="29">
        <f>VLOOKUP(VLOOKUP($B293,BTS!$E$2:$F$60,2,FALSE),Transpose_Avg_q2er_dw!$O$1:$AA$52,12,FALSE)</f>
        <v>0.114285714285714</v>
      </c>
      <c r="O293" s="110">
        <f>VLOOKUP(VLOOKUP($B293,BTS!$E$2:$F$60,2,FALSE),Transpose_Avg_q2er_dw!$O$1:$AA$52,13,FALSE)</f>
        <v>0.0666666666666667</v>
      </c>
    </row>
    <row r="294" spans="2:15" ht="17" hidden="1" outlineLevel="1" thickBot="1">
      <c r="B294" s="31" t="s">
        <v>138</v>
      </c>
      <c r="C294" s="28">
        <f>VLOOKUP(VLOOKUP($B294,VName,2,FALSE),Regression_q2er_dw!$J$7:$K$49,2,FALSE)</f>
        <v>0</v>
      </c>
      <c r="D294" s="29">
        <f>VLOOKUP(VLOOKUP($B294,BTS!$E$2:$F$60,2,FALSE),Transpose_Avg_q2er_dw!$O$1:$AA$52,2,FALSE)</f>
        <v>0.0454545454545455</v>
      </c>
      <c r="E294" s="29">
        <f>VLOOKUP(VLOOKUP($B294,BTS!$E$2:$F$60,2,FALSE),Transpose_Avg_q2er_dw!$O$1:$AA$52,3,FALSE)</f>
        <v>0.0909090909090909</v>
      </c>
      <c r="F294" s="29">
        <f>VLOOKUP(VLOOKUP($B294,BTS!$E$2:$F$60,2,FALSE),Transpose_Avg_q2er_dw!$O$1:$AA$52,4,FALSE)</f>
        <v>0.148148148148148</v>
      </c>
      <c r="G294" s="29">
        <f>VLOOKUP(VLOOKUP($B294,BTS!$E$2:$F$60,2,FALSE),Transpose_Avg_q2er_dw!$O$1:$AA$52,5,FALSE)</f>
        <v>0</v>
      </c>
      <c r="H294" s="29">
        <f>VLOOKUP(VLOOKUP($B294,BTS!$E$2:$F$60,2,FALSE),Transpose_Avg_q2er_dw!$O$1:$AA$52,6,FALSE)</f>
        <v>0.028169014084507</v>
      </c>
      <c r="I294" s="29">
        <f>VLOOKUP(VLOOKUP($B294,BTS!$E$2:$F$60,2,FALSE),Transpose_Avg_q2er_dw!$O$1:$AA$52,7,FALSE)</f>
        <v>0.147058823529412</v>
      </c>
      <c r="J294" s="29">
        <f>VLOOKUP(VLOOKUP($B294,BTS!$E$2:$F$60,2,FALSE),Transpose_Avg_q2er_dw!$O$1:$AA$52,8,FALSE)</f>
        <v>0.40</v>
      </c>
      <c r="K294" s="29">
        <f>VLOOKUP(VLOOKUP($B294,BTS!$E$2:$F$60,2,FALSE),Transpose_Avg_q2er_dw!$O$1:$AA$52,9,FALSE)</f>
        <v>0.0357142857142857</v>
      </c>
      <c r="L294" s="29">
        <f>VLOOKUP(VLOOKUP($B294,BTS!$E$2:$F$60,2,FALSE),Transpose_Avg_q2er_dw!$O$1:$AA$52,10,FALSE)</f>
        <v>0</v>
      </c>
      <c r="M294" s="29">
        <f>VLOOKUP(VLOOKUP($B294,BTS!$E$2:$F$60,2,FALSE),Transpose_Avg_q2er_dw!$O$1:$AA$52,11,FALSE)</f>
        <v>0.20</v>
      </c>
      <c r="N294" s="29">
        <f>VLOOKUP(VLOOKUP($B294,BTS!$E$2:$F$60,2,FALSE),Transpose_Avg_q2er_dw!$O$1:$AA$52,12,FALSE)</f>
        <v>0.0285714285714286</v>
      </c>
      <c r="O294" s="110">
        <f>VLOOKUP(VLOOKUP($B294,BTS!$E$2:$F$60,2,FALSE),Transpose_Avg_q2er_dw!$O$1:$AA$52,13,FALSE)</f>
        <v>0.133333333333333</v>
      </c>
    </row>
    <row r="295" spans="2:15" ht="17" hidden="1" outlineLevel="1" thickBot="1">
      <c r="B295" s="31" t="s">
        <v>139</v>
      </c>
      <c r="C295" s="28">
        <f>VLOOKUP(VLOOKUP($B295,VName,2,FALSE),Regression_q2er_dw!$J$7:$K$49,2,FALSE)</f>
        <v>0</v>
      </c>
      <c r="D295" s="29">
        <f>VLOOKUP(VLOOKUP($B295,BTS!$E$2:$F$60,2,FALSE),Transpose_Avg_q2er_dw!$O$1:$AA$52,2,FALSE)</f>
        <v>0.0454545454545455</v>
      </c>
      <c r="E295" s="29">
        <f>VLOOKUP(VLOOKUP($B295,BTS!$E$2:$F$60,2,FALSE),Transpose_Avg_q2er_dw!$O$1:$AA$52,3,FALSE)</f>
        <v>0.0681818181818182</v>
      </c>
      <c r="F295" s="29">
        <f>VLOOKUP(VLOOKUP($B295,BTS!$E$2:$F$60,2,FALSE),Transpose_Avg_q2er_dw!$O$1:$AA$52,4,FALSE)</f>
        <v>0.185185185185185</v>
      </c>
      <c r="G295" s="29">
        <f>VLOOKUP(VLOOKUP($B295,BTS!$E$2:$F$60,2,FALSE),Transpose_Avg_q2er_dw!$O$1:$AA$52,5,FALSE)</f>
        <v>0.05</v>
      </c>
      <c r="H295" s="29">
        <f>VLOOKUP(VLOOKUP($B295,BTS!$E$2:$F$60,2,FALSE),Transpose_Avg_q2er_dw!$O$1:$AA$52,6,FALSE)</f>
        <v>0.126760563380282</v>
      </c>
      <c r="I295" s="29">
        <f>VLOOKUP(VLOOKUP($B295,BTS!$E$2:$F$60,2,FALSE),Transpose_Avg_q2er_dw!$O$1:$AA$52,7,FALSE)</f>
        <v>0.0882352941176471</v>
      </c>
      <c r="J295" s="29">
        <f>VLOOKUP(VLOOKUP($B295,BTS!$E$2:$F$60,2,FALSE),Transpose_Avg_q2er_dw!$O$1:$AA$52,8,FALSE)</f>
        <v>0.20</v>
      </c>
      <c r="K295" s="29">
        <f>VLOOKUP(VLOOKUP($B295,BTS!$E$2:$F$60,2,FALSE),Transpose_Avg_q2er_dw!$O$1:$AA$52,9,FALSE)</f>
        <v>0.0357142857142857</v>
      </c>
      <c r="L295" s="29">
        <f>VLOOKUP(VLOOKUP($B295,BTS!$E$2:$F$60,2,FALSE),Transpose_Avg_q2er_dw!$O$1:$AA$52,10,FALSE)</f>
        <v>0</v>
      </c>
      <c r="M295" s="29">
        <f>VLOOKUP(VLOOKUP($B295,BTS!$E$2:$F$60,2,FALSE),Transpose_Avg_q2er_dw!$O$1:$AA$52,11,FALSE)</f>
        <v>0</v>
      </c>
      <c r="N295" s="29">
        <f>VLOOKUP(VLOOKUP($B295,BTS!$E$2:$F$60,2,FALSE),Transpose_Avg_q2er_dw!$O$1:$AA$52,12,FALSE)</f>
        <v>0.0857142857142857</v>
      </c>
      <c r="O295" s="110">
        <f>VLOOKUP(VLOOKUP($B295,BTS!$E$2:$F$60,2,FALSE),Transpose_Avg_q2er_dw!$O$1:$AA$52,13,FALSE)</f>
        <v>0.10</v>
      </c>
    </row>
    <row r="296" spans="2:15" ht="17" hidden="1" outlineLevel="1" thickBot="1">
      <c r="B296" s="31" t="s">
        <v>140</v>
      </c>
      <c r="C296" s="28">
        <f>VLOOKUP(VLOOKUP($B296,VName,2,FALSE),Regression_q2er_dw!$J$7:$K$49,2,FALSE)</f>
        <v>0</v>
      </c>
      <c r="D296" s="29">
        <f>VLOOKUP(VLOOKUP($B296,BTS!$E$2:$F$60,2,FALSE),Transpose_Avg_q2er_dw!$O$1:$AA$52,2,FALSE)</f>
        <v>0</v>
      </c>
      <c r="E296" s="29">
        <f>VLOOKUP(VLOOKUP($B296,BTS!$E$2:$F$60,2,FALSE),Transpose_Avg_q2er_dw!$O$1:$AA$52,3,FALSE)</f>
        <v>0.0227272727272727</v>
      </c>
      <c r="F296" s="29">
        <f>VLOOKUP(VLOOKUP($B296,BTS!$E$2:$F$60,2,FALSE),Transpose_Avg_q2er_dw!$O$1:$AA$52,4,FALSE)</f>
        <v>0</v>
      </c>
      <c r="G296" s="29">
        <f>VLOOKUP(VLOOKUP($B296,BTS!$E$2:$F$60,2,FALSE),Transpose_Avg_q2er_dw!$O$1:$AA$52,5,FALSE)</f>
        <v>0</v>
      </c>
      <c r="H296" s="29">
        <f>VLOOKUP(VLOOKUP($B296,BTS!$E$2:$F$60,2,FALSE),Transpose_Avg_q2er_dw!$O$1:$AA$52,6,FALSE)</f>
        <v>0.028169014084507</v>
      </c>
      <c r="I296" s="29">
        <f>VLOOKUP(VLOOKUP($B296,BTS!$E$2:$F$60,2,FALSE),Transpose_Avg_q2er_dw!$O$1:$AA$52,7,FALSE)</f>
        <v>0</v>
      </c>
      <c r="J296" s="29">
        <f>VLOOKUP(VLOOKUP($B296,BTS!$E$2:$F$60,2,FALSE),Transpose_Avg_q2er_dw!$O$1:$AA$52,8,FALSE)</f>
        <v>0</v>
      </c>
      <c r="K296" s="29">
        <f>VLOOKUP(VLOOKUP($B296,BTS!$E$2:$F$60,2,FALSE),Transpose_Avg_q2er_dw!$O$1:$AA$52,9,FALSE)</f>
        <v>0.0357142857142857</v>
      </c>
      <c r="L296" s="29">
        <f>VLOOKUP(VLOOKUP($B296,BTS!$E$2:$F$60,2,FALSE),Transpose_Avg_q2er_dw!$O$1:$AA$52,10,FALSE)</f>
        <v>0</v>
      </c>
      <c r="M296" s="29">
        <f>VLOOKUP(VLOOKUP($B296,BTS!$E$2:$F$60,2,FALSE),Transpose_Avg_q2er_dw!$O$1:$AA$52,11,FALSE)</f>
        <v>0.08</v>
      </c>
      <c r="N296" s="29">
        <f>VLOOKUP(VLOOKUP($B296,BTS!$E$2:$F$60,2,FALSE),Transpose_Avg_q2er_dw!$O$1:$AA$52,12,FALSE)</f>
        <v>0</v>
      </c>
      <c r="O296" s="110">
        <f>VLOOKUP(VLOOKUP($B296,BTS!$E$2:$F$60,2,FALSE),Transpose_Avg_q2er_dw!$O$1:$AA$52,13,FALSE)</f>
        <v>0</v>
      </c>
    </row>
    <row r="297" spans="2:15" ht="17" hidden="1" outlineLevel="1" thickBot="1">
      <c r="B297" s="31" t="s">
        <v>141</v>
      </c>
      <c r="C297" s="28">
        <f>VLOOKUP(VLOOKUP($B297,VName,2,FALSE),Regression_q2er_dw!$J$7:$K$49,2,FALSE)</f>
        <v>0</v>
      </c>
      <c r="D297" s="29">
        <f>VLOOKUP(VLOOKUP($B297,BTS!$E$2:$F$60,2,FALSE),Transpose_Avg_q2er_dw!$O$1:$AA$52,2,FALSE)</f>
        <v>0.0454545454545455</v>
      </c>
      <c r="E297" s="29">
        <f>VLOOKUP(VLOOKUP($B297,BTS!$E$2:$F$60,2,FALSE),Transpose_Avg_q2er_dw!$O$1:$AA$52,3,FALSE)</f>
        <v>0.227272727272727</v>
      </c>
      <c r="F297" s="29">
        <f>VLOOKUP(VLOOKUP($B297,BTS!$E$2:$F$60,2,FALSE),Transpose_Avg_q2er_dw!$O$1:$AA$52,4,FALSE)</f>
        <v>0.0740740740740741</v>
      </c>
      <c r="G297" s="29">
        <f>VLOOKUP(VLOOKUP($B297,BTS!$E$2:$F$60,2,FALSE),Transpose_Avg_q2er_dw!$O$1:$AA$52,5,FALSE)</f>
        <v>0.05</v>
      </c>
      <c r="H297" s="29">
        <f>VLOOKUP(VLOOKUP($B297,BTS!$E$2:$F$60,2,FALSE),Transpose_Avg_q2er_dw!$O$1:$AA$52,6,FALSE)</f>
        <v>0.112676056338028</v>
      </c>
      <c r="I297" s="29">
        <f>VLOOKUP(VLOOKUP($B297,BTS!$E$2:$F$60,2,FALSE),Transpose_Avg_q2er_dw!$O$1:$AA$52,7,FALSE)</f>
        <v>0.117647058823529</v>
      </c>
      <c r="J297" s="29">
        <f>VLOOKUP(VLOOKUP($B297,BTS!$E$2:$F$60,2,FALSE),Transpose_Avg_q2er_dw!$O$1:$AA$52,8,FALSE)</f>
        <v>0</v>
      </c>
      <c r="K297" s="29">
        <f>VLOOKUP(VLOOKUP($B297,BTS!$E$2:$F$60,2,FALSE),Transpose_Avg_q2er_dw!$O$1:$AA$52,9,FALSE)</f>
        <v>0.25</v>
      </c>
      <c r="L297" s="29">
        <f>VLOOKUP(VLOOKUP($B297,BTS!$E$2:$F$60,2,FALSE),Transpose_Avg_q2er_dw!$O$1:$AA$52,10,FALSE)</f>
        <v>0.20</v>
      </c>
      <c r="M297" s="29">
        <f>VLOOKUP(VLOOKUP($B297,BTS!$E$2:$F$60,2,FALSE),Transpose_Avg_q2er_dw!$O$1:$AA$52,11,FALSE)</f>
        <v>0.04</v>
      </c>
      <c r="N297" s="29">
        <f>VLOOKUP(VLOOKUP($B297,BTS!$E$2:$F$60,2,FALSE),Transpose_Avg_q2er_dw!$O$1:$AA$52,12,FALSE)</f>
        <v>0.0285714285714286</v>
      </c>
      <c r="O297" s="110">
        <f>VLOOKUP(VLOOKUP($B297,BTS!$E$2:$F$60,2,FALSE),Transpose_Avg_q2er_dw!$O$1:$AA$52,13,FALSE)</f>
        <v>0.366666666666667</v>
      </c>
    </row>
    <row r="298" spans="2:15" ht="17" hidden="1" outlineLevel="1" thickBot="1">
      <c r="B298" s="31" t="s">
        <v>142</v>
      </c>
      <c r="C298" s="28">
        <f>VLOOKUP(VLOOKUP($B298,VName,2,FALSE),Regression_q2er_dw!$J$7:$K$49,2,FALSE)</f>
        <v>-0.0562332981873486</v>
      </c>
      <c r="D298" s="29">
        <f>VLOOKUP(VLOOKUP($B298,BTS!$E$2:$F$60,2,FALSE),Transpose_Avg_q2er_dw!$O$1:$AA$52,2,FALSE)</f>
        <v>0.659090909090909</v>
      </c>
      <c r="E298" s="29">
        <f>VLOOKUP(VLOOKUP($B298,BTS!$E$2:$F$60,2,FALSE),Transpose_Avg_q2er_dw!$O$1:$AA$52,3,FALSE)</f>
        <v>0.431818181818182</v>
      </c>
      <c r="F298" s="29">
        <f>VLOOKUP(VLOOKUP($B298,BTS!$E$2:$F$60,2,FALSE),Transpose_Avg_q2er_dw!$O$1:$AA$52,4,FALSE)</f>
        <v>0.407407407407407</v>
      </c>
      <c r="G298" s="29">
        <f>VLOOKUP(VLOOKUP($B298,BTS!$E$2:$F$60,2,FALSE),Transpose_Avg_q2er_dw!$O$1:$AA$52,5,FALSE)</f>
        <v>0.15</v>
      </c>
      <c r="H298" s="29">
        <f>VLOOKUP(VLOOKUP($B298,BTS!$E$2:$F$60,2,FALSE),Transpose_Avg_q2er_dw!$O$1:$AA$52,6,FALSE)</f>
        <v>0.126760563380282</v>
      </c>
      <c r="I298" s="29">
        <f>VLOOKUP(VLOOKUP($B298,BTS!$E$2:$F$60,2,FALSE),Transpose_Avg_q2er_dw!$O$1:$AA$52,7,FALSE)</f>
        <v>0.50</v>
      </c>
      <c r="J298" s="29">
        <f>VLOOKUP(VLOOKUP($B298,BTS!$E$2:$F$60,2,FALSE),Transpose_Avg_q2er_dw!$O$1:$AA$52,8,FALSE)</f>
        <v>0.60</v>
      </c>
      <c r="K298" s="29">
        <f>VLOOKUP(VLOOKUP($B298,BTS!$E$2:$F$60,2,FALSE),Transpose_Avg_q2er_dw!$O$1:$AA$52,9,FALSE)</f>
        <v>0.464285714285714</v>
      </c>
      <c r="L298" s="29">
        <f>VLOOKUP(VLOOKUP($B298,BTS!$E$2:$F$60,2,FALSE),Transpose_Avg_q2er_dw!$O$1:$AA$52,10,FALSE)</f>
        <v>0.60</v>
      </c>
      <c r="M298" s="29">
        <f>VLOOKUP(VLOOKUP($B298,BTS!$E$2:$F$60,2,FALSE),Transpose_Avg_q2er_dw!$O$1:$AA$52,11,FALSE)</f>
        <v>0.32</v>
      </c>
      <c r="N298" s="29">
        <f>VLOOKUP(VLOOKUP($B298,BTS!$E$2:$F$60,2,FALSE),Transpose_Avg_q2er_dw!$O$1:$AA$52,12,FALSE)</f>
        <v>0.228571428571429</v>
      </c>
      <c r="O298" s="110">
        <f>VLOOKUP(VLOOKUP($B298,BTS!$E$2:$F$60,2,FALSE),Transpose_Avg_q2er_dw!$O$1:$AA$52,13,FALSE)</f>
        <v>0.533333333333333</v>
      </c>
    </row>
    <row r="299" spans="2:15" ht="17" hidden="1" outlineLevel="1" thickBot="1">
      <c r="B299" s="31" t="s">
        <v>143</v>
      </c>
      <c r="C299" s="28">
        <f>VLOOKUP(VLOOKUP($B299,VName,2,FALSE),Regression_q2er_dw!$J$7:$K$49,2,FALSE)</f>
        <v>0</v>
      </c>
      <c r="D299" s="29">
        <f>VLOOKUP(VLOOKUP($B299,BTS!$E$2:$F$60,2,FALSE),Transpose_Avg_q2er_dw!$O$1:$AA$52,2,FALSE)</f>
        <v>0.0454545454545455</v>
      </c>
      <c r="E299" s="29">
        <f>VLOOKUP(VLOOKUP($B299,BTS!$E$2:$F$60,2,FALSE),Transpose_Avg_q2er_dw!$O$1:$AA$52,3,FALSE)</f>
        <v>0.0681818181818182</v>
      </c>
      <c r="F299" s="29">
        <f>VLOOKUP(VLOOKUP($B299,BTS!$E$2:$F$60,2,FALSE),Transpose_Avg_q2er_dw!$O$1:$AA$52,4,FALSE)</f>
        <v>0</v>
      </c>
      <c r="G299" s="29">
        <f>VLOOKUP(VLOOKUP($B299,BTS!$E$2:$F$60,2,FALSE),Transpose_Avg_q2er_dw!$O$1:$AA$52,5,FALSE)</f>
        <v>0</v>
      </c>
      <c r="H299" s="29">
        <f>VLOOKUP(VLOOKUP($B299,BTS!$E$2:$F$60,2,FALSE),Transpose_Avg_q2er_dw!$O$1:$AA$52,6,FALSE)</f>
        <v>0</v>
      </c>
      <c r="I299" s="29">
        <f>VLOOKUP(VLOOKUP($B299,BTS!$E$2:$F$60,2,FALSE),Transpose_Avg_q2er_dw!$O$1:$AA$52,7,FALSE)</f>
        <v>0.0147058823529412</v>
      </c>
      <c r="J299" s="29">
        <f>VLOOKUP(VLOOKUP($B299,BTS!$E$2:$F$60,2,FALSE),Transpose_Avg_q2er_dw!$O$1:$AA$52,8,FALSE)</f>
        <v>0</v>
      </c>
      <c r="K299" s="29">
        <f>VLOOKUP(VLOOKUP($B299,BTS!$E$2:$F$60,2,FALSE),Transpose_Avg_q2er_dw!$O$1:$AA$52,9,FALSE)</f>
        <v>0</v>
      </c>
      <c r="L299" s="29">
        <f>VLOOKUP(VLOOKUP($B299,BTS!$E$2:$F$60,2,FALSE),Transpose_Avg_q2er_dw!$O$1:$AA$52,10,FALSE)</f>
        <v>0</v>
      </c>
      <c r="M299" s="29">
        <f>VLOOKUP(VLOOKUP($B299,BTS!$E$2:$F$60,2,FALSE),Transpose_Avg_q2er_dw!$O$1:$AA$52,11,FALSE)</f>
        <v>0</v>
      </c>
      <c r="N299" s="29">
        <f>VLOOKUP(VLOOKUP($B299,BTS!$E$2:$F$60,2,FALSE),Transpose_Avg_q2er_dw!$O$1:$AA$52,12,FALSE)</f>
        <v>0</v>
      </c>
      <c r="O299" s="110">
        <f>VLOOKUP(VLOOKUP($B299,BTS!$E$2:$F$60,2,FALSE),Transpose_Avg_q2er_dw!$O$1:$AA$52,13,FALSE)</f>
        <v>0.10</v>
      </c>
    </row>
    <row r="300" spans="2:15" ht="17" hidden="1" outlineLevel="1" thickBot="1">
      <c r="B300" s="31" t="s">
        <v>144</v>
      </c>
      <c r="C300" s="28">
        <f>VLOOKUP(VLOOKUP($B300,VName,2,FALSE),Regression_q2er_dw!$J$7:$K$49,2,FALSE)</f>
        <v>0</v>
      </c>
      <c r="D300" s="29">
        <f>VLOOKUP(VLOOKUP($B300,BTS!$E$2:$F$60,2,FALSE),Transpose_Avg_q2er_dw!$O$1:$AA$52,2,FALSE)</f>
        <v>0.0909090909090909</v>
      </c>
      <c r="E300" s="29">
        <f>VLOOKUP(VLOOKUP($B300,BTS!$E$2:$F$60,2,FALSE),Transpose_Avg_q2er_dw!$O$1:$AA$52,3,FALSE)</f>
        <v>0.0454545454545455</v>
      </c>
      <c r="F300" s="29">
        <f>VLOOKUP(VLOOKUP($B300,BTS!$E$2:$F$60,2,FALSE),Transpose_Avg_q2er_dw!$O$1:$AA$52,4,FALSE)</f>
        <v>0.148148148148148</v>
      </c>
      <c r="G300" s="29">
        <f>VLOOKUP(VLOOKUP($B300,BTS!$E$2:$F$60,2,FALSE),Transpose_Avg_q2er_dw!$O$1:$AA$52,5,FALSE)</f>
        <v>0.05</v>
      </c>
      <c r="H300" s="29">
        <f>VLOOKUP(VLOOKUP($B300,BTS!$E$2:$F$60,2,FALSE),Transpose_Avg_q2er_dw!$O$1:$AA$52,6,FALSE)</f>
        <v>0</v>
      </c>
      <c r="I300" s="29">
        <f>VLOOKUP(VLOOKUP($B300,BTS!$E$2:$F$60,2,FALSE),Transpose_Avg_q2er_dw!$O$1:$AA$52,7,FALSE)</f>
        <v>0.161764705882353</v>
      </c>
      <c r="J300" s="29">
        <f>VLOOKUP(VLOOKUP($B300,BTS!$E$2:$F$60,2,FALSE),Transpose_Avg_q2er_dw!$O$1:$AA$52,8,FALSE)</f>
        <v>0</v>
      </c>
      <c r="K300" s="29">
        <f>VLOOKUP(VLOOKUP($B300,BTS!$E$2:$F$60,2,FALSE),Transpose_Avg_q2er_dw!$O$1:$AA$52,9,FALSE)</f>
        <v>0.142857142857143</v>
      </c>
      <c r="L300" s="29">
        <f>VLOOKUP(VLOOKUP($B300,BTS!$E$2:$F$60,2,FALSE),Transpose_Avg_q2er_dw!$O$1:$AA$52,10,FALSE)</f>
        <v>0</v>
      </c>
      <c r="M300" s="29">
        <f>VLOOKUP(VLOOKUP($B300,BTS!$E$2:$F$60,2,FALSE),Transpose_Avg_q2er_dw!$O$1:$AA$52,11,FALSE)</f>
        <v>0.04</v>
      </c>
      <c r="N300" s="29">
        <f>VLOOKUP(VLOOKUP($B300,BTS!$E$2:$F$60,2,FALSE),Transpose_Avg_q2er_dw!$O$1:$AA$52,12,FALSE)</f>
        <v>0.0857142857142857</v>
      </c>
      <c r="O300" s="110">
        <f>VLOOKUP(VLOOKUP($B300,BTS!$E$2:$F$60,2,FALSE),Transpose_Avg_q2er_dw!$O$1:$AA$52,13,FALSE)</f>
        <v>0.0666666666666667</v>
      </c>
    </row>
    <row r="301" spans="2:15" ht="16" hidden="1" outlineLevel="1" thickBot="1">
      <c r="B301" s="55" t="s">
        <v>145</v>
      </c>
      <c r="C301" s="28">
        <f>VLOOKUP(VLOOKUP($B301,VName,2,FALSE),Regression_q2er_dw!$J$7:$K$49,2,FALSE)</f>
        <v>0</v>
      </c>
      <c r="D301" s="29">
        <f>VLOOKUP(VLOOKUP($B301,BTS!$E$2:$F$60,2,FALSE),Transpose_Avg_q2er_dw!$O$1:$AA$52,2,FALSE)</f>
        <v>0.0454545454545455</v>
      </c>
      <c r="E301" s="29">
        <f>VLOOKUP(VLOOKUP($B301,BTS!$E$2:$F$60,2,FALSE),Transpose_Avg_q2er_dw!$O$1:$AA$52,3,FALSE)</f>
        <v>0</v>
      </c>
      <c r="F301" s="29">
        <f>VLOOKUP(VLOOKUP($B301,BTS!$E$2:$F$60,2,FALSE),Transpose_Avg_q2er_dw!$O$1:$AA$52,4,FALSE)</f>
        <v>0</v>
      </c>
      <c r="G301" s="29">
        <f>VLOOKUP(VLOOKUP($B301,BTS!$E$2:$F$60,2,FALSE),Transpose_Avg_q2er_dw!$O$1:$AA$52,5,FALSE)</f>
        <v>0</v>
      </c>
      <c r="H301" s="29">
        <f>VLOOKUP(VLOOKUP($B301,BTS!$E$2:$F$60,2,FALSE),Transpose_Avg_q2er_dw!$O$1:$AA$52,6,FALSE)</f>
        <v>0</v>
      </c>
      <c r="I301" s="29">
        <f>VLOOKUP(VLOOKUP($B301,BTS!$E$2:$F$60,2,FALSE),Transpose_Avg_q2er_dw!$O$1:$AA$52,7,FALSE)</f>
        <v>0</v>
      </c>
      <c r="J301" s="29">
        <f>VLOOKUP(VLOOKUP($B301,BTS!$E$2:$F$60,2,FALSE),Transpose_Avg_q2er_dw!$O$1:$AA$52,8,FALSE)</f>
        <v>0</v>
      </c>
      <c r="K301" s="29">
        <f>VLOOKUP(VLOOKUP($B301,BTS!$E$2:$F$60,2,FALSE),Transpose_Avg_q2er_dw!$O$1:$AA$52,9,FALSE)</f>
        <v>0.0357142857142857</v>
      </c>
      <c r="L301" s="29">
        <f>VLOOKUP(VLOOKUP($B301,BTS!$E$2:$F$60,2,FALSE),Transpose_Avg_q2er_dw!$O$1:$AA$52,10,FALSE)</f>
        <v>0</v>
      </c>
      <c r="M301" s="29">
        <f>VLOOKUP(VLOOKUP($B301,BTS!$E$2:$F$60,2,FALSE),Transpose_Avg_q2er_dw!$O$1:$AA$52,11,FALSE)</f>
        <v>0</v>
      </c>
      <c r="N301" s="29">
        <f>VLOOKUP(VLOOKUP($B301,BTS!$E$2:$F$60,2,FALSE),Transpose_Avg_q2er_dw!$O$1:$AA$52,12,FALSE)</f>
        <v>0</v>
      </c>
      <c r="O301" s="110">
        <f>VLOOKUP(VLOOKUP($B301,BTS!$E$2:$F$60,2,FALSE),Transpose_Avg_q2er_dw!$O$1:$AA$52,13,FALSE)</f>
        <v>0</v>
      </c>
    </row>
    <row r="302" spans="2:15" ht="17" hidden="1" outlineLevel="1" thickBot="1">
      <c r="B302" s="32" t="s">
        <v>146</v>
      </c>
      <c r="C302" s="28">
        <f>VLOOKUP(VLOOKUP($B302,VName,2,FALSE),Regression_q2er_dw!$J$7:$K$49,2,FALSE)</f>
        <v>0</v>
      </c>
      <c r="D302" s="29">
        <f>VLOOKUP(VLOOKUP($B302,BTS!$E$2:$F$60,2,FALSE),Transpose_Avg_q2er_dw!$O$1:$AA$52,2,FALSE)</f>
        <v>0.009161</v>
      </c>
      <c r="E302" s="29">
        <f>VLOOKUP(VLOOKUP($B302,BTS!$E$2:$F$60,2,FALSE),Transpose_Avg_q2er_dw!$O$1:$AA$52,3,FALSE)</f>
        <v>0.00497</v>
      </c>
      <c r="F302" s="29">
        <f>VLOOKUP(VLOOKUP($B302,BTS!$E$2:$F$60,2,FALSE),Transpose_Avg_q2er_dw!$O$1:$AA$52,4,FALSE)</f>
        <v>0.007404</v>
      </c>
      <c r="G302" s="29">
        <f>VLOOKUP(VLOOKUP($B302,BTS!$E$2:$F$60,2,FALSE),Transpose_Avg_q2er_dw!$O$1:$AA$52,5,FALSE)</f>
        <v>0.013257</v>
      </c>
      <c r="H302" s="29">
        <f>VLOOKUP(VLOOKUP($B302,BTS!$E$2:$F$60,2,FALSE),Transpose_Avg_q2er_dw!$O$1:$AA$52,6,FALSE)</f>
        <v>0.005269</v>
      </c>
      <c r="I302" s="29">
        <f>VLOOKUP(VLOOKUP($B302,BTS!$E$2:$F$60,2,FALSE),Transpose_Avg_q2er_dw!$O$1:$AA$52,7,FALSE)</f>
        <v>0.014015</v>
      </c>
      <c r="J302" s="29">
        <f>VLOOKUP(VLOOKUP($B302,BTS!$E$2:$F$60,2,FALSE),Transpose_Avg_q2er_dw!$O$1:$AA$52,8,FALSE)</f>
        <v>0.014717</v>
      </c>
      <c r="K302" s="29">
        <f>VLOOKUP(VLOOKUP($B302,BTS!$E$2:$F$60,2,FALSE),Transpose_Avg_q2er_dw!$O$1:$AA$52,9,FALSE)</f>
        <v>0.009071</v>
      </c>
      <c r="L302" s="29">
        <f>VLOOKUP(VLOOKUP($B302,BTS!$E$2:$F$60,2,FALSE),Transpose_Avg_q2er_dw!$O$1:$AA$52,10,FALSE)</f>
        <v>0.010034</v>
      </c>
      <c r="M302" s="29">
        <f>VLOOKUP(VLOOKUP($B302,BTS!$E$2:$F$60,2,FALSE),Transpose_Avg_q2er_dw!$O$1:$AA$52,11,FALSE)</f>
        <v>0.004937</v>
      </c>
      <c r="N302" s="29">
        <f>VLOOKUP(VLOOKUP($B302,BTS!$E$2:$F$60,2,FALSE),Transpose_Avg_q2er_dw!$O$1:$AA$52,12,FALSE)</f>
        <v>0.016229</v>
      </c>
      <c r="O302" s="110">
        <f>VLOOKUP(VLOOKUP($B302,BTS!$E$2:$F$60,2,FALSE),Transpose_Avg_q2er_dw!$O$1:$AA$52,13,FALSE)</f>
        <v>0.001121</v>
      </c>
    </row>
    <row r="303" spans="2:15" ht="17" hidden="1" outlineLevel="1" thickBot="1">
      <c r="B303" s="30" t="s">
        <v>147</v>
      </c>
      <c r="C303" s="28">
        <f>VLOOKUP(VLOOKUP($B303,VName,2,FALSE),Regression_q2er_dw!$J$7:$K$49,2,FALSE)</f>
        <v>0</v>
      </c>
      <c r="D303" s="29">
        <f>VLOOKUP(VLOOKUP($B303,BTS!$E$2:$F$60,2,FALSE),Transpose_Avg_q2er_dw!$O$1:$AA$52,2,FALSE)</f>
        <v>0.063885</v>
      </c>
      <c r="E303" s="29">
        <f>VLOOKUP(VLOOKUP($B303,BTS!$E$2:$F$60,2,FALSE),Transpose_Avg_q2er_dw!$O$1:$AA$52,3,FALSE)</f>
        <v>0.041758</v>
      </c>
      <c r="F303" s="29">
        <f>VLOOKUP(VLOOKUP($B303,BTS!$E$2:$F$60,2,FALSE),Transpose_Avg_q2er_dw!$O$1:$AA$52,4,FALSE)</f>
        <v>0.048699</v>
      </c>
      <c r="G303" s="29">
        <f>VLOOKUP(VLOOKUP($B303,BTS!$E$2:$F$60,2,FALSE),Transpose_Avg_q2er_dw!$O$1:$AA$52,5,FALSE)</f>
        <v>0.047177</v>
      </c>
      <c r="H303" s="29">
        <f>VLOOKUP(VLOOKUP($B303,BTS!$E$2:$F$60,2,FALSE),Transpose_Avg_q2er_dw!$O$1:$AA$52,6,FALSE)</f>
        <v>0.057338</v>
      </c>
      <c r="I303" s="29">
        <f>VLOOKUP(VLOOKUP($B303,BTS!$E$2:$F$60,2,FALSE),Transpose_Avg_q2er_dw!$O$1:$AA$52,7,FALSE)</f>
        <v>0.042461</v>
      </c>
      <c r="J303" s="29">
        <f>VLOOKUP(VLOOKUP($B303,BTS!$E$2:$F$60,2,FALSE),Transpose_Avg_q2er_dw!$O$1:$AA$52,8,FALSE)</f>
        <v>0.05365</v>
      </c>
      <c r="K303" s="29">
        <f>VLOOKUP(VLOOKUP($B303,BTS!$E$2:$F$60,2,FALSE),Transpose_Avg_q2er_dw!$O$1:$AA$52,9,FALSE)</f>
        <v>0.055834</v>
      </c>
      <c r="L303" s="29">
        <f>VLOOKUP(VLOOKUP($B303,BTS!$E$2:$F$60,2,FALSE),Transpose_Avg_q2er_dw!$O$1:$AA$52,10,FALSE)</f>
        <v>0.040994</v>
      </c>
      <c r="M303" s="29">
        <f>VLOOKUP(VLOOKUP($B303,BTS!$E$2:$F$60,2,FALSE),Transpose_Avg_q2er_dw!$O$1:$AA$52,11,FALSE)</f>
        <v>0.05478</v>
      </c>
      <c r="N303" s="29">
        <f>VLOOKUP(VLOOKUP($B303,BTS!$E$2:$F$60,2,FALSE),Transpose_Avg_q2er_dw!$O$1:$AA$52,12,FALSE)</f>
        <v>0.054449</v>
      </c>
      <c r="O303" s="110">
        <f>VLOOKUP(VLOOKUP($B303,BTS!$E$2:$F$60,2,FALSE),Transpose_Avg_q2er_dw!$O$1:$AA$52,13,FALSE)</f>
        <v>0.057019</v>
      </c>
    </row>
    <row r="304" spans="2:15" ht="17" hidden="1" outlineLevel="1" thickBot="1">
      <c r="B304" s="30" t="s">
        <v>148</v>
      </c>
      <c r="C304" s="28">
        <f>VLOOKUP(VLOOKUP($B304,VName,2,FALSE),Regression_q2er_dw!$J$7:$K$49,2,FALSE)</f>
        <v>0</v>
      </c>
      <c r="D304" s="29">
        <f>VLOOKUP(VLOOKUP($B304,BTS!$E$2:$F$60,2,FALSE),Transpose_Avg_q2er_dw!$O$1:$AA$52,2,FALSE)</f>
        <v>0.141635</v>
      </c>
      <c r="E304" s="29">
        <f>VLOOKUP(VLOOKUP($B304,BTS!$E$2:$F$60,2,FALSE),Transpose_Avg_q2er_dw!$O$1:$AA$52,3,FALSE)</f>
        <v>0.317396</v>
      </c>
      <c r="F304" s="29">
        <f>VLOOKUP(VLOOKUP($B304,BTS!$E$2:$F$60,2,FALSE),Transpose_Avg_q2er_dw!$O$1:$AA$52,4,FALSE)</f>
        <v>0.231642</v>
      </c>
      <c r="G304" s="29">
        <f>VLOOKUP(VLOOKUP($B304,BTS!$E$2:$F$60,2,FALSE),Transpose_Avg_q2er_dw!$O$1:$AA$52,5,FALSE)</f>
        <v>0.249489</v>
      </c>
      <c r="H304" s="29">
        <f>VLOOKUP(VLOOKUP($B304,BTS!$E$2:$F$60,2,FALSE),Transpose_Avg_q2er_dw!$O$1:$AA$52,6,FALSE)</f>
        <v>0.086659</v>
      </c>
      <c r="I304" s="29">
        <f>VLOOKUP(VLOOKUP($B304,BTS!$E$2:$F$60,2,FALSE),Transpose_Avg_q2er_dw!$O$1:$AA$52,7,FALSE)</f>
        <v>0.17315</v>
      </c>
      <c r="J304" s="29">
        <f>VLOOKUP(VLOOKUP($B304,BTS!$E$2:$F$60,2,FALSE),Transpose_Avg_q2er_dw!$O$1:$AA$52,8,FALSE)</f>
        <v>0.155769</v>
      </c>
      <c r="K304" s="29">
        <f>VLOOKUP(VLOOKUP($B304,BTS!$E$2:$F$60,2,FALSE),Transpose_Avg_q2er_dw!$O$1:$AA$52,9,FALSE)</f>
        <v>0.150769</v>
      </c>
      <c r="L304" s="29">
        <f>VLOOKUP(VLOOKUP($B304,BTS!$E$2:$F$60,2,FALSE),Transpose_Avg_q2er_dw!$O$1:$AA$52,10,FALSE)</f>
        <v>0.291903</v>
      </c>
      <c r="M304" s="29">
        <f>VLOOKUP(VLOOKUP($B304,BTS!$E$2:$F$60,2,FALSE),Transpose_Avg_q2er_dw!$O$1:$AA$52,11,FALSE)</f>
        <v>0.164913</v>
      </c>
      <c r="N304" s="29">
        <f>VLOOKUP(VLOOKUP($B304,BTS!$E$2:$F$60,2,FALSE),Transpose_Avg_q2er_dw!$O$1:$AA$52,12,FALSE)</f>
        <v>0.208785</v>
      </c>
      <c r="O304" s="110">
        <f>VLOOKUP(VLOOKUP($B304,BTS!$E$2:$F$60,2,FALSE),Transpose_Avg_q2er_dw!$O$1:$AA$52,13,FALSE)</f>
        <v>0.090744</v>
      </c>
    </row>
    <row r="305" spans="2:15" ht="17" hidden="1" outlineLevel="1" thickBot="1">
      <c r="B305" s="30" t="s">
        <v>149</v>
      </c>
      <c r="C305" s="28">
        <f>VLOOKUP(VLOOKUP($B305,VName,2,FALSE),Regression_q2er_dw!$J$7:$K$49,2,FALSE)</f>
        <v>0</v>
      </c>
      <c r="D305" s="29">
        <f>VLOOKUP(VLOOKUP($B305,BTS!$E$2:$F$60,2,FALSE),Transpose_Avg_q2er_dw!$O$1:$AA$52,2,FALSE)</f>
        <v>0.008684</v>
      </c>
      <c r="E305" s="29">
        <f>VLOOKUP(VLOOKUP($B305,BTS!$E$2:$F$60,2,FALSE),Transpose_Avg_q2er_dw!$O$1:$AA$52,3,FALSE)</f>
        <v>0.008703</v>
      </c>
      <c r="F305" s="29">
        <f>VLOOKUP(VLOOKUP($B305,BTS!$E$2:$F$60,2,FALSE),Transpose_Avg_q2er_dw!$O$1:$AA$52,4,FALSE)</f>
        <v>0.009914</v>
      </c>
      <c r="G305" s="29">
        <f>VLOOKUP(VLOOKUP($B305,BTS!$E$2:$F$60,2,FALSE),Transpose_Avg_q2er_dw!$O$1:$AA$52,5,FALSE)</f>
        <v>0.008653</v>
      </c>
      <c r="H305" s="29">
        <f>VLOOKUP(VLOOKUP($B305,BTS!$E$2:$F$60,2,FALSE),Transpose_Avg_q2er_dw!$O$1:$AA$52,6,FALSE)</f>
        <v>0.008907</v>
      </c>
      <c r="I305" s="29">
        <f>VLOOKUP(VLOOKUP($B305,BTS!$E$2:$F$60,2,FALSE),Transpose_Avg_q2er_dw!$O$1:$AA$52,7,FALSE)</f>
        <v>0.008515</v>
      </c>
      <c r="J305" s="29">
        <f>VLOOKUP(VLOOKUP($B305,BTS!$E$2:$F$60,2,FALSE),Transpose_Avg_q2er_dw!$O$1:$AA$52,8,FALSE)</f>
        <v>0.011163</v>
      </c>
      <c r="K305" s="29">
        <f>VLOOKUP(VLOOKUP($B305,BTS!$E$2:$F$60,2,FALSE),Transpose_Avg_q2er_dw!$O$1:$AA$52,9,FALSE)</f>
        <v>0.010334</v>
      </c>
      <c r="L305" s="29">
        <f>VLOOKUP(VLOOKUP($B305,BTS!$E$2:$F$60,2,FALSE),Transpose_Avg_q2er_dw!$O$1:$AA$52,10,FALSE)</f>
        <v>0.006577</v>
      </c>
      <c r="M305" s="29">
        <f>VLOOKUP(VLOOKUP($B305,BTS!$E$2:$F$60,2,FALSE),Transpose_Avg_q2er_dw!$O$1:$AA$52,11,FALSE)</f>
        <v>0.005448</v>
      </c>
      <c r="N305" s="29">
        <f>VLOOKUP(VLOOKUP($B305,BTS!$E$2:$F$60,2,FALSE),Transpose_Avg_q2er_dw!$O$1:$AA$52,12,FALSE)</f>
        <v>0.010334</v>
      </c>
      <c r="O305" s="110">
        <f>VLOOKUP(VLOOKUP($B305,BTS!$E$2:$F$60,2,FALSE),Transpose_Avg_q2er_dw!$O$1:$AA$52,13,FALSE)</f>
        <v>0.012794</v>
      </c>
    </row>
    <row r="306" spans="2:15" ht="17" hidden="1" outlineLevel="1" thickBot="1">
      <c r="B306" s="30" t="s">
        <v>150</v>
      </c>
      <c r="C306" s="28">
        <f>VLOOKUP(VLOOKUP($B306,VName,2,FALSE),Regression_q2er_dw!$J$7:$K$49,2,FALSE)</f>
        <v>0</v>
      </c>
      <c r="D306" s="29">
        <f>VLOOKUP(VLOOKUP($B306,BTS!$E$2:$F$60,2,FALSE),Transpose_Avg_q2er_dw!$O$1:$AA$52,2,FALSE)</f>
        <v>0.032984</v>
      </c>
      <c r="E306" s="29">
        <f>VLOOKUP(VLOOKUP($B306,BTS!$E$2:$F$60,2,FALSE),Transpose_Avg_q2er_dw!$O$1:$AA$52,3,FALSE)</f>
        <v>0.030791</v>
      </c>
      <c r="F306" s="29">
        <f>VLOOKUP(VLOOKUP($B306,BTS!$E$2:$F$60,2,FALSE),Transpose_Avg_q2er_dw!$O$1:$AA$52,4,FALSE)</f>
        <v>0.041662</v>
      </c>
      <c r="G306" s="29">
        <f>VLOOKUP(VLOOKUP($B306,BTS!$E$2:$F$60,2,FALSE),Transpose_Avg_q2er_dw!$O$1:$AA$52,5,FALSE)</f>
        <v>0.031509</v>
      </c>
      <c r="H306" s="29">
        <f>VLOOKUP(VLOOKUP($B306,BTS!$E$2:$F$60,2,FALSE),Transpose_Avg_q2er_dw!$O$1:$AA$52,6,FALSE)</f>
        <v>0.063545</v>
      </c>
      <c r="I306" s="29">
        <f>VLOOKUP(VLOOKUP($B306,BTS!$E$2:$F$60,2,FALSE),Transpose_Avg_q2er_dw!$O$1:$AA$52,7,FALSE)</f>
        <v>0.035768</v>
      </c>
      <c r="J306" s="29">
        <f>VLOOKUP(VLOOKUP($B306,BTS!$E$2:$F$60,2,FALSE),Transpose_Avg_q2er_dw!$O$1:$AA$52,8,FALSE)</f>
        <v>0.035917</v>
      </c>
      <c r="K306" s="29">
        <f>VLOOKUP(VLOOKUP($B306,BTS!$E$2:$F$60,2,FALSE),Transpose_Avg_q2er_dw!$O$1:$AA$52,9,FALSE)</f>
        <v>0.032411</v>
      </c>
      <c r="L306" s="29">
        <f>VLOOKUP(VLOOKUP($B306,BTS!$E$2:$F$60,2,FALSE),Transpose_Avg_q2er_dw!$O$1:$AA$52,10,FALSE)</f>
        <v>0.026387</v>
      </c>
      <c r="M306" s="29">
        <f>VLOOKUP(VLOOKUP($B306,BTS!$E$2:$F$60,2,FALSE),Transpose_Avg_q2er_dw!$O$1:$AA$52,11,FALSE)</f>
        <v>0.041139</v>
      </c>
      <c r="N306" s="29">
        <f>VLOOKUP(VLOOKUP($B306,BTS!$E$2:$F$60,2,FALSE),Transpose_Avg_q2er_dw!$O$1:$AA$52,12,FALSE)</f>
        <v>0.032141</v>
      </c>
      <c r="O306" s="110">
        <f>VLOOKUP(VLOOKUP($B306,BTS!$E$2:$F$60,2,FALSE),Transpose_Avg_q2er_dw!$O$1:$AA$52,13,FALSE)</f>
        <v>0.058353</v>
      </c>
    </row>
    <row r="307" spans="2:15" ht="17" hidden="1" outlineLevel="1" thickBot="1">
      <c r="B307" s="30" t="s">
        <v>151</v>
      </c>
      <c r="C307" s="28">
        <f>VLOOKUP(VLOOKUP($B307,VName,2,FALSE),Regression_q2er_dw!$J$7:$K$49,2,FALSE)</f>
        <v>3.26869586904954</v>
      </c>
      <c r="D307" s="29">
        <f>VLOOKUP(VLOOKUP($B307,BTS!$E$2:$F$60,2,FALSE),Transpose_Avg_q2er_dw!$O$1:$AA$52,2,FALSE)</f>
        <v>0.096023</v>
      </c>
      <c r="E307" s="29">
        <f>VLOOKUP(VLOOKUP($B307,BTS!$E$2:$F$60,2,FALSE),Transpose_Avg_q2er_dw!$O$1:$AA$52,3,FALSE)</f>
        <v>0.075825</v>
      </c>
      <c r="F307" s="29">
        <f>VLOOKUP(VLOOKUP($B307,BTS!$E$2:$F$60,2,FALSE),Transpose_Avg_q2er_dw!$O$1:$AA$52,4,FALSE)</f>
        <v>0.083405</v>
      </c>
      <c r="G307" s="29">
        <f>VLOOKUP(VLOOKUP($B307,BTS!$E$2:$F$60,2,FALSE),Transpose_Avg_q2er_dw!$O$1:$AA$52,5,FALSE)</f>
        <v>0.066535</v>
      </c>
      <c r="H307" s="29">
        <f>VLOOKUP(VLOOKUP($B307,BTS!$E$2:$F$60,2,FALSE),Transpose_Avg_q2er_dw!$O$1:$AA$52,6,FALSE)</f>
        <v>0.125932</v>
      </c>
      <c r="I307" s="29">
        <f>VLOOKUP(VLOOKUP($B307,BTS!$E$2:$F$60,2,FALSE),Transpose_Avg_q2er_dw!$O$1:$AA$52,7,FALSE)</f>
        <v>0.075422</v>
      </c>
      <c r="J307" s="29">
        <f>VLOOKUP(VLOOKUP($B307,BTS!$E$2:$F$60,2,FALSE),Transpose_Avg_q2er_dw!$O$1:$AA$52,8,FALSE)</f>
        <v>0.054839</v>
      </c>
      <c r="K307" s="29">
        <f>VLOOKUP(VLOOKUP($B307,BTS!$E$2:$F$60,2,FALSE),Transpose_Avg_q2er_dw!$O$1:$AA$52,9,FALSE)</f>
        <v>0.074586</v>
      </c>
      <c r="L307" s="29">
        <f>VLOOKUP(VLOOKUP($B307,BTS!$E$2:$F$60,2,FALSE),Transpose_Avg_q2er_dw!$O$1:$AA$52,10,FALSE)</f>
        <v>0.081215</v>
      </c>
      <c r="M307" s="29">
        <f>VLOOKUP(VLOOKUP($B307,BTS!$E$2:$F$60,2,FALSE),Transpose_Avg_q2er_dw!$O$1:$AA$52,11,FALSE)</f>
        <v>0.076277</v>
      </c>
      <c r="N307" s="29">
        <f>VLOOKUP(VLOOKUP($B307,BTS!$E$2:$F$60,2,FALSE),Transpose_Avg_q2er_dw!$O$1:$AA$52,12,FALSE)</f>
        <v>0.099584</v>
      </c>
      <c r="O307" s="110">
        <f>VLOOKUP(VLOOKUP($B307,BTS!$E$2:$F$60,2,FALSE),Transpose_Avg_q2er_dw!$O$1:$AA$52,13,FALSE)</f>
        <v>0.176245</v>
      </c>
    </row>
    <row r="308" spans="2:15" ht="17" hidden="1" outlineLevel="1" thickBot="1">
      <c r="B308" s="30" t="s">
        <v>152</v>
      </c>
      <c r="C308" s="28">
        <f>VLOOKUP(VLOOKUP($B308,VName,2,FALSE),Regression_q2er_dw!$J$7:$K$49,2,FALSE)</f>
        <v>0</v>
      </c>
      <c r="D308" s="29">
        <f>VLOOKUP(VLOOKUP($B308,BTS!$E$2:$F$60,2,FALSE),Transpose_Avg_q2er_dw!$O$1:$AA$52,2,FALSE)</f>
        <v>0.22719</v>
      </c>
      <c r="E308" s="29">
        <f>VLOOKUP(VLOOKUP($B308,BTS!$E$2:$F$60,2,FALSE),Transpose_Avg_q2er_dw!$O$1:$AA$52,3,FALSE)</f>
        <v>0.202769</v>
      </c>
      <c r="F308" s="29">
        <f>VLOOKUP(VLOOKUP($B308,BTS!$E$2:$F$60,2,FALSE),Transpose_Avg_q2er_dw!$O$1:$AA$52,4,FALSE)</f>
        <v>0.219388</v>
      </c>
      <c r="G308" s="29">
        <f>VLOOKUP(VLOOKUP($B308,BTS!$E$2:$F$60,2,FALSE),Transpose_Avg_q2er_dw!$O$1:$AA$52,5,FALSE)</f>
        <v>0.240957</v>
      </c>
      <c r="H308" s="29">
        <f>VLOOKUP(VLOOKUP($B308,BTS!$E$2:$F$60,2,FALSE),Transpose_Avg_q2er_dw!$O$1:$AA$52,6,FALSE)</f>
        <v>0.193982</v>
      </c>
      <c r="I308" s="29">
        <f>VLOOKUP(VLOOKUP($B308,BTS!$E$2:$F$60,2,FALSE),Transpose_Avg_q2er_dw!$O$1:$AA$52,7,FALSE)</f>
        <v>0.28916</v>
      </c>
      <c r="J308" s="29">
        <f>VLOOKUP(VLOOKUP($B308,BTS!$E$2:$F$60,2,FALSE),Transpose_Avg_q2er_dw!$O$1:$AA$52,8,FALSE)</f>
        <v>0.258551</v>
      </c>
      <c r="K308" s="29">
        <f>VLOOKUP(VLOOKUP($B308,BTS!$E$2:$F$60,2,FALSE),Transpose_Avg_q2er_dw!$O$1:$AA$52,9,FALSE)</f>
        <v>0.282403</v>
      </c>
      <c r="L308" s="29">
        <f>VLOOKUP(VLOOKUP($B308,BTS!$E$2:$F$60,2,FALSE),Transpose_Avg_q2er_dw!$O$1:$AA$52,10,FALSE)</f>
        <v>0.186634</v>
      </c>
      <c r="M308" s="29">
        <f>VLOOKUP(VLOOKUP($B308,BTS!$E$2:$F$60,2,FALSE),Transpose_Avg_q2er_dw!$O$1:$AA$52,11,FALSE)</f>
        <v>0.213908</v>
      </c>
      <c r="N308" s="29">
        <f>VLOOKUP(VLOOKUP($B308,BTS!$E$2:$F$60,2,FALSE),Transpose_Avg_q2er_dw!$O$1:$AA$52,12,FALSE)</f>
        <v>0.218692</v>
      </c>
      <c r="O308" s="110">
        <f>VLOOKUP(VLOOKUP($B308,BTS!$E$2:$F$60,2,FALSE),Transpose_Avg_q2er_dw!$O$1:$AA$52,13,FALSE)</f>
        <v>0.242023</v>
      </c>
    </row>
    <row r="309" spans="2:15" ht="17" hidden="1" outlineLevel="1" thickBot="1">
      <c r="B309" s="30" t="s">
        <v>153</v>
      </c>
      <c r="C309" s="28">
        <f>VLOOKUP(VLOOKUP($B309,VName,2,FALSE),Regression_q2er_dw!$J$7:$K$49,2,FALSE)</f>
        <v>3.21588923771338</v>
      </c>
      <c r="D309" s="29">
        <f>VLOOKUP(VLOOKUP($B309,BTS!$E$2:$F$60,2,FALSE),Transpose_Avg_q2er_dw!$O$1:$AA$52,2,FALSE)</f>
        <v>0.124425</v>
      </c>
      <c r="E309" s="29">
        <f>VLOOKUP(VLOOKUP($B309,BTS!$E$2:$F$60,2,FALSE),Transpose_Avg_q2er_dw!$O$1:$AA$52,3,FALSE)</f>
        <v>0.089394</v>
      </c>
      <c r="F309" s="29">
        <f>VLOOKUP(VLOOKUP($B309,BTS!$E$2:$F$60,2,FALSE),Transpose_Avg_q2er_dw!$O$1:$AA$52,4,FALSE)</f>
        <v>0.093795</v>
      </c>
      <c r="G309" s="29">
        <f>VLOOKUP(VLOOKUP($B309,BTS!$E$2:$F$60,2,FALSE),Transpose_Avg_q2er_dw!$O$1:$AA$52,5,FALSE)</f>
        <v>0.103933</v>
      </c>
      <c r="H309" s="29">
        <f>VLOOKUP(VLOOKUP($B309,BTS!$E$2:$F$60,2,FALSE),Transpose_Avg_q2er_dw!$O$1:$AA$52,6,FALSE)</f>
        <v>0.122693</v>
      </c>
      <c r="I309" s="29">
        <f>VLOOKUP(VLOOKUP($B309,BTS!$E$2:$F$60,2,FALSE),Transpose_Avg_q2er_dw!$O$1:$AA$52,7,FALSE)</f>
        <v>0.103039</v>
      </c>
      <c r="J309" s="29">
        <f>VLOOKUP(VLOOKUP($B309,BTS!$E$2:$F$60,2,FALSE),Transpose_Avg_q2er_dw!$O$1:$AA$52,8,FALSE)</f>
        <v>0.109878</v>
      </c>
      <c r="K309" s="29">
        <f>VLOOKUP(VLOOKUP($B309,BTS!$E$2:$F$60,2,FALSE),Transpose_Avg_q2er_dw!$O$1:$AA$52,9,FALSE)</f>
        <v>0.124462</v>
      </c>
      <c r="L309" s="29">
        <f>VLOOKUP(VLOOKUP($B309,BTS!$E$2:$F$60,2,FALSE),Transpose_Avg_q2er_dw!$O$1:$AA$52,10,FALSE)</f>
        <v>0.100603</v>
      </c>
      <c r="M309" s="29">
        <f>VLOOKUP(VLOOKUP($B309,BTS!$E$2:$F$60,2,FALSE),Transpose_Avg_q2er_dw!$O$1:$AA$52,11,FALSE)</f>
        <v>0.118412</v>
      </c>
      <c r="N309" s="29">
        <f>VLOOKUP(VLOOKUP($B309,BTS!$E$2:$F$60,2,FALSE),Transpose_Avg_q2er_dw!$O$1:$AA$52,12,FALSE)</f>
        <v>0.100976</v>
      </c>
      <c r="O309" s="110">
        <f>VLOOKUP(VLOOKUP($B309,BTS!$E$2:$F$60,2,FALSE),Transpose_Avg_q2er_dw!$O$1:$AA$52,13,FALSE)</f>
        <v>0.091765</v>
      </c>
    </row>
    <row r="310" spans="2:15" ht="17" hidden="1" outlineLevel="1" thickBot="1">
      <c r="B310" s="30" t="s">
        <v>154</v>
      </c>
      <c r="C310" s="28">
        <f>VLOOKUP(VLOOKUP($B310,VName,2,FALSE),Regression_q2er_dw!$J$7:$K$49,2,FALSE)</f>
        <v>0</v>
      </c>
      <c r="D310" s="29">
        <f>VLOOKUP(VLOOKUP($B310,BTS!$E$2:$F$60,2,FALSE),Transpose_Avg_q2er_dw!$O$1:$AA$52,2,FALSE)</f>
        <v>0.039462</v>
      </c>
      <c r="E310" s="29">
        <f>VLOOKUP(VLOOKUP($B310,BTS!$E$2:$F$60,2,FALSE),Transpose_Avg_q2er_dw!$O$1:$AA$52,3,FALSE)</f>
        <v>0.027009</v>
      </c>
      <c r="F310" s="29">
        <f>VLOOKUP(VLOOKUP($B310,BTS!$E$2:$F$60,2,FALSE),Transpose_Avg_q2er_dw!$O$1:$AA$52,4,FALSE)</f>
        <v>0.0311</v>
      </c>
      <c r="G310" s="29">
        <f>VLOOKUP(VLOOKUP($B310,BTS!$E$2:$F$60,2,FALSE),Transpose_Avg_q2er_dw!$O$1:$AA$52,5,FALSE)</f>
        <v>0.027221</v>
      </c>
      <c r="H310" s="29">
        <f>VLOOKUP(VLOOKUP($B310,BTS!$E$2:$F$60,2,FALSE),Transpose_Avg_q2er_dw!$O$1:$AA$52,6,FALSE)</f>
        <v>0.028321</v>
      </c>
      <c r="I310" s="29">
        <f>VLOOKUP(VLOOKUP($B310,BTS!$E$2:$F$60,2,FALSE),Transpose_Avg_q2er_dw!$O$1:$AA$52,7,FALSE)</f>
        <v>0.02778</v>
      </c>
      <c r="J310" s="29">
        <f>VLOOKUP(VLOOKUP($B310,BTS!$E$2:$F$60,2,FALSE),Transpose_Avg_q2er_dw!$O$1:$AA$52,8,FALSE)</f>
        <v>0.029534</v>
      </c>
      <c r="K310" s="29">
        <f>VLOOKUP(VLOOKUP($B310,BTS!$E$2:$F$60,2,FALSE),Transpose_Avg_q2er_dw!$O$1:$AA$52,9,FALSE)</f>
        <v>0.025802</v>
      </c>
      <c r="L310" s="29">
        <f>VLOOKUP(VLOOKUP($B310,BTS!$E$2:$F$60,2,FALSE),Transpose_Avg_q2er_dw!$O$1:$AA$52,10,FALSE)</f>
        <v>0.021513</v>
      </c>
      <c r="M310" s="29">
        <f>VLOOKUP(VLOOKUP($B310,BTS!$E$2:$F$60,2,FALSE),Transpose_Avg_q2er_dw!$O$1:$AA$52,11,FALSE)</f>
        <v>0.024363</v>
      </c>
      <c r="N310" s="29">
        <f>VLOOKUP(VLOOKUP($B310,BTS!$E$2:$F$60,2,FALSE),Transpose_Avg_q2er_dw!$O$1:$AA$52,12,FALSE)</f>
        <v>0.029232</v>
      </c>
      <c r="O310" s="110">
        <f>VLOOKUP(VLOOKUP($B310,BTS!$E$2:$F$60,2,FALSE),Transpose_Avg_q2er_dw!$O$1:$AA$52,13,FALSE)</f>
        <v>0.032551</v>
      </c>
    </row>
    <row r="311" spans="2:15" ht="16" hidden="1" outlineLevel="1" thickBot="1">
      <c r="B311" s="55" t="s">
        <v>155</v>
      </c>
      <c r="C311" s="28">
        <f>VLOOKUP(VLOOKUP($B311,VName,2,FALSE),Regression_q2er_dw!$J$7:$K$49,2,FALSE)</f>
        <v>-1.47639476214593</v>
      </c>
      <c r="D311" s="29">
        <f>VLOOKUP(VLOOKUP($B311,BTS!$E$2:$F$60,2,FALSE),Transpose_Avg_q2er_dw!$O$1:$AA$52,2,FALSE)</f>
        <v>0.209898</v>
      </c>
      <c r="E311" s="29">
        <f>VLOOKUP(VLOOKUP($B311,BTS!$E$2:$F$60,2,FALSE),Transpose_Avg_q2er_dw!$O$1:$AA$52,3,FALSE)</f>
        <v>0.172447</v>
      </c>
      <c r="F311" s="29">
        <f>VLOOKUP(VLOOKUP($B311,BTS!$E$2:$F$60,2,FALSE),Transpose_Avg_q2er_dw!$O$1:$AA$52,4,FALSE)</f>
        <v>0.201296</v>
      </c>
      <c r="G311" s="29">
        <f>VLOOKUP(VLOOKUP($B311,BTS!$E$2:$F$60,2,FALSE),Transpose_Avg_q2er_dw!$O$1:$AA$52,5,FALSE)</f>
        <v>0.165531</v>
      </c>
      <c r="H311" s="29">
        <f>VLOOKUP(VLOOKUP($B311,BTS!$E$2:$F$60,2,FALSE),Transpose_Avg_q2er_dw!$O$1:$AA$52,6,FALSE)</f>
        <v>0.268178</v>
      </c>
      <c r="I311" s="29">
        <f>VLOOKUP(VLOOKUP($B311,BTS!$E$2:$F$60,2,FALSE),Transpose_Avg_q2er_dw!$O$1:$AA$52,7,FALSE)</f>
        <v>0.185715</v>
      </c>
      <c r="J311" s="29">
        <f>VLOOKUP(VLOOKUP($B311,BTS!$E$2:$F$60,2,FALSE),Transpose_Avg_q2er_dw!$O$1:$AA$52,8,FALSE)</f>
        <v>0.204287</v>
      </c>
      <c r="K311" s="29">
        <f>VLOOKUP(VLOOKUP($B311,BTS!$E$2:$F$60,2,FALSE),Transpose_Avg_q2er_dw!$O$1:$AA$52,9,FALSE)</f>
        <v>0.155081</v>
      </c>
      <c r="L311" s="29">
        <f>VLOOKUP(VLOOKUP($B311,BTS!$E$2:$F$60,2,FALSE),Transpose_Avg_q2er_dw!$O$1:$AA$52,10,FALSE)</f>
        <v>0.192166</v>
      </c>
      <c r="M311" s="29">
        <f>VLOOKUP(VLOOKUP($B311,BTS!$E$2:$F$60,2,FALSE),Transpose_Avg_q2er_dw!$O$1:$AA$52,11,FALSE)</f>
        <v>0.250916</v>
      </c>
      <c r="N311" s="29">
        <f>VLOOKUP(VLOOKUP($B311,BTS!$E$2:$F$60,2,FALSE),Transpose_Avg_q2er_dw!$O$1:$AA$52,12,FALSE)</f>
        <v>0.194482</v>
      </c>
      <c r="O311" s="110">
        <f>VLOOKUP(VLOOKUP($B311,BTS!$E$2:$F$60,2,FALSE),Transpose_Avg_q2er_dw!$O$1:$AA$52,13,FALSE)</f>
        <v>0.190765</v>
      </c>
    </row>
    <row r="312" spans="2:15" ht="17" hidden="1" outlineLevel="1" thickBot="1">
      <c r="B312" s="33" t="s">
        <v>156</v>
      </c>
      <c r="C312" s="28">
        <f>VLOOKUP(VLOOKUP($B312,VName,2,FALSE),Regression_q2er_dw!$J$7:$K$49,2,FALSE)</f>
        <v>0</v>
      </c>
      <c r="D312" s="29">
        <f>VLOOKUP(VLOOKUP($B312,BTS!$E$2:$F$60,2,FALSE),Transpose_Avg_q2er_dw!$O$1:$AA$52,2,FALSE)</f>
        <v>0.046652</v>
      </c>
      <c r="E312" s="29">
        <f>VLOOKUP(VLOOKUP($B312,BTS!$E$2:$F$60,2,FALSE),Transpose_Avg_q2er_dw!$O$1:$AA$52,3,FALSE)</f>
        <v>0.028938</v>
      </c>
      <c r="F312" s="29">
        <f>VLOOKUP(VLOOKUP($B312,BTS!$E$2:$F$60,2,FALSE),Transpose_Avg_q2er_dw!$O$1:$AA$52,4,FALSE)</f>
        <v>0.031695</v>
      </c>
      <c r="G312" s="29">
        <f>VLOOKUP(VLOOKUP($B312,BTS!$E$2:$F$60,2,FALSE),Transpose_Avg_q2er_dw!$O$1:$AA$52,5,FALSE)</f>
        <v>0.045736</v>
      </c>
      <c r="H312" s="29">
        <f>VLOOKUP(VLOOKUP($B312,BTS!$E$2:$F$60,2,FALSE),Transpose_Avg_q2er_dw!$O$1:$AA$52,6,FALSE)</f>
        <v>0.039175</v>
      </c>
      <c r="I312" s="29">
        <f>VLOOKUP(VLOOKUP($B312,BTS!$E$2:$F$60,2,FALSE),Transpose_Avg_q2er_dw!$O$1:$AA$52,7,FALSE)</f>
        <v>0.044974</v>
      </c>
      <c r="J312" s="29">
        <f>VLOOKUP(VLOOKUP($B312,BTS!$E$2:$F$60,2,FALSE),Transpose_Avg_q2er_dw!$O$1:$AA$52,8,FALSE)</f>
        <v>0.071696</v>
      </c>
      <c r="K312" s="29">
        <f>VLOOKUP(VLOOKUP($B312,BTS!$E$2:$F$60,2,FALSE),Transpose_Avg_q2er_dw!$O$1:$AA$52,9,FALSE)</f>
        <v>0.079248</v>
      </c>
      <c r="L312" s="29">
        <f>VLOOKUP(VLOOKUP($B312,BTS!$E$2:$F$60,2,FALSE),Transpose_Avg_q2er_dw!$O$1:$AA$52,10,FALSE)</f>
        <v>0.041974</v>
      </c>
      <c r="M312" s="29">
        <f>VLOOKUP(VLOOKUP($B312,BTS!$E$2:$F$60,2,FALSE),Transpose_Avg_q2er_dw!$O$1:$AA$52,11,FALSE)</f>
        <v>0.044907</v>
      </c>
      <c r="N312" s="29">
        <f>VLOOKUP(VLOOKUP($B312,BTS!$E$2:$F$60,2,FALSE),Transpose_Avg_q2er_dw!$O$1:$AA$52,12,FALSE)</f>
        <v>0.035095</v>
      </c>
      <c r="O312" s="110">
        <f>VLOOKUP(VLOOKUP($B312,BTS!$E$2:$F$60,2,FALSE),Transpose_Avg_q2er_dw!$O$1:$AA$52,13,FALSE)</f>
        <v>0.04662</v>
      </c>
    </row>
    <row r="313" spans="2:15" ht="16" hidden="1" outlineLevel="1" thickBot="1">
      <c r="B313" s="56" t="s">
        <v>157</v>
      </c>
      <c r="C313" s="28">
        <f>VLOOKUP(VLOOKUP($B313,VName,2,FALSE),Regression_q2er_dw!$J$7:$K$49,2,FALSE)</f>
        <v>0</v>
      </c>
      <c r="D313" s="29">
        <f>VLOOKUP(VLOOKUP($B313,BTS!$E$2:$F$60,2,FALSE),Transpose_Avg_q2er_dw!$O$1:$AA$52,2,FALSE)</f>
        <v>0.044715</v>
      </c>
      <c r="E313" s="29">
        <f>VLOOKUP(VLOOKUP($B313,BTS!$E$2:$F$60,2,FALSE),Transpose_Avg_q2er_dw!$O$1:$AA$52,3,FALSE)</f>
        <v>0.039908</v>
      </c>
      <c r="F313" s="29">
        <f>VLOOKUP(VLOOKUP($B313,BTS!$E$2:$F$60,2,FALSE),Transpose_Avg_q2er_dw!$O$1:$AA$52,4,FALSE)</f>
        <v>0.031497</v>
      </c>
      <c r="G313" s="29">
        <f>VLOOKUP(VLOOKUP($B313,BTS!$E$2:$F$60,2,FALSE),Transpose_Avg_q2er_dw!$O$1:$AA$52,5,FALSE)</f>
        <v>0.03204</v>
      </c>
      <c r="H313" s="29">
        <f>VLOOKUP(VLOOKUP($B313,BTS!$E$2:$F$60,2,FALSE),Transpose_Avg_q2er_dw!$O$1:$AA$52,6,FALSE)</f>
        <v>0.02807</v>
      </c>
      <c r="I313" s="29">
        <f>VLOOKUP(VLOOKUP($B313,BTS!$E$2:$F$60,2,FALSE),Transpose_Avg_q2er_dw!$O$1:$AA$52,7,FALSE)</f>
        <v>0.036064</v>
      </c>
      <c r="J313" s="29">
        <f>VLOOKUP(VLOOKUP($B313,BTS!$E$2:$F$60,2,FALSE),Transpose_Avg_q2er_dw!$O$1:$AA$52,8,FALSE)</f>
        <v>0.035941</v>
      </c>
      <c r="K313" s="29">
        <f>VLOOKUP(VLOOKUP($B313,BTS!$E$2:$F$60,2,FALSE),Transpose_Avg_q2er_dw!$O$1:$AA$52,9,FALSE)</f>
        <v>0.033759</v>
      </c>
      <c r="L313" s="29">
        <f>VLOOKUP(VLOOKUP($B313,BTS!$E$2:$F$60,2,FALSE),Transpose_Avg_q2er_dw!$O$1:$AA$52,10,FALSE)</f>
        <v>0.029963</v>
      </c>
      <c r="M313" s="29">
        <f>VLOOKUP(VLOOKUP($B313,BTS!$E$2:$F$60,2,FALSE),Transpose_Avg_q2er_dw!$O$1:$AA$52,11,FALSE)</f>
        <v>0.030936</v>
      </c>
      <c r="N313" s="29">
        <f>VLOOKUP(VLOOKUP($B313,BTS!$E$2:$F$60,2,FALSE),Transpose_Avg_q2er_dw!$O$1:$AA$52,12,FALSE)</f>
        <v>0.030039</v>
      </c>
      <c r="O313" s="110">
        <f>VLOOKUP(VLOOKUP($B313,BTS!$E$2:$F$60,2,FALSE),Transpose_Avg_q2er_dw!$O$1:$AA$52,13,FALSE)</f>
        <v>0.034206</v>
      </c>
    </row>
    <row r="314" spans="2:15" ht="16" hidden="1" outlineLevel="1">
      <c r="B314" s="34" t="s">
        <v>159</v>
      </c>
      <c r="C314" s="35"/>
      <c r="D314" s="92">
        <f>VLOOKUP(INDEX(BTS!$A$3:$A$14,MATCH(D$11,BTS!$C$3:$C$14,0),1)&amp;".region",Regression_q2er_dw!$J$51:$K$62,2,FALSE)</f>
        <v>0.634122331922635</v>
      </c>
      <c r="E314" s="92">
        <f>VLOOKUP(INDEX(BTS!$A$3:$A$14,MATCH(E$11,BTS!$C$3:$C$14,0),1)&amp;".region",Regression_q2er_dw!$J$51:$K$62,2,FALSE)</f>
        <v>0.7063757432641927</v>
      </c>
      <c r="F314" s="92">
        <f>VLOOKUP(INDEX(BTS!$A$3:$A$14,MATCH(F$11,BTS!$C$3:$C$14,0),1)&amp;".region",Regression_q2er_dw!$J$51:$K$62,2,FALSE)</f>
        <v>0.736885244503313</v>
      </c>
      <c r="G314" s="92">
        <f>VLOOKUP(INDEX(BTS!$A$3:$A$14,MATCH(G$11,BTS!$C$3:$C$14,0),1)&amp;".region",Regression_q2er_dw!$J$51:$K$62,2,FALSE)</f>
        <v>0.6802108313859099</v>
      </c>
      <c r="H314" s="92">
        <f>VLOOKUP(INDEX(BTS!$A$3:$A$14,MATCH(H$11,BTS!$C$3:$C$14,0),1)&amp;".region",Regression_q2er_dw!$J$51:$K$62,2,FALSE)</f>
        <v>0.596225628541758</v>
      </c>
      <c r="I314" s="92">
        <f>VLOOKUP(INDEX(BTS!$A$3:$A$14,MATCH(I$11,BTS!$C$3:$C$14,0),1)&amp;".region",Regression_q2er_dw!$J$51:$K$62,2,FALSE)</f>
        <v>0.6256163422091114</v>
      </c>
      <c r="J314" s="92">
        <f>VLOOKUP(INDEX(BTS!$A$3:$A$14,MATCH(J$11,BTS!$C$3:$C$14,0),1)&amp;".region",Regression_q2er_dw!$J$51:$K$62,2,FALSE)</f>
        <v>0.766898246656694</v>
      </c>
      <c r="K314" s="92">
        <f>VLOOKUP(INDEX(BTS!$A$3:$A$14,MATCH(K$11,BTS!$C$3:$C$14,0),1)&amp;".region",Regression_q2er_dw!$J$51:$K$62,2,FALSE)</f>
        <v>0.553968624510475</v>
      </c>
      <c r="L314" s="92">
        <f>VLOOKUP(INDEX(BTS!$A$3:$A$14,MATCH(L$11,BTS!$C$3:$C$14,0),1)&amp;".region",Regression_q2er_dw!$J$51:$K$62,2,FALSE)</f>
        <v>0.6995864929001683</v>
      </c>
      <c r="M314" s="92">
        <f>VLOOKUP(INDEX(BTS!$A$3:$A$14,MATCH(M$11,BTS!$C$3:$C$14,0),1)&amp;".region",Regression_q2er_dw!$J$51:$K$62,2,FALSE)</f>
        <v>0.7027840486808035</v>
      </c>
      <c r="N314" s="92">
        <f>VLOOKUP(INDEX(BTS!$A$3:$A$14,MATCH(N$11,BTS!$C$3:$C$14,0),1)&amp;".region",Regression_q2er_dw!$J$51:$K$62,2,FALSE)</f>
        <v>0.6933518749449701</v>
      </c>
      <c r="O314" s="92">
        <f>VLOOKUP(INDEX(BTS!$A$3:$A$14,MATCH(O$11,BTS!$C$3:$C$14,0),1)&amp;".region",Regression_q2er_dw!$J$51:$K$62,2,FALSE)</f>
        <v>0.40670098420440404</v>
      </c>
    </row>
    <row r="315" spans="2:15" ht="16" hidden="1" outlineLevel="1" thickBot="1">
      <c r="B315" s="36" t="s">
        <v>215</v>
      </c>
      <c r="C315" s="37"/>
      <c r="D315" s="38">
        <f>D314-AVERAGE($D$314:$O$314)</f>
        <v>-0.016104867554401325</v>
      </c>
      <c r="E315" s="38">
        <f t="shared" si="21" ref="E315:O315">E314-AVERAGE($D$314:$O$314)</f>
        <v>0.05614854378715639</v>
      </c>
      <c r="F315" s="38">
        <f t="shared" si="21"/>
        <v>0.08665804502627672</v>
      </c>
      <c r="G315" s="38">
        <f t="shared" si="21"/>
        <v>0.029983631908873543</v>
      </c>
      <c r="H315" s="38">
        <f t="shared" si="21"/>
        <v>-0.054001570935278354</v>
      </c>
      <c r="I315" s="38">
        <f t="shared" si="21"/>
        <v>-0.02461085726792489</v>
      </c>
      <c r="J315" s="38">
        <f t="shared" si="21"/>
        <v>0.1166710471796577</v>
      </c>
      <c r="K315" s="38">
        <f t="shared" si="21"/>
        <v>-0.09625857496656132</v>
      </c>
      <c r="L315" s="38">
        <f t="shared" si="21"/>
        <v>0.049359293423131945</v>
      </c>
      <c r="M315" s="38">
        <f t="shared" si="21"/>
        <v>0.05255684920376713</v>
      </c>
      <c r="N315" s="38">
        <f t="shared" si="21"/>
        <v>0.04312467546793375</v>
      </c>
      <c r="O315" s="38">
        <f t="shared" si="21"/>
        <v>-0.2435262152726323</v>
      </c>
    </row>
    <row r="316" spans="2:15" ht="20" collapsed="1" thickBot="1">
      <c r="B316" s="197" t="s">
        <v>205</v>
      </c>
      <c r="C316" s="198"/>
      <c r="D316" s="199"/>
      <c r="E316" s="198"/>
      <c r="F316" s="198"/>
      <c r="G316" s="198"/>
      <c r="H316" s="198"/>
      <c r="I316" s="198"/>
      <c r="J316" s="198"/>
      <c r="K316" s="198"/>
      <c r="L316" s="198"/>
      <c r="M316" s="198"/>
      <c r="N316" s="198"/>
      <c r="O316" s="200"/>
    </row>
    <row r="317" ht="16" thickBot="1"/>
    <row r="318" spans="1:15" ht="20" hidden="1" outlineLevel="1" thickBot="1">
      <c r="A318" t="s">
        <v>216</v>
      </c>
      <c r="B318" s="197" t="s">
        <v>207</v>
      </c>
      <c r="C318" s="198"/>
      <c r="D318" s="199"/>
      <c r="E318" s="198"/>
      <c r="F318" s="198"/>
      <c r="G318" s="198"/>
      <c r="H318" s="198"/>
      <c r="I318" s="198"/>
      <c r="J318" s="198"/>
      <c r="K318" s="198"/>
      <c r="L318" s="198"/>
      <c r="M318" s="198"/>
      <c r="N318" s="198"/>
      <c r="O318" s="200"/>
    </row>
    <row r="319" spans="1:15" ht="16" hidden="1" outlineLevel="1" thickBot="1">
      <c r="A319" t="s">
        <v>41</v>
      </c>
      <c r="B319" s="201" t="s">
        <v>213</v>
      </c>
      <c r="C319" s="202"/>
      <c r="D319" s="203">
        <v>2024</v>
      </c>
      <c r="E319" s="203">
        <f>D319</f>
        <v>2024</v>
      </c>
      <c r="F319" s="203">
        <f t="shared" si="22" ref="F319:O319">E319</f>
        <v>2024</v>
      </c>
      <c r="G319" s="203">
        <f t="shared" si="22"/>
        <v>2024</v>
      </c>
      <c r="H319" s="203">
        <f t="shared" si="22"/>
        <v>2024</v>
      </c>
      <c r="I319" s="203">
        <f t="shared" si="22"/>
        <v>2024</v>
      </c>
      <c r="J319" s="203">
        <f t="shared" si="22"/>
        <v>2024</v>
      </c>
      <c r="K319" s="203">
        <f t="shared" si="22"/>
        <v>2024</v>
      </c>
      <c r="L319" s="203">
        <f t="shared" si="22"/>
        <v>2024</v>
      </c>
      <c r="M319" s="203">
        <f t="shared" si="22"/>
        <v>2024</v>
      </c>
      <c r="N319" s="203">
        <f t="shared" si="22"/>
        <v>2024</v>
      </c>
      <c r="O319" s="203">
        <f t="shared" si="22"/>
        <v>2024</v>
      </c>
    </row>
    <row r="320" spans="2:15" ht="16" hidden="1" outlineLevel="1" thickBot="1">
      <c r="B320" s="204" t="s">
        <v>214</v>
      </c>
      <c r="C320" s="205" t="s">
        <v>114</v>
      </c>
      <c r="D320" s="205" t="s">
        <v>85</v>
      </c>
      <c r="E320" s="205" t="s">
        <v>164</v>
      </c>
      <c r="F320" s="205" t="s">
        <v>77</v>
      </c>
      <c r="G320" s="205" t="s">
        <v>165</v>
      </c>
      <c r="H320" s="205" t="s">
        <v>166</v>
      </c>
      <c r="I320" s="205" t="s">
        <v>167</v>
      </c>
      <c r="J320" s="205" t="s">
        <v>168</v>
      </c>
      <c r="K320" s="205" t="s">
        <v>169</v>
      </c>
      <c r="L320" s="205" t="s">
        <v>170</v>
      </c>
      <c r="M320" s="205" t="s">
        <v>171</v>
      </c>
      <c r="N320" s="205" t="s">
        <v>172</v>
      </c>
      <c r="O320" s="205" t="s">
        <v>173</v>
      </c>
    </row>
    <row r="321" spans="2:15" ht="17" hidden="1" outlineLevel="1" thickBot="1">
      <c r="B321" s="54" t="s">
        <v>115</v>
      </c>
      <c r="C321" s="173">
        <f>VLOOKUP(VLOOKUP($B321,VName,2,FALSE),Regression_q4er_dw!$J$7:$K$49,2,FALSE)</f>
        <v>0</v>
      </c>
      <c r="D321" s="29">
        <f>VLOOKUP(VLOOKUP($B321,BTS!$E$2:$F$58,2,FALSE),Transpose_Avg_q4er_dw!$O$1:$AA$52,2,FALSE)</f>
        <v>0.65</v>
      </c>
      <c r="E321" s="29">
        <f>VLOOKUP(VLOOKUP($B321,BTS!$E$2:$F$58,2,FALSE),Transpose_Avg_q4er_dw!$O$1:$AA$52,3,FALSE)</f>
        <v>0.361111111111111</v>
      </c>
      <c r="F321" s="29">
        <f>VLOOKUP(VLOOKUP($B321,BTS!$E$2:$F$58,2,FALSE),Transpose_Avg_q4er_dw!$O$1:$AA$52,4,FALSE)</f>
        <v>0.592592592592593</v>
      </c>
      <c r="G321" s="29">
        <f>VLOOKUP(VLOOKUP($B321,BTS!$E$2:$F$58,2,FALSE),Transpose_Avg_q4er_dw!$O$1:$AA$52,5,FALSE)</f>
        <v>0.50</v>
      </c>
      <c r="H321" s="29">
        <f>VLOOKUP(VLOOKUP($B321,BTS!$E$2:$F$58,2,FALSE),Transpose_Avg_q4er_dw!$O$1:$AA$52,6,FALSE)</f>
        <v>0.626984126984127</v>
      </c>
      <c r="I321" s="29">
        <f>VLOOKUP(VLOOKUP($B321,BTS!$E$2:$F$58,2,FALSE),Transpose_Avg_q4er_dw!$O$1:$AA$52,7,FALSE)</f>
        <v>0.477611940298507</v>
      </c>
      <c r="J321" s="29">
        <f>VLOOKUP(VLOOKUP($B321,BTS!$E$2:$F$58,2,FALSE),Transpose_Avg_q4er_dw!$O$1:$AA$52,8,FALSE)</f>
        <v>0.50</v>
      </c>
      <c r="K321" s="29">
        <f>VLOOKUP(VLOOKUP($B321,BTS!$E$2:$F$58,2,FALSE),Transpose_Avg_q4er_dw!$O$1:$AA$52,9,FALSE)</f>
        <v>0.551724137931034</v>
      </c>
      <c r="L321" s="29">
        <f>VLOOKUP(VLOOKUP($B321,BTS!$E$2:$F$58,2,FALSE),Transpose_Avg_q4er_dw!$O$1:$AA$52,10,FALSE)</f>
        <v>0.60</v>
      </c>
      <c r="M321" s="29">
        <f>VLOOKUP(VLOOKUP($B321,BTS!$E$2:$F$58,2,FALSE),Transpose_Avg_q4er_dw!$O$1:$AA$52,11,FALSE)</f>
        <v>0.50</v>
      </c>
      <c r="N321" s="29">
        <f>VLOOKUP(VLOOKUP($B321,BTS!$E$2:$F$58,2,FALSE),Transpose_Avg_q4er_dw!$O$1:$AA$52,12,FALSE)</f>
        <v>0.50</v>
      </c>
      <c r="O321" s="110">
        <f>VLOOKUP(VLOOKUP($B321,BTS!$E$2:$F$58,2,FALSE),Transpose_Avg_q4er_dw!$O$1:$AA$52,13,FALSE)</f>
        <v>0.50</v>
      </c>
    </row>
    <row r="322" spans="2:15" ht="17" hidden="1" outlineLevel="1" thickBot="1">
      <c r="B322" s="31" t="s">
        <v>116</v>
      </c>
      <c r="C322" s="173">
        <f>VLOOKUP(VLOOKUP($B322,VName,2,FALSE),Regression_q4er_dw!$J$7:$K$49,2,FALSE)</f>
        <v>0</v>
      </c>
      <c r="D322" s="29">
        <f>VLOOKUP(VLOOKUP($B322,BTS!$E$2:$F$58,2,FALSE),Transpose_Avg_q4er_dw!$O$1:$AA$52,2,FALSE)</f>
        <v>0</v>
      </c>
      <c r="E322" s="29">
        <f>VLOOKUP(VLOOKUP($B322,BTS!$E$2:$F$58,2,FALSE),Transpose_Avg_q4er_dw!$O$1:$AA$52,3,FALSE)</f>
        <v>0.0555555555555556</v>
      </c>
      <c r="F322" s="29">
        <f>VLOOKUP(VLOOKUP($B322,BTS!$E$2:$F$58,2,FALSE),Transpose_Avg_q4er_dw!$O$1:$AA$52,4,FALSE)</f>
        <v>0.037037037037037</v>
      </c>
      <c r="G322" s="29">
        <f>VLOOKUP(VLOOKUP($B322,BTS!$E$2:$F$58,2,FALSE),Transpose_Avg_q4er_dw!$O$1:$AA$52,5,FALSE)</f>
        <v>0</v>
      </c>
      <c r="H322" s="29">
        <f>VLOOKUP(VLOOKUP($B322,BTS!$E$2:$F$58,2,FALSE),Transpose_Avg_q4er_dw!$O$1:$AA$52,6,FALSE)</f>
        <v>0.0158730158730159</v>
      </c>
      <c r="I322" s="29">
        <f>VLOOKUP(VLOOKUP($B322,BTS!$E$2:$F$58,2,FALSE),Transpose_Avg_q4er_dw!$O$1:$AA$52,7,FALSE)</f>
        <v>0.054726368159204</v>
      </c>
      <c r="J322" s="29">
        <f>VLOOKUP(VLOOKUP($B322,BTS!$E$2:$F$58,2,FALSE),Transpose_Avg_q4er_dw!$O$1:$AA$52,8,FALSE)</f>
        <v>0</v>
      </c>
      <c r="K322" s="29">
        <f>VLOOKUP(VLOOKUP($B322,BTS!$E$2:$F$58,2,FALSE),Transpose_Avg_q4er_dw!$O$1:$AA$52,9,FALSE)</f>
        <v>0.103448275862069</v>
      </c>
      <c r="L322" s="29">
        <f>VLOOKUP(VLOOKUP($B322,BTS!$E$2:$F$58,2,FALSE),Transpose_Avg_q4er_dw!$O$1:$AA$52,10,FALSE)</f>
        <v>0.20</v>
      </c>
      <c r="M322" s="29">
        <f>VLOOKUP(VLOOKUP($B322,BTS!$E$2:$F$58,2,FALSE),Transpose_Avg_q4er_dw!$O$1:$AA$52,11,FALSE)</f>
        <v>0.075</v>
      </c>
      <c r="N322" s="29">
        <f>VLOOKUP(VLOOKUP($B322,BTS!$E$2:$F$58,2,FALSE),Transpose_Avg_q4er_dw!$O$1:$AA$52,12,FALSE)</f>
        <v>0</v>
      </c>
      <c r="O322" s="110">
        <f>VLOOKUP(VLOOKUP($B322,BTS!$E$2:$F$58,2,FALSE),Transpose_Avg_q4er_dw!$O$1:$AA$52,13,FALSE)</f>
        <v>0</v>
      </c>
    </row>
    <row r="323" spans="2:15" ht="17" hidden="1" outlineLevel="1" thickBot="1">
      <c r="B323" s="31" t="s">
        <v>117</v>
      </c>
      <c r="C323" s="173">
        <f>VLOOKUP(VLOOKUP($B323,VName,2,FALSE),Regression_q4er_dw!$J$7:$K$49,2,FALSE)</f>
        <v>0</v>
      </c>
      <c r="D323" s="29">
        <f>VLOOKUP(VLOOKUP($B323,BTS!$E$2:$F$58,2,FALSE),Transpose_Avg_q4er_dw!$O$1:$AA$52,2,FALSE)</f>
        <v>0.40</v>
      </c>
      <c r="E323" s="29">
        <f>VLOOKUP(VLOOKUP($B323,BTS!$E$2:$F$58,2,FALSE),Transpose_Avg_q4er_dw!$O$1:$AA$52,3,FALSE)</f>
        <v>0.416666666666667</v>
      </c>
      <c r="F323" s="29">
        <f>VLOOKUP(VLOOKUP($B323,BTS!$E$2:$F$58,2,FALSE),Transpose_Avg_q4er_dw!$O$1:$AA$52,4,FALSE)</f>
        <v>0.296296296296296</v>
      </c>
      <c r="G323" s="29">
        <f>VLOOKUP(VLOOKUP($B323,BTS!$E$2:$F$58,2,FALSE),Transpose_Avg_q4er_dw!$O$1:$AA$52,5,FALSE)</f>
        <v>0.50</v>
      </c>
      <c r="H323" s="29">
        <f>VLOOKUP(VLOOKUP($B323,BTS!$E$2:$F$58,2,FALSE),Transpose_Avg_q4er_dw!$O$1:$AA$52,6,FALSE)</f>
        <v>0.396825396825397</v>
      </c>
      <c r="I323" s="29">
        <f>VLOOKUP(VLOOKUP($B323,BTS!$E$2:$F$58,2,FALSE),Transpose_Avg_q4er_dw!$O$1:$AA$52,7,FALSE)</f>
        <v>0.427860696517413</v>
      </c>
      <c r="J323" s="29">
        <f>VLOOKUP(VLOOKUP($B323,BTS!$E$2:$F$58,2,FALSE),Transpose_Avg_q4er_dw!$O$1:$AA$52,8,FALSE)</f>
        <v>0.25</v>
      </c>
      <c r="K323" s="29">
        <f>VLOOKUP(VLOOKUP($B323,BTS!$E$2:$F$58,2,FALSE),Transpose_Avg_q4er_dw!$O$1:$AA$52,9,FALSE)</f>
        <v>0.413793103448276</v>
      </c>
      <c r="L323" s="29">
        <f>VLOOKUP(VLOOKUP($B323,BTS!$E$2:$F$58,2,FALSE),Transpose_Avg_q4er_dw!$O$1:$AA$52,10,FALSE)</f>
        <v>0.50</v>
      </c>
      <c r="M323" s="29">
        <f>VLOOKUP(VLOOKUP($B323,BTS!$E$2:$F$58,2,FALSE),Transpose_Avg_q4er_dw!$O$1:$AA$52,11,FALSE)</f>
        <v>0.30</v>
      </c>
      <c r="N323" s="29">
        <f>VLOOKUP(VLOOKUP($B323,BTS!$E$2:$F$58,2,FALSE),Transpose_Avg_q4er_dw!$O$1:$AA$52,12,FALSE)</f>
        <v>0.214285714285714</v>
      </c>
      <c r="O323" s="110">
        <f>VLOOKUP(VLOOKUP($B323,BTS!$E$2:$F$58,2,FALSE),Transpose_Avg_q4er_dw!$O$1:$AA$52,13,FALSE)</f>
        <v>0.55</v>
      </c>
    </row>
    <row r="324" spans="2:15" ht="17" hidden="1" outlineLevel="1" thickBot="1">
      <c r="B324" s="31" t="s">
        <v>118</v>
      </c>
      <c r="C324" s="173">
        <f>VLOOKUP(VLOOKUP($B324,VName,2,FALSE),Regression_q4er_dw!$J$7:$K$49,2,FALSE)</f>
        <v>-0.0986224761534704</v>
      </c>
      <c r="D324" s="29">
        <f>VLOOKUP(VLOOKUP($B324,BTS!$E$2:$F$58,2,FALSE),Transpose_Avg_q4er_dw!$O$1:$AA$52,2,FALSE)</f>
        <v>0.10</v>
      </c>
      <c r="E324" s="29">
        <f>VLOOKUP(VLOOKUP($B324,BTS!$E$2:$F$58,2,FALSE),Transpose_Avg_q4er_dw!$O$1:$AA$52,3,FALSE)</f>
        <v>0.305555555555556</v>
      </c>
      <c r="F324" s="29">
        <f>VLOOKUP(VLOOKUP($B324,BTS!$E$2:$F$58,2,FALSE),Transpose_Avg_q4er_dw!$O$1:$AA$52,4,FALSE)</f>
        <v>0.296296296296296</v>
      </c>
      <c r="G324" s="29">
        <f>VLOOKUP(VLOOKUP($B324,BTS!$E$2:$F$58,2,FALSE),Transpose_Avg_q4er_dw!$O$1:$AA$52,5,FALSE)</f>
        <v>0.166666666666667</v>
      </c>
      <c r="H324" s="29">
        <f>VLOOKUP(VLOOKUP($B324,BTS!$E$2:$F$58,2,FALSE),Transpose_Avg_q4er_dw!$O$1:$AA$52,6,FALSE)</f>
        <v>0.357142857142857</v>
      </c>
      <c r="I324" s="29">
        <f>VLOOKUP(VLOOKUP($B324,BTS!$E$2:$F$58,2,FALSE),Transpose_Avg_q4er_dw!$O$1:$AA$52,7,FALSE)</f>
        <v>0.253731343283582</v>
      </c>
      <c r="J324" s="29">
        <f>VLOOKUP(VLOOKUP($B324,BTS!$E$2:$F$58,2,FALSE),Transpose_Avg_q4er_dw!$O$1:$AA$52,8,FALSE)</f>
        <v>0.50</v>
      </c>
      <c r="K324" s="29">
        <f>VLOOKUP(VLOOKUP($B324,BTS!$E$2:$F$58,2,FALSE),Transpose_Avg_q4er_dw!$O$1:$AA$52,9,FALSE)</f>
        <v>0.241379310344828</v>
      </c>
      <c r="L324" s="29">
        <f>VLOOKUP(VLOOKUP($B324,BTS!$E$2:$F$58,2,FALSE),Transpose_Avg_q4er_dw!$O$1:$AA$52,10,FALSE)</f>
        <v>0.10</v>
      </c>
      <c r="M324" s="29">
        <f>VLOOKUP(VLOOKUP($B324,BTS!$E$2:$F$58,2,FALSE),Transpose_Avg_q4er_dw!$O$1:$AA$52,11,FALSE)</f>
        <v>0.30</v>
      </c>
      <c r="N324" s="29">
        <f>VLOOKUP(VLOOKUP($B324,BTS!$E$2:$F$58,2,FALSE),Transpose_Avg_q4er_dw!$O$1:$AA$52,12,FALSE)</f>
        <v>0.357142857142857</v>
      </c>
      <c r="O324" s="110">
        <f>VLOOKUP(VLOOKUP($B324,BTS!$E$2:$F$58,2,FALSE),Transpose_Avg_q4er_dw!$O$1:$AA$52,13,FALSE)</f>
        <v>0.25</v>
      </c>
    </row>
    <row r="325" spans="2:15" ht="17" hidden="1" outlineLevel="1" thickBot="1">
      <c r="B325" s="31" t="s">
        <v>119</v>
      </c>
      <c r="C325" s="173">
        <f>VLOOKUP(VLOOKUP($B325,VName,2,FALSE),Regression_q4er_dw!$J$7:$K$49,2,FALSE)</f>
        <v>-0.186519289842821</v>
      </c>
      <c r="D325" s="29">
        <f>VLOOKUP(VLOOKUP($B325,BTS!$E$2:$F$58,2,FALSE),Transpose_Avg_q4er_dw!$O$1:$AA$52,2,FALSE)</f>
        <v>0.25</v>
      </c>
      <c r="E325" s="29">
        <f>VLOOKUP(VLOOKUP($B325,BTS!$E$2:$F$58,2,FALSE),Transpose_Avg_q4er_dw!$O$1:$AA$52,3,FALSE)</f>
        <v>0.111111111111111</v>
      </c>
      <c r="F325" s="29">
        <f>VLOOKUP(VLOOKUP($B325,BTS!$E$2:$F$58,2,FALSE),Transpose_Avg_q4er_dw!$O$1:$AA$52,4,FALSE)</f>
        <v>0.185185185185185</v>
      </c>
      <c r="G325" s="29">
        <f>VLOOKUP(VLOOKUP($B325,BTS!$E$2:$F$58,2,FALSE),Transpose_Avg_q4er_dw!$O$1:$AA$52,5,FALSE)</f>
        <v>0.111111111111111</v>
      </c>
      <c r="H325" s="29">
        <f>VLOOKUP(VLOOKUP($B325,BTS!$E$2:$F$58,2,FALSE),Transpose_Avg_q4er_dw!$O$1:$AA$52,6,FALSE)</f>
        <v>0.0793650793650794</v>
      </c>
      <c r="I325" s="29">
        <f>VLOOKUP(VLOOKUP($B325,BTS!$E$2:$F$58,2,FALSE),Transpose_Avg_q4er_dw!$O$1:$AA$52,7,FALSE)</f>
        <v>0.114427860696517</v>
      </c>
      <c r="J325" s="29">
        <f>VLOOKUP(VLOOKUP($B325,BTS!$E$2:$F$58,2,FALSE),Transpose_Avg_q4er_dw!$O$1:$AA$52,8,FALSE)</f>
        <v>0.125</v>
      </c>
      <c r="K325" s="29">
        <f>VLOOKUP(VLOOKUP($B325,BTS!$E$2:$F$58,2,FALSE),Transpose_Avg_q4er_dw!$O$1:$AA$52,9,FALSE)</f>
        <v>0.103448275862069</v>
      </c>
      <c r="L325" s="29">
        <f>VLOOKUP(VLOOKUP($B325,BTS!$E$2:$F$58,2,FALSE),Transpose_Avg_q4er_dw!$O$1:$AA$52,10,FALSE)</f>
        <v>0</v>
      </c>
      <c r="M325" s="29">
        <f>VLOOKUP(VLOOKUP($B325,BTS!$E$2:$F$58,2,FALSE),Transpose_Avg_q4er_dw!$O$1:$AA$52,11,FALSE)</f>
        <v>0.15</v>
      </c>
      <c r="N325" s="29">
        <f>VLOOKUP(VLOOKUP($B325,BTS!$E$2:$F$58,2,FALSE),Transpose_Avg_q4er_dw!$O$1:$AA$52,12,FALSE)</f>
        <v>0.285714285714286</v>
      </c>
      <c r="O325" s="110">
        <f>VLOOKUP(VLOOKUP($B325,BTS!$E$2:$F$58,2,FALSE),Transpose_Avg_q4er_dw!$O$1:$AA$52,13,FALSE)</f>
        <v>0.10</v>
      </c>
    </row>
    <row r="326" spans="2:15" ht="17" hidden="1" outlineLevel="1" thickBot="1">
      <c r="B326" s="31" t="s">
        <v>120</v>
      </c>
      <c r="C326" s="173">
        <f>VLOOKUP(VLOOKUP($B326,VName,2,FALSE),Regression_q4er_dw!$J$7:$K$49,2,FALSE)</f>
        <v>-0.27822801882123</v>
      </c>
      <c r="D326" s="29">
        <f>VLOOKUP(VLOOKUP($B326,BTS!$E$2:$F$58,2,FALSE),Transpose_Avg_q4er_dw!$O$1:$AA$52,2,FALSE)</f>
        <v>0.25</v>
      </c>
      <c r="E326" s="29">
        <f>VLOOKUP(VLOOKUP($B326,BTS!$E$2:$F$58,2,FALSE),Transpose_Avg_q4er_dw!$O$1:$AA$52,3,FALSE)</f>
        <v>0.111111111111111</v>
      </c>
      <c r="F326" s="29">
        <f>VLOOKUP(VLOOKUP($B326,BTS!$E$2:$F$58,2,FALSE),Transpose_Avg_q4er_dw!$O$1:$AA$52,4,FALSE)</f>
        <v>0.185185185185185</v>
      </c>
      <c r="G326" s="29">
        <f>VLOOKUP(VLOOKUP($B326,BTS!$E$2:$F$58,2,FALSE),Transpose_Avg_q4er_dw!$O$1:$AA$52,5,FALSE)</f>
        <v>0.222222222222222</v>
      </c>
      <c r="H326" s="29">
        <f>VLOOKUP(VLOOKUP($B326,BTS!$E$2:$F$58,2,FALSE),Transpose_Avg_q4er_dw!$O$1:$AA$52,6,FALSE)</f>
        <v>0.150793650793651</v>
      </c>
      <c r="I326" s="29">
        <f>VLOOKUP(VLOOKUP($B326,BTS!$E$2:$F$58,2,FALSE),Transpose_Avg_q4er_dw!$O$1:$AA$52,7,FALSE)</f>
        <v>0.144278606965174</v>
      </c>
      <c r="J326" s="29">
        <f>VLOOKUP(VLOOKUP($B326,BTS!$E$2:$F$58,2,FALSE),Transpose_Avg_q4er_dw!$O$1:$AA$52,8,FALSE)</f>
        <v>0.125</v>
      </c>
      <c r="K326" s="29">
        <f>VLOOKUP(VLOOKUP($B326,BTS!$E$2:$F$58,2,FALSE),Transpose_Avg_q4er_dw!$O$1:$AA$52,9,FALSE)</f>
        <v>0.137931034482759</v>
      </c>
      <c r="L326" s="29">
        <f>VLOOKUP(VLOOKUP($B326,BTS!$E$2:$F$58,2,FALSE),Transpose_Avg_q4er_dw!$O$1:$AA$52,10,FALSE)</f>
        <v>0.20</v>
      </c>
      <c r="M326" s="29">
        <f>VLOOKUP(VLOOKUP($B326,BTS!$E$2:$F$58,2,FALSE),Transpose_Avg_q4er_dw!$O$1:$AA$52,11,FALSE)</f>
        <v>0.15</v>
      </c>
      <c r="N326" s="29">
        <f>VLOOKUP(VLOOKUP($B326,BTS!$E$2:$F$58,2,FALSE),Transpose_Avg_q4er_dw!$O$1:$AA$52,12,FALSE)</f>
        <v>0.142857142857143</v>
      </c>
      <c r="O326" s="110">
        <f>VLOOKUP(VLOOKUP($B326,BTS!$E$2:$F$58,2,FALSE),Transpose_Avg_q4er_dw!$O$1:$AA$52,13,FALSE)</f>
        <v>0.10</v>
      </c>
    </row>
    <row r="327" spans="2:15" ht="17" hidden="1" outlineLevel="1" thickBot="1">
      <c r="B327" s="31" t="s">
        <v>121</v>
      </c>
      <c r="C327" s="173">
        <f>VLOOKUP(VLOOKUP($B327,VName,2,FALSE),Regression_q4er_dw!$J$7:$K$49,2,FALSE)</f>
        <v>0</v>
      </c>
      <c r="D327" s="29">
        <f>VLOOKUP(VLOOKUP($B327,BTS!$E$2:$F$58,2,FALSE),Transpose_Avg_q4er_dw!$O$1:$AA$52,2,FALSE)</f>
        <v>0.45</v>
      </c>
      <c r="E327" s="29">
        <f>VLOOKUP(VLOOKUP($B327,BTS!$E$2:$F$58,2,FALSE),Transpose_Avg_q4er_dw!$O$1:$AA$52,3,FALSE)</f>
        <v>0.305555555555556</v>
      </c>
      <c r="F327" s="29">
        <f>VLOOKUP(VLOOKUP($B327,BTS!$E$2:$F$58,2,FALSE),Transpose_Avg_q4er_dw!$O$1:$AA$52,4,FALSE)</f>
        <v>0.0740740740740741</v>
      </c>
      <c r="G327" s="29">
        <f>VLOOKUP(VLOOKUP($B327,BTS!$E$2:$F$58,2,FALSE),Transpose_Avg_q4er_dw!$O$1:$AA$52,5,FALSE)</f>
        <v>0</v>
      </c>
      <c r="H327" s="29">
        <f>VLOOKUP(VLOOKUP($B327,BTS!$E$2:$F$58,2,FALSE),Transpose_Avg_q4er_dw!$O$1:$AA$52,6,FALSE)</f>
        <v>0.111111111111111</v>
      </c>
      <c r="I327" s="29">
        <f>VLOOKUP(VLOOKUP($B327,BTS!$E$2:$F$58,2,FALSE),Transpose_Avg_q4er_dw!$O$1:$AA$52,7,FALSE)</f>
        <v>0.0895522388059701</v>
      </c>
      <c r="J327" s="29">
        <f>VLOOKUP(VLOOKUP($B327,BTS!$E$2:$F$58,2,FALSE),Transpose_Avg_q4er_dw!$O$1:$AA$52,8,FALSE)</f>
        <v>0</v>
      </c>
      <c r="K327" s="29">
        <f>VLOOKUP(VLOOKUP($B327,BTS!$E$2:$F$58,2,FALSE),Transpose_Avg_q4er_dw!$O$1:$AA$52,9,FALSE)</f>
        <v>0.0344827586206897</v>
      </c>
      <c r="L327" s="29">
        <f>VLOOKUP(VLOOKUP($B327,BTS!$E$2:$F$58,2,FALSE),Transpose_Avg_q4er_dw!$O$1:$AA$52,10,FALSE)</f>
        <v>0</v>
      </c>
      <c r="M327" s="29">
        <f>VLOOKUP(VLOOKUP($B327,BTS!$E$2:$F$58,2,FALSE),Transpose_Avg_q4er_dw!$O$1:$AA$52,11,FALSE)</f>
        <v>0.075</v>
      </c>
      <c r="N327" s="29">
        <f>VLOOKUP(VLOOKUP($B327,BTS!$E$2:$F$58,2,FALSE),Transpose_Avg_q4er_dw!$O$1:$AA$52,12,FALSE)</f>
        <v>0.0714285714285714</v>
      </c>
      <c r="O327" s="110">
        <f>VLOOKUP(VLOOKUP($B327,BTS!$E$2:$F$58,2,FALSE),Transpose_Avg_q4er_dw!$O$1:$AA$52,13,FALSE)</f>
        <v>0.50</v>
      </c>
    </row>
    <row r="328" spans="2:15" ht="16" hidden="1" outlineLevel="1" thickBot="1">
      <c r="B328" s="55" t="s">
        <v>122</v>
      </c>
      <c r="C328" s="173">
        <f>VLOOKUP(VLOOKUP($B328,VName,2,FALSE),Regression_q4er_dw!$J$7:$K$49,2,FALSE)</f>
        <v>0</v>
      </c>
      <c r="D328" s="29">
        <f>VLOOKUP(VLOOKUP($B328,BTS!$E$2:$F$58,2,FALSE),Transpose_Avg_q4er_dw!$O$1:$AA$52,2,FALSE)</f>
        <v>0.50</v>
      </c>
      <c r="E328" s="29">
        <f>VLOOKUP(VLOOKUP($B328,BTS!$E$2:$F$58,2,FALSE),Transpose_Avg_q4er_dw!$O$1:$AA$52,3,FALSE)</f>
        <v>0.555555555555556</v>
      </c>
      <c r="F328" s="29">
        <f>VLOOKUP(VLOOKUP($B328,BTS!$E$2:$F$58,2,FALSE),Transpose_Avg_q4er_dw!$O$1:$AA$52,4,FALSE)</f>
        <v>0.703703703703704</v>
      </c>
      <c r="G328" s="29">
        <f>VLOOKUP(VLOOKUP($B328,BTS!$E$2:$F$58,2,FALSE),Transpose_Avg_q4er_dw!$O$1:$AA$52,5,FALSE)</f>
        <v>0.888888888888889</v>
      </c>
      <c r="H328" s="29">
        <f>VLOOKUP(VLOOKUP($B328,BTS!$E$2:$F$58,2,FALSE),Transpose_Avg_q4er_dw!$O$1:$AA$52,6,FALSE)</f>
        <v>0.761904761904762</v>
      </c>
      <c r="I328" s="29">
        <f>VLOOKUP(VLOOKUP($B328,BTS!$E$2:$F$58,2,FALSE),Transpose_Avg_q4er_dw!$O$1:$AA$52,7,FALSE)</f>
        <v>0.880597014925373</v>
      </c>
      <c r="J328" s="29">
        <f>VLOOKUP(VLOOKUP($B328,BTS!$E$2:$F$58,2,FALSE),Transpose_Avg_q4er_dw!$O$1:$AA$52,8,FALSE)</f>
        <v>0.875</v>
      </c>
      <c r="K328" s="29">
        <f>VLOOKUP(VLOOKUP($B328,BTS!$E$2:$F$58,2,FALSE),Transpose_Avg_q4er_dw!$O$1:$AA$52,9,FALSE)</f>
        <v>0.96551724137931</v>
      </c>
      <c r="L328" s="29">
        <f>VLOOKUP(VLOOKUP($B328,BTS!$E$2:$F$58,2,FALSE),Transpose_Avg_q4er_dw!$O$1:$AA$52,10,FALSE)</f>
        <v>0.90</v>
      </c>
      <c r="M328" s="29">
        <f>VLOOKUP(VLOOKUP($B328,BTS!$E$2:$F$58,2,FALSE),Transpose_Avg_q4er_dw!$O$1:$AA$52,11,FALSE)</f>
        <v>0.85</v>
      </c>
      <c r="N328" s="29">
        <f>VLOOKUP(VLOOKUP($B328,BTS!$E$2:$F$58,2,FALSE),Transpose_Avg_q4er_dw!$O$1:$AA$52,12,FALSE)</f>
        <v>0.880952380952381</v>
      </c>
      <c r="O328" s="110">
        <f>VLOOKUP(VLOOKUP($B328,BTS!$E$2:$F$58,2,FALSE),Transpose_Avg_q4er_dw!$O$1:$AA$52,13,FALSE)</f>
        <v>0.35</v>
      </c>
    </row>
    <row r="329" spans="2:15" ht="17" hidden="1" outlineLevel="1" thickBot="1">
      <c r="B329" s="31" t="s">
        <v>123</v>
      </c>
      <c r="C329" s="173">
        <f>VLOOKUP(VLOOKUP($B329,VName,2,FALSE),Regression_q4er_dw!$J$7:$K$49,2,FALSE)</f>
        <v>0</v>
      </c>
      <c r="D329" s="29">
        <f>VLOOKUP(VLOOKUP($B329,BTS!$E$2:$F$58,2,FALSE),Transpose_Avg_q4er_dw!$O$1:$AA$52,2,FALSE)</f>
        <v>0.05</v>
      </c>
      <c r="E329" s="29">
        <f>VLOOKUP(VLOOKUP($B329,BTS!$E$2:$F$58,2,FALSE),Transpose_Avg_q4er_dw!$O$1:$AA$52,3,FALSE)</f>
        <v>0.0833333333333333</v>
      </c>
      <c r="F329" s="29">
        <f>VLOOKUP(VLOOKUP($B329,BTS!$E$2:$F$58,2,FALSE),Transpose_Avg_q4er_dw!$O$1:$AA$52,4,FALSE)</f>
        <v>0.222222222222222</v>
      </c>
      <c r="G329" s="29">
        <f>VLOOKUP(VLOOKUP($B329,BTS!$E$2:$F$58,2,FALSE),Transpose_Avg_q4er_dw!$O$1:$AA$52,5,FALSE)</f>
        <v>0.111111111111111</v>
      </c>
      <c r="H329" s="29">
        <f>VLOOKUP(VLOOKUP($B329,BTS!$E$2:$F$58,2,FALSE),Transpose_Avg_q4er_dw!$O$1:$AA$52,6,FALSE)</f>
        <v>0.0634920634920635</v>
      </c>
      <c r="I329" s="29">
        <f>VLOOKUP(VLOOKUP($B329,BTS!$E$2:$F$58,2,FALSE),Transpose_Avg_q4er_dw!$O$1:$AA$52,7,FALSE)</f>
        <v>0.0248756218905473</v>
      </c>
      <c r="J329" s="29">
        <f>VLOOKUP(VLOOKUP($B329,BTS!$E$2:$F$58,2,FALSE),Transpose_Avg_q4er_dw!$O$1:$AA$52,8,FALSE)</f>
        <v>0</v>
      </c>
      <c r="K329" s="29">
        <f>VLOOKUP(VLOOKUP($B329,BTS!$E$2:$F$58,2,FALSE),Transpose_Avg_q4er_dw!$O$1:$AA$52,9,FALSE)</f>
        <v>0</v>
      </c>
      <c r="L329" s="29">
        <f>VLOOKUP(VLOOKUP($B329,BTS!$E$2:$F$58,2,FALSE),Transpose_Avg_q4er_dw!$O$1:$AA$52,10,FALSE)</f>
        <v>0.10</v>
      </c>
      <c r="M329" s="29">
        <f>VLOOKUP(VLOOKUP($B329,BTS!$E$2:$F$58,2,FALSE),Transpose_Avg_q4er_dw!$O$1:$AA$52,11,FALSE)</f>
        <v>0.05</v>
      </c>
      <c r="N329" s="29">
        <f>VLOOKUP(VLOOKUP($B329,BTS!$E$2:$F$58,2,FALSE),Transpose_Avg_q4er_dw!$O$1:$AA$52,12,FALSE)</f>
        <v>0.0476190476190476</v>
      </c>
      <c r="O329" s="110">
        <f>VLOOKUP(VLOOKUP($B329,BTS!$E$2:$F$58,2,FALSE),Transpose_Avg_q4er_dw!$O$1:$AA$52,13,FALSE)</f>
        <v>0.10</v>
      </c>
    </row>
    <row r="330" spans="2:15" ht="17" hidden="1" outlineLevel="1" thickBot="1">
      <c r="B330" s="31" t="s">
        <v>124</v>
      </c>
      <c r="C330" s="173">
        <f>VLOOKUP(VLOOKUP($B330,VName,2,FALSE),Regression_q4er_dw!$J$7:$K$49,2,FALSE)</f>
        <v>0</v>
      </c>
      <c r="D330" s="29">
        <f>VLOOKUP(VLOOKUP($B330,BTS!$E$2:$F$58,2,FALSE),Transpose_Avg_q4er_dw!$O$1:$AA$52,2,FALSE)</f>
        <v>0.05</v>
      </c>
      <c r="E330" s="29">
        <f>VLOOKUP(VLOOKUP($B330,BTS!$E$2:$F$58,2,FALSE),Transpose_Avg_q4er_dw!$O$1:$AA$52,3,FALSE)</f>
        <v>0.111111111111111</v>
      </c>
      <c r="F330" s="29">
        <f>VLOOKUP(VLOOKUP($B330,BTS!$E$2:$F$58,2,FALSE),Transpose_Avg_q4er_dw!$O$1:$AA$52,4,FALSE)</f>
        <v>0.0740740740740741</v>
      </c>
      <c r="G330" s="29">
        <f>VLOOKUP(VLOOKUP($B330,BTS!$E$2:$F$58,2,FALSE),Transpose_Avg_q4er_dw!$O$1:$AA$52,5,FALSE)</f>
        <v>0</v>
      </c>
      <c r="H330" s="29">
        <f>VLOOKUP(VLOOKUP($B330,BTS!$E$2:$F$58,2,FALSE),Transpose_Avg_q4er_dw!$O$1:$AA$52,6,FALSE)</f>
        <v>0.0238095238095238</v>
      </c>
      <c r="I330" s="29">
        <f>VLOOKUP(VLOOKUP($B330,BTS!$E$2:$F$58,2,FALSE),Transpose_Avg_q4er_dw!$O$1:$AA$52,7,FALSE)</f>
        <v>0.00497512437810945</v>
      </c>
      <c r="J330" s="29">
        <f>VLOOKUP(VLOOKUP($B330,BTS!$E$2:$F$58,2,FALSE),Transpose_Avg_q4er_dw!$O$1:$AA$52,8,FALSE)</f>
        <v>0</v>
      </c>
      <c r="K330" s="29">
        <f>VLOOKUP(VLOOKUP($B330,BTS!$E$2:$F$58,2,FALSE),Transpose_Avg_q4er_dw!$O$1:$AA$52,9,FALSE)</f>
        <v>0</v>
      </c>
      <c r="L330" s="29">
        <f>VLOOKUP(VLOOKUP($B330,BTS!$E$2:$F$58,2,FALSE),Transpose_Avg_q4er_dw!$O$1:$AA$52,10,FALSE)</f>
        <v>0.10</v>
      </c>
      <c r="M330" s="29">
        <f>VLOOKUP(VLOOKUP($B330,BTS!$E$2:$F$58,2,FALSE),Transpose_Avg_q4er_dw!$O$1:$AA$52,11,FALSE)</f>
        <v>0.075</v>
      </c>
      <c r="N330" s="29">
        <f>VLOOKUP(VLOOKUP($B330,BTS!$E$2:$F$58,2,FALSE),Transpose_Avg_q4er_dw!$O$1:$AA$52,12,FALSE)</f>
        <v>0.0238095238095238</v>
      </c>
      <c r="O330" s="110">
        <f>VLOOKUP(VLOOKUP($B330,BTS!$E$2:$F$58,2,FALSE),Transpose_Avg_q4er_dw!$O$1:$AA$52,13,FALSE)</f>
        <v>0.05</v>
      </c>
    </row>
    <row r="331" spans="2:15" ht="17" hidden="1" outlineLevel="1" thickBot="1">
      <c r="B331" s="31" t="s">
        <v>125</v>
      </c>
      <c r="C331" s="173">
        <f>VLOOKUP(VLOOKUP($B331,VName,2,FALSE),Regression_q4er_dw!$J$7:$K$49,2,FALSE)</f>
        <v>0.0932458485599061</v>
      </c>
      <c r="D331" s="29">
        <f>VLOOKUP(VLOOKUP($B331,BTS!$E$2:$F$58,2,FALSE),Transpose_Avg_q4er_dw!$O$1:$AA$52,2,FALSE)</f>
        <v>0.50</v>
      </c>
      <c r="E331" s="29">
        <f>VLOOKUP(VLOOKUP($B331,BTS!$E$2:$F$58,2,FALSE),Transpose_Avg_q4er_dw!$O$1:$AA$52,3,FALSE)</f>
        <v>0.50</v>
      </c>
      <c r="F331" s="29">
        <f>VLOOKUP(VLOOKUP($B331,BTS!$E$2:$F$58,2,FALSE),Transpose_Avg_q4er_dw!$O$1:$AA$52,4,FALSE)</f>
        <v>0.37037037037037</v>
      </c>
      <c r="G331" s="29">
        <f>VLOOKUP(VLOOKUP($B331,BTS!$E$2:$F$58,2,FALSE),Transpose_Avg_q4er_dw!$O$1:$AA$52,5,FALSE)</f>
        <v>0.666666666666667</v>
      </c>
      <c r="H331" s="29">
        <f>VLOOKUP(VLOOKUP($B331,BTS!$E$2:$F$58,2,FALSE),Transpose_Avg_q4er_dw!$O$1:$AA$52,6,FALSE)</f>
        <v>0.46031746031746</v>
      </c>
      <c r="I331" s="29">
        <f>VLOOKUP(VLOOKUP($B331,BTS!$E$2:$F$58,2,FALSE),Transpose_Avg_q4er_dw!$O$1:$AA$52,7,FALSE)</f>
        <v>0.557213930348259</v>
      </c>
      <c r="J331" s="29">
        <f>VLOOKUP(VLOOKUP($B331,BTS!$E$2:$F$58,2,FALSE),Transpose_Avg_q4er_dw!$O$1:$AA$52,8,FALSE)</f>
        <v>0.50</v>
      </c>
      <c r="K331" s="29">
        <f>VLOOKUP(VLOOKUP($B331,BTS!$E$2:$F$58,2,FALSE),Transpose_Avg_q4er_dw!$O$1:$AA$52,9,FALSE)</f>
        <v>0.517241379310345</v>
      </c>
      <c r="L331" s="29">
        <f>VLOOKUP(VLOOKUP($B331,BTS!$E$2:$F$58,2,FALSE),Transpose_Avg_q4er_dw!$O$1:$AA$52,10,FALSE)</f>
        <v>0.70</v>
      </c>
      <c r="M331" s="29">
        <f>VLOOKUP(VLOOKUP($B331,BTS!$E$2:$F$58,2,FALSE),Transpose_Avg_q4er_dw!$O$1:$AA$52,11,FALSE)</f>
        <v>0.525</v>
      </c>
      <c r="N331" s="29">
        <f>VLOOKUP(VLOOKUP($B331,BTS!$E$2:$F$58,2,FALSE),Transpose_Avg_q4er_dw!$O$1:$AA$52,12,FALSE)</f>
        <v>0.50</v>
      </c>
      <c r="O331" s="110">
        <f>VLOOKUP(VLOOKUP($B331,BTS!$E$2:$F$58,2,FALSE),Transpose_Avg_q4er_dw!$O$1:$AA$52,13,FALSE)</f>
        <v>0.15</v>
      </c>
    </row>
    <row r="332" spans="2:15" ht="17" hidden="1" outlineLevel="1" thickBot="1">
      <c r="B332" s="31" t="s">
        <v>126</v>
      </c>
      <c r="C332" s="173">
        <f>VLOOKUP(VLOOKUP($B332,VName,2,FALSE),Regression_q4er_dw!$J$7:$K$49,2,FALSE)</f>
        <v>0</v>
      </c>
      <c r="D332" s="29">
        <f>VLOOKUP(VLOOKUP($B332,BTS!$E$2:$F$58,2,FALSE),Transpose_Avg_q4er_dw!$O$1:$AA$52,2,FALSE)</f>
        <v>0.20</v>
      </c>
      <c r="E332" s="29">
        <f>VLOOKUP(VLOOKUP($B332,BTS!$E$2:$F$58,2,FALSE),Transpose_Avg_q4er_dw!$O$1:$AA$52,3,FALSE)</f>
        <v>0.0833333333333333</v>
      </c>
      <c r="F332" s="29">
        <f>VLOOKUP(VLOOKUP($B332,BTS!$E$2:$F$58,2,FALSE),Transpose_Avg_q4er_dw!$O$1:$AA$52,4,FALSE)</f>
        <v>0.222222222222222</v>
      </c>
      <c r="G332" s="29">
        <f>VLOOKUP(VLOOKUP($B332,BTS!$E$2:$F$58,2,FALSE),Transpose_Avg_q4er_dw!$O$1:$AA$52,5,FALSE)</f>
        <v>0.0555555555555556</v>
      </c>
      <c r="H332" s="29">
        <f>VLOOKUP(VLOOKUP($B332,BTS!$E$2:$F$58,2,FALSE),Transpose_Avg_q4er_dw!$O$1:$AA$52,6,FALSE)</f>
        <v>0.0793650793650794</v>
      </c>
      <c r="I332" s="29">
        <f>VLOOKUP(VLOOKUP($B332,BTS!$E$2:$F$58,2,FALSE),Transpose_Avg_q4er_dw!$O$1:$AA$52,7,FALSE)</f>
        <v>0.144278606965174</v>
      </c>
      <c r="J332" s="29">
        <f>VLOOKUP(VLOOKUP($B332,BTS!$E$2:$F$58,2,FALSE),Transpose_Avg_q4er_dw!$O$1:$AA$52,8,FALSE)</f>
        <v>0.25</v>
      </c>
      <c r="K332" s="29">
        <f>VLOOKUP(VLOOKUP($B332,BTS!$E$2:$F$58,2,FALSE),Transpose_Avg_q4er_dw!$O$1:$AA$52,9,FALSE)</f>
        <v>0.0344827586206897</v>
      </c>
      <c r="L332" s="29">
        <f>VLOOKUP(VLOOKUP($B332,BTS!$E$2:$F$58,2,FALSE),Transpose_Avg_q4er_dw!$O$1:$AA$52,10,FALSE)</f>
        <v>0.20</v>
      </c>
      <c r="M332" s="29">
        <f>VLOOKUP(VLOOKUP($B332,BTS!$E$2:$F$58,2,FALSE),Transpose_Avg_q4er_dw!$O$1:$AA$52,11,FALSE)</f>
        <v>0.175</v>
      </c>
      <c r="N332" s="29">
        <f>VLOOKUP(VLOOKUP($B332,BTS!$E$2:$F$58,2,FALSE),Transpose_Avg_q4er_dw!$O$1:$AA$52,12,FALSE)</f>
        <v>0.0952380952380952</v>
      </c>
      <c r="O332" s="110">
        <f>VLOOKUP(VLOOKUP($B332,BTS!$E$2:$F$58,2,FALSE),Transpose_Avg_q4er_dw!$O$1:$AA$52,13,FALSE)</f>
        <v>0.25</v>
      </c>
    </row>
    <row r="333" spans="2:15" ht="16" hidden="1" outlineLevel="1" thickBot="1">
      <c r="B333" s="55" t="s">
        <v>127</v>
      </c>
      <c r="C333" s="173">
        <f>VLOOKUP(VLOOKUP($B333,VName,2,FALSE),Regression_q4er_dw!$J$7:$K$49,2,FALSE)</f>
        <v>0</v>
      </c>
      <c r="D333" s="29">
        <f>VLOOKUP(VLOOKUP($B333,BTS!$E$2:$F$58,2,FALSE),Transpose_Avg_q4er_dw!$O$1:$AA$52,2,FALSE)</f>
        <v>0</v>
      </c>
      <c r="E333" s="29">
        <f>VLOOKUP(VLOOKUP($B333,BTS!$E$2:$F$58,2,FALSE),Transpose_Avg_q4er_dw!$O$1:$AA$52,3,FALSE)</f>
        <v>0</v>
      </c>
      <c r="F333" s="29">
        <f>VLOOKUP(VLOOKUP($B333,BTS!$E$2:$F$58,2,FALSE),Transpose_Avg_q4er_dw!$O$1:$AA$52,4,FALSE)</f>
        <v>0</v>
      </c>
      <c r="G333" s="29">
        <f>VLOOKUP(VLOOKUP($B333,BTS!$E$2:$F$58,2,FALSE),Transpose_Avg_q4er_dw!$O$1:$AA$52,5,FALSE)</f>
        <v>0</v>
      </c>
      <c r="H333" s="29">
        <f>VLOOKUP(VLOOKUP($B333,BTS!$E$2:$F$58,2,FALSE),Transpose_Avg_q4er_dw!$O$1:$AA$52,6,FALSE)</f>
        <v>0.0476190476190476</v>
      </c>
      <c r="I333" s="29">
        <f>VLOOKUP(VLOOKUP($B333,BTS!$E$2:$F$58,2,FALSE),Transpose_Avg_q4er_dw!$O$1:$AA$52,7,FALSE)</f>
        <v>0.0248756218905473</v>
      </c>
      <c r="J333" s="29">
        <f>VLOOKUP(VLOOKUP($B333,BTS!$E$2:$F$58,2,FALSE),Transpose_Avg_q4er_dw!$O$1:$AA$52,8,FALSE)</f>
        <v>0</v>
      </c>
      <c r="K333" s="29">
        <f>VLOOKUP(VLOOKUP($B333,BTS!$E$2:$F$58,2,FALSE),Transpose_Avg_q4er_dw!$O$1:$AA$52,9,FALSE)</f>
        <v>0.0689655172413793</v>
      </c>
      <c r="L333" s="29">
        <f>VLOOKUP(VLOOKUP($B333,BTS!$E$2:$F$58,2,FALSE),Transpose_Avg_q4er_dw!$O$1:$AA$52,10,FALSE)</f>
        <v>0</v>
      </c>
      <c r="M333" s="29">
        <f>VLOOKUP(VLOOKUP($B333,BTS!$E$2:$F$58,2,FALSE),Transpose_Avg_q4er_dw!$O$1:$AA$52,11,FALSE)</f>
        <v>0.025</v>
      </c>
      <c r="N333" s="29">
        <f>VLOOKUP(VLOOKUP($B333,BTS!$E$2:$F$58,2,FALSE),Transpose_Avg_q4er_dw!$O$1:$AA$52,12,FALSE)</f>
        <v>0.142857142857143</v>
      </c>
      <c r="O333" s="110">
        <f>VLOOKUP(VLOOKUP($B333,BTS!$E$2:$F$58,2,FALSE),Transpose_Avg_q4er_dw!$O$1:$AA$52,13,FALSE)</f>
        <v>0.05</v>
      </c>
    </row>
    <row r="334" spans="2:15" ht="17" hidden="1" outlineLevel="1" thickBot="1">
      <c r="B334" s="31" t="s">
        <v>128</v>
      </c>
      <c r="C334" s="173">
        <f>VLOOKUP(VLOOKUP($B334,VName,2,FALSE),Regression_q4er_dw!$J$7:$K$49,2,FALSE)</f>
        <v>0</v>
      </c>
      <c r="D334" s="29">
        <f>VLOOKUP(VLOOKUP($B334,BTS!$E$2:$F$58,2,FALSE),Transpose_Avg_q4er_dw!$O$1:$AA$52,2,FALSE)</f>
        <v>0.05</v>
      </c>
      <c r="E334" s="29">
        <f>VLOOKUP(VLOOKUP($B334,BTS!$E$2:$F$58,2,FALSE),Transpose_Avg_q4er_dw!$O$1:$AA$52,3,FALSE)</f>
        <v>0.111111111111111</v>
      </c>
      <c r="F334" s="29">
        <f>VLOOKUP(VLOOKUP($B334,BTS!$E$2:$F$58,2,FALSE),Transpose_Avg_q4er_dw!$O$1:$AA$52,4,FALSE)</f>
        <v>0.111111111111111</v>
      </c>
      <c r="G334" s="29">
        <f>VLOOKUP(VLOOKUP($B334,BTS!$E$2:$F$58,2,FALSE),Transpose_Avg_q4er_dw!$O$1:$AA$52,5,FALSE)</f>
        <v>0.0555555555555556</v>
      </c>
      <c r="H334" s="29">
        <f>VLOOKUP(VLOOKUP($B334,BTS!$E$2:$F$58,2,FALSE),Transpose_Avg_q4er_dw!$O$1:$AA$52,6,FALSE)</f>
        <v>0.119047619047619</v>
      </c>
      <c r="I334" s="29">
        <f>VLOOKUP(VLOOKUP($B334,BTS!$E$2:$F$58,2,FALSE),Transpose_Avg_q4er_dw!$O$1:$AA$52,7,FALSE)</f>
        <v>0.114427860696517</v>
      </c>
      <c r="J334" s="29">
        <f>VLOOKUP(VLOOKUP($B334,BTS!$E$2:$F$58,2,FALSE),Transpose_Avg_q4er_dw!$O$1:$AA$52,8,FALSE)</f>
        <v>0.25</v>
      </c>
      <c r="K334" s="29">
        <f>VLOOKUP(VLOOKUP($B334,BTS!$E$2:$F$58,2,FALSE),Transpose_Avg_q4er_dw!$O$1:$AA$52,9,FALSE)</f>
        <v>0.103448275862069</v>
      </c>
      <c r="L334" s="29">
        <f>VLOOKUP(VLOOKUP($B334,BTS!$E$2:$F$58,2,FALSE),Transpose_Avg_q4er_dw!$O$1:$AA$52,10,FALSE)</f>
        <v>0</v>
      </c>
      <c r="M334" s="29">
        <f>VLOOKUP(VLOOKUP($B334,BTS!$E$2:$F$58,2,FALSE),Transpose_Avg_q4er_dw!$O$1:$AA$52,11,FALSE)</f>
        <v>0.075</v>
      </c>
      <c r="N334" s="29">
        <f>VLOOKUP(VLOOKUP($B334,BTS!$E$2:$F$58,2,FALSE),Transpose_Avg_q4er_dw!$O$1:$AA$52,12,FALSE)</f>
        <v>0.0476190476190476</v>
      </c>
      <c r="O334" s="110">
        <f>VLOOKUP(VLOOKUP($B334,BTS!$E$2:$F$58,2,FALSE),Transpose_Avg_q4er_dw!$O$1:$AA$52,13,FALSE)</f>
        <v>0.20</v>
      </c>
    </row>
    <row r="335" spans="2:15" ht="17" hidden="1" outlineLevel="1" thickBot="1">
      <c r="B335" s="31" t="s">
        <v>129</v>
      </c>
      <c r="C335" s="173">
        <f>VLOOKUP(VLOOKUP($B335,VName,2,FALSE),Regression_q4er_dw!$J$7:$K$49,2,FALSE)</f>
        <v>0</v>
      </c>
      <c r="D335" s="29">
        <f>VLOOKUP(VLOOKUP($B335,BTS!$E$2:$F$58,2,FALSE),Transpose_Avg_q4er_dw!$O$1:$AA$52,2,FALSE)</f>
        <v>0.15</v>
      </c>
      <c r="E335" s="29">
        <f>VLOOKUP(VLOOKUP($B335,BTS!$E$2:$F$58,2,FALSE),Transpose_Avg_q4er_dw!$O$1:$AA$52,3,FALSE)</f>
        <v>0.111111111111111</v>
      </c>
      <c r="F335" s="29">
        <f>VLOOKUP(VLOOKUP($B335,BTS!$E$2:$F$58,2,FALSE),Transpose_Avg_q4er_dw!$O$1:$AA$52,4,FALSE)</f>
        <v>0.185185185185185</v>
      </c>
      <c r="G335" s="29">
        <f>VLOOKUP(VLOOKUP($B335,BTS!$E$2:$F$58,2,FALSE),Transpose_Avg_q4er_dw!$O$1:$AA$52,5,FALSE)</f>
        <v>0.0555555555555556</v>
      </c>
      <c r="H335" s="29">
        <f>VLOOKUP(VLOOKUP($B335,BTS!$E$2:$F$58,2,FALSE),Transpose_Avg_q4er_dw!$O$1:$AA$52,6,FALSE)</f>
        <v>0.222222222222222</v>
      </c>
      <c r="I335" s="29">
        <f>VLOOKUP(VLOOKUP($B335,BTS!$E$2:$F$58,2,FALSE),Transpose_Avg_q4er_dw!$O$1:$AA$52,7,FALSE)</f>
        <v>0.0796019900497512</v>
      </c>
      <c r="J335" s="29">
        <f>VLOOKUP(VLOOKUP($B335,BTS!$E$2:$F$58,2,FALSE),Transpose_Avg_q4er_dw!$O$1:$AA$52,8,FALSE)</f>
        <v>0</v>
      </c>
      <c r="K335" s="29">
        <f>VLOOKUP(VLOOKUP($B335,BTS!$E$2:$F$58,2,FALSE),Transpose_Avg_q4er_dw!$O$1:$AA$52,9,FALSE)</f>
        <v>0.172413793103448</v>
      </c>
      <c r="L335" s="29">
        <f>VLOOKUP(VLOOKUP($B335,BTS!$E$2:$F$58,2,FALSE),Transpose_Avg_q4er_dw!$O$1:$AA$52,10,FALSE)</f>
        <v>0.10</v>
      </c>
      <c r="M335" s="29">
        <f>VLOOKUP(VLOOKUP($B335,BTS!$E$2:$F$58,2,FALSE),Transpose_Avg_q4er_dw!$O$1:$AA$52,11,FALSE)</f>
        <v>0.15</v>
      </c>
      <c r="N335" s="29">
        <f>VLOOKUP(VLOOKUP($B335,BTS!$E$2:$F$58,2,FALSE),Transpose_Avg_q4er_dw!$O$1:$AA$52,12,FALSE)</f>
        <v>0.142857142857143</v>
      </c>
      <c r="O335" s="110">
        <f>VLOOKUP(VLOOKUP($B335,BTS!$E$2:$F$58,2,FALSE),Transpose_Avg_q4er_dw!$O$1:$AA$52,13,FALSE)</f>
        <v>0.35</v>
      </c>
    </row>
    <row r="336" spans="2:15" ht="17" hidden="1" outlineLevel="1" thickBot="1">
      <c r="B336" s="31" t="s">
        <v>130</v>
      </c>
      <c r="C336" s="173">
        <f>VLOOKUP(VLOOKUP($B336,VName,2,FALSE),Regression_q4er_dw!$J$7:$K$49,2,FALSE)</f>
        <v>0.369907759496496</v>
      </c>
      <c r="D336" s="29">
        <f>VLOOKUP(VLOOKUP($B336,BTS!$E$2:$F$58,2,FALSE),Transpose_Avg_q4er_dw!$O$1:$AA$52,2,FALSE)</f>
        <v>0.10</v>
      </c>
      <c r="E336" s="29">
        <f>VLOOKUP(VLOOKUP($B336,BTS!$E$2:$F$58,2,FALSE),Transpose_Avg_q4er_dw!$O$1:$AA$52,3,FALSE)</f>
        <v>0</v>
      </c>
      <c r="F336" s="29">
        <f>VLOOKUP(VLOOKUP($B336,BTS!$E$2:$F$58,2,FALSE),Transpose_Avg_q4er_dw!$O$1:$AA$52,4,FALSE)</f>
        <v>0.0740740740740741</v>
      </c>
      <c r="G336" s="29">
        <f>VLOOKUP(VLOOKUP($B336,BTS!$E$2:$F$58,2,FALSE),Transpose_Avg_q4er_dw!$O$1:$AA$52,5,FALSE)</f>
        <v>0.0555555555555556</v>
      </c>
      <c r="H336" s="29">
        <f>VLOOKUP(VLOOKUP($B336,BTS!$E$2:$F$58,2,FALSE),Transpose_Avg_q4er_dw!$O$1:$AA$52,6,FALSE)</f>
        <v>0.0714285714285714</v>
      </c>
      <c r="I336" s="29">
        <f>VLOOKUP(VLOOKUP($B336,BTS!$E$2:$F$58,2,FALSE),Transpose_Avg_q4er_dw!$O$1:$AA$52,7,FALSE)</f>
        <v>0.0199004975124378</v>
      </c>
      <c r="J336" s="29">
        <f>VLOOKUP(VLOOKUP($B336,BTS!$E$2:$F$58,2,FALSE),Transpose_Avg_q4er_dw!$O$1:$AA$52,8,FALSE)</f>
        <v>0</v>
      </c>
      <c r="K336" s="29">
        <f>VLOOKUP(VLOOKUP($B336,BTS!$E$2:$F$58,2,FALSE),Transpose_Avg_q4er_dw!$O$1:$AA$52,9,FALSE)</f>
        <v>0.0689655172413793</v>
      </c>
      <c r="L336" s="29">
        <f>VLOOKUP(VLOOKUP($B336,BTS!$E$2:$F$58,2,FALSE),Transpose_Avg_q4er_dw!$O$1:$AA$52,10,FALSE)</f>
        <v>0</v>
      </c>
      <c r="M336" s="29">
        <f>VLOOKUP(VLOOKUP($B336,BTS!$E$2:$F$58,2,FALSE),Transpose_Avg_q4er_dw!$O$1:$AA$52,11,FALSE)</f>
        <v>0</v>
      </c>
      <c r="N336" s="29">
        <f>VLOOKUP(VLOOKUP($B336,BTS!$E$2:$F$58,2,FALSE),Transpose_Avg_q4er_dw!$O$1:$AA$52,12,FALSE)</f>
        <v>0.0476190476190476</v>
      </c>
      <c r="O336" s="110">
        <f>VLOOKUP(VLOOKUP($B336,BTS!$E$2:$F$58,2,FALSE),Transpose_Avg_q4er_dw!$O$1:$AA$52,13,FALSE)</f>
        <v>0</v>
      </c>
    </row>
    <row r="337" spans="2:15" ht="16" hidden="1" outlineLevel="1" thickBot="1">
      <c r="B337" s="55" t="s">
        <v>131</v>
      </c>
      <c r="C337" s="173">
        <f>VLOOKUP(VLOOKUP($B337,VName,2,FALSE),Regression_q4er_dw!$J$7:$K$49,2,FALSE)</f>
        <v>-2.12821127383148</v>
      </c>
      <c r="D337" s="29">
        <f>VLOOKUP(VLOOKUP($B337,BTS!$E$2:$F$58,2,FALSE),Transpose_Avg_q4er_dw!$O$1:$AA$52,2,FALSE)</f>
        <v>0.05</v>
      </c>
      <c r="E337" s="29">
        <f>VLOOKUP(VLOOKUP($B337,BTS!$E$2:$F$58,2,FALSE),Transpose_Avg_q4er_dw!$O$1:$AA$52,3,FALSE)</f>
        <v>0</v>
      </c>
      <c r="F337" s="29">
        <f>VLOOKUP(VLOOKUP($B337,BTS!$E$2:$F$58,2,FALSE),Transpose_Avg_q4er_dw!$O$1:$AA$52,4,FALSE)</f>
        <v>0</v>
      </c>
      <c r="G337" s="29">
        <f>VLOOKUP(VLOOKUP($B337,BTS!$E$2:$F$58,2,FALSE),Transpose_Avg_q4er_dw!$O$1:$AA$52,5,FALSE)</f>
        <v>0.0555555555555556</v>
      </c>
      <c r="H337" s="29">
        <f>VLOOKUP(VLOOKUP($B337,BTS!$E$2:$F$58,2,FALSE),Transpose_Avg_q4er_dw!$O$1:$AA$52,6,FALSE)</f>
        <v>0</v>
      </c>
      <c r="I337" s="29">
        <f>VLOOKUP(VLOOKUP($B337,BTS!$E$2:$F$58,2,FALSE),Transpose_Avg_q4er_dw!$O$1:$AA$52,7,FALSE)</f>
        <v>0</v>
      </c>
      <c r="J337" s="29">
        <f>VLOOKUP(VLOOKUP($B337,BTS!$E$2:$F$58,2,FALSE),Transpose_Avg_q4er_dw!$O$1:$AA$52,8,FALSE)</f>
        <v>0</v>
      </c>
      <c r="K337" s="29">
        <f>VLOOKUP(VLOOKUP($B337,BTS!$E$2:$F$58,2,FALSE),Transpose_Avg_q4er_dw!$O$1:$AA$52,9,FALSE)</f>
        <v>0</v>
      </c>
      <c r="L337" s="29">
        <f>VLOOKUP(VLOOKUP($B337,BTS!$E$2:$F$58,2,FALSE),Transpose_Avg_q4er_dw!$O$1:$AA$52,10,FALSE)</f>
        <v>0</v>
      </c>
      <c r="M337" s="29">
        <f>VLOOKUP(VLOOKUP($B337,BTS!$E$2:$F$58,2,FALSE),Transpose_Avg_q4er_dw!$O$1:$AA$52,11,FALSE)</f>
        <v>0</v>
      </c>
      <c r="N337" s="29">
        <f>VLOOKUP(VLOOKUP($B337,BTS!$E$2:$F$58,2,FALSE),Transpose_Avg_q4er_dw!$O$1:$AA$52,12,FALSE)</f>
        <v>0</v>
      </c>
      <c r="O337" s="110">
        <f>VLOOKUP(VLOOKUP($B337,BTS!$E$2:$F$58,2,FALSE),Transpose_Avg_q4er_dw!$O$1:$AA$52,13,FALSE)</f>
        <v>0</v>
      </c>
    </row>
    <row r="338" spans="2:15" ht="16" hidden="1" outlineLevel="1" thickBot="1">
      <c r="B338" s="55" t="s">
        <v>132</v>
      </c>
      <c r="C338" s="173">
        <f>VLOOKUP(VLOOKUP($B338,VName,2,FALSE),Regression_q4er_dw!$J$7:$K$49,2,FALSE)</f>
        <v>0</v>
      </c>
      <c r="D338" s="29">
        <f>VLOOKUP(VLOOKUP($B338,BTS!$E$2:$F$58,2,FALSE),Transpose_Avg_q4er_dw!$O$1:$AA$52,2,FALSE)</f>
        <v>0.10</v>
      </c>
      <c r="E338" s="29">
        <f>VLOOKUP(VLOOKUP($B338,BTS!$E$2:$F$58,2,FALSE),Transpose_Avg_q4er_dw!$O$1:$AA$52,3,FALSE)</f>
        <v>0</v>
      </c>
      <c r="F338" s="29">
        <f>VLOOKUP(VLOOKUP($B338,BTS!$E$2:$F$58,2,FALSE),Transpose_Avg_q4er_dw!$O$1:$AA$52,4,FALSE)</f>
        <v>0</v>
      </c>
      <c r="G338" s="29">
        <f>VLOOKUP(VLOOKUP($B338,BTS!$E$2:$F$58,2,FALSE),Transpose_Avg_q4er_dw!$O$1:$AA$52,5,FALSE)</f>
        <v>0</v>
      </c>
      <c r="H338" s="29">
        <f>VLOOKUP(VLOOKUP($B338,BTS!$E$2:$F$58,2,FALSE),Transpose_Avg_q4er_dw!$O$1:$AA$52,6,FALSE)</f>
        <v>0</v>
      </c>
      <c r="I338" s="29">
        <f>VLOOKUP(VLOOKUP($B338,BTS!$E$2:$F$58,2,FALSE),Transpose_Avg_q4er_dw!$O$1:$AA$52,7,FALSE)</f>
        <v>0.0248756218905473</v>
      </c>
      <c r="J338" s="29">
        <f>VLOOKUP(VLOOKUP($B338,BTS!$E$2:$F$58,2,FALSE),Transpose_Avg_q4er_dw!$O$1:$AA$52,8,FALSE)</f>
        <v>0</v>
      </c>
      <c r="K338" s="29">
        <f>VLOOKUP(VLOOKUP($B338,BTS!$E$2:$F$58,2,FALSE),Transpose_Avg_q4er_dw!$O$1:$AA$52,9,FALSE)</f>
        <v>0.0344827586206897</v>
      </c>
      <c r="L338" s="29">
        <f>VLOOKUP(VLOOKUP($B338,BTS!$E$2:$F$58,2,FALSE),Transpose_Avg_q4er_dw!$O$1:$AA$52,10,FALSE)</f>
        <v>0.10</v>
      </c>
      <c r="M338" s="29">
        <f>VLOOKUP(VLOOKUP($B338,BTS!$E$2:$F$58,2,FALSE),Transpose_Avg_q4er_dw!$O$1:$AA$52,11,FALSE)</f>
        <v>0.075</v>
      </c>
      <c r="N338" s="29">
        <f>VLOOKUP(VLOOKUP($B338,BTS!$E$2:$F$58,2,FALSE),Transpose_Avg_q4er_dw!$O$1:$AA$52,12,FALSE)</f>
        <v>0.0238095238095238</v>
      </c>
      <c r="O338" s="110">
        <f>VLOOKUP(VLOOKUP($B338,BTS!$E$2:$F$58,2,FALSE),Transpose_Avg_q4er_dw!$O$1:$AA$52,13,FALSE)</f>
        <v>0</v>
      </c>
    </row>
    <row r="339" spans="2:15" ht="16" hidden="1" outlineLevel="1" thickBot="1">
      <c r="B339" s="55" t="s">
        <v>133</v>
      </c>
      <c r="C339" s="173">
        <f>VLOOKUP(VLOOKUP($B339,VName,2,FALSE),Regression_q4er_dw!$J$7:$K$49,2,FALSE)</f>
        <v>0</v>
      </c>
      <c r="D339" s="29">
        <f>VLOOKUP(VLOOKUP($B339,BTS!$E$2:$F$58,2,FALSE),Transpose_Avg_q4er_dw!$O$1:$AA$52,2,FALSE)</f>
        <v>0</v>
      </c>
      <c r="E339" s="29">
        <f>VLOOKUP(VLOOKUP($B339,BTS!$E$2:$F$58,2,FALSE),Transpose_Avg_q4er_dw!$O$1:$AA$52,3,FALSE)</f>
        <v>0.0277777777777778</v>
      </c>
      <c r="F339" s="29">
        <f>VLOOKUP(VLOOKUP($B339,BTS!$E$2:$F$58,2,FALSE),Transpose_Avg_q4er_dw!$O$1:$AA$52,4,FALSE)</f>
        <v>0.037037037037037</v>
      </c>
      <c r="G339" s="29">
        <f>VLOOKUP(VLOOKUP($B339,BTS!$E$2:$F$58,2,FALSE),Transpose_Avg_q4er_dw!$O$1:$AA$52,5,FALSE)</f>
        <v>0</v>
      </c>
      <c r="H339" s="29">
        <f>VLOOKUP(VLOOKUP($B339,BTS!$E$2:$F$58,2,FALSE),Transpose_Avg_q4er_dw!$O$1:$AA$52,6,FALSE)</f>
        <v>0</v>
      </c>
      <c r="I339" s="29">
        <f>VLOOKUP(VLOOKUP($B339,BTS!$E$2:$F$58,2,FALSE),Transpose_Avg_q4er_dw!$O$1:$AA$52,7,FALSE)</f>
        <v>0.0298507462686567</v>
      </c>
      <c r="J339" s="29">
        <f>VLOOKUP(VLOOKUP($B339,BTS!$E$2:$F$58,2,FALSE),Transpose_Avg_q4er_dw!$O$1:$AA$52,8,FALSE)</f>
        <v>0</v>
      </c>
      <c r="K339" s="29">
        <f>VLOOKUP(VLOOKUP($B339,BTS!$E$2:$F$58,2,FALSE),Transpose_Avg_q4er_dw!$O$1:$AA$52,9,FALSE)</f>
        <v>0</v>
      </c>
      <c r="L339" s="29">
        <f>VLOOKUP(VLOOKUP($B339,BTS!$E$2:$F$58,2,FALSE),Transpose_Avg_q4er_dw!$O$1:$AA$52,10,FALSE)</f>
        <v>0</v>
      </c>
      <c r="M339" s="29">
        <f>VLOOKUP(VLOOKUP($B339,BTS!$E$2:$F$58,2,FALSE),Transpose_Avg_q4er_dw!$O$1:$AA$52,11,FALSE)</f>
        <v>0.025</v>
      </c>
      <c r="N339" s="29">
        <f>VLOOKUP(VLOOKUP($B339,BTS!$E$2:$F$58,2,FALSE),Transpose_Avg_q4er_dw!$O$1:$AA$52,12,FALSE)</f>
        <v>0</v>
      </c>
      <c r="O339" s="110">
        <f>VLOOKUP(VLOOKUP($B339,BTS!$E$2:$F$58,2,FALSE),Transpose_Avg_q4er_dw!$O$1:$AA$52,13,FALSE)</f>
        <v>0</v>
      </c>
    </row>
    <row r="340" spans="2:15" ht="17" hidden="1" outlineLevel="1" thickBot="1">
      <c r="B340" s="31" t="s">
        <v>134</v>
      </c>
      <c r="C340" s="173">
        <f>VLOOKUP(VLOOKUP($B340,VName,2,FALSE),Regression_q4er_dw!$J$7:$K$49,2,FALSE)</f>
        <v>0</v>
      </c>
      <c r="D340" s="29">
        <f>VLOOKUP(VLOOKUP($B340,BTS!$E$2:$F$58,2,FALSE),Transpose_Avg_q4er_dw!$O$1:$AA$52,2,FALSE)</f>
        <v>0.10</v>
      </c>
      <c r="E340" s="29">
        <f>VLOOKUP(VLOOKUP($B340,BTS!$E$2:$F$58,2,FALSE),Transpose_Avg_q4er_dw!$O$1:$AA$52,3,FALSE)</f>
        <v>0.222222222222222</v>
      </c>
      <c r="F340" s="29">
        <f>VLOOKUP(VLOOKUP($B340,BTS!$E$2:$F$58,2,FALSE),Transpose_Avg_q4er_dw!$O$1:$AA$52,4,FALSE)</f>
        <v>0.259259259259259</v>
      </c>
      <c r="G340" s="29">
        <f>VLOOKUP(VLOOKUP($B340,BTS!$E$2:$F$58,2,FALSE),Transpose_Avg_q4er_dw!$O$1:$AA$52,5,FALSE)</f>
        <v>0.388888888888889</v>
      </c>
      <c r="H340" s="29">
        <f>VLOOKUP(VLOOKUP($B340,BTS!$E$2:$F$58,2,FALSE),Transpose_Avg_q4er_dw!$O$1:$AA$52,6,FALSE)</f>
        <v>0.0317460317460317</v>
      </c>
      <c r="I340" s="29">
        <f>VLOOKUP(VLOOKUP($B340,BTS!$E$2:$F$58,2,FALSE),Transpose_Avg_q4er_dw!$O$1:$AA$52,7,FALSE)</f>
        <v>0.104477611940299</v>
      </c>
      <c r="J340" s="29">
        <f>VLOOKUP(VLOOKUP($B340,BTS!$E$2:$F$58,2,FALSE),Transpose_Avg_q4er_dw!$O$1:$AA$52,8,FALSE)</f>
        <v>0.125</v>
      </c>
      <c r="K340" s="29">
        <f>VLOOKUP(VLOOKUP($B340,BTS!$E$2:$F$58,2,FALSE),Transpose_Avg_q4er_dw!$O$1:$AA$52,9,FALSE)</f>
        <v>0.137931034482759</v>
      </c>
      <c r="L340" s="29">
        <f>VLOOKUP(VLOOKUP($B340,BTS!$E$2:$F$58,2,FALSE),Transpose_Avg_q4er_dw!$O$1:$AA$52,10,FALSE)</f>
        <v>0.20</v>
      </c>
      <c r="M340" s="29">
        <f>VLOOKUP(VLOOKUP($B340,BTS!$E$2:$F$58,2,FALSE),Transpose_Avg_q4er_dw!$O$1:$AA$52,11,FALSE)</f>
        <v>0.05</v>
      </c>
      <c r="N340" s="29">
        <f>VLOOKUP(VLOOKUP($B340,BTS!$E$2:$F$58,2,FALSE),Transpose_Avg_q4er_dw!$O$1:$AA$52,12,FALSE)</f>
        <v>0.119047619047619</v>
      </c>
      <c r="O340" s="110">
        <f>VLOOKUP(VLOOKUP($B340,BTS!$E$2:$F$58,2,FALSE),Transpose_Avg_q4er_dw!$O$1:$AA$52,13,FALSE)</f>
        <v>0</v>
      </c>
    </row>
    <row r="341" spans="2:15" ht="17" hidden="1" outlineLevel="1" thickBot="1">
      <c r="B341" s="31" t="s">
        <v>135</v>
      </c>
      <c r="C341" s="173">
        <f>VLOOKUP(VLOOKUP($B341,VName,2,FALSE),Regression_q4er_dw!$J$7:$K$49,2,FALSE)</f>
        <v>-0.134108351568212</v>
      </c>
      <c r="D341" s="29">
        <f>VLOOKUP(VLOOKUP($B341,BTS!$E$2:$F$58,2,FALSE),Transpose_Avg_q4er_dw!$O$1:$AA$52,2,FALSE)</f>
        <v>0.70</v>
      </c>
      <c r="E341" s="29">
        <f>VLOOKUP(VLOOKUP($B341,BTS!$E$2:$F$58,2,FALSE),Transpose_Avg_q4er_dw!$O$1:$AA$52,3,FALSE)</f>
        <v>0.694444444444444</v>
      </c>
      <c r="F341" s="29">
        <f>VLOOKUP(VLOOKUP($B341,BTS!$E$2:$F$58,2,FALSE),Transpose_Avg_q4er_dw!$O$1:$AA$52,4,FALSE)</f>
        <v>0.592592592592593</v>
      </c>
      <c r="G341" s="29">
        <f>VLOOKUP(VLOOKUP($B341,BTS!$E$2:$F$58,2,FALSE),Transpose_Avg_q4er_dw!$O$1:$AA$52,5,FALSE)</f>
        <v>0.666666666666667</v>
      </c>
      <c r="H341" s="29">
        <f>VLOOKUP(VLOOKUP($B341,BTS!$E$2:$F$58,2,FALSE),Transpose_Avg_q4er_dw!$O$1:$AA$52,6,FALSE)</f>
        <v>0.912698412698413</v>
      </c>
      <c r="I341" s="29">
        <f>VLOOKUP(VLOOKUP($B341,BTS!$E$2:$F$58,2,FALSE),Transpose_Avg_q4er_dw!$O$1:$AA$52,7,FALSE)</f>
        <v>0.840796019900497</v>
      </c>
      <c r="J341" s="29">
        <f>VLOOKUP(VLOOKUP($B341,BTS!$E$2:$F$58,2,FALSE),Transpose_Avg_q4er_dw!$O$1:$AA$52,8,FALSE)</f>
        <v>1</v>
      </c>
      <c r="K341" s="29">
        <f>VLOOKUP(VLOOKUP($B341,BTS!$E$2:$F$58,2,FALSE),Transpose_Avg_q4er_dw!$O$1:$AA$52,9,FALSE)</f>
        <v>0.793103448275862</v>
      </c>
      <c r="L341" s="29">
        <f>VLOOKUP(VLOOKUP($B341,BTS!$E$2:$F$58,2,FALSE),Transpose_Avg_q4er_dw!$O$1:$AA$52,10,FALSE)</f>
        <v>1</v>
      </c>
      <c r="M341" s="29">
        <f>VLOOKUP(VLOOKUP($B341,BTS!$E$2:$F$58,2,FALSE),Transpose_Avg_q4er_dw!$O$1:$AA$52,11,FALSE)</f>
        <v>0.675</v>
      </c>
      <c r="N341" s="29">
        <f>VLOOKUP(VLOOKUP($B341,BTS!$E$2:$F$58,2,FALSE),Transpose_Avg_q4er_dw!$O$1:$AA$52,12,FALSE)</f>
        <v>0.857142857142857</v>
      </c>
      <c r="O341" s="110">
        <f>VLOOKUP(VLOOKUP($B341,BTS!$E$2:$F$58,2,FALSE),Transpose_Avg_q4er_dw!$O$1:$AA$52,13,FALSE)</f>
        <v>0.85</v>
      </c>
    </row>
    <row r="342" spans="2:15" ht="17" hidden="1" outlineLevel="1" thickBot="1">
      <c r="B342" s="31" t="s">
        <v>136</v>
      </c>
      <c r="C342" s="173">
        <f>VLOOKUP(VLOOKUP($B342,VName,2,FALSE),Regression_q4er_dw!$J$7:$K$49,2,FALSE)</f>
        <v>0</v>
      </c>
      <c r="D342" s="29">
        <f>VLOOKUP(VLOOKUP($B342,BTS!$E$2:$F$58,2,FALSE),Transpose_Avg_q4er_dw!$O$1:$AA$52,2,FALSE)</f>
        <v>0.15</v>
      </c>
      <c r="E342" s="29">
        <f>VLOOKUP(VLOOKUP($B342,BTS!$E$2:$F$58,2,FALSE),Transpose_Avg_q4er_dw!$O$1:$AA$52,3,FALSE)</f>
        <v>0.0277777777777778</v>
      </c>
      <c r="F342" s="29">
        <f>VLOOKUP(VLOOKUP($B342,BTS!$E$2:$F$58,2,FALSE),Transpose_Avg_q4er_dw!$O$1:$AA$52,4,FALSE)</f>
        <v>0.037037037037037</v>
      </c>
      <c r="G342" s="29">
        <f>VLOOKUP(VLOOKUP($B342,BTS!$E$2:$F$58,2,FALSE),Transpose_Avg_q4er_dw!$O$1:$AA$52,5,FALSE)</f>
        <v>0</v>
      </c>
      <c r="H342" s="29">
        <f>VLOOKUP(VLOOKUP($B342,BTS!$E$2:$F$58,2,FALSE),Transpose_Avg_q4er_dw!$O$1:$AA$52,6,FALSE)</f>
        <v>0.0238095238095238</v>
      </c>
      <c r="I342" s="29">
        <f>VLOOKUP(VLOOKUP($B342,BTS!$E$2:$F$58,2,FALSE),Transpose_Avg_q4er_dw!$O$1:$AA$52,7,FALSE)</f>
        <v>0.00497512437810945</v>
      </c>
      <c r="J342" s="29">
        <f>VLOOKUP(VLOOKUP($B342,BTS!$E$2:$F$58,2,FALSE),Transpose_Avg_q4er_dw!$O$1:$AA$52,8,FALSE)</f>
        <v>0</v>
      </c>
      <c r="K342" s="29">
        <f>VLOOKUP(VLOOKUP($B342,BTS!$E$2:$F$58,2,FALSE),Transpose_Avg_q4er_dw!$O$1:$AA$52,9,FALSE)</f>
        <v>0</v>
      </c>
      <c r="L342" s="29">
        <f>VLOOKUP(VLOOKUP($B342,BTS!$E$2:$F$58,2,FALSE),Transpose_Avg_q4er_dw!$O$1:$AA$52,10,FALSE)</f>
        <v>0</v>
      </c>
      <c r="M342" s="29">
        <f>VLOOKUP(VLOOKUP($B342,BTS!$E$2:$F$58,2,FALSE),Transpose_Avg_q4er_dw!$O$1:$AA$52,11,FALSE)</f>
        <v>0</v>
      </c>
      <c r="N342" s="29">
        <f>VLOOKUP(VLOOKUP($B342,BTS!$E$2:$F$58,2,FALSE),Transpose_Avg_q4er_dw!$O$1:$AA$52,12,FALSE)</f>
        <v>0.0476190476190476</v>
      </c>
      <c r="O342" s="110">
        <f>VLOOKUP(VLOOKUP($B342,BTS!$E$2:$F$58,2,FALSE),Transpose_Avg_q4er_dw!$O$1:$AA$52,13,FALSE)</f>
        <v>0.10</v>
      </c>
    </row>
    <row r="343" spans="2:15" ht="17" hidden="1" outlineLevel="1" thickBot="1">
      <c r="B343" s="31" t="s">
        <v>137</v>
      </c>
      <c r="C343" s="173">
        <f>VLOOKUP(VLOOKUP($B343,VName,2,FALSE),Regression_q4er_dw!$J$7:$K$49,2,FALSE)</f>
        <v>0</v>
      </c>
      <c r="D343" s="29">
        <f>VLOOKUP(VLOOKUP($B343,BTS!$E$2:$F$58,2,FALSE),Transpose_Avg_q4er_dw!$O$1:$AA$52,2,FALSE)</f>
        <v>0.30</v>
      </c>
      <c r="E343" s="29">
        <f>VLOOKUP(VLOOKUP($B343,BTS!$E$2:$F$58,2,FALSE),Transpose_Avg_q4er_dw!$O$1:$AA$52,3,FALSE)</f>
        <v>0.111111111111111</v>
      </c>
      <c r="F343" s="29">
        <f>VLOOKUP(VLOOKUP($B343,BTS!$E$2:$F$58,2,FALSE),Transpose_Avg_q4er_dw!$O$1:$AA$52,4,FALSE)</f>
        <v>0.111111111111111</v>
      </c>
      <c r="G343" s="29">
        <f>VLOOKUP(VLOOKUP($B343,BTS!$E$2:$F$58,2,FALSE),Transpose_Avg_q4er_dw!$O$1:$AA$52,5,FALSE)</f>
        <v>0.0555555555555556</v>
      </c>
      <c r="H343" s="29">
        <f>VLOOKUP(VLOOKUP($B343,BTS!$E$2:$F$58,2,FALSE),Transpose_Avg_q4er_dw!$O$1:$AA$52,6,FALSE)</f>
        <v>0.0793650793650794</v>
      </c>
      <c r="I343" s="29">
        <f>VLOOKUP(VLOOKUP($B343,BTS!$E$2:$F$58,2,FALSE),Transpose_Avg_q4er_dw!$O$1:$AA$52,7,FALSE)</f>
        <v>0.0845771144278607</v>
      </c>
      <c r="J343" s="29">
        <f>VLOOKUP(VLOOKUP($B343,BTS!$E$2:$F$58,2,FALSE),Transpose_Avg_q4er_dw!$O$1:$AA$52,8,FALSE)</f>
        <v>0.125</v>
      </c>
      <c r="K343" s="29">
        <f>VLOOKUP(VLOOKUP($B343,BTS!$E$2:$F$58,2,FALSE),Transpose_Avg_q4er_dw!$O$1:$AA$52,9,FALSE)</f>
        <v>0.206896551724138</v>
      </c>
      <c r="L343" s="29">
        <f>VLOOKUP(VLOOKUP($B343,BTS!$E$2:$F$58,2,FALSE),Transpose_Avg_q4er_dw!$O$1:$AA$52,10,FALSE)</f>
        <v>0.10</v>
      </c>
      <c r="M343" s="29">
        <f>VLOOKUP(VLOOKUP($B343,BTS!$E$2:$F$58,2,FALSE),Transpose_Avg_q4er_dw!$O$1:$AA$52,11,FALSE)</f>
        <v>0.075</v>
      </c>
      <c r="N343" s="29">
        <f>VLOOKUP(VLOOKUP($B343,BTS!$E$2:$F$58,2,FALSE),Transpose_Avg_q4er_dw!$O$1:$AA$52,12,FALSE)</f>
        <v>0.166666666666667</v>
      </c>
      <c r="O343" s="110">
        <f>VLOOKUP(VLOOKUP($B343,BTS!$E$2:$F$58,2,FALSE),Transpose_Avg_q4er_dw!$O$1:$AA$52,13,FALSE)</f>
        <v>0.30</v>
      </c>
    </row>
    <row r="344" spans="2:15" ht="17" hidden="1" outlineLevel="1" thickBot="1">
      <c r="B344" s="31" t="s">
        <v>138</v>
      </c>
      <c r="C344" s="173">
        <f>VLOOKUP(VLOOKUP($B344,VName,2,FALSE),Regression_q4er_dw!$J$7:$K$49,2,FALSE)</f>
        <v>0</v>
      </c>
      <c r="D344" s="29">
        <f>VLOOKUP(VLOOKUP($B344,BTS!$E$2:$F$58,2,FALSE),Transpose_Avg_q4er_dw!$O$1:$AA$52,2,FALSE)</f>
        <v>0.05</v>
      </c>
      <c r="E344" s="29">
        <f>VLOOKUP(VLOOKUP($B344,BTS!$E$2:$F$58,2,FALSE),Transpose_Avg_q4er_dw!$O$1:$AA$52,3,FALSE)</f>
        <v>0</v>
      </c>
      <c r="F344" s="29">
        <f>VLOOKUP(VLOOKUP($B344,BTS!$E$2:$F$58,2,FALSE),Transpose_Avg_q4er_dw!$O$1:$AA$52,4,FALSE)</f>
        <v>0.037037037037037</v>
      </c>
      <c r="G344" s="29">
        <f>VLOOKUP(VLOOKUP($B344,BTS!$E$2:$F$58,2,FALSE),Transpose_Avg_q4er_dw!$O$1:$AA$52,5,FALSE)</f>
        <v>0</v>
      </c>
      <c r="H344" s="29">
        <f>VLOOKUP(VLOOKUP($B344,BTS!$E$2:$F$58,2,FALSE),Transpose_Avg_q4er_dw!$O$1:$AA$52,6,FALSE)</f>
        <v>0.00793650793650794</v>
      </c>
      <c r="I344" s="29">
        <f>VLOOKUP(VLOOKUP($B344,BTS!$E$2:$F$58,2,FALSE),Transpose_Avg_q4er_dw!$O$1:$AA$52,7,FALSE)</f>
        <v>0.213930348258706</v>
      </c>
      <c r="J344" s="29">
        <f>VLOOKUP(VLOOKUP($B344,BTS!$E$2:$F$58,2,FALSE),Transpose_Avg_q4er_dw!$O$1:$AA$52,8,FALSE)</f>
        <v>0</v>
      </c>
      <c r="K344" s="29">
        <f>VLOOKUP(VLOOKUP($B344,BTS!$E$2:$F$58,2,FALSE),Transpose_Avg_q4er_dw!$O$1:$AA$52,9,FALSE)</f>
        <v>0.0689655172413793</v>
      </c>
      <c r="L344" s="29">
        <f>VLOOKUP(VLOOKUP($B344,BTS!$E$2:$F$58,2,FALSE),Transpose_Avg_q4er_dw!$O$1:$AA$52,10,FALSE)</f>
        <v>0.10</v>
      </c>
      <c r="M344" s="29">
        <f>VLOOKUP(VLOOKUP($B344,BTS!$E$2:$F$58,2,FALSE),Transpose_Avg_q4er_dw!$O$1:$AA$52,11,FALSE)</f>
        <v>0.10</v>
      </c>
      <c r="N344" s="29">
        <f>VLOOKUP(VLOOKUP($B344,BTS!$E$2:$F$58,2,FALSE),Transpose_Avg_q4er_dw!$O$1:$AA$52,12,FALSE)</f>
        <v>0</v>
      </c>
      <c r="O344" s="110">
        <f>VLOOKUP(VLOOKUP($B344,BTS!$E$2:$F$58,2,FALSE),Transpose_Avg_q4er_dw!$O$1:$AA$52,13,FALSE)</f>
        <v>0</v>
      </c>
    </row>
    <row r="345" spans="2:15" ht="17" hidden="1" outlineLevel="1" thickBot="1">
      <c r="B345" s="31" t="s">
        <v>139</v>
      </c>
      <c r="C345" s="173">
        <f>VLOOKUP(VLOOKUP($B345,VName,2,FALSE),Regression_q4er_dw!$J$7:$K$49,2,FALSE)</f>
        <v>0</v>
      </c>
      <c r="D345" s="29">
        <f>VLOOKUP(VLOOKUP($B345,BTS!$E$2:$F$58,2,FALSE),Transpose_Avg_q4er_dw!$O$1:$AA$52,2,FALSE)</f>
        <v>0.10</v>
      </c>
      <c r="E345" s="29">
        <f>VLOOKUP(VLOOKUP($B345,BTS!$E$2:$F$58,2,FALSE),Transpose_Avg_q4er_dw!$O$1:$AA$52,3,FALSE)</f>
        <v>0.0277777777777778</v>
      </c>
      <c r="F345" s="29">
        <f>VLOOKUP(VLOOKUP($B345,BTS!$E$2:$F$58,2,FALSE),Transpose_Avg_q4er_dw!$O$1:$AA$52,4,FALSE)</f>
        <v>0.148148148148148</v>
      </c>
      <c r="G345" s="29">
        <f>VLOOKUP(VLOOKUP($B345,BTS!$E$2:$F$58,2,FALSE),Transpose_Avg_q4er_dw!$O$1:$AA$52,5,FALSE)</f>
        <v>0.0555555555555556</v>
      </c>
      <c r="H345" s="29">
        <f>VLOOKUP(VLOOKUP($B345,BTS!$E$2:$F$58,2,FALSE),Transpose_Avg_q4er_dw!$O$1:$AA$52,6,FALSE)</f>
        <v>0.0476190476190476</v>
      </c>
      <c r="I345" s="29">
        <f>VLOOKUP(VLOOKUP($B345,BTS!$E$2:$F$58,2,FALSE),Transpose_Avg_q4er_dw!$O$1:$AA$52,7,FALSE)</f>
        <v>0.0348258706467662</v>
      </c>
      <c r="J345" s="29">
        <f>VLOOKUP(VLOOKUP($B345,BTS!$E$2:$F$58,2,FALSE),Transpose_Avg_q4er_dw!$O$1:$AA$52,8,FALSE)</f>
        <v>0</v>
      </c>
      <c r="K345" s="29">
        <f>VLOOKUP(VLOOKUP($B345,BTS!$E$2:$F$58,2,FALSE),Transpose_Avg_q4er_dw!$O$1:$AA$52,9,FALSE)</f>
        <v>0.137931034482759</v>
      </c>
      <c r="L345" s="29">
        <f>VLOOKUP(VLOOKUP($B345,BTS!$E$2:$F$58,2,FALSE),Transpose_Avg_q4er_dw!$O$1:$AA$52,10,FALSE)</f>
        <v>0</v>
      </c>
      <c r="M345" s="29">
        <f>VLOOKUP(VLOOKUP($B345,BTS!$E$2:$F$58,2,FALSE),Transpose_Avg_q4er_dw!$O$1:$AA$52,11,FALSE)</f>
        <v>0.15</v>
      </c>
      <c r="N345" s="29">
        <f>VLOOKUP(VLOOKUP($B345,BTS!$E$2:$F$58,2,FALSE),Transpose_Avg_q4er_dw!$O$1:$AA$52,12,FALSE)</f>
        <v>0.0238095238095238</v>
      </c>
      <c r="O345" s="110">
        <f>VLOOKUP(VLOOKUP($B345,BTS!$E$2:$F$58,2,FALSE),Transpose_Avg_q4er_dw!$O$1:$AA$52,13,FALSE)</f>
        <v>0.05</v>
      </c>
    </row>
    <row r="346" spans="2:15" ht="17" hidden="1" outlineLevel="1" thickBot="1">
      <c r="B346" s="31" t="s">
        <v>140</v>
      </c>
      <c r="C346" s="173">
        <f>VLOOKUP(VLOOKUP($B346,VName,2,FALSE),Regression_q4er_dw!$J$7:$K$49,2,FALSE)</f>
        <v>0</v>
      </c>
      <c r="D346" s="29">
        <f>VLOOKUP(VLOOKUP($B346,BTS!$E$2:$F$58,2,FALSE),Transpose_Avg_q4er_dw!$O$1:$AA$52,2,FALSE)</f>
        <v>0</v>
      </c>
      <c r="E346" s="29">
        <f>VLOOKUP(VLOOKUP($B346,BTS!$E$2:$F$58,2,FALSE),Transpose_Avg_q4er_dw!$O$1:$AA$52,3,FALSE)</f>
        <v>0</v>
      </c>
      <c r="F346" s="29">
        <f>VLOOKUP(VLOOKUP($B346,BTS!$E$2:$F$58,2,FALSE),Transpose_Avg_q4er_dw!$O$1:$AA$52,4,FALSE)</f>
        <v>0.037037037037037</v>
      </c>
      <c r="G346" s="29">
        <f>VLOOKUP(VLOOKUP($B346,BTS!$E$2:$F$58,2,FALSE),Transpose_Avg_q4er_dw!$O$1:$AA$52,5,FALSE)</f>
        <v>0</v>
      </c>
      <c r="H346" s="29">
        <f>VLOOKUP(VLOOKUP($B346,BTS!$E$2:$F$58,2,FALSE),Transpose_Avg_q4er_dw!$O$1:$AA$52,6,FALSE)</f>
        <v>0.0158730158730159</v>
      </c>
      <c r="I346" s="29">
        <f>VLOOKUP(VLOOKUP($B346,BTS!$E$2:$F$58,2,FALSE),Transpose_Avg_q4er_dw!$O$1:$AA$52,7,FALSE)</f>
        <v>0</v>
      </c>
      <c r="J346" s="29">
        <f>VLOOKUP(VLOOKUP($B346,BTS!$E$2:$F$58,2,FALSE),Transpose_Avg_q4er_dw!$O$1:$AA$52,8,FALSE)</f>
        <v>0.125</v>
      </c>
      <c r="K346" s="29">
        <f>VLOOKUP(VLOOKUP($B346,BTS!$E$2:$F$58,2,FALSE),Transpose_Avg_q4er_dw!$O$1:$AA$52,9,FALSE)</f>
        <v>0</v>
      </c>
      <c r="L346" s="29">
        <f>VLOOKUP(VLOOKUP($B346,BTS!$E$2:$F$58,2,FALSE),Transpose_Avg_q4er_dw!$O$1:$AA$52,10,FALSE)</f>
        <v>0</v>
      </c>
      <c r="M346" s="29">
        <f>VLOOKUP(VLOOKUP($B346,BTS!$E$2:$F$58,2,FALSE),Transpose_Avg_q4er_dw!$O$1:$AA$52,11,FALSE)</f>
        <v>0</v>
      </c>
      <c r="N346" s="29">
        <f>VLOOKUP(VLOOKUP($B346,BTS!$E$2:$F$58,2,FALSE),Transpose_Avg_q4er_dw!$O$1:$AA$52,12,FALSE)</f>
        <v>0</v>
      </c>
      <c r="O346" s="110">
        <f>VLOOKUP(VLOOKUP($B346,BTS!$E$2:$F$58,2,FALSE),Transpose_Avg_q4er_dw!$O$1:$AA$52,13,FALSE)</f>
        <v>0</v>
      </c>
    </row>
    <row r="347" spans="2:15" ht="17" hidden="1" outlineLevel="1" thickBot="1">
      <c r="B347" s="31" t="s">
        <v>141</v>
      </c>
      <c r="C347" s="173">
        <f>VLOOKUP(VLOOKUP($B347,VName,2,FALSE),Regression_q4er_dw!$J$7:$K$49,2,FALSE)</f>
        <v>0</v>
      </c>
      <c r="D347" s="29">
        <f>VLOOKUP(VLOOKUP($B347,BTS!$E$2:$F$58,2,FALSE),Transpose_Avg_q4er_dw!$O$1:$AA$52,2,FALSE)</f>
        <v>0.20</v>
      </c>
      <c r="E347" s="29">
        <f>VLOOKUP(VLOOKUP($B347,BTS!$E$2:$F$58,2,FALSE),Transpose_Avg_q4er_dw!$O$1:$AA$52,3,FALSE)</f>
        <v>0.166666666666667</v>
      </c>
      <c r="F347" s="29">
        <f>VLOOKUP(VLOOKUP($B347,BTS!$E$2:$F$58,2,FALSE),Transpose_Avg_q4er_dw!$O$1:$AA$52,4,FALSE)</f>
        <v>0.0740740740740741</v>
      </c>
      <c r="G347" s="29">
        <f>VLOOKUP(VLOOKUP($B347,BTS!$E$2:$F$58,2,FALSE),Transpose_Avg_q4er_dw!$O$1:$AA$52,5,FALSE)</f>
        <v>0.222222222222222</v>
      </c>
      <c r="H347" s="29">
        <f>VLOOKUP(VLOOKUP($B347,BTS!$E$2:$F$58,2,FALSE),Transpose_Avg_q4er_dw!$O$1:$AA$52,6,FALSE)</f>
        <v>0.0952380952380952</v>
      </c>
      <c r="I347" s="29">
        <f>VLOOKUP(VLOOKUP($B347,BTS!$E$2:$F$58,2,FALSE),Transpose_Avg_q4er_dw!$O$1:$AA$52,7,FALSE)</f>
        <v>0.144278606965174</v>
      </c>
      <c r="J347" s="29">
        <f>VLOOKUP(VLOOKUP($B347,BTS!$E$2:$F$58,2,FALSE),Transpose_Avg_q4er_dw!$O$1:$AA$52,8,FALSE)</f>
        <v>0.25</v>
      </c>
      <c r="K347" s="29">
        <f>VLOOKUP(VLOOKUP($B347,BTS!$E$2:$F$58,2,FALSE),Transpose_Avg_q4er_dw!$O$1:$AA$52,9,FALSE)</f>
        <v>0.137931034482759</v>
      </c>
      <c r="L347" s="29">
        <f>VLOOKUP(VLOOKUP($B347,BTS!$E$2:$F$58,2,FALSE),Transpose_Avg_q4er_dw!$O$1:$AA$52,10,FALSE)</f>
        <v>0.10</v>
      </c>
      <c r="M347" s="29">
        <f>VLOOKUP(VLOOKUP($B347,BTS!$E$2:$F$58,2,FALSE),Transpose_Avg_q4er_dw!$O$1:$AA$52,11,FALSE)</f>
        <v>0.075</v>
      </c>
      <c r="N347" s="29">
        <f>VLOOKUP(VLOOKUP($B347,BTS!$E$2:$F$58,2,FALSE),Transpose_Avg_q4er_dw!$O$1:$AA$52,12,FALSE)</f>
        <v>0.0238095238095238</v>
      </c>
      <c r="O347" s="110">
        <f>VLOOKUP(VLOOKUP($B347,BTS!$E$2:$F$58,2,FALSE),Transpose_Avg_q4er_dw!$O$1:$AA$52,13,FALSE)</f>
        <v>0.15</v>
      </c>
    </row>
    <row r="348" spans="2:15" ht="17" hidden="1" outlineLevel="1" thickBot="1">
      <c r="B348" s="31" t="s">
        <v>142</v>
      </c>
      <c r="C348" s="173">
        <f>VLOOKUP(VLOOKUP($B348,VName,2,FALSE),Regression_q4er_dw!$J$7:$K$49,2,FALSE)</f>
        <v>-0.0923351383353135</v>
      </c>
      <c r="D348" s="29">
        <f>VLOOKUP(VLOOKUP($B348,BTS!$E$2:$F$58,2,FALSE),Transpose_Avg_q4er_dw!$O$1:$AA$52,2,FALSE)</f>
        <v>0.65</v>
      </c>
      <c r="E348" s="29">
        <f>VLOOKUP(VLOOKUP($B348,BTS!$E$2:$F$58,2,FALSE),Transpose_Avg_q4er_dw!$O$1:$AA$52,3,FALSE)</f>
        <v>0.50</v>
      </c>
      <c r="F348" s="29">
        <f>VLOOKUP(VLOOKUP($B348,BTS!$E$2:$F$58,2,FALSE),Transpose_Avg_q4er_dw!$O$1:$AA$52,4,FALSE)</f>
        <v>0.333333333333333</v>
      </c>
      <c r="G348" s="29">
        <f>VLOOKUP(VLOOKUP($B348,BTS!$E$2:$F$58,2,FALSE),Transpose_Avg_q4er_dw!$O$1:$AA$52,5,FALSE)</f>
        <v>0.444444444444444</v>
      </c>
      <c r="H348" s="29">
        <f>VLOOKUP(VLOOKUP($B348,BTS!$E$2:$F$58,2,FALSE),Transpose_Avg_q4er_dw!$O$1:$AA$52,6,FALSE)</f>
        <v>0.142857142857143</v>
      </c>
      <c r="I348" s="29">
        <f>VLOOKUP(VLOOKUP($B348,BTS!$E$2:$F$58,2,FALSE),Transpose_Avg_q4er_dw!$O$1:$AA$52,7,FALSE)</f>
        <v>0.432835820895522</v>
      </c>
      <c r="J348" s="29">
        <f>VLOOKUP(VLOOKUP($B348,BTS!$E$2:$F$58,2,FALSE),Transpose_Avg_q4er_dw!$O$1:$AA$52,8,FALSE)</f>
        <v>0.50</v>
      </c>
      <c r="K348" s="29">
        <f>VLOOKUP(VLOOKUP($B348,BTS!$E$2:$F$58,2,FALSE),Transpose_Avg_q4er_dw!$O$1:$AA$52,9,FALSE)</f>
        <v>0.379310344827586</v>
      </c>
      <c r="L348" s="29">
        <f>VLOOKUP(VLOOKUP($B348,BTS!$E$2:$F$58,2,FALSE),Transpose_Avg_q4er_dw!$O$1:$AA$52,10,FALSE)</f>
        <v>0.30</v>
      </c>
      <c r="M348" s="29">
        <f>VLOOKUP(VLOOKUP($B348,BTS!$E$2:$F$58,2,FALSE),Transpose_Avg_q4er_dw!$O$1:$AA$52,11,FALSE)</f>
        <v>0.25</v>
      </c>
      <c r="N348" s="29">
        <f>VLOOKUP(VLOOKUP($B348,BTS!$E$2:$F$58,2,FALSE),Transpose_Avg_q4er_dw!$O$1:$AA$52,12,FALSE)</f>
        <v>0.261904761904762</v>
      </c>
      <c r="O348" s="110">
        <f>VLOOKUP(VLOOKUP($B348,BTS!$E$2:$F$58,2,FALSE),Transpose_Avg_q4er_dw!$O$1:$AA$52,13,FALSE)</f>
        <v>0.60</v>
      </c>
    </row>
    <row r="349" spans="2:15" ht="17" hidden="1" outlineLevel="1" thickBot="1">
      <c r="B349" s="31" t="s">
        <v>143</v>
      </c>
      <c r="C349" s="173">
        <f>VLOOKUP(VLOOKUP($B349,VName,2,FALSE),Regression_q4er_dw!$J$7:$K$49,2,FALSE)</f>
        <v>0</v>
      </c>
      <c r="D349" s="29">
        <f>VLOOKUP(VLOOKUP($B349,BTS!$E$2:$F$58,2,FALSE),Transpose_Avg_q4er_dw!$O$1:$AA$52,2,FALSE)</f>
        <v>0.10</v>
      </c>
      <c r="E349" s="29">
        <f>VLOOKUP(VLOOKUP($B349,BTS!$E$2:$F$58,2,FALSE),Transpose_Avg_q4er_dw!$O$1:$AA$52,3,FALSE)</f>
        <v>0.0277777777777778</v>
      </c>
      <c r="F349" s="29">
        <f>VLOOKUP(VLOOKUP($B349,BTS!$E$2:$F$58,2,FALSE),Transpose_Avg_q4er_dw!$O$1:$AA$52,4,FALSE)</f>
        <v>0</v>
      </c>
      <c r="G349" s="29">
        <f>VLOOKUP(VLOOKUP($B349,BTS!$E$2:$F$58,2,FALSE),Transpose_Avg_q4er_dw!$O$1:$AA$52,5,FALSE)</f>
        <v>0</v>
      </c>
      <c r="H349" s="29">
        <f>VLOOKUP(VLOOKUP($B349,BTS!$E$2:$F$58,2,FALSE),Transpose_Avg_q4er_dw!$O$1:$AA$52,6,FALSE)</f>
        <v>0.00793650793650794</v>
      </c>
      <c r="I349" s="29">
        <f>VLOOKUP(VLOOKUP($B349,BTS!$E$2:$F$58,2,FALSE),Transpose_Avg_q4er_dw!$O$1:$AA$52,7,FALSE)</f>
        <v>0.00497512437810945</v>
      </c>
      <c r="J349" s="29">
        <f>VLOOKUP(VLOOKUP($B349,BTS!$E$2:$F$58,2,FALSE),Transpose_Avg_q4er_dw!$O$1:$AA$52,8,FALSE)</f>
        <v>0.125</v>
      </c>
      <c r="K349" s="29">
        <f>VLOOKUP(VLOOKUP($B349,BTS!$E$2:$F$58,2,FALSE),Transpose_Avg_q4er_dw!$O$1:$AA$52,9,FALSE)</f>
        <v>0.0344827586206897</v>
      </c>
      <c r="L349" s="29">
        <f>VLOOKUP(VLOOKUP($B349,BTS!$E$2:$F$58,2,FALSE),Transpose_Avg_q4er_dw!$O$1:$AA$52,10,FALSE)</f>
        <v>0</v>
      </c>
      <c r="M349" s="29">
        <f>VLOOKUP(VLOOKUP($B349,BTS!$E$2:$F$58,2,FALSE),Transpose_Avg_q4er_dw!$O$1:$AA$52,11,FALSE)</f>
        <v>0</v>
      </c>
      <c r="N349" s="29">
        <f>VLOOKUP(VLOOKUP($B349,BTS!$E$2:$F$58,2,FALSE),Transpose_Avg_q4er_dw!$O$1:$AA$52,12,FALSE)</f>
        <v>0</v>
      </c>
      <c r="O349" s="110">
        <f>VLOOKUP(VLOOKUP($B349,BTS!$E$2:$F$58,2,FALSE),Transpose_Avg_q4er_dw!$O$1:$AA$52,13,FALSE)</f>
        <v>0</v>
      </c>
    </row>
    <row r="350" spans="2:15" ht="17" hidden="1" outlineLevel="1" thickBot="1">
      <c r="B350" s="31" t="s">
        <v>144</v>
      </c>
      <c r="C350" s="173">
        <f>VLOOKUP(VLOOKUP($B350,VName,2,FALSE),Regression_q4er_dw!$J$7:$K$49,2,FALSE)</f>
        <v>-0.236191665953203</v>
      </c>
      <c r="D350" s="29">
        <f>VLOOKUP(VLOOKUP($B350,BTS!$E$2:$F$58,2,FALSE),Transpose_Avg_q4er_dw!$O$1:$AA$52,2,FALSE)</f>
        <v>0.05</v>
      </c>
      <c r="E350" s="29">
        <f>VLOOKUP(VLOOKUP($B350,BTS!$E$2:$F$58,2,FALSE),Transpose_Avg_q4er_dw!$O$1:$AA$52,3,FALSE)</f>
        <v>0.0833333333333333</v>
      </c>
      <c r="F350" s="29">
        <f>VLOOKUP(VLOOKUP($B350,BTS!$E$2:$F$58,2,FALSE),Transpose_Avg_q4er_dw!$O$1:$AA$52,4,FALSE)</f>
        <v>0</v>
      </c>
      <c r="G350" s="29">
        <f>VLOOKUP(VLOOKUP($B350,BTS!$E$2:$F$58,2,FALSE),Transpose_Avg_q4er_dw!$O$1:$AA$52,5,FALSE)</f>
        <v>0</v>
      </c>
      <c r="H350" s="29">
        <f>VLOOKUP(VLOOKUP($B350,BTS!$E$2:$F$58,2,FALSE),Transpose_Avg_q4er_dw!$O$1:$AA$52,6,FALSE)</f>
        <v>0.0634920634920635</v>
      </c>
      <c r="I350" s="29">
        <f>VLOOKUP(VLOOKUP($B350,BTS!$E$2:$F$58,2,FALSE),Transpose_Avg_q4er_dw!$O$1:$AA$52,7,FALSE)</f>
        <v>0.114427860696517</v>
      </c>
      <c r="J350" s="29">
        <f>VLOOKUP(VLOOKUP($B350,BTS!$E$2:$F$58,2,FALSE),Transpose_Avg_q4er_dw!$O$1:$AA$52,8,FALSE)</f>
        <v>0.125</v>
      </c>
      <c r="K350" s="29">
        <f>VLOOKUP(VLOOKUP($B350,BTS!$E$2:$F$58,2,FALSE),Transpose_Avg_q4er_dw!$O$1:$AA$52,9,FALSE)</f>
        <v>0.103448275862069</v>
      </c>
      <c r="L350" s="29">
        <f>VLOOKUP(VLOOKUP($B350,BTS!$E$2:$F$58,2,FALSE),Transpose_Avg_q4er_dw!$O$1:$AA$52,10,FALSE)</f>
        <v>0</v>
      </c>
      <c r="M350" s="29">
        <f>VLOOKUP(VLOOKUP($B350,BTS!$E$2:$F$58,2,FALSE),Transpose_Avg_q4er_dw!$O$1:$AA$52,11,FALSE)</f>
        <v>0</v>
      </c>
      <c r="N350" s="29">
        <f>VLOOKUP(VLOOKUP($B350,BTS!$E$2:$F$58,2,FALSE),Transpose_Avg_q4er_dw!$O$1:$AA$52,12,FALSE)</f>
        <v>0.0476190476190476</v>
      </c>
      <c r="O350" s="110">
        <f>VLOOKUP(VLOOKUP($B350,BTS!$E$2:$F$58,2,FALSE),Transpose_Avg_q4er_dw!$O$1:$AA$52,13,FALSE)</f>
        <v>0.10</v>
      </c>
    </row>
    <row r="351" spans="2:15" ht="16" hidden="1" outlineLevel="1" thickBot="1">
      <c r="B351" s="55" t="s">
        <v>145</v>
      </c>
      <c r="C351" s="173">
        <f>VLOOKUP(VLOOKUP($B351,VName,2,FALSE),Regression_q4er_dw!$J$7:$K$49,2,FALSE)</f>
        <v>0</v>
      </c>
      <c r="D351" s="29">
        <f>VLOOKUP(VLOOKUP($B351,BTS!$E$2:$F$58,2,FALSE),Transpose_Avg_q4er_dw!$O$1:$AA$52,2,FALSE)</f>
        <v>0</v>
      </c>
      <c r="E351" s="29">
        <f>VLOOKUP(VLOOKUP($B351,BTS!$E$2:$F$58,2,FALSE),Transpose_Avg_q4er_dw!$O$1:$AA$52,3,FALSE)</f>
        <v>0.0555555555555556</v>
      </c>
      <c r="F351" s="29">
        <f>VLOOKUP(VLOOKUP($B351,BTS!$E$2:$F$58,2,FALSE),Transpose_Avg_q4er_dw!$O$1:$AA$52,4,FALSE)</f>
        <v>0</v>
      </c>
      <c r="G351" s="29">
        <f>VLOOKUP(VLOOKUP($B351,BTS!$E$2:$F$58,2,FALSE),Transpose_Avg_q4er_dw!$O$1:$AA$52,5,FALSE)</f>
        <v>0</v>
      </c>
      <c r="H351" s="29">
        <f>VLOOKUP(VLOOKUP($B351,BTS!$E$2:$F$58,2,FALSE),Transpose_Avg_q4er_dw!$O$1:$AA$52,6,FALSE)</f>
        <v>0.00793650793650794</v>
      </c>
      <c r="I351" s="29">
        <f>VLOOKUP(VLOOKUP($B351,BTS!$E$2:$F$58,2,FALSE),Transpose_Avg_q4er_dw!$O$1:$AA$52,7,FALSE)</f>
        <v>0.00995024875621891</v>
      </c>
      <c r="J351" s="29">
        <f>VLOOKUP(VLOOKUP($B351,BTS!$E$2:$F$58,2,FALSE),Transpose_Avg_q4er_dw!$O$1:$AA$52,8,FALSE)</f>
        <v>0</v>
      </c>
      <c r="K351" s="29">
        <f>VLOOKUP(VLOOKUP($B351,BTS!$E$2:$F$58,2,FALSE),Transpose_Avg_q4er_dw!$O$1:$AA$52,9,FALSE)</f>
        <v>0</v>
      </c>
      <c r="L351" s="29">
        <f>VLOOKUP(VLOOKUP($B351,BTS!$E$2:$F$58,2,FALSE),Transpose_Avg_q4er_dw!$O$1:$AA$52,10,FALSE)</f>
        <v>0</v>
      </c>
      <c r="M351" s="29">
        <f>VLOOKUP(VLOOKUP($B351,BTS!$E$2:$F$58,2,FALSE),Transpose_Avg_q4er_dw!$O$1:$AA$52,11,FALSE)</f>
        <v>0</v>
      </c>
      <c r="N351" s="29">
        <f>VLOOKUP(VLOOKUP($B351,BTS!$E$2:$F$58,2,FALSE),Transpose_Avg_q4er_dw!$O$1:$AA$52,12,FALSE)</f>
        <v>0.0238095238095238</v>
      </c>
      <c r="O351" s="110">
        <f>VLOOKUP(VLOOKUP($B351,BTS!$E$2:$F$58,2,FALSE),Transpose_Avg_q4er_dw!$O$1:$AA$52,13,FALSE)</f>
        <v>0</v>
      </c>
    </row>
    <row r="352" spans="2:15" ht="17" hidden="1" outlineLevel="1" thickBot="1">
      <c r="B352" s="32" t="s">
        <v>146</v>
      </c>
      <c r="C352" s="173">
        <f>VLOOKUP(VLOOKUP($B352,VName,2,FALSE),Regression_q4er_dw!$J$7:$K$49,2,FALSE)</f>
        <v>0</v>
      </c>
      <c r="D352" s="29">
        <f>VLOOKUP(VLOOKUP($B352,BTS!$E$2:$F$58,2,FALSE),Transpose_Avg_q4er_dw!$O$1:$AA$52,2,FALSE)</f>
        <v>0.0083</v>
      </c>
      <c r="E352" s="29">
        <f>VLOOKUP(VLOOKUP($B352,BTS!$E$2:$F$58,2,FALSE),Transpose_Avg_q4er_dw!$O$1:$AA$52,3,FALSE)</f>
        <v>0.004317</v>
      </c>
      <c r="F352" s="29">
        <f>VLOOKUP(VLOOKUP($B352,BTS!$E$2:$F$58,2,FALSE),Transpose_Avg_q4er_dw!$O$1:$AA$52,4,FALSE)</f>
        <v>0.006952</v>
      </c>
      <c r="G352" s="29">
        <f>VLOOKUP(VLOOKUP($B352,BTS!$E$2:$F$58,2,FALSE),Transpose_Avg_q4er_dw!$O$1:$AA$52,5,FALSE)</f>
        <v>0.012591</v>
      </c>
      <c r="H352" s="29">
        <f>VLOOKUP(VLOOKUP($B352,BTS!$E$2:$F$58,2,FALSE),Transpose_Avg_q4er_dw!$O$1:$AA$52,6,FALSE)</f>
        <v>0.004653</v>
      </c>
      <c r="I352" s="29">
        <f>VLOOKUP(VLOOKUP($B352,BTS!$E$2:$F$58,2,FALSE),Transpose_Avg_q4er_dw!$O$1:$AA$52,7,FALSE)</f>
        <v>0.011824</v>
      </c>
      <c r="J352" s="29">
        <f>VLOOKUP(VLOOKUP($B352,BTS!$E$2:$F$58,2,FALSE),Transpose_Avg_q4er_dw!$O$1:$AA$52,8,FALSE)</f>
        <v>0.015397</v>
      </c>
      <c r="K352" s="29">
        <f>VLOOKUP(VLOOKUP($B352,BTS!$E$2:$F$58,2,FALSE),Transpose_Avg_q4er_dw!$O$1:$AA$52,9,FALSE)</f>
        <v>0.008563</v>
      </c>
      <c r="L352" s="29">
        <f>VLOOKUP(VLOOKUP($B352,BTS!$E$2:$F$58,2,FALSE),Transpose_Avg_q4er_dw!$O$1:$AA$52,10,FALSE)</f>
        <v>0.009665</v>
      </c>
      <c r="M352" s="29">
        <f>VLOOKUP(VLOOKUP($B352,BTS!$E$2:$F$58,2,FALSE),Transpose_Avg_q4er_dw!$O$1:$AA$52,11,FALSE)</f>
        <v>0.004718</v>
      </c>
      <c r="N352" s="29">
        <f>VLOOKUP(VLOOKUP($B352,BTS!$E$2:$F$58,2,FALSE),Transpose_Avg_q4er_dw!$O$1:$AA$52,12,FALSE)</f>
        <v>0.015856</v>
      </c>
      <c r="O352" s="110">
        <f>VLOOKUP(VLOOKUP($B352,BTS!$E$2:$F$58,2,FALSE),Transpose_Avg_q4er_dw!$O$1:$AA$52,13,FALSE)</f>
        <v>0.001161</v>
      </c>
    </row>
    <row r="353" spans="2:15" ht="17" hidden="1" outlineLevel="1" thickBot="1">
      <c r="B353" s="30" t="s">
        <v>147</v>
      </c>
      <c r="C353" s="173">
        <f>VLOOKUP(VLOOKUP($B353,VName,2,FALSE),Regression_q4er_dw!$J$7:$K$49,2,FALSE)</f>
        <v>0</v>
      </c>
      <c r="D353" s="29">
        <f>VLOOKUP(VLOOKUP($B353,BTS!$E$2:$F$58,2,FALSE),Transpose_Avg_q4er_dw!$O$1:$AA$52,2,FALSE)</f>
        <v>0.057929</v>
      </c>
      <c r="E353" s="29">
        <f>VLOOKUP(VLOOKUP($B353,BTS!$E$2:$F$58,2,FALSE),Transpose_Avg_q4er_dw!$O$1:$AA$52,3,FALSE)</f>
        <v>0.037872</v>
      </c>
      <c r="F353" s="29">
        <f>VLOOKUP(VLOOKUP($B353,BTS!$E$2:$F$58,2,FALSE),Transpose_Avg_q4er_dw!$O$1:$AA$52,4,FALSE)</f>
        <v>0.046276</v>
      </c>
      <c r="G353" s="29">
        <f>VLOOKUP(VLOOKUP($B353,BTS!$E$2:$F$58,2,FALSE),Transpose_Avg_q4er_dw!$O$1:$AA$52,5,FALSE)</f>
        <v>0.041662</v>
      </c>
      <c r="H353" s="29">
        <f>VLOOKUP(VLOOKUP($B353,BTS!$E$2:$F$58,2,FALSE),Transpose_Avg_q4er_dw!$O$1:$AA$52,6,FALSE)</f>
        <v>0.054816</v>
      </c>
      <c r="I353" s="29">
        <f>VLOOKUP(VLOOKUP($B353,BTS!$E$2:$F$58,2,FALSE),Transpose_Avg_q4er_dw!$O$1:$AA$52,7,FALSE)</f>
        <v>0.040904</v>
      </c>
      <c r="J353" s="29">
        <f>VLOOKUP(VLOOKUP($B353,BTS!$E$2:$F$58,2,FALSE),Transpose_Avg_q4er_dw!$O$1:$AA$52,8,FALSE)</f>
        <v>0.048153</v>
      </c>
      <c r="K353" s="29">
        <f>VLOOKUP(VLOOKUP($B353,BTS!$E$2:$F$58,2,FALSE),Transpose_Avg_q4er_dw!$O$1:$AA$52,9,FALSE)</f>
        <v>0.053209</v>
      </c>
      <c r="L353" s="29">
        <f>VLOOKUP(VLOOKUP($B353,BTS!$E$2:$F$58,2,FALSE),Transpose_Avg_q4er_dw!$O$1:$AA$52,10,FALSE)</f>
        <v>0.037778</v>
      </c>
      <c r="M353" s="29">
        <f>VLOOKUP(VLOOKUP($B353,BTS!$E$2:$F$58,2,FALSE),Transpose_Avg_q4er_dw!$O$1:$AA$52,11,FALSE)</f>
        <v>0.051117</v>
      </c>
      <c r="N353" s="29">
        <f>VLOOKUP(VLOOKUP($B353,BTS!$E$2:$F$58,2,FALSE),Transpose_Avg_q4er_dw!$O$1:$AA$52,12,FALSE)</f>
        <v>0.050939</v>
      </c>
      <c r="O353" s="110">
        <f>VLOOKUP(VLOOKUP($B353,BTS!$E$2:$F$58,2,FALSE),Transpose_Avg_q4er_dw!$O$1:$AA$52,13,FALSE)</f>
        <v>0.052266</v>
      </c>
    </row>
    <row r="354" spans="2:15" ht="17" hidden="1" outlineLevel="1" thickBot="1">
      <c r="B354" s="30" t="s">
        <v>148</v>
      </c>
      <c r="C354" s="173">
        <f>VLOOKUP(VLOOKUP($B354,VName,2,FALSE),Regression_q4er_dw!$J$7:$K$49,2,FALSE)</f>
        <v>0</v>
      </c>
      <c r="D354" s="29">
        <f>VLOOKUP(VLOOKUP($B354,BTS!$E$2:$F$58,2,FALSE),Transpose_Avg_q4er_dw!$O$1:$AA$52,2,FALSE)</f>
        <v>0.143842</v>
      </c>
      <c r="E354" s="29">
        <f>VLOOKUP(VLOOKUP($B354,BTS!$E$2:$F$58,2,FALSE),Transpose_Avg_q4er_dw!$O$1:$AA$52,3,FALSE)</f>
        <v>0.329675</v>
      </c>
      <c r="F354" s="29">
        <f>VLOOKUP(VLOOKUP($B354,BTS!$E$2:$F$58,2,FALSE),Transpose_Avg_q4er_dw!$O$1:$AA$52,4,FALSE)</f>
        <v>0.233938</v>
      </c>
      <c r="G354" s="29">
        <f>VLOOKUP(VLOOKUP($B354,BTS!$E$2:$F$58,2,FALSE),Transpose_Avg_q4er_dw!$O$1:$AA$52,5,FALSE)</f>
        <v>0.252978</v>
      </c>
      <c r="H354" s="29">
        <f>VLOOKUP(VLOOKUP($B354,BTS!$E$2:$F$58,2,FALSE),Transpose_Avg_q4er_dw!$O$1:$AA$52,6,FALSE)</f>
        <v>0.088588</v>
      </c>
      <c r="I354" s="29">
        <f>VLOOKUP(VLOOKUP($B354,BTS!$E$2:$F$58,2,FALSE),Transpose_Avg_q4er_dw!$O$1:$AA$52,7,FALSE)</f>
        <v>0.176884</v>
      </c>
      <c r="J354" s="29">
        <f>VLOOKUP(VLOOKUP($B354,BTS!$E$2:$F$58,2,FALSE),Transpose_Avg_q4er_dw!$O$1:$AA$52,8,FALSE)</f>
        <v>0.155334</v>
      </c>
      <c r="K354" s="29">
        <f>VLOOKUP(VLOOKUP($B354,BTS!$E$2:$F$58,2,FALSE),Transpose_Avg_q4er_dw!$O$1:$AA$52,9,FALSE)</f>
        <v>0.158466</v>
      </c>
      <c r="L354" s="29">
        <f>VLOOKUP(VLOOKUP($B354,BTS!$E$2:$F$58,2,FALSE),Transpose_Avg_q4er_dw!$O$1:$AA$52,10,FALSE)</f>
        <v>0.296784</v>
      </c>
      <c r="M354" s="29">
        <f>VLOOKUP(VLOOKUP($B354,BTS!$E$2:$F$58,2,FALSE),Transpose_Avg_q4er_dw!$O$1:$AA$52,11,FALSE)</f>
        <v>0.170007</v>
      </c>
      <c r="N354" s="29">
        <f>VLOOKUP(VLOOKUP($B354,BTS!$E$2:$F$58,2,FALSE),Transpose_Avg_q4er_dw!$O$1:$AA$52,12,FALSE)</f>
        <v>0.210801</v>
      </c>
      <c r="O354" s="110">
        <f>VLOOKUP(VLOOKUP($B354,BTS!$E$2:$F$58,2,FALSE),Transpose_Avg_q4er_dw!$O$1:$AA$52,13,FALSE)</f>
        <v>0.091324</v>
      </c>
    </row>
    <row r="355" spans="2:15" ht="17" hidden="1" outlineLevel="1" thickBot="1">
      <c r="B355" s="30" t="s">
        <v>149</v>
      </c>
      <c r="C355" s="173">
        <f>VLOOKUP(VLOOKUP($B355,VName,2,FALSE),Regression_q4er_dw!$J$7:$K$49,2,FALSE)</f>
        <v>0</v>
      </c>
      <c r="D355" s="29">
        <f>VLOOKUP(VLOOKUP($B355,BTS!$E$2:$F$58,2,FALSE),Transpose_Avg_q4er_dw!$O$1:$AA$52,2,FALSE)</f>
        <v>0.008468</v>
      </c>
      <c r="E355" s="29">
        <f>VLOOKUP(VLOOKUP($B355,BTS!$E$2:$F$58,2,FALSE),Transpose_Avg_q4er_dw!$O$1:$AA$52,3,FALSE)</f>
        <v>0.008433</v>
      </c>
      <c r="F355" s="29">
        <f>VLOOKUP(VLOOKUP($B355,BTS!$E$2:$F$58,2,FALSE),Transpose_Avg_q4er_dw!$O$1:$AA$52,4,FALSE)</f>
        <v>0.010002</v>
      </c>
      <c r="G355" s="29">
        <f>VLOOKUP(VLOOKUP($B355,BTS!$E$2:$F$58,2,FALSE),Transpose_Avg_q4er_dw!$O$1:$AA$52,5,FALSE)</f>
        <v>0.008634</v>
      </c>
      <c r="H355" s="29">
        <f>VLOOKUP(VLOOKUP($B355,BTS!$E$2:$F$58,2,FALSE),Transpose_Avg_q4er_dw!$O$1:$AA$52,6,FALSE)</f>
        <v>0.008916</v>
      </c>
      <c r="I355" s="29">
        <f>VLOOKUP(VLOOKUP($B355,BTS!$E$2:$F$58,2,FALSE),Transpose_Avg_q4er_dw!$O$1:$AA$52,7,FALSE)</f>
        <v>0.008663</v>
      </c>
      <c r="J355" s="29">
        <f>VLOOKUP(VLOOKUP($B355,BTS!$E$2:$F$58,2,FALSE),Transpose_Avg_q4er_dw!$O$1:$AA$52,8,FALSE)</f>
        <v>0.010787</v>
      </c>
      <c r="K355" s="29">
        <f>VLOOKUP(VLOOKUP($B355,BTS!$E$2:$F$58,2,FALSE),Transpose_Avg_q4er_dw!$O$1:$AA$52,9,FALSE)</f>
        <v>0.010483</v>
      </c>
      <c r="L355" s="29">
        <f>VLOOKUP(VLOOKUP($B355,BTS!$E$2:$F$58,2,FALSE),Transpose_Avg_q4er_dw!$O$1:$AA$52,10,FALSE)</f>
        <v>0.006727</v>
      </c>
      <c r="M355" s="29">
        <f>VLOOKUP(VLOOKUP($B355,BTS!$E$2:$F$58,2,FALSE),Transpose_Avg_q4er_dw!$O$1:$AA$52,11,FALSE)</f>
        <v>0.005602</v>
      </c>
      <c r="N355" s="29">
        <f>VLOOKUP(VLOOKUP($B355,BTS!$E$2:$F$58,2,FALSE),Transpose_Avg_q4er_dw!$O$1:$AA$52,12,FALSE)</f>
        <v>0.010252</v>
      </c>
      <c r="O355" s="110">
        <f>VLOOKUP(VLOOKUP($B355,BTS!$E$2:$F$58,2,FALSE),Transpose_Avg_q4er_dw!$O$1:$AA$52,13,FALSE)</f>
        <v>0.01318</v>
      </c>
    </row>
    <row r="356" spans="2:15" ht="17" hidden="1" outlineLevel="1" thickBot="1">
      <c r="B356" s="30" t="s">
        <v>150</v>
      </c>
      <c r="C356" s="173">
        <f>VLOOKUP(VLOOKUP($B356,VName,2,FALSE),Regression_q4er_dw!$J$7:$K$49,2,FALSE)</f>
        <v>0</v>
      </c>
      <c r="D356" s="29">
        <f>VLOOKUP(VLOOKUP($B356,BTS!$E$2:$F$58,2,FALSE),Transpose_Avg_q4er_dw!$O$1:$AA$52,2,FALSE)</f>
        <v>0.032697</v>
      </c>
      <c r="E356" s="29">
        <f>VLOOKUP(VLOOKUP($B356,BTS!$E$2:$F$58,2,FALSE),Transpose_Avg_q4er_dw!$O$1:$AA$52,3,FALSE)</f>
        <v>0.03003</v>
      </c>
      <c r="F356" s="29">
        <f>VLOOKUP(VLOOKUP($B356,BTS!$E$2:$F$58,2,FALSE),Transpose_Avg_q4er_dw!$O$1:$AA$52,4,FALSE)</f>
        <v>0.041807</v>
      </c>
      <c r="G356" s="29">
        <f>VLOOKUP(VLOOKUP($B356,BTS!$E$2:$F$58,2,FALSE),Transpose_Avg_q4er_dw!$O$1:$AA$52,5,FALSE)</f>
        <v>0.031233</v>
      </c>
      <c r="H356" s="29">
        <f>VLOOKUP(VLOOKUP($B356,BTS!$E$2:$F$58,2,FALSE),Transpose_Avg_q4er_dw!$O$1:$AA$52,6,FALSE)</f>
        <v>0.063618</v>
      </c>
      <c r="I356" s="29">
        <f>VLOOKUP(VLOOKUP($B356,BTS!$E$2:$F$58,2,FALSE),Transpose_Avg_q4er_dw!$O$1:$AA$52,7,FALSE)</f>
        <v>0.035105</v>
      </c>
      <c r="J356" s="29">
        <f>VLOOKUP(VLOOKUP($B356,BTS!$E$2:$F$58,2,FALSE),Transpose_Avg_q4er_dw!$O$1:$AA$52,8,FALSE)</f>
        <v>0.035341</v>
      </c>
      <c r="K356" s="29">
        <f>VLOOKUP(VLOOKUP($B356,BTS!$E$2:$F$58,2,FALSE),Transpose_Avg_q4er_dw!$O$1:$AA$52,9,FALSE)</f>
        <v>0.031147</v>
      </c>
      <c r="L356" s="29">
        <f>VLOOKUP(VLOOKUP($B356,BTS!$E$2:$F$58,2,FALSE),Transpose_Avg_q4er_dw!$O$1:$AA$52,10,FALSE)</f>
        <v>0.025508</v>
      </c>
      <c r="M356" s="29">
        <f>VLOOKUP(VLOOKUP($B356,BTS!$E$2:$F$58,2,FALSE),Transpose_Avg_q4er_dw!$O$1:$AA$52,11,FALSE)</f>
        <v>0.040666</v>
      </c>
      <c r="N356" s="29">
        <f>VLOOKUP(VLOOKUP($B356,BTS!$E$2:$F$58,2,FALSE),Transpose_Avg_q4er_dw!$O$1:$AA$52,12,FALSE)</f>
        <v>0.032251</v>
      </c>
      <c r="O356" s="110">
        <f>VLOOKUP(VLOOKUP($B356,BTS!$E$2:$F$58,2,FALSE),Transpose_Avg_q4er_dw!$O$1:$AA$52,13,FALSE)</f>
        <v>0.05965</v>
      </c>
    </row>
    <row r="357" spans="2:15" ht="17" hidden="1" outlineLevel="1" thickBot="1">
      <c r="B357" s="30" t="s">
        <v>151</v>
      </c>
      <c r="C357" s="173">
        <f>VLOOKUP(VLOOKUP($B357,VName,2,FALSE),Regression_q4er_dw!$J$7:$K$49,2,FALSE)</f>
        <v>2.52084991372532</v>
      </c>
      <c r="D357" s="29">
        <f>VLOOKUP(VLOOKUP($B357,BTS!$E$2:$F$58,2,FALSE),Transpose_Avg_q4er_dw!$O$1:$AA$52,2,FALSE)</f>
        <v>0.09375</v>
      </c>
      <c r="E357" s="29">
        <f>VLOOKUP(VLOOKUP($B357,BTS!$E$2:$F$58,2,FALSE),Transpose_Avg_q4er_dw!$O$1:$AA$52,3,FALSE)</f>
        <v>0.075804</v>
      </c>
      <c r="F357" s="29">
        <f>VLOOKUP(VLOOKUP($B357,BTS!$E$2:$F$58,2,FALSE),Transpose_Avg_q4er_dw!$O$1:$AA$52,4,FALSE)</f>
        <v>0.083463</v>
      </c>
      <c r="G357" s="29">
        <f>VLOOKUP(VLOOKUP($B357,BTS!$E$2:$F$58,2,FALSE),Transpose_Avg_q4er_dw!$O$1:$AA$52,5,FALSE)</f>
        <v>0.067486</v>
      </c>
      <c r="H357" s="29">
        <f>VLOOKUP(VLOOKUP($B357,BTS!$E$2:$F$58,2,FALSE),Transpose_Avg_q4er_dw!$O$1:$AA$52,6,FALSE)</f>
        <v>0.127821</v>
      </c>
      <c r="I357" s="29">
        <f>VLOOKUP(VLOOKUP($B357,BTS!$E$2:$F$58,2,FALSE),Transpose_Avg_q4er_dw!$O$1:$AA$52,7,FALSE)</f>
        <v>0.073858</v>
      </c>
      <c r="J357" s="29">
        <f>VLOOKUP(VLOOKUP($B357,BTS!$E$2:$F$58,2,FALSE),Transpose_Avg_q4er_dw!$O$1:$AA$52,8,FALSE)</f>
        <v>0.053693</v>
      </c>
      <c r="K357" s="29">
        <f>VLOOKUP(VLOOKUP($B357,BTS!$E$2:$F$58,2,FALSE),Transpose_Avg_q4er_dw!$O$1:$AA$52,9,FALSE)</f>
        <v>0.072181</v>
      </c>
      <c r="L357" s="29">
        <f>VLOOKUP(VLOOKUP($B357,BTS!$E$2:$F$58,2,FALSE),Transpose_Avg_q4er_dw!$O$1:$AA$52,10,FALSE)</f>
        <v>0.079765</v>
      </c>
      <c r="M357" s="29">
        <f>VLOOKUP(VLOOKUP($B357,BTS!$E$2:$F$58,2,FALSE),Transpose_Avg_q4er_dw!$O$1:$AA$52,11,FALSE)</f>
        <v>0.075564</v>
      </c>
      <c r="N357" s="29">
        <f>VLOOKUP(VLOOKUP($B357,BTS!$E$2:$F$58,2,FALSE),Transpose_Avg_q4er_dw!$O$1:$AA$52,12,FALSE)</f>
        <v>0.099209</v>
      </c>
      <c r="O357" s="110">
        <f>VLOOKUP(VLOOKUP($B357,BTS!$E$2:$F$58,2,FALSE),Transpose_Avg_q4er_dw!$O$1:$AA$52,13,FALSE)</f>
        <v>0.176833</v>
      </c>
    </row>
    <row r="358" spans="2:15" ht="17" hidden="1" outlineLevel="1" thickBot="1">
      <c r="B358" s="30" t="s">
        <v>152</v>
      </c>
      <c r="C358" s="173">
        <f>VLOOKUP(VLOOKUP($B358,VName,2,FALSE),Regression_q4er_dw!$J$7:$K$49,2,FALSE)</f>
        <v>-1.20915752899938</v>
      </c>
      <c r="D358" s="29">
        <f>VLOOKUP(VLOOKUP($B358,BTS!$E$2:$F$58,2,FALSE),Transpose_Avg_q4er_dw!$O$1:$AA$52,2,FALSE)</f>
        <v>0.240049</v>
      </c>
      <c r="E358" s="29">
        <f>VLOOKUP(VLOOKUP($B358,BTS!$E$2:$F$58,2,FALSE),Transpose_Avg_q4er_dw!$O$1:$AA$52,3,FALSE)</f>
        <v>0.208033</v>
      </c>
      <c r="F358" s="29">
        <f>VLOOKUP(VLOOKUP($B358,BTS!$E$2:$F$58,2,FALSE),Transpose_Avg_q4er_dw!$O$1:$AA$52,4,FALSE)</f>
        <v>0.226059</v>
      </c>
      <c r="G358" s="29">
        <f>VLOOKUP(VLOOKUP($B358,BTS!$E$2:$F$58,2,FALSE),Transpose_Avg_q4er_dw!$O$1:$AA$52,5,FALSE)</f>
        <v>0.24971</v>
      </c>
      <c r="H358" s="29">
        <f>VLOOKUP(VLOOKUP($B358,BTS!$E$2:$F$58,2,FALSE),Transpose_Avg_q4er_dw!$O$1:$AA$52,6,FALSE)</f>
        <v>0.199804</v>
      </c>
      <c r="I358" s="29">
        <f>VLOOKUP(VLOOKUP($B358,BTS!$E$2:$F$58,2,FALSE),Transpose_Avg_q4er_dw!$O$1:$AA$52,7,FALSE)</f>
        <v>0.298498</v>
      </c>
      <c r="J358" s="29">
        <f>VLOOKUP(VLOOKUP($B358,BTS!$E$2:$F$58,2,FALSE),Transpose_Avg_q4er_dw!$O$1:$AA$52,8,FALSE)</f>
        <v>0.267941</v>
      </c>
      <c r="K358" s="29">
        <f>VLOOKUP(VLOOKUP($B358,BTS!$E$2:$F$58,2,FALSE),Transpose_Avg_q4er_dw!$O$1:$AA$52,9,FALSE)</f>
        <v>0.286601</v>
      </c>
      <c r="L358" s="29">
        <f>VLOOKUP(VLOOKUP($B358,BTS!$E$2:$F$58,2,FALSE),Transpose_Avg_q4er_dw!$O$1:$AA$52,10,FALSE)</f>
        <v>0.191858</v>
      </c>
      <c r="M358" s="29">
        <f>VLOOKUP(VLOOKUP($B358,BTS!$E$2:$F$58,2,FALSE),Transpose_Avg_q4er_dw!$O$1:$AA$52,11,FALSE)</f>
        <v>0.217448</v>
      </c>
      <c r="N358" s="29">
        <f>VLOOKUP(VLOOKUP($B358,BTS!$E$2:$F$58,2,FALSE),Transpose_Avg_q4er_dw!$O$1:$AA$52,12,FALSE)</f>
        <v>0.226184</v>
      </c>
      <c r="O358" s="110">
        <f>VLOOKUP(VLOOKUP($B358,BTS!$E$2:$F$58,2,FALSE),Transpose_Avg_q4er_dw!$O$1:$AA$52,13,FALSE)</f>
        <v>0.242513</v>
      </c>
    </row>
    <row r="359" spans="2:15" ht="17" hidden="1" outlineLevel="1" thickBot="1">
      <c r="B359" s="30" t="s">
        <v>153</v>
      </c>
      <c r="C359" s="173">
        <f>VLOOKUP(VLOOKUP($B359,VName,2,FALSE),Regression_q4er_dw!$J$7:$K$49,2,FALSE)</f>
        <v>0.808191791106202</v>
      </c>
      <c r="D359" s="29">
        <f>VLOOKUP(VLOOKUP($B359,BTS!$E$2:$F$58,2,FALSE),Transpose_Avg_q4er_dw!$O$1:$AA$52,2,FALSE)</f>
        <v>0.121554</v>
      </c>
      <c r="E359" s="29">
        <f>VLOOKUP(VLOOKUP($B359,BTS!$E$2:$F$58,2,FALSE),Transpose_Avg_q4er_dw!$O$1:$AA$52,3,FALSE)</f>
        <v>0.080842</v>
      </c>
      <c r="F359" s="29">
        <f>VLOOKUP(VLOOKUP($B359,BTS!$E$2:$F$58,2,FALSE),Transpose_Avg_q4er_dw!$O$1:$AA$52,4,FALSE)</f>
        <v>0.087675</v>
      </c>
      <c r="G359" s="29">
        <f>VLOOKUP(VLOOKUP($B359,BTS!$E$2:$F$58,2,FALSE),Transpose_Avg_q4er_dw!$O$1:$AA$52,5,FALSE)</f>
        <v>0.100235</v>
      </c>
      <c r="H359" s="29">
        <f>VLOOKUP(VLOOKUP($B359,BTS!$E$2:$F$58,2,FALSE),Transpose_Avg_q4er_dw!$O$1:$AA$52,6,FALSE)</f>
        <v>0.115233</v>
      </c>
      <c r="I359" s="29">
        <f>VLOOKUP(VLOOKUP($B359,BTS!$E$2:$F$58,2,FALSE),Transpose_Avg_q4er_dw!$O$1:$AA$52,7,FALSE)</f>
        <v>0.098881</v>
      </c>
      <c r="J359" s="29">
        <f>VLOOKUP(VLOOKUP($B359,BTS!$E$2:$F$58,2,FALSE),Transpose_Avg_q4er_dw!$O$1:$AA$52,8,FALSE)</f>
        <v>0.106736</v>
      </c>
      <c r="K359" s="29">
        <f>VLOOKUP(VLOOKUP($B359,BTS!$E$2:$F$58,2,FALSE),Transpose_Avg_q4er_dw!$O$1:$AA$52,9,FALSE)</f>
        <v>0.12347</v>
      </c>
      <c r="L359" s="29">
        <f>VLOOKUP(VLOOKUP($B359,BTS!$E$2:$F$58,2,FALSE),Transpose_Avg_q4er_dw!$O$1:$AA$52,10,FALSE)</f>
        <v>0.101029</v>
      </c>
      <c r="M359" s="29">
        <f>VLOOKUP(VLOOKUP($B359,BTS!$E$2:$F$58,2,FALSE),Transpose_Avg_q4er_dw!$O$1:$AA$52,11,FALSE)</f>
        <v>0.114391</v>
      </c>
      <c r="N359" s="29">
        <f>VLOOKUP(VLOOKUP($B359,BTS!$E$2:$F$58,2,FALSE),Transpose_Avg_q4er_dw!$O$1:$AA$52,12,FALSE)</f>
        <v>0.092861</v>
      </c>
      <c r="O359" s="110">
        <f>VLOOKUP(VLOOKUP($B359,BTS!$E$2:$F$58,2,FALSE),Transpose_Avg_q4er_dw!$O$1:$AA$52,13,FALSE)</f>
        <v>0.088386</v>
      </c>
    </row>
    <row r="360" spans="2:15" ht="17" hidden="1" outlineLevel="1" thickBot="1">
      <c r="B360" s="30" t="s">
        <v>154</v>
      </c>
      <c r="C360" s="173">
        <f>VLOOKUP(VLOOKUP($B360,VName,2,FALSE),Regression_q4er_dw!$J$7:$K$49,2,FALSE)</f>
        <v>0</v>
      </c>
      <c r="D360" s="29">
        <f>VLOOKUP(VLOOKUP($B360,BTS!$E$2:$F$58,2,FALSE),Transpose_Avg_q4er_dw!$O$1:$AA$52,2,FALSE)</f>
        <v>0.038551</v>
      </c>
      <c r="E360" s="29">
        <f>VLOOKUP(VLOOKUP($B360,BTS!$E$2:$F$58,2,FALSE),Transpose_Avg_q4er_dw!$O$1:$AA$52,3,FALSE)</f>
        <v>0.026775</v>
      </c>
      <c r="F360" s="29">
        <f>VLOOKUP(VLOOKUP($B360,BTS!$E$2:$F$58,2,FALSE),Transpose_Avg_q4er_dw!$O$1:$AA$52,4,FALSE)</f>
        <v>0.030724</v>
      </c>
      <c r="G360" s="29">
        <f>VLOOKUP(VLOOKUP($B360,BTS!$E$2:$F$58,2,FALSE),Transpose_Avg_q4er_dw!$O$1:$AA$52,5,FALSE)</f>
        <v>0.026684</v>
      </c>
      <c r="H360" s="29">
        <f>VLOOKUP(VLOOKUP($B360,BTS!$E$2:$F$58,2,FALSE),Transpose_Avg_q4er_dw!$O$1:$AA$52,6,FALSE)</f>
        <v>0.028224</v>
      </c>
      <c r="I360" s="29">
        <f>VLOOKUP(VLOOKUP($B360,BTS!$E$2:$F$58,2,FALSE),Transpose_Avg_q4er_dw!$O$1:$AA$52,7,FALSE)</f>
        <v>0.02706</v>
      </c>
      <c r="J360" s="29">
        <f>VLOOKUP(VLOOKUP($B360,BTS!$E$2:$F$58,2,FALSE),Transpose_Avg_q4er_dw!$O$1:$AA$52,8,FALSE)</f>
        <v>0.027483</v>
      </c>
      <c r="K360" s="29">
        <f>VLOOKUP(VLOOKUP($B360,BTS!$E$2:$F$58,2,FALSE),Transpose_Avg_q4er_dw!$O$1:$AA$52,9,FALSE)</f>
        <v>0.024774</v>
      </c>
      <c r="L360" s="29">
        <f>VLOOKUP(VLOOKUP($B360,BTS!$E$2:$F$58,2,FALSE),Transpose_Avg_q4er_dw!$O$1:$AA$52,10,FALSE)</f>
        <v>0.020809</v>
      </c>
      <c r="M360" s="29">
        <f>VLOOKUP(VLOOKUP($B360,BTS!$E$2:$F$58,2,FALSE),Transpose_Avg_q4er_dw!$O$1:$AA$52,11,FALSE)</f>
        <v>0.024884</v>
      </c>
      <c r="N360" s="29">
        <f>VLOOKUP(VLOOKUP($B360,BTS!$E$2:$F$58,2,FALSE),Transpose_Avg_q4er_dw!$O$1:$AA$52,12,FALSE)</f>
        <v>0.029624</v>
      </c>
      <c r="O360" s="110">
        <f>VLOOKUP(VLOOKUP($B360,BTS!$E$2:$F$58,2,FALSE),Transpose_Avg_q4er_dw!$O$1:$AA$52,13,FALSE)</f>
        <v>0.031813</v>
      </c>
    </row>
    <row r="361" spans="2:15" ht="16" hidden="1" outlineLevel="1" thickBot="1">
      <c r="B361" s="55" t="s">
        <v>155</v>
      </c>
      <c r="C361" s="173">
        <f>VLOOKUP(VLOOKUP($B361,VName,2,FALSE),Regression_q4er_dw!$J$7:$K$49,2,FALSE)</f>
        <v>-1.6010598013847</v>
      </c>
      <c r="D361" s="29">
        <f>VLOOKUP(VLOOKUP($B361,BTS!$E$2:$F$58,2,FALSE),Transpose_Avg_q4er_dw!$O$1:$AA$52,2,FALSE)</f>
        <v>0.211299</v>
      </c>
      <c r="E361" s="29">
        <f>VLOOKUP(VLOOKUP($B361,BTS!$E$2:$F$58,2,FALSE),Transpose_Avg_q4er_dw!$O$1:$AA$52,3,FALSE)</f>
        <v>0.17123</v>
      </c>
      <c r="F361" s="29">
        <f>VLOOKUP(VLOOKUP($B361,BTS!$E$2:$F$58,2,FALSE),Transpose_Avg_q4er_dw!$O$1:$AA$52,4,FALSE)</f>
        <v>0.202856</v>
      </c>
      <c r="G361" s="29">
        <f>VLOOKUP(VLOOKUP($B361,BTS!$E$2:$F$58,2,FALSE),Transpose_Avg_q4er_dw!$O$1:$AA$52,5,FALSE)</f>
        <v>0.16572</v>
      </c>
      <c r="H361" s="29">
        <f>VLOOKUP(VLOOKUP($B361,BTS!$E$2:$F$58,2,FALSE),Transpose_Avg_q4er_dw!$O$1:$AA$52,6,FALSE)</f>
        <v>0.271159</v>
      </c>
      <c r="I361" s="29">
        <f>VLOOKUP(VLOOKUP($B361,BTS!$E$2:$F$58,2,FALSE),Transpose_Avg_q4er_dw!$O$1:$AA$52,7,FALSE)</f>
        <v>0.185399</v>
      </c>
      <c r="J361" s="29">
        <f>VLOOKUP(VLOOKUP($B361,BTS!$E$2:$F$58,2,FALSE),Transpose_Avg_q4er_dw!$O$1:$AA$52,8,FALSE)</f>
        <v>0.210695</v>
      </c>
      <c r="K361" s="29">
        <f>VLOOKUP(VLOOKUP($B361,BTS!$E$2:$F$58,2,FALSE),Transpose_Avg_q4er_dw!$O$1:$AA$52,9,FALSE)</f>
        <v>0.157265</v>
      </c>
      <c r="L361" s="29">
        <f>VLOOKUP(VLOOKUP($B361,BTS!$E$2:$F$58,2,FALSE),Transpose_Avg_q4er_dw!$O$1:$AA$52,10,FALSE)</f>
        <v>0.191981</v>
      </c>
      <c r="M361" s="29">
        <f>VLOOKUP(VLOOKUP($B361,BTS!$E$2:$F$58,2,FALSE),Transpose_Avg_q4er_dw!$O$1:$AA$52,11,FALSE)</f>
        <v>0.252355</v>
      </c>
      <c r="N361" s="29">
        <f>VLOOKUP(VLOOKUP($B361,BTS!$E$2:$F$58,2,FALSE),Transpose_Avg_q4er_dw!$O$1:$AA$52,12,FALSE)</f>
        <v>0.198667</v>
      </c>
      <c r="O361" s="110">
        <f>VLOOKUP(VLOOKUP($B361,BTS!$E$2:$F$58,2,FALSE),Transpose_Avg_q4er_dw!$O$1:$AA$52,13,FALSE)</f>
        <v>0.196487</v>
      </c>
    </row>
    <row r="362" spans="2:15" ht="17" hidden="1" outlineLevel="1" thickBot="1">
      <c r="B362" s="33" t="s">
        <v>156</v>
      </c>
      <c r="C362" s="173">
        <f>VLOOKUP(VLOOKUP($B362,VName,2,FALSE),Regression_q4er_dw!$J$7:$K$49,2,FALSE)</f>
        <v>0</v>
      </c>
      <c r="D362" s="29">
        <f>VLOOKUP(VLOOKUP($B362,BTS!$E$2:$F$58,2,FALSE),Transpose_Avg_q4er_dw!$O$1:$AA$52,2,FALSE)</f>
        <v>0.043559</v>
      </c>
      <c r="E362" s="29">
        <f>VLOOKUP(VLOOKUP($B362,BTS!$E$2:$F$58,2,FALSE),Transpose_Avg_q4er_dw!$O$1:$AA$52,3,FALSE)</f>
        <v>0.026991</v>
      </c>
      <c r="F362" s="29">
        <f>VLOOKUP(VLOOKUP($B362,BTS!$E$2:$F$58,2,FALSE),Transpose_Avg_q4er_dw!$O$1:$AA$52,4,FALSE)</f>
        <v>0.030245</v>
      </c>
      <c r="G362" s="29">
        <f>VLOOKUP(VLOOKUP($B362,BTS!$E$2:$F$58,2,FALSE),Transpose_Avg_q4er_dw!$O$1:$AA$52,5,FALSE)</f>
        <v>0.043066</v>
      </c>
      <c r="H362" s="29">
        <f>VLOOKUP(VLOOKUP($B362,BTS!$E$2:$F$58,2,FALSE),Transpose_Avg_q4er_dw!$O$1:$AA$52,6,FALSE)</f>
        <v>0.037169</v>
      </c>
      <c r="I362" s="29">
        <f>VLOOKUP(VLOOKUP($B362,BTS!$E$2:$F$58,2,FALSE),Transpose_Avg_q4er_dw!$O$1:$AA$52,7,FALSE)</f>
        <v>0.042924</v>
      </c>
      <c r="J362" s="29">
        <f>VLOOKUP(VLOOKUP($B362,BTS!$E$2:$F$58,2,FALSE),Transpose_Avg_q4er_dw!$O$1:$AA$52,8,FALSE)</f>
        <v>0.06844</v>
      </c>
      <c r="K362" s="29">
        <f>VLOOKUP(VLOOKUP($B362,BTS!$E$2:$F$58,2,FALSE),Transpose_Avg_q4er_dw!$O$1:$AA$52,9,FALSE)</f>
        <v>0.07384</v>
      </c>
      <c r="L362" s="29">
        <f>VLOOKUP(VLOOKUP($B362,BTS!$E$2:$F$58,2,FALSE),Transpose_Avg_q4er_dw!$O$1:$AA$52,10,FALSE)</f>
        <v>0.038096</v>
      </c>
      <c r="M362" s="29">
        <f>VLOOKUP(VLOOKUP($B362,BTS!$E$2:$F$58,2,FALSE),Transpose_Avg_q4er_dw!$O$1:$AA$52,11,FALSE)</f>
        <v>0.043248</v>
      </c>
      <c r="N362" s="29">
        <f>VLOOKUP(VLOOKUP($B362,BTS!$E$2:$F$58,2,FALSE),Transpose_Avg_q4er_dw!$O$1:$AA$52,12,FALSE)</f>
        <v>0.033355</v>
      </c>
      <c r="O362" s="110">
        <f>VLOOKUP(VLOOKUP($B362,BTS!$E$2:$F$58,2,FALSE),Transpose_Avg_q4er_dw!$O$1:$AA$52,13,FALSE)</f>
        <v>0.046386</v>
      </c>
    </row>
    <row r="363" spans="2:15" ht="16" hidden="1" outlineLevel="1" thickBot="1">
      <c r="B363" s="56" t="s">
        <v>157</v>
      </c>
      <c r="C363" s="173">
        <f>VLOOKUP(VLOOKUP($B363,VName,2,FALSE),Regression_q4er_dw!$J$7:$K$49,2,FALSE)</f>
        <v>0</v>
      </c>
      <c r="D363" s="29">
        <f>VLOOKUP(VLOOKUP($B363,BTS!$E$2:$F$58,2,FALSE),Transpose_Avg_q4er_dw!$O$1:$AA$52,2,FALSE)</f>
        <v>0.048138</v>
      </c>
      <c r="E363" s="29">
        <f>VLOOKUP(VLOOKUP($B363,BTS!$E$2:$F$58,2,FALSE),Transpose_Avg_q4er_dw!$O$1:$AA$52,3,FALSE)</f>
        <v>0.039978</v>
      </c>
      <c r="F363" s="29">
        <f>VLOOKUP(VLOOKUP($B363,BTS!$E$2:$F$58,2,FALSE),Transpose_Avg_q4er_dw!$O$1:$AA$52,4,FALSE)</f>
        <v>0.032322</v>
      </c>
      <c r="G363" s="29">
        <f>VLOOKUP(VLOOKUP($B363,BTS!$E$2:$F$58,2,FALSE),Transpose_Avg_q4er_dw!$O$1:$AA$52,5,FALSE)</f>
        <v>0.035111</v>
      </c>
      <c r="H363" s="29">
        <f>VLOOKUP(VLOOKUP($B363,BTS!$E$2:$F$58,2,FALSE),Transpose_Avg_q4er_dw!$O$1:$AA$52,6,FALSE)</f>
        <v>0.027906</v>
      </c>
      <c r="I363" s="29">
        <f>VLOOKUP(VLOOKUP($B363,BTS!$E$2:$F$58,2,FALSE),Transpose_Avg_q4er_dw!$O$1:$AA$52,7,FALSE)</f>
        <v>0.037</v>
      </c>
      <c r="J363" s="29">
        <f>VLOOKUP(VLOOKUP($B363,BTS!$E$2:$F$58,2,FALSE),Transpose_Avg_q4er_dw!$O$1:$AA$52,8,FALSE)</f>
        <v>0.039038</v>
      </c>
      <c r="K363" s="29">
        <f>VLOOKUP(VLOOKUP($B363,BTS!$E$2:$F$58,2,FALSE),Transpose_Avg_q4er_dw!$O$1:$AA$52,9,FALSE)</f>
        <v>0.034449</v>
      </c>
      <c r="L363" s="29">
        <f>VLOOKUP(VLOOKUP($B363,BTS!$E$2:$F$58,2,FALSE),Transpose_Avg_q4er_dw!$O$1:$AA$52,10,FALSE)</f>
        <v>0.032239</v>
      </c>
      <c r="M363" s="29">
        <f>VLOOKUP(VLOOKUP($B363,BTS!$E$2:$F$58,2,FALSE),Transpose_Avg_q4er_dw!$O$1:$AA$52,11,FALSE)</f>
        <v>0.030755</v>
      </c>
      <c r="N363" s="29">
        <f>VLOOKUP(VLOOKUP($B363,BTS!$E$2:$F$58,2,FALSE),Transpose_Avg_q4er_dw!$O$1:$AA$52,12,FALSE)</f>
        <v>0.030202</v>
      </c>
      <c r="O363" s="110">
        <f>VLOOKUP(VLOOKUP($B363,BTS!$E$2:$F$58,2,FALSE),Transpose_Avg_q4er_dw!$O$1:$AA$52,13,FALSE)</f>
        <v>0.032776</v>
      </c>
    </row>
    <row r="364" spans="2:15" ht="16" hidden="1" outlineLevel="1">
      <c r="B364" s="34" t="s">
        <v>159</v>
      </c>
      <c r="C364" s="35"/>
      <c r="D364" s="92">
        <f>VLOOKUP(INDEX(BTS!$A$3:$A$14,MATCH(D$11,BTS!$C$3:$C$14,0),1)&amp;".region",Regression_q4er_dw!$J$51:$K$62,2,FALSE)</f>
        <v>1.25982188862206</v>
      </c>
      <c r="E364" s="92">
        <f>VLOOKUP(INDEX(BTS!$A$3:$A$14,MATCH(E$11,BTS!$C$3:$C$14,0),1)&amp;".region",Regression_q4er_dw!$J$51:$K$62,2,FALSE)</f>
        <v>1.1811855521510801</v>
      </c>
      <c r="F364" s="92">
        <f>VLOOKUP(INDEX(BTS!$A$3:$A$14,MATCH(F$11,BTS!$C$3:$C$14,0),1)&amp;".region",Regression_q4er_dw!$J$51:$K$62,2,FALSE)</f>
        <v>1.2795295444490704</v>
      </c>
      <c r="G364" s="92">
        <f>VLOOKUP(INDEX(BTS!$A$3:$A$14,MATCH(G$11,BTS!$C$3:$C$14,0),1)&amp;".region",Regression_q4er_dw!$J$51:$K$62,2,FALSE)</f>
        <v>1.2447784435537446</v>
      </c>
      <c r="H364" s="92">
        <f>VLOOKUP(INDEX(BTS!$A$3:$A$14,MATCH(H$11,BTS!$C$3:$C$14,0),1)&amp;".region",Regression_q4er_dw!$J$51:$K$62,2,FALSE)</f>
        <v>1.2025149141687095</v>
      </c>
      <c r="I364" s="92">
        <f>VLOOKUP(INDEX(BTS!$A$3:$A$14,MATCH(I$11,BTS!$C$3:$C$14,0),1)&amp;".region",Regression_q4er_dw!$J$51:$K$62,2,FALSE)</f>
        <v>1.2887480032657963</v>
      </c>
      <c r="J364" s="92">
        <f>VLOOKUP(INDEX(BTS!$A$3:$A$14,MATCH(J$11,BTS!$C$3:$C$14,0),1)&amp;".region",Regression_q4er_dw!$J$51:$K$62,2,FALSE)</f>
        <v>1.380042965099205</v>
      </c>
      <c r="K364" s="92">
        <f>VLOOKUP(INDEX(BTS!$A$3:$A$14,MATCH(K$11,BTS!$C$3:$C$14,0),1)&amp;".region",Regression_q4er_dw!$J$51:$K$62,2,FALSE)</f>
        <v>1.242598202436311</v>
      </c>
      <c r="L364" s="92">
        <f>VLOOKUP(INDEX(BTS!$A$3:$A$14,MATCH(L$11,BTS!$C$3:$C$14,0),1)&amp;".region",Regression_q4er_dw!$J$51:$K$62,2,FALSE)</f>
        <v>1.2051729269738722</v>
      </c>
      <c r="M364" s="92">
        <f>VLOOKUP(INDEX(BTS!$A$3:$A$14,MATCH(M$11,BTS!$C$3:$C$14,0),1)&amp;".region",Regression_q4er_dw!$J$51:$K$62,2,FALSE)</f>
        <v>1.2976430292195704</v>
      </c>
      <c r="N364" s="92">
        <f>VLOOKUP(INDEX(BTS!$A$3:$A$14,MATCH(N$11,BTS!$C$3:$C$14,0),1)&amp;".region",Regression_q4er_dw!$J$51:$K$62,2,FALSE)</f>
        <v>1.2714512062842949</v>
      </c>
      <c r="O364" s="92">
        <f>VLOOKUP(INDEX(BTS!$A$3:$A$14,MATCH(O$11,BTS!$C$3:$C$14,0),1)&amp;".region",Regression_q4er_dw!$J$51:$K$62,2,FALSE)</f>
        <v>1.049813255576607</v>
      </c>
    </row>
    <row r="365" spans="2:15" ht="16" hidden="1" outlineLevel="1" thickBot="1">
      <c r="B365" s="36" t="s">
        <v>215</v>
      </c>
      <c r="C365" s="37"/>
      <c r="D365" s="38">
        <f>D364-AVERAGE($D$364:$O$364)</f>
        <v>0.017880227638699786</v>
      </c>
      <c r="E365" s="38">
        <f t="shared" si="23" ref="E365:O365">E364-AVERAGE($D$364:$O$364)</f>
        <v>-0.06075610883228011</v>
      </c>
      <c r="F365" s="38">
        <f t="shared" si="23"/>
        <v>0.03758788346571018</v>
      </c>
      <c r="G365" s="38">
        <f t="shared" si="23"/>
        <v>0.002836782570384333</v>
      </c>
      <c r="H365" s="38">
        <f t="shared" si="23"/>
        <v>-0.03942674681465075</v>
      </c>
      <c r="I365" s="38">
        <f t="shared" si="23"/>
        <v>0.046806342282436075</v>
      </c>
      <c r="J365" s="38">
        <f t="shared" si="23"/>
        <v>0.13810130411584476</v>
      </c>
      <c r="K365" s="38">
        <f t="shared" si="23"/>
        <v>6.565414529506874E-4</v>
      </c>
      <c r="L365" s="38">
        <f t="shared" si="23"/>
        <v>-0.03676873400948799</v>
      </c>
      <c r="M365" s="38">
        <f t="shared" si="23"/>
        <v>0.05570136823621019</v>
      </c>
      <c r="N365" s="38">
        <f t="shared" si="23"/>
        <v>0.029509545300934636</v>
      </c>
      <c r="O365" s="38">
        <f t="shared" si="23"/>
        <v>-0.19212840540675313</v>
      </c>
    </row>
    <row r="366" spans="2:15" ht="20" collapsed="1" thickBot="1">
      <c r="B366" s="197" t="s">
        <v>207</v>
      </c>
      <c r="C366" s="198"/>
      <c r="D366" s="199"/>
      <c r="E366" s="198"/>
      <c r="F366" s="198"/>
      <c r="G366" s="198"/>
      <c r="H366" s="198"/>
      <c r="I366" s="198"/>
      <c r="J366" s="198"/>
      <c r="K366" s="198"/>
      <c r="L366" s="198"/>
      <c r="M366" s="198"/>
      <c r="N366" s="198"/>
      <c r="O366" s="200"/>
    </row>
    <row r="367" ht="16" thickBot="1"/>
    <row r="368" spans="1:15" ht="20" hidden="1" outlineLevel="1" thickBot="1">
      <c r="A368" t="s">
        <v>217</v>
      </c>
      <c r="B368" s="197" t="s">
        <v>177</v>
      </c>
      <c r="C368" s="198"/>
      <c r="D368" s="199"/>
      <c r="E368" s="198"/>
      <c r="F368" s="198"/>
      <c r="G368" s="198"/>
      <c r="H368" s="198"/>
      <c r="I368" s="198"/>
      <c r="J368" s="198"/>
      <c r="K368" s="198"/>
      <c r="L368" s="198"/>
      <c r="M368" s="198"/>
      <c r="N368" s="198"/>
      <c r="O368" s="200"/>
    </row>
    <row r="369" spans="1:15" ht="16" hidden="1" outlineLevel="1" thickBot="1">
      <c r="A369" t="s">
        <v>41</v>
      </c>
      <c r="B369" s="201" t="s">
        <v>213</v>
      </c>
      <c r="C369" s="202"/>
      <c r="D369" s="203">
        <v>2024</v>
      </c>
      <c r="E369" s="203">
        <f>D369</f>
        <v>2024</v>
      </c>
      <c r="F369" s="203">
        <f t="shared" si="24" ref="F369:O369">E369</f>
        <v>2024</v>
      </c>
      <c r="G369" s="203">
        <f t="shared" si="24"/>
        <v>2024</v>
      </c>
      <c r="H369" s="203">
        <f t="shared" si="24"/>
        <v>2024</v>
      </c>
      <c r="I369" s="203">
        <f t="shared" si="24"/>
        <v>2024</v>
      </c>
      <c r="J369" s="203">
        <f t="shared" si="24"/>
        <v>2024</v>
      </c>
      <c r="K369" s="203">
        <f t="shared" si="24"/>
        <v>2024</v>
      </c>
      <c r="L369" s="203">
        <f t="shared" si="24"/>
        <v>2024</v>
      </c>
      <c r="M369" s="203">
        <f t="shared" si="24"/>
        <v>2024</v>
      </c>
      <c r="N369" s="203">
        <f t="shared" si="24"/>
        <v>2024</v>
      </c>
      <c r="O369" s="203">
        <f t="shared" si="24"/>
        <v>2024</v>
      </c>
    </row>
    <row r="370" spans="2:15" ht="16" hidden="1" outlineLevel="1" thickBot="1">
      <c r="B370" s="204" t="s">
        <v>214</v>
      </c>
      <c r="C370" s="205" t="s">
        <v>114</v>
      </c>
      <c r="D370" s="205" t="s">
        <v>85</v>
      </c>
      <c r="E370" s="205" t="s">
        <v>164</v>
      </c>
      <c r="F370" s="205" t="s">
        <v>77</v>
      </c>
      <c r="G370" s="205" t="s">
        <v>165</v>
      </c>
      <c r="H370" s="205" t="s">
        <v>166</v>
      </c>
      <c r="I370" s="205" t="s">
        <v>167</v>
      </c>
      <c r="J370" s="205" t="s">
        <v>168</v>
      </c>
      <c r="K370" s="205" t="s">
        <v>169</v>
      </c>
      <c r="L370" s="205" t="s">
        <v>170</v>
      </c>
      <c r="M370" s="205" t="s">
        <v>171</v>
      </c>
      <c r="N370" s="205" t="s">
        <v>172</v>
      </c>
      <c r="O370" s="205" t="s">
        <v>173</v>
      </c>
    </row>
    <row r="371" spans="2:15" ht="17" hidden="1" outlineLevel="1" thickBot="1">
      <c r="B371" s="54" t="s">
        <v>115</v>
      </c>
      <c r="C371" s="28">
        <f>VLOOKUP(VLOOKUP($B371,VName,2,FALSE),Regression_me_dw!$J$7:$K$50,2,FALSE)</f>
        <v>0</v>
      </c>
      <c r="D371" s="29">
        <f>VLOOKUP(VLOOKUP($B371,BTS!$E$2:$F$60,2,FALSE),Transpose_Avg_me_dw!$O$1:$AA$52,2,FALSE)</f>
        <v>0.409090909090909</v>
      </c>
      <c r="E371" s="29">
        <f>VLOOKUP(VLOOKUP($B371,BTS!$E$2:$F$60,2,FALSE),Transpose_Avg_me_dw!$O$1:$AA$52,3,FALSE)</f>
        <v>0.386363636363636</v>
      </c>
      <c r="F371" s="29">
        <f>VLOOKUP(VLOOKUP($B371,BTS!$E$2:$F$60,2,FALSE),Transpose_Avg_me_dw!$O$1:$AA$52,4,FALSE)</f>
        <v>0.444444444444444</v>
      </c>
      <c r="G371" s="29">
        <f>VLOOKUP(VLOOKUP($B371,BTS!$E$2:$F$60,2,FALSE),Transpose_Avg_me_dw!$O$1:$AA$52,5,FALSE)</f>
        <v>0.55</v>
      </c>
      <c r="H371" s="29">
        <f>VLOOKUP(VLOOKUP($B371,BTS!$E$2:$F$60,2,FALSE),Transpose_Avg_me_dw!$O$1:$AA$52,6,FALSE)</f>
        <v>0.549295774647887</v>
      </c>
      <c r="I371" s="29">
        <f>VLOOKUP(VLOOKUP($B371,BTS!$E$2:$F$60,2,FALSE),Transpose_Avg_me_dw!$O$1:$AA$52,7,FALSE)</f>
        <v>0.573529411764706</v>
      </c>
      <c r="J371" s="29">
        <f>VLOOKUP(VLOOKUP($B371,BTS!$E$2:$F$60,2,FALSE),Transpose_Avg_me_dw!$O$1:$AA$52,8,FALSE)</f>
        <v>0.60</v>
      </c>
      <c r="K371" s="29">
        <f>VLOOKUP(VLOOKUP($B371,BTS!$E$2:$F$60,2,FALSE),Transpose_Avg_me_dw!$O$1:$AA$52,9,FALSE)</f>
        <v>0.428571428571429</v>
      </c>
      <c r="L371" s="29">
        <f>VLOOKUP(VLOOKUP($B371,BTS!$E$2:$F$60,2,FALSE),Transpose_Avg_me_dw!$O$1:$AA$52,10,FALSE)</f>
        <v>0.60</v>
      </c>
      <c r="M371" s="29">
        <f>VLOOKUP(VLOOKUP($B371,BTS!$E$2:$F$60,2,FALSE),Transpose_Avg_me_dw!$O$1:$AA$52,11,FALSE)</f>
        <v>0.64</v>
      </c>
      <c r="N371" s="29">
        <f>VLOOKUP(VLOOKUP($B371,BTS!$E$2:$F$60,2,FALSE),Transpose_Avg_me_dw!$O$1:$AA$52,12,FALSE)</f>
        <v>0.40</v>
      </c>
      <c r="O371" s="110">
        <f>VLOOKUP(VLOOKUP($B371,BTS!$E$2:$F$60,2,FALSE),Transpose_Avg_me_dw!$O$1:$AA$52,13,FALSE)</f>
        <v>0.666666666666667</v>
      </c>
    </row>
    <row r="372" spans="2:15" ht="17" hidden="1" outlineLevel="1" thickBot="1">
      <c r="B372" s="31" t="s">
        <v>116</v>
      </c>
      <c r="C372" s="28">
        <f>VLOOKUP(VLOOKUP($B372,VName,2,FALSE),Regression_me_dw!$J$7:$K$50,2,FALSE)</f>
        <v>0</v>
      </c>
      <c r="D372" s="29">
        <f>VLOOKUP(VLOOKUP($B372,BTS!$E$2:$F$60,2,FALSE),Transpose_Avg_me_dw!$O$1:$AA$52,2,FALSE)</f>
        <v>0.113636363636364</v>
      </c>
      <c r="E372" s="29">
        <f>VLOOKUP(VLOOKUP($B372,BTS!$E$2:$F$60,2,FALSE),Transpose_Avg_me_dw!$O$1:$AA$52,3,FALSE)</f>
        <v>0.0454545454545455</v>
      </c>
      <c r="F372" s="29">
        <f>VLOOKUP(VLOOKUP($B372,BTS!$E$2:$F$60,2,FALSE),Transpose_Avg_me_dw!$O$1:$AA$52,4,FALSE)</f>
        <v>0</v>
      </c>
      <c r="G372" s="29">
        <f>VLOOKUP(VLOOKUP($B372,BTS!$E$2:$F$60,2,FALSE),Transpose_Avg_me_dw!$O$1:$AA$52,5,FALSE)</f>
        <v>0</v>
      </c>
      <c r="H372" s="29">
        <f>VLOOKUP(VLOOKUP($B372,BTS!$E$2:$F$60,2,FALSE),Transpose_Avg_me_dw!$O$1:$AA$52,6,FALSE)</f>
        <v>0.0140845070422535</v>
      </c>
      <c r="I372" s="29">
        <f>VLOOKUP(VLOOKUP($B372,BTS!$E$2:$F$60,2,FALSE),Transpose_Avg_me_dw!$O$1:$AA$52,7,FALSE)</f>
        <v>0.0588235294117647</v>
      </c>
      <c r="J372" s="29">
        <f>VLOOKUP(VLOOKUP($B372,BTS!$E$2:$F$60,2,FALSE),Transpose_Avg_me_dw!$O$1:$AA$52,8,FALSE)</f>
        <v>0.20</v>
      </c>
      <c r="K372" s="29">
        <f>VLOOKUP(VLOOKUP($B372,BTS!$E$2:$F$60,2,FALSE),Transpose_Avg_me_dw!$O$1:$AA$52,9,FALSE)</f>
        <v>0</v>
      </c>
      <c r="L372" s="29">
        <f>VLOOKUP(VLOOKUP($B372,BTS!$E$2:$F$60,2,FALSE),Transpose_Avg_me_dw!$O$1:$AA$52,10,FALSE)</f>
        <v>0.20</v>
      </c>
      <c r="M372" s="29">
        <f>VLOOKUP(VLOOKUP($B372,BTS!$E$2:$F$60,2,FALSE),Transpose_Avg_me_dw!$O$1:$AA$52,11,FALSE)</f>
        <v>0.04</v>
      </c>
      <c r="N372" s="29">
        <f>VLOOKUP(VLOOKUP($B372,BTS!$E$2:$F$60,2,FALSE),Transpose_Avg_me_dw!$O$1:$AA$52,12,FALSE)</f>
        <v>0</v>
      </c>
      <c r="O372" s="110">
        <f>VLOOKUP(VLOOKUP($B372,BTS!$E$2:$F$60,2,FALSE),Transpose_Avg_me_dw!$O$1:$AA$52,13,FALSE)</f>
        <v>0</v>
      </c>
    </row>
    <row r="373" spans="2:15" ht="17" hidden="1" outlineLevel="1" thickBot="1">
      <c r="B373" s="31" t="s">
        <v>117</v>
      </c>
      <c r="C373" s="28">
        <f>VLOOKUP(VLOOKUP($B373,VName,2,FALSE),Regression_me_dw!$J$7:$K$50,2,FALSE)</f>
        <v>4222.10824728236</v>
      </c>
      <c r="D373" s="29">
        <f>VLOOKUP(VLOOKUP($B373,BTS!$E$2:$F$60,2,FALSE),Transpose_Avg_me_dw!$O$1:$AA$52,2,FALSE)</f>
        <v>0.454545454545455</v>
      </c>
      <c r="E373" s="29">
        <f>VLOOKUP(VLOOKUP($B373,BTS!$E$2:$F$60,2,FALSE),Transpose_Avg_me_dw!$O$1:$AA$52,3,FALSE)</f>
        <v>0.431818181818182</v>
      </c>
      <c r="F373" s="29">
        <f>VLOOKUP(VLOOKUP($B373,BTS!$E$2:$F$60,2,FALSE),Transpose_Avg_me_dw!$O$1:$AA$52,4,FALSE)</f>
        <v>0.333333333333333</v>
      </c>
      <c r="G373" s="29">
        <f>VLOOKUP(VLOOKUP($B373,BTS!$E$2:$F$60,2,FALSE),Transpose_Avg_me_dw!$O$1:$AA$52,5,FALSE)</f>
        <v>0.30</v>
      </c>
      <c r="H373" s="29">
        <f>VLOOKUP(VLOOKUP($B373,BTS!$E$2:$F$60,2,FALSE),Transpose_Avg_me_dw!$O$1:$AA$52,6,FALSE)</f>
        <v>0.323943661971831</v>
      </c>
      <c r="I373" s="29">
        <f>VLOOKUP(VLOOKUP($B373,BTS!$E$2:$F$60,2,FALSE),Transpose_Avg_me_dw!$O$1:$AA$52,7,FALSE)</f>
        <v>0.382352941176471</v>
      </c>
      <c r="J373" s="29">
        <f>VLOOKUP(VLOOKUP($B373,BTS!$E$2:$F$60,2,FALSE),Transpose_Avg_me_dw!$O$1:$AA$52,8,FALSE)</f>
        <v>0.40</v>
      </c>
      <c r="K373" s="29">
        <f>VLOOKUP(VLOOKUP($B373,BTS!$E$2:$F$60,2,FALSE),Transpose_Avg_me_dw!$O$1:$AA$52,9,FALSE)</f>
        <v>0.50</v>
      </c>
      <c r="L373" s="29">
        <f>VLOOKUP(VLOOKUP($B373,BTS!$E$2:$F$60,2,FALSE),Transpose_Avg_me_dw!$O$1:$AA$52,10,FALSE)</f>
        <v>0.20</v>
      </c>
      <c r="M373" s="29">
        <f>VLOOKUP(VLOOKUP($B373,BTS!$E$2:$F$60,2,FALSE),Transpose_Avg_me_dw!$O$1:$AA$52,11,FALSE)</f>
        <v>0.36</v>
      </c>
      <c r="N373" s="29">
        <f>VLOOKUP(VLOOKUP($B373,BTS!$E$2:$F$60,2,FALSE),Transpose_Avg_me_dw!$O$1:$AA$52,12,FALSE)</f>
        <v>0.371428571428571</v>
      </c>
      <c r="O373" s="110">
        <f>VLOOKUP(VLOOKUP($B373,BTS!$E$2:$F$60,2,FALSE),Transpose_Avg_me_dw!$O$1:$AA$52,13,FALSE)</f>
        <v>0.433333333333333</v>
      </c>
    </row>
    <row r="374" spans="2:15" ht="17" hidden="1" outlineLevel="1" thickBot="1">
      <c r="B374" s="31" t="s">
        <v>118</v>
      </c>
      <c r="C374" s="28">
        <f>VLOOKUP(VLOOKUP($B374,VName,2,FALSE),Regression_me_dw!$J$7:$K$50,2,FALSE)</f>
        <v>0</v>
      </c>
      <c r="D374" s="29">
        <f>VLOOKUP(VLOOKUP($B374,BTS!$E$2:$F$60,2,FALSE),Transpose_Avg_me_dw!$O$1:$AA$52,2,FALSE)</f>
        <v>0.181818181818182</v>
      </c>
      <c r="E374" s="29">
        <f>VLOOKUP(VLOOKUP($B374,BTS!$E$2:$F$60,2,FALSE),Transpose_Avg_me_dw!$O$1:$AA$52,3,FALSE)</f>
        <v>0.181818181818182</v>
      </c>
      <c r="F374" s="29">
        <f>VLOOKUP(VLOOKUP($B374,BTS!$E$2:$F$60,2,FALSE),Transpose_Avg_me_dw!$O$1:$AA$52,4,FALSE)</f>
        <v>0.333333333333333</v>
      </c>
      <c r="G374" s="29">
        <f>VLOOKUP(VLOOKUP($B374,BTS!$E$2:$F$60,2,FALSE),Transpose_Avg_me_dw!$O$1:$AA$52,5,FALSE)</f>
        <v>0.45</v>
      </c>
      <c r="H374" s="29">
        <f>VLOOKUP(VLOOKUP($B374,BTS!$E$2:$F$60,2,FALSE),Transpose_Avg_me_dw!$O$1:$AA$52,6,FALSE)</f>
        <v>0.253521126760563</v>
      </c>
      <c r="I374" s="29">
        <f>VLOOKUP(VLOOKUP($B374,BTS!$E$2:$F$60,2,FALSE),Transpose_Avg_me_dw!$O$1:$AA$52,7,FALSE)</f>
        <v>0.279411764705882</v>
      </c>
      <c r="J374" s="29">
        <f>VLOOKUP(VLOOKUP($B374,BTS!$E$2:$F$60,2,FALSE),Transpose_Avg_me_dw!$O$1:$AA$52,8,FALSE)</f>
        <v>0.20</v>
      </c>
      <c r="K374" s="29">
        <f>VLOOKUP(VLOOKUP($B374,BTS!$E$2:$F$60,2,FALSE),Transpose_Avg_me_dw!$O$1:$AA$52,9,FALSE)</f>
        <v>0.142857142857143</v>
      </c>
      <c r="L374" s="29">
        <f>VLOOKUP(VLOOKUP($B374,BTS!$E$2:$F$60,2,FALSE),Transpose_Avg_me_dw!$O$1:$AA$52,10,FALSE)</f>
        <v>0</v>
      </c>
      <c r="M374" s="29">
        <f>VLOOKUP(VLOOKUP($B374,BTS!$E$2:$F$60,2,FALSE),Transpose_Avg_me_dw!$O$1:$AA$52,11,FALSE)</f>
        <v>0.44</v>
      </c>
      <c r="N374" s="29">
        <f>VLOOKUP(VLOOKUP($B374,BTS!$E$2:$F$60,2,FALSE),Transpose_Avg_me_dw!$O$1:$AA$52,12,FALSE)</f>
        <v>0.228571428571429</v>
      </c>
      <c r="O374" s="110">
        <f>VLOOKUP(VLOOKUP($B374,BTS!$E$2:$F$60,2,FALSE),Transpose_Avg_me_dw!$O$1:$AA$52,13,FALSE)</f>
        <v>0.366666666666667</v>
      </c>
    </row>
    <row r="375" spans="2:15" ht="17" hidden="1" outlineLevel="1" thickBot="1">
      <c r="B375" s="31" t="s">
        <v>119</v>
      </c>
      <c r="C375" s="28">
        <f>VLOOKUP(VLOOKUP($B375,VName,2,FALSE),Regression_me_dw!$J$7:$K$50,2,FALSE)</f>
        <v>0</v>
      </c>
      <c r="D375" s="29">
        <f>VLOOKUP(VLOOKUP($B375,BTS!$E$2:$F$60,2,FALSE),Transpose_Avg_me_dw!$O$1:$AA$52,2,FALSE)</f>
        <v>0.113636363636364</v>
      </c>
      <c r="E375" s="29">
        <f>VLOOKUP(VLOOKUP($B375,BTS!$E$2:$F$60,2,FALSE),Transpose_Avg_me_dw!$O$1:$AA$52,3,FALSE)</f>
        <v>0.159090909090909</v>
      </c>
      <c r="F375" s="29">
        <f>VLOOKUP(VLOOKUP($B375,BTS!$E$2:$F$60,2,FALSE),Transpose_Avg_me_dw!$O$1:$AA$52,4,FALSE)</f>
        <v>0.148148148148148</v>
      </c>
      <c r="G375" s="29">
        <f>VLOOKUP(VLOOKUP($B375,BTS!$E$2:$F$60,2,FALSE),Transpose_Avg_me_dw!$O$1:$AA$52,5,FALSE)</f>
        <v>0.10</v>
      </c>
      <c r="H375" s="29">
        <f>VLOOKUP(VLOOKUP($B375,BTS!$E$2:$F$60,2,FALSE),Transpose_Avg_me_dw!$O$1:$AA$52,6,FALSE)</f>
        <v>0.183098591549296</v>
      </c>
      <c r="I375" s="29">
        <f>VLOOKUP(VLOOKUP($B375,BTS!$E$2:$F$60,2,FALSE),Transpose_Avg_me_dw!$O$1:$AA$52,7,FALSE)</f>
        <v>0.132352941176471</v>
      </c>
      <c r="J375" s="29">
        <f>VLOOKUP(VLOOKUP($B375,BTS!$E$2:$F$60,2,FALSE),Transpose_Avg_me_dw!$O$1:$AA$52,8,FALSE)</f>
        <v>0</v>
      </c>
      <c r="K375" s="29">
        <f>VLOOKUP(VLOOKUP($B375,BTS!$E$2:$F$60,2,FALSE),Transpose_Avg_me_dw!$O$1:$AA$52,9,FALSE)</f>
        <v>0.178571428571429</v>
      </c>
      <c r="L375" s="29">
        <f>VLOOKUP(VLOOKUP($B375,BTS!$E$2:$F$60,2,FALSE),Transpose_Avg_me_dw!$O$1:$AA$52,10,FALSE)</f>
        <v>0.20</v>
      </c>
      <c r="M375" s="29">
        <f>VLOOKUP(VLOOKUP($B375,BTS!$E$2:$F$60,2,FALSE),Transpose_Avg_me_dw!$O$1:$AA$52,11,FALSE)</f>
        <v>0.04</v>
      </c>
      <c r="N375" s="29">
        <f>VLOOKUP(VLOOKUP($B375,BTS!$E$2:$F$60,2,FALSE),Transpose_Avg_me_dw!$O$1:$AA$52,12,FALSE)</f>
        <v>0.228571428571429</v>
      </c>
      <c r="O375" s="110">
        <f>VLOOKUP(VLOOKUP($B375,BTS!$E$2:$F$60,2,FALSE),Transpose_Avg_me_dw!$O$1:$AA$52,13,FALSE)</f>
        <v>0.20</v>
      </c>
    </row>
    <row r="376" spans="2:15" ht="17" hidden="1" outlineLevel="1" thickBot="1">
      <c r="B376" s="31" t="s">
        <v>120</v>
      </c>
      <c r="C376" s="28">
        <f>VLOOKUP(VLOOKUP($B376,VName,2,FALSE),Regression_me_dw!$J$7:$K$50,2,FALSE)</f>
        <v>0</v>
      </c>
      <c r="D376" s="29">
        <f>VLOOKUP(VLOOKUP($B376,BTS!$E$2:$F$60,2,FALSE),Transpose_Avg_me_dw!$O$1:$AA$52,2,FALSE)</f>
        <v>0.0681818181818182</v>
      </c>
      <c r="E376" s="29">
        <f>VLOOKUP(VLOOKUP($B376,BTS!$E$2:$F$60,2,FALSE),Transpose_Avg_me_dw!$O$1:$AA$52,3,FALSE)</f>
        <v>0.181818181818182</v>
      </c>
      <c r="F376" s="29">
        <f>VLOOKUP(VLOOKUP($B376,BTS!$E$2:$F$60,2,FALSE),Transpose_Avg_me_dw!$O$1:$AA$52,4,FALSE)</f>
        <v>0.185185185185185</v>
      </c>
      <c r="G376" s="29">
        <f>VLOOKUP(VLOOKUP($B376,BTS!$E$2:$F$60,2,FALSE),Transpose_Avg_me_dw!$O$1:$AA$52,5,FALSE)</f>
        <v>0.15</v>
      </c>
      <c r="H376" s="29">
        <f>VLOOKUP(VLOOKUP($B376,BTS!$E$2:$F$60,2,FALSE),Transpose_Avg_me_dw!$O$1:$AA$52,6,FALSE)</f>
        <v>0.225352112676056</v>
      </c>
      <c r="I376" s="29">
        <f>VLOOKUP(VLOOKUP($B376,BTS!$E$2:$F$60,2,FALSE),Transpose_Avg_me_dw!$O$1:$AA$52,7,FALSE)</f>
        <v>0.147058823529412</v>
      </c>
      <c r="J376" s="29">
        <f>VLOOKUP(VLOOKUP($B376,BTS!$E$2:$F$60,2,FALSE),Transpose_Avg_me_dw!$O$1:$AA$52,8,FALSE)</f>
        <v>0.20</v>
      </c>
      <c r="K376" s="29">
        <f>VLOOKUP(VLOOKUP($B376,BTS!$E$2:$F$60,2,FALSE),Transpose_Avg_me_dw!$O$1:$AA$52,9,FALSE)</f>
        <v>0.178571428571429</v>
      </c>
      <c r="L376" s="29">
        <f>VLOOKUP(VLOOKUP($B376,BTS!$E$2:$F$60,2,FALSE),Transpose_Avg_me_dw!$O$1:$AA$52,10,FALSE)</f>
        <v>0.40</v>
      </c>
      <c r="M376" s="29">
        <f>VLOOKUP(VLOOKUP($B376,BTS!$E$2:$F$60,2,FALSE),Transpose_Avg_me_dw!$O$1:$AA$52,11,FALSE)</f>
        <v>0.12</v>
      </c>
      <c r="N376" s="29">
        <f>VLOOKUP(VLOOKUP($B376,BTS!$E$2:$F$60,2,FALSE),Transpose_Avg_me_dw!$O$1:$AA$52,12,FALSE)</f>
        <v>0.171428571428571</v>
      </c>
      <c r="O376" s="110">
        <f>VLOOKUP(VLOOKUP($B376,BTS!$E$2:$F$60,2,FALSE),Transpose_Avg_me_dw!$O$1:$AA$52,13,FALSE)</f>
        <v>0</v>
      </c>
    </row>
    <row r="377" spans="2:15" ht="17" hidden="1" outlineLevel="1" thickBot="1">
      <c r="B377" s="31" t="s">
        <v>121</v>
      </c>
      <c r="C377" s="28">
        <f>VLOOKUP(VLOOKUP($B377,VName,2,FALSE),Regression_me_dw!$J$7:$K$50,2,FALSE)</f>
        <v>0</v>
      </c>
      <c r="D377" s="29">
        <f>VLOOKUP(VLOOKUP($B377,BTS!$E$2:$F$60,2,FALSE),Transpose_Avg_me_dw!$O$1:$AA$52,2,FALSE)</f>
        <v>0.25</v>
      </c>
      <c r="E377" s="29">
        <f>VLOOKUP(VLOOKUP($B377,BTS!$E$2:$F$60,2,FALSE),Transpose_Avg_me_dw!$O$1:$AA$52,3,FALSE)</f>
        <v>0.159090909090909</v>
      </c>
      <c r="F377" s="29">
        <f>VLOOKUP(VLOOKUP($B377,BTS!$E$2:$F$60,2,FALSE),Transpose_Avg_me_dw!$O$1:$AA$52,4,FALSE)</f>
        <v>0.0740740740740741</v>
      </c>
      <c r="G377" s="29">
        <f>VLOOKUP(VLOOKUP($B377,BTS!$E$2:$F$60,2,FALSE),Transpose_Avg_me_dw!$O$1:$AA$52,5,FALSE)</f>
        <v>0.05</v>
      </c>
      <c r="H377" s="29">
        <f>VLOOKUP(VLOOKUP($B377,BTS!$E$2:$F$60,2,FALSE),Transpose_Avg_me_dw!$O$1:$AA$52,6,FALSE)</f>
        <v>0.0985915492957746</v>
      </c>
      <c r="I377" s="29">
        <f>VLOOKUP(VLOOKUP($B377,BTS!$E$2:$F$60,2,FALSE),Transpose_Avg_me_dw!$O$1:$AA$52,7,FALSE)</f>
        <v>0.0735294117647059</v>
      </c>
      <c r="J377" s="29">
        <f>VLOOKUP(VLOOKUP($B377,BTS!$E$2:$F$60,2,FALSE),Transpose_Avg_me_dw!$O$1:$AA$52,8,FALSE)</f>
        <v>0.20</v>
      </c>
      <c r="K377" s="29">
        <f>VLOOKUP(VLOOKUP($B377,BTS!$E$2:$F$60,2,FALSE),Transpose_Avg_me_dw!$O$1:$AA$52,9,FALSE)</f>
        <v>0.0714285714285714</v>
      </c>
      <c r="L377" s="29">
        <f>VLOOKUP(VLOOKUP($B377,BTS!$E$2:$F$60,2,FALSE),Transpose_Avg_me_dw!$O$1:$AA$52,10,FALSE)</f>
        <v>0</v>
      </c>
      <c r="M377" s="29">
        <f>VLOOKUP(VLOOKUP($B377,BTS!$E$2:$F$60,2,FALSE),Transpose_Avg_me_dw!$O$1:$AA$52,11,FALSE)</f>
        <v>0.16</v>
      </c>
      <c r="N377" s="29">
        <f>VLOOKUP(VLOOKUP($B377,BTS!$E$2:$F$60,2,FALSE),Transpose_Avg_me_dw!$O$1:$AA$52,12,FALSE)</f>
        <v>0.257142857142857</v>
      </c>
      <c r="O377" s="110">
        <f>VLOOKUP(VLOOKUP($B377,BTS!$E$2:$F$60,2,FALSE),Transpose_Avg_me_dw!$O$1:$AA$52,13,FALSE)</f>
        <v>0.60</v>
      </c>
    </row>
    <row r="378" spans="2:15" ht="16" hidden="1" outlineLevel="1" thickBot="1">
      <c r="B378" s="55" t="s">
        <v>122</v>
      </c>
      <c r="C378" s="28">
        <f>VLOOKUP(VLOOKUP($B378,VName,2,FALSE),Regression_me_dw!$J$7:$K$50,2,FALSE)</f>
        <v>0</v>
      </c>
      <c r="D378" s="29">
        <f>VLOOKUP(VLOOKUP($B378,BTS!$E$2:$F$60,2,FALSE),Transpose_Avg_me_dw!$O$1:$AA$52,2,FALSE)</f>
        <v>0.568181818181818</v>
      </c>
      <c r="E378" s="29">
        <f>VLOOKUP(VLOOKUP($B378,BTS!$E$2:$F$60,2,FALSE),Transpose_Avg_me_dw!$O$1:$AA$52,3,FALSE)</f>
        <v>0.704545454545455</v>
      </c>
      <c r="F378" s="29">
        <f>VLOOKUP(VLOOKUP($B378,BTS!$E$2:$F$60,2,FALSE),Transpose_Avg_me_dw!$O$1:$AA$52,4,FALSE)</f>
        <v>0.851851851851852</v>
      </c>
      <c r="G378" s="29">
        <f>VLOOKUP(VLOOKUP($B378,BTS!$E$2:$F$60,2,FALSE),Transpose_Avg_me_dw!$O$1:$AA$52,5,FALSE)</f>
        <v>0.80</v>
      </c>
      <c r="H378" s="29">
        <f>VLOOKUP(VLOOKUP($B378,BTS!$E$2:$F$60,2,FALSE),Transpose_Avg_me_dw!$O$1:$AA$52,6,FALSE)</f>
        <v>0.859154929577465</v>
      </c>
      <c r="I378" s="29">
        <f>VLOOKUP(VLOOKUP($B378,BTS!$E$2:$F$60,2,FALSE),Transpose_Avg_me_dw!$O$1:$AA$52,7,FALSE)</f>
        <v>0.867647058823529</v>
      </c>
      <c r="J378" s="29">
        <f>VLOOKUP(VLOOKUP($B378,BTS!$E$2:$F$60,2,FALSE),Transpose_Avg_me_dw!$O$1:$AA$52,8,FALSE)</f>
        <v>0.80</v>
      </c>
      <c r="K378" s="29">
        <f>VLOOKUP(VLOOKUP($B378,BTS!$E$2:$F$60,2,FALSE),Transpose_Avg_me_dw!$O$1:$AA$52,9,FALSE)</f>
        <v>0.785714285714286</v>
      </c>
      <c r="L378" s="29">
        <f>VLOOKUP(VLOOKUP($B378,BTS!$E$2:$F$60,2,FALSE),Transpose_Avg_me_dw!$O$1:$AA$52,10,FALSE)</f>
        <v>1</v>
      </c>
      <c r="M378" s="29">
        <f>VLOOKUP(VLOOKUP($B378,BTS!$E$2:$F$60,2,FALSE),Transpose_Avg_me_dw!$O$1:$AA$52,11,FALSE)</f>
        <v>0.76</v>
      </c>
      <c r="N378" s="29">
        <f>VLOOKUP(VLOOKUP($B378,BTS!$E$2:$F$60,2,FALSE),Transpose_Avg_me_dw!$O$1:$AA$52,12,FALSE)</f>
        <v>0.714285714285714</v>
      </c>
      <c r="O378" s="110">
        <f>VLOOKUP(VLOOKUP($B378,BTS!$E$2:$F$60,2,FALSE),Transpose_Avg_me_dw!$O$1:$AA$52,13,FALSE)</f>
        <v>0.333333333333333</v>
      </c>
    </row>
    <row r="379" spans="2:15" ht="17" hidden="1" outlineLevel="1" thickBot="1">
      <c r="B379" s="31" t="s">
        <v>123</v>
      </c>
      <c r="C379" s="28">
        <f>VLOOKUP(VLOOKUP($B379,VName,2,FALSE),Regression_me_dw!$J$7:$K$50,2,FALSE)</f>
        <v>0</v>
      </c>
      <c r="D379" s="29">
        <f>VLOOKUP(VLOOKUP($B379,BTS!$E$2:$F$60,2,FALSE),Transpose_Avg_me_dw!$O$1:$AA$52,2,FALSE)</f>
        <v>0.136363636363636</v>
      </c>
      <c r="E379" s="29">
        <f>VLOOKUP(VLOOKUP($B379,BTS!$E$2:$F$60,2,FALSE),Transpose_Avg_me_dw!$O$1:$AA$52,3,FALSE)</f>
        <v>0.0681818181818182</v>
      </c>
      <c r="F379" s="29">
        <f>VLOOKUP(VLOOKUP($B379,BTS!$E$2:$F$60,2,FALSE),Transpose_Avg_me_dw!$O$1:$AA$52,4,FALSE)</f>
        <v>0.037037037037037</v>
      </c>
      <c r="G379" s="29">
        <f>VLOOKUP(VLOOKUP($B379,BTS!$E$2:$F$60,2,FALSE),Transpose_Avg_me_dw!$O$1:$AA$52,5,FALSE)</f>
        <v>0.15</v>
      </c>
      <c r="H379" s="29">
        <f>VLOOKUP(VLOOKUP($B379,BTS!$E$2:$F$60,2,FALSE),Transpose_Avg_me_dw!$O$1:$AA$52,6,FALSE)</f>
        <v>0.028169014084507</v>
      </c>
      <c r="I379" s="29">
        <f>VLOOKUP(VLOOKUP($B379,BTS!$E$2:$F$60,2,FALSE),Transpose_Avg_me_dw!$O$1:$AA$52,7,FALSE)</f>
        <v>0.0294117647058824</v>
      </c>
      <c r="J379" s="29">
        <f>VLOOKUP(VLOOKUP($B379,BTS!$E$2:$F$60,2,FALSE),Transpose_Avg_me_dw!$O$1:$AA$52,8,FALSE)</f>
        <v>0</v>
      </c>
      <c r="K379" s="29">
        <f>VLOOKUP(VLOOKUP($B379,BTS!$E$2:$F$60,2,FALSE),Transpose_Avg_me_dw!$O$1:$AA$52,9,FALSE)</f>
        <v>0.107142857142857</v>
      </c>
      <c r="L379" s="29">
        <f>VLOOKUP(VLOOKUP($B379,BTS!$E$2:$F$60,2,FALSE),Transpose_Avg_me_dw!$O$1:$AA$52,10,FALSE)</f>
        <v>0</v>
      </c>
      <c r="M379" s="29">
        <f>VLOOKUP(VLOOKUP($B379,BTS!$E$2:$F$60,2,FALSE),Transpose_Avg_me_dw!$O$1:$AA$52,11,FALSE)</f>
        <v>0.04</v>
      </c>
      <c r="N379" s="29">
        <f>VLOOKUP(VLOOKUP($B379,BTS!$E$2:$F$60,2,FALSE),Transpose_Avg_me_dw!$O$1:$AA$52,12,FALSE)</f>
        <v>0.0285714285714286</v>
      </c>
      <c r="O379" s="110">
        <f>VLOOKUP(VLOOKUP($B379,BTS!$E$2:$F$60,2,FALSE),Transpose_Avg_me_dw!$O$1:$AA$52,13,FALSE)</f>
        <v>0.0333333333333333</v>
      </c>
    </row>
    <row r="380" spans="2:15" ht="17" hidden="1" outlineLevel="1" thickBot="1">
      <c r="B380" s="31" t="s">
        <v>124</v>
      </c>
      <c r="C380" s="28">
        <f>VLOOKUP(VLOOKUP($B380,VName,2,FALSE),Regression_me_dw!$J$7:$K$50,2,FALSE)</f>
        <v>0</v>
      </c>
      <c r="D380" s="29">
        <f>VLOOKUP(VLOOKUP($B380,BTS!$E$2:$F$60,2,FALSE),Transpose_Avg_me_dw!$O$1:$AA$52,2,FALSE)</f>
        <v>0.204545454545455</v>
      </c>
      <c r="E380" s="29">
        <f>VLOOKUP(VLOOKUP($B380,BTS!$E$2:$F$60,2,FALSE),Transpose_Avg_me_dw!$O$1:$AA$52,3,FALSE)</f>
        <v>0.113636363636364</v>
      </c>
      <c r="F380" s="29">
        <f>VLOOKUP(VLOOKUP($B380,BTS!$E$2:$F$60,2,FALSE),Transpose_Avg_me_dw!$O$1:$AA$52,4,FALSE)</f>
        <v>0</v>
      </c>
      <c r="G380" s="29">
        <f>VLOOKUP(VLOOKUP($B380,BTS!$E$2:$F$60,2,FALSE),Transpose_Avg_me_dw!$O$1:$AA$52,5,FALSE)</f>
        <v>0</v>
      </c>
      <c r="H380" s="29">
        <f>VLOOKUP(VLOOKUP($B380,BTS!$E$2:$F$60,2,FALSE),Transpose_Avg_me_dw!$O$1:$AA$52,6,FALSE)</f>
        <v>0.028169014084507</v>
      </c>
      <c r="I380" s="29">
        <f>VLOOKUP(VLOOKUP($B380,BTS!$E$2:$F$60,2,FALSE),Transpose_Avg_me_dw!$O$1:$AA$52,7,FALSE)</f>
        <v>0.0294117647058824</v>
      </c>
      <c r="J380" s="29">
        <f>VLOOKUP(VLOOKUP($B380,BTS!$E$2:$F$60,2,FALSE),Transpose_Avg_me_dw!$O$1:$AA$52,8,FALSE)</f>
        <v>0</v>
      </c>
      <c r="K380" s="29">
        <f>VLOOKUP(VLOOKUP($B380,BTS!$E$2:$F$60,2,FALSE),Transpose_Avg_me_dw!$O$1:$AA$52,9,FALSE)</f>
        <v>0</v>
      </c>
      <c r="L380" s="29">
        <f>VLOOKUP(VLOOKUP($B380,BTS!$E$2:$F$60,2,FALSE),Transpose_Avg_me_dw!$O$1:$AA$52,10,FALSE)</f>
        <v>0</v>
      </c>
      <c r="M380" s="29">
        <f>VLOOKUP(VLOOKUP($B380,BTS!$E$2:$F$60,2,FALSE),Transpose_Avg_me_dw!$O$1:$AA$52,11,FALSE)</f>
        <v>0.04</v>
      </c>
      <c r="N380" s="29">
        <f>VLOOKUP(VLOOKUP($B380,BTS!$E$2:$F$60,2,FALSE),Transpose_Avg_me_dw!$O$1:$AA$52,12,FALSE)</f>
        <v>0</v>
      </c>
      <c r="O380" s="110">
        <f>VLOOKUP(VLOOKUP($B380,BTS!$E$2:$F$60,2,FALSE),Transpose_Avg_me_dw!$O$1:$AA$52,13,FALSE)</f>
        <v>0.0666666666666667</v>
      </c>
    </row>
    <row r="381" spans="2:15" ht="17" hidden="1" outlineLevel="1" thickBot="1">
      <c r="B381" s="31" t="s">
        <v>125</v>
      </c>
      <c r="C381" s="28">
        <f>VLOOKUP(VLOOKUP($B381,VName,2,FALSE),Regression_me_dw!$J$7:$K$50,2,FALSE)</f>
        <v>3780.39862070321</v>
      </c>
      <c r="D381" s="29">
        <f>VLOOKUP(VLOOKUP($B381,BTS!$E$2:$F$60,2,FALSE),Transpose_Avg_me_dw!$O$1:$AA$52,2,FALSE)</f>
        <v>0.50</v>
      </c>
      <c r="E381" s="29">
        <f>VLOOKUP(VLOOKUP($B381,BTS!$E$2:$F$60,2,FALSE),Transpose_Avg_me_dw!$O$1:$AA$52,3,FALSE)</f>
        <v>0.522727272727273</v>
      </c>
      <c r="F381" s="29">
        <f>VLOOKUP(VLOOKUP($B381,BTS!$E$2:$F$60,2,FALSE),Transpose_Avg_me_dw!$O$1:$AA$52,4,FALSE)</f>
        <v>0.592592592592593</v>
      </c>
      <c r="G381" s="29">
        <f>VLOOKUP(VLOOKUP($B381,BTS!$E$2:$F$60,2,FALSE),Transpose_Avg_me_dw!$O$1:$AA$52,5,FALSE)</f>
        <v>0.45</v>
      </c>
      <c r="H381" s="29">
        <f>VLOOKUP(VLOOKUP($B381,BTS!$E$2:$F$60,2,FALSE),Transpose_Avg_me_dw!$O$1:$AA$52,6,FALSE)</f>
        <v>0.323943661971831</v>
      </c>
      <c r="I381" s="29">
        <f>VLOOKUP(VLOOKUP($B381,BTS!$E$2:$F$60,2,FALSE),Transpose_Avg_me_dw!$O$1:$AA$52,7,FALSE)</f>
        <v>0.514705882352941</v>
      </c>
      <c r="J381" s="29">
        <f>VLOOKUP(VLOOKUP($B381,BTS!$E$2:$F$60,2,FALSE),Transpose_Avg_me_dw!$O$1:$AA$52,8,FALSE)</f>
        <v>0.60</v>
      </c>
      <c r="K381" s="29">
        <f>VLOOKUP(VLOOKUP($B381,BTS!$E$2:$F$60,2,FALSE),Transpose_Avg_me_dw!$O$1:$AA$52,9,FALSE)</f>
        <v>0.535714285714286</v>
      </c>
      <c r="L381" s="29">
        <f>VLOOKUP(VLOOKUP($B381,BTS!$E$2:$F$60,2,FALSE),Transpose_Avg_me_dw!$O$1:$AA$52,10,FALSE)</f>
        <v>0.20</v>
      </c>
      <c r="M381" s="29">
        <f>VLOOKUP(VLOOKUP($B381,BTS!$E$2:$F$60,2,FALSE),Transpose_Avg_me_dw!$O$1:$AA$52,11,FALSE)</f>
        <v>0.60</v>
      </c>
      <c r="N381" s="29">
        <f>VLOOKUP(VLOOKUP($B381,BTS!$E$2:$F$60,2,FALSE),Transpose_Avg_me_dw!$O$1:$AA$52,12,FALSE)</f>
        <v>0.342857142857143</v>
      </c>
      <c r="O381" s="110">
        <f>VLOOKUP(VLOOKUP($B381,BTS!$E$2:$F$60,2,FALSE),Transpose_Avg_me_dw!$O$1:$AA$52,13,FALSE)</f>
        <v>0.333333333333333</v>
      </c>
    </row>
    <row r="382" spans="2:15" ht="17" hidden="1" outlineLevel="1" thickBot="1">
      <c r="B382" s="31" t="s">
        <v>126</v>
      </c>
      <c r="C382" s="28">
        <f>VLOOKUP(VLOOKUP($B382,VName,2,FALSE),Regression_me_dw!$J$7:$K$50,2,FALSE)</f>
        <v>-2997.50474903682</v>
      </c>
      <c r="D382" s="29">
        <f>VLOOKUP(VLOOKUP($B382,BTS!$E$2:$F$60,2,FALSE),Transpose_Avg_me_dw!$O$1:$AA$52,2,FALSE)</f>
        <v>0.113636363636364</v>
      </c>
      <c r="E382" s="29">
        <f>VLOOKUP(VLOOKUP($B382,BTS!$E$2:$F$60,2,FALSE),Transpose_Avg_me_dw!$O$1:$AA$52,3,FALSE)</f>
        <v>0.204545454545455</v>
      </c>
      <c r="F382" s="29">
        <f>VLOOKUP(VLOOKUP($B382,BTS!$E$2:$F$60,2,FALSE),Transpose_Avg_me_dw!$O$1:$AA$52,4,FALSE)</f>
        <v>0.148148148148148</v>
      </c>
      <c r="G382" s="29">
        <f>VLOOKUP(VLOOKUP($B382,BTS!$E$2:$F$60,2,FALSE),Transpose_Avg_me_dw!$O$1:$AA$52,5,FALSE)</f>
        <v>0.15</v>
      </c>
      <c r="H382" s="29">
        <f>VLOOKUP(VLOOKUP($B382,BTS!$E$2:$F$60,2,FALSE),Transpose_Avg_me_dw!$O$1:$AA$52,6,FALSE)</f>
        <v>0.0845070422535211</v>
      </c>
      <c r="I382" s="29">
        <f>VLOOKUP(VLOOKUP($B382,BTS!$E$2:$F$60,2,FALSE),Transpose_Avg_me_dw!$O$1:$AA$52,7,FALSE)</f>
        <v>0.132352941176471</v>
      </c>
      <c r="J382" s="29">
        <f>VLOOKUP(VLOOKUP($B382,BTS!$E$2:$F$60,2,FALSE),Transpose_Avg_me_dw!$O$1:$AA$52,8,FALSE)</f>
        <v>0</v>
      </c>
      <c r="K382" s="29">
        <f>VLOOKUP(VLOOKUP($B382,BTS!$E$2:$F$60,2,FALSE),Transpose_Avg_me_dw!$O$1:$AA$52,9,FALSE)</f>
        <v>0.107142857142857</v>
      </c>
      <c r="L382" s="29">
        <f>VLOOKUP(VLOOKUP($B382,BTS!$E$2:$F$60,2,FALSE),Transpose_Avg_me_dw!$O$1:$AA$52,10,FALSE)</f>
        <v>0.60</v>
      </c>
      <c r="M382" s="29">
        <f>VLOOKUP(VLOOKUP($B382,BTS!$E$2:$F$60,2,FALSE),Transpose_Avg_me_dw!$O$1:$AA$52,11,FALSE)</f>
        <v>0.08</v>
      </c>
      <c r="N382" s="29">
        <f>VLOOKUP(VLOOKUP($B382,BTS!$E$2:$F$60,2,FALSE),Transpose_Avg_me_dw!$O$1:$AA$52,12,FALSE)</f>
        <v>0.228571428571429</v>
      </c>
      <c r="O382" s="110">
        <f>VLOOKUP(VLOOKUP($B382,BTS!$E$2:$F$60,2,FALSE),Transpose_Avg_me_dw!$O$1:$AA$52,13,FALSE)</f>
        <v>0.366666666666667</v>
      </c>
    </row>
    <row r="383" spans="2:15" ht="16" hidden="1" outlineLevel="1" thickBot="1">
      <c r="B383" s="55" t="s">
        <v>127</v>
      </c>
      <c r="C383" s="28">
        <f>VLOOKUP(VLOOKUP($B383,VName,2,FALSE),Regression_me_dw!$J$7:$K$50,2,FALSE)</f>
        <v>0</v>
      </c>
      <c r="D383" s="29">
        <f>VLOOKUP(VLOOKUP($B383,BTS!$E$2:$F$60,2,FALSE),Transpose_Avg_me_dw!$O$1:$AA$52,2,FALSE)</f>
        <v>0.0681818181818182</v>
      </c>
      <c r="E383" s="29">
        <f>VLOOKUP(VLOOKUP($B383,BTS!$E$2:$F$60,2,FALSE),Transpose_Avg_me_dw!$O$1:$AA$52,3,FALSE)</f>
        <v>0.0454545454545455</v>
      </c>
      <c r="F383" s="29">
        <f>VLOOKUP(VLOOKUP($B383,BTS!$E$2:$F$60,2,FALSE),Transpose_Avg_me_dw!$O$1:$AA$52,4,FALSE)</f>
        <v>0</v>
      </c>
      <c r="G383" s="29">
        <f>VLOOKUP(VLOOKUP($B383,BTS!$E$2:$F$60,2,FALSE),Transpose_Avg_me_dw!$O$1:$AA$52,5,FALSE)</f>
        <v>0.10</v>
      </c>
      <c r="H383" s="29">
        <f>VLOOKUP(VLOOKUP($B383,BTS!$E$2:$F$60,2,FALSE),Transpose_Avg_me_dw!$O$1:$AA$52,6,FALSE)</f>
        <v>0.028169014084507</v>
      </c>
      <c r="I383" s="29">
        <f>VLOOKUP(VLOOKUP($B383,BTS!$E$2:$F$60,2,FALSE),Transpose_Avg_me_dw!$O$1:$AA$52,7,FALSE)</f>
        <v>0.0735294117647059</v>
      </c>
      <c r="J383" s="29">
        <f>VLOOKUP(VLOOKUP($B383,BTS!$E$2:$F$60,2,FALSE),Transpose_Avg_me_dw!$O$1:$AA$52,8,FALSE)</f>
        <v>0</v>
      </c>
      <c r="K383" s="29">
        <f>VLOOKUP(VLOOKUP($B383,BTS!$E$2:$F$60,2,FALSE),Transpose_Avg_me_dw!$O$1:$AA$52,9,FALSE)</f>
        <v>0.0714285714285714</v>
      </c>
      <c r="L383" s="29">
        <f>VLOOKUP(VLOOKUP($B383,BTS!$E$2:$F$60,2,FALSE),Transpose_Avg_me_dw!$O$1:$AA$52,10,FALSE)</f>
        <v>0</v>
      </c>
      <c r="M383" s="29">
        <f>VLOOKUP(VLOOKUP($B383,BTS!$E$2:$F$60,2,FALSE),Transpose_Avg_me_dw!$O$1:$AA$52,11,FALSE)</f>
        <v>0.04</v>
      </c>
      <c r="N383" s="29">
        <f>VLOOKUP(VLOOKUP($B383,BTS!$E$2:$F$60,2,FALSE),Transpose_Avg_me_dw!$O$1:$AA$52,12,FALSE)</f>
        <v>0.0571428571428571</v>
      </c>
      <c r="O383" s="110">
        <f>VLOOKUP(VLOOKUP($B383,BTS!$E$2:$F$60,2,FALSE),Transpose_Avg_me_dw!$O$1:$AA$52,13,FALSE)</f>
        <v>0.0333333333333333</v>
      </c>
    </row>
    <row r="384" spans="2:15" ht="17" hidden="1" outlineLevel="1" thickBot="1">
      <c r="B384" s="31" t="s">
        <v>128</v>
      </c>
      <c r="C384" s="28">
        <f>VLOOKUP(VLOOKUP($B384,VName,2,FALSE),Regression_me_dw!$J$7:$K$50,2,FALSE)</f>
        <v>0</v>
      </c>
      <c r="D384" s="29">
        <f>VLOOKUP(VLOOKUP($B384,BTS!$E$2:$F$60,2,FALSE),Transpose_Avg_me_dw!$O$1:$AA$52,2,FALSE)</f>
        <v>0</v>
      </c>
      <c r="E384" s="29">
        <f>VLOOKUP(VLOOKUP($B384,BTS!$E$2:$F$60,2,FALSE),Transpose_Avg_me_dw!$O$1:$AA$52,3,FALSE)</f>
        <v>0.0227272727272727</v>
      </c>
      <c r="F384" s="29">
        <f>VLOOKUP(VLOOKUP($B384,BTS!$E$2:$F$60,2,FALSE),Transpose_Avg_me_dw!$O$1:$AA$52,4,FALSE)</f>
        <v>0.037037037037037</v>
      </c>
      <c r="G384" s="29">
        <f>VLOOKUP(VLOOKUP($B384,BTS!$E$2:$F$60,2,FALSE),Transpose_Avg_me_dw!$O$1:$AA$52,5,FALSE)</f>
        <v>0.15</v>
      </c>
      <c r="H384" s="29">
        <f>VLOOKUP(VLOOKUP($B384,BTS!$E$2:$F$60,2,FALSE),Transpose_Avg_me_dw!$O$1:$AA$52,6,FALSE)</f>
        <v>0.140845070422535</v>
      </c>
      <c r="I384" s="29">
        <f>VLOOKUP(VLOOKUP($B384,BTS!$E$2:$F$60,2,FALSE),Transpose_Avg_me_dw!$O$1:$AA$52,7,FALSE)</f>
        <v>0.0735294117647059</v>
      </c>
      <c r="J384" s="29">
        <f>VLOOKUP(VLOOKUP($B384,BTS!$E$2:$F$60,2,FALSE),Transpose_Avg_me_dw!$O$1:$AA$52,8,FALSE)</f>
        <v>0.40</v>
      </c>
      <c r="K384" s="29">
        <f>VLOOKUP(VLOOKUP($B384,BTS!$E$2:$F$60,2,FALSE),Transpose_Avg_me_dw!$O$1:$AA$52,9,FALSE)</f>
        <v>0.107142857142857</v>
      </c>
      <c r="L384" s="29">
        <f>VLOOKUP(VLOOKUP($B384,BTS!$E$2:$F$60,2,FALSE),Transpose_Avg_me_dw!$O$1:$AA$52,10,FALSE)</f>
        <v>0</v>
      </c>
      <c r="M384" s="29">
        <f>VLOOKUP(VLOOKUP($B384,BTS!$E$2:$F$60,2,FALSE),Transpose_Avg_me_dw!$O$1:$AA$52,11,FALSE)</f>
        <v>0.04</v>
      </c>
      <c r="N384" s="29">
        <f>VLOOKUP(VLOOKUP($B384,BTS!$E$2:$F$60,2,FALSE),Transpose_Avg_me_dw!$O$1:$AA$52,12,FALSE)</f>
        <v>0.0857142857142857</v>
      </c>
      <c r="O384" s="110">
        <f>VLOOKUP(VLOOKUP($B384,BTS!$E$2:$F$60,2,FALSE),Transpose_Avg_me_dw!$O$1:$AA$52,13,FALSE)</f>
        <v>0.0666666666666667</v>
      </c>
    </row>
    <row r="385" spans="2:15" ht="17" hidden="1" outlineLevel="1" thickBot="1">
      <c r="B385" s="31" t="s">
        <v>129</v>
      </c>
      <c r="C385" s="28">
        <f>VLOOKUP(VLOOKUP($B385,VName,2,FALSE),Regression_me_dw!$J$7:$K$50,2,FALSE)</f>
        <v>0</v>
      </c>
      <c r="D385" s="29">
        <f>VLOOKUP(VLOOKUP($B385,BTS!$E$2:$F$60,2,FALSE),Transpose_Avg_me_dw!$O$1:$AA$52,2,FALSE)</f>
        <v>0.0909090909090909</v>
      </c>
      <c r="E385" s="29">
        <f>VLOOKUP(VLOOKUP($B385,BTS!$E$2:$F$60,2,FALSE),Transpose_Avg_me_dw!$O$1:$AA$52,3,FALSE)</f>
        <v>0.0681818181818182</v>
      </c>
      <c r="F385" s="29">
        <f>VLOOKUP(VLOOKUP($B385,BTS!$E$2:$F$60,2,FALSE),Transpose_Avg_me_dw!$O$1:$AA$52,4,FALSE)</f>
        <v>0.0740740740740741</v>
      </c>
      <c r="G385" s="29">
        <f>VLOOKUP(VLOOKUP($B385,BTS!$E$2:$F$60,2,FALSE),Transpose_Avg_me_dw!$O$1:$AA$52,5,FALSE)</f>
        <v>0.15</v>
      </c>
      <c r="H385" s="29">
        <f>VLOOKUP(VLOOKUP($B385,BTS!$E$2:$F$60,2,FALSE),Transpose_Avg_me_dw!$O$1:$AA$52,6,FALSE)</f>
        <v>0.23943661971831</v>
      </c>
      <c r="I385" s="29">
        <f>VLOOKUP(VLOOKUP($B385,BTS!$E$2:$F$60,2,FALSE),Transpose_Avg_me_dw!$O$1:$AA$52,7,FALSE)</f>
        <v>0.147058823529412</v>
      </c>
      <c r="J385" s="29">
        <f>VLOOKUP(VLOOKUP($B385,BTS!$E$2:$F$60,2,FALSE),Transpose_Avg_me_dw!$O$1:$AA$52,8,FALSE)</f>
        <v>0</v>
      </c>
      <c r="K385" s="29">
        <f>VLOOKUP(VLOOKUP($B385,BTS!$E$2:$F$60,2,FALSE),Transpose_Avg_me_dw!$O$1:$AA$52,9,FALSE)</f>
        <v>0.107142857142857</v>
      </c>
      <c r="L385" s="29">
        <f>VLOOKUP(VLOOKUP($B385,BTS!$E$2:$F$60,2,FALSE),Transpose_Avg_me_dw!$O$1:$AA$52,10,FALSE)</f>
        <v>0</v>
      </c>
      <c r="M385" s="29">
        <f>VLOOKUP(VLOOKUP($B385,BTS!$E$2:$F$60,2,FALSE),Transpose_Avg_me_dw!$O$1:$AA$52,11,FALSE)</f>
        <v>0.16</v>
      </c>
      <c r="N385" s="29">
        <f>VLOOKUP(VLOOKUP($B385,BTS!$E$2:$F$60,2,FALSE),Transpose_Avg_me_dw!$O$1:$AA$52,12,FALSE)</f>
        <v>0.171428571428571</v>
      </c>
      <c r="O385" s="110">
        <f>VLOOKUP(VLOOKUP($B385,BTS!$E$2:$F$60,2,FALSE),Transpose_Avg_me_dw!$O$1:$AA$52,13,FALSE)</f>
        <v>0.133333333333333</v>
      </c>
    </row>
    <row r="386" spans="2:15" ht="17" hidden="1" outlineLevel="1" thickBot="1">
      <c r="B386" s="31" t="s">
        <v>130</v>
      </c>
      <c r="C386" s="28">
        <f>VLOOKUP(VLOOKUP($B386,VName,2,FALSE),Regression_me_dw!$J$7:$K$50,2,FALSE)</f>
        <v>6675.65360587392</v>
      </c>
      <c r="D386" s="29">
        <f>VLOOKUP(VLOOKUP($B386,BTS!$E$2:$F$60,2,FALSE),Transpose_Avg_me_dw!$O$1:$AA$52,2,FALSE)</f>
        <v>0.0454545454545455</v>
      </c>
      <c r="E386" s="29">
        <f>VLOOKUP(VLOOKUP($B386,BTS!$E$2:$F$60,2,FALSE),Transpose_Avg_me_dw!$O$1:$AA$52,3,FALSE)</f>
        <v>0.0227272727272727</v>
      </c>
      <c r="F386" s="29">
        <f>VLOOKUP(VLOOKUP($B386,BTS!$E$2:$F$60,2,FALSE),Transpose_Avg_me_dw!$O$1:$AA$52,4,FALSE)</f>
        <v>0.111111111111111</v>
      </c>
      <c r="G386" s="29">
        <f>VLOOKUP(VLOOKUP($B386,BTS!$E$2:$F$60,2,FALSE),Transpose_Avg_me_dw!$O$1:$AA$52,5,FALSE)</f>
        <v>0</v>
      </c>
      <c r="H386" s="29">
        <f>VLOOKUP(VLOOKUP($B386,BTS!$E$2:$F$60,2,FALSE),Transpose_Avg_me_dw!$O$1:$AA$52,6,FALSE)</f>
        <v>0.126760563380282</v>
      </c>
      <c r="I386" s="29">
        <f>VLOOKUP(VLOOKUP($B386,BTS!$E$2:$F$60,2,FALSE),Transpose_Avg_me_dw!$O$1:$AA$52,7,FALSE)</f>
        <v>0</v>
      </c>
      <c r="J386" s="29">
        <f>VLOOKUP(VLOOKUP($B386,BTS!$E$2:$F$60,2,FALSE),Transpose_Avg_me_dw!$O$1:$AA$52,8,FALSE)</f>
        <v>0</v>
      </c>
      <c r="K386" s="29">
        <f>VLOOKUP(VLOOKUP($B386,BTS!$E$2:$F$60,2,FALSE),Transpose_Avg_me_dw!$O$1:$AA$52,9,FALSE)</f>
        <v>0</v>
      </c>
      <c r="L386" s="29">
        <f>VLOOKUP(VLOOKUP($B386,BTS!$E$2:$F$60,2,FALSE),Transpose_Avg_me_dw!$O$1:$AA$52,10,FALSE)</f>
        <v>0</v>
      </c>
      <c r="M386" s="29">
        <f>VLOOKUP(VLOOKUP($B386,BTS!$E$2:$F$60,2,FALSE),Transpose_Avg_me_dw!$O$1:$AA$52,11,FALSE)</f>
        <v>0.04</v>
      </c>
      <c r="N386" s="29">
        <f>VLOOKUP(VLOOKUP($B386,BTS!$E$2:$F$60,2,FALSE),Transpose_Avg_me_dw!$O$1:$AA$52,12,FALSE)</f>
        <v>0.0285714285714286</v>
      </c>
      <c r="O386" s="110">
        <f>VLOOKUP(VLOOKUP($B386,BTS!$E$2:$F$60,2,FALSE),Transpose_Avg_me_dw!$O$1:$AA$52,13,FALSE)</f>
        <v>0.0333333333333333</v>
      </c>
    </row>
    <row r="387" spans="2:15" ht="16" hidden="1" outlineLevel="1" thickBot="1">
      <c r="B387" s="55" t="s">
        <v>131</v>
      </c>
      <c r="C387" s="28">
        <f>VLOOKUP(VLOOKUP($B387,VName,2,FALSE),Regression_me_dw!$J$7:$K$50,2,FALSE)</f>
        <v>-47504.7637378583</v>
      </c>
      <c r="D387" s="29">
        <f>VLOOKUP(VLOOKUP($B387,BTS!$E$2:$F$60,2,FALSE),Transpose_Avg_me_dw!$O$1:$AA$52,2,FALSE)</f>
        <v>0</v>
      </c>
      <c r="E387" s="29">
        <f>VLOOKUP(VLOOKUP($B387,BTS!$E$2:$F$60,2,FALSE),Transpose_Avg_me_dw!$O$1:$AA$52,3,FALSE)</f>
        <v>0</v>
      </c>
      <c r="F387" s="29">
        <f>VLOOKUP(VLOOKUP($B387,BTS!$E$2:$F$60,2,FALSE),Transpose_Avg_me_dw!$O$1:$AA$52,4,FALSE)</f>
        <v>0</v>
      </c>
      <c r="G387" s="29">
        <f>VLOOKUP(VLOOKUP($B387,BTS!$E$2:$F$60,2,FALSE),Transpose_Avg_me_dw!$O$1:$AA$52,5,FALSE)</f>
        <v>0</v>
      </c>
      <c r="H387" s="29">
        <f>VLOOKUP(VLOOKUP($B387,BTS!$E$2:$F$60,2,FALSE),Transpose_Avg_me_dw!$O$1:$AA$52,6,FALSE)</f>
        <v>0</v>
      </c>
      <c r="I387" s="29">
        <f>VLOOKUP(VLOOKUP($B387,BTS!$E$2:$F$60,2,FALSE),Transpose_Avg_me_dw!$O$1:$AA$52,7,FALSE)</f>
        <v>0</v>
      </c>
      <c r="J387" s="29">
        <f>VLOOKUP(VLOOKUP($B387,BTS!$E$2:$F$60,2,FALSE),Transpose_Avg_me_dw!$O$1:$AA$52,8,FALSE)</f>
        <v>0</v>
      </c>
      <c r="K387" s="29">
        <f>VLOOKUP(VLOOKUP($B387,BTS!$E$2:$F$60,2,FALSE),Transpose_Avg_me_dw!$O$1:$AA$52,9,FALSE)</f>
        <v>0</v>
      </c>
      <c r="L387" s="29">
        <f>VLOOKUP(VLOOKUP($B387,BTS!$E$2:$F$60,2,FALSE),Transpose_Avg_me_dw!$O$1:$AA$52,10,FALSE)</f>
        <v>0</v>
      </c>
      <c r="M387" s="29">
        <f>VLOOKUP(VLOOKUP($B387,BTS!$E$2:$F$60,2,FALSE),Transpose_Avg_me_dw!$O$1:$AA$52,11,FALSE)</f>
        <v>0</v>
      </c>
      <c r="N387" s="29">
        <f>VLOOKUP(VLOOKUP($B387,BTS!$E$2:$F$60,2,FALSE),Transpose_Avg_me_dw!$O$1:$AA$52,12,FALSE)</f>
        <v>0</v>
      </c>
      <c r="O387" s="110">
        <f>VLOOKUP(VLOOKUP($B387,BTS!$E$2:$F$60,2,FALSE),Transpose_Avg_me_dw!$O$1:$AA$52,13,FALSE)</f>
        <v>0</v>
      </c>
    </row>
    <row r="388" spans="2:15" ht="16" hidden="1" outlineLevel="1" thickBot="1">
      <c r="B388" s="55" t="s">
        <v>132</v>
      </c>
      <c r="C388" s="28">
        <f>VLOOKUP(VLOOKUP($B388,VName,2,FALSE),Regression_me_dw!$J$7:$K$50,2,FALSE)</f>
        <v>0</v>
      </c>
      <c r="D388" s="29">
        <f>VLOOKUP(VLOOKUP($B388,BTS!$E$2:$F$60,2,FALSE),Transpose_Avg_me_dw!$O$1:$AA$52,2,FALSE)</f>
        <v>0.0454545454545455</v>
      </c>
      <c r="E388" s="29">
        <f>VLOOKUP(VLOOKUP($B388,BTS!$E$2:$F$60,2,FALSE),Transpose_Avg_me_dw!$O$1:$AA$52,3,FALSE)</f>
        <v>0.0454545454545455</v>
      </c>
      <c r="F388" s="29">
        <f>VLOOKUP(VLOOKUP($B388,BTS!$E$2:$F$60,2,FALSE),Transpose_Avg_me_dw!$O$1:$AA$52,4,FALSE)</f>
        <v>0</v>
      </c>
      <c r="G388" s="29">
        <f>VLOOKUP(VLOOKUP($B388,BTS!$E$2:$F$60,2,FALSE),Transpose_Avg_me_dw!$O$1:$AA$52,5,FALSE)</f>
        <v>0</v>
      </c>
      <c r="H388" s="29">
        <f>VLOOKUP(VLOOKUP($B388,BTS!$E$2:$F$60,2,FALSE),Transpose_Avg_me_dw!$O$1:$AA$52,6,FALSE)</f>
        <v>0.0140845070422535</v>
      </c>
      <c r="I388" s="29">
        <f>VLOOKUP(VLOOKUP($B388,BTS!$E$2:$F$60,2,FALSE),Transpose_Avg_me_dw!$O$1:$AA$52,7,FALSE)</f>
        <v>0</v>
      </c>
      <c r="J388" s="29">
        <f>VLOOKUP(VLOOKUP($B388,BTS!$E$2:$F$60,2,FALSE),Transpose_Avg_me_dw!$O$1:$AA$52,8,FALSE)</f>
        <v>0</v>
      </c>
      <c r="K388" s="29">
        <f>VLOOKUP(VLOOKUP($B388,BTS!$E$2:$F$60,2,FALSE),Transpose_Avg_me_dw!$O$1:$AA$52,9,FALSE)</f>
        <v>0.0357142857142857</v>
      </c>
      <c r="L388" s="29">
        <f>VLOOKUP(VLOOKUP($B388,BTS!$E$2:$F$60,2,FALSE),Transpose_Avg_me_dw!$O$1:$AA$52,10,FALSE)</f>
        <v>0</v>
      </c>
      <c r="M388" s="29">
        <f>VLOOKUP(VLOOKUP($B388,BTS!$E$2:$F$60,2,FALSE),Transpose_Avg_me_dw!$O$1:$AA$52,11,FALSE)</f>
        <v>0.08</v>
      </c>
      <c r="N388" s="29">
        <f>VLOOKUP(VLOOKUP($B388,BTS!$E$2:$F$60,2,FALSE),Transpose_Avg_me_dw!$O$1:$AA$52,12,FALSE)</f>
        <v>0</v>
      </c>
      <c r="O388" s="110">
        <f>VLOOKUP(VLOOKUP($B388,BTS!$E$2:$F$60,2,FALSE),Transpose_Avg_me_dw!$O$1:$AA$52,13,FALSE)</f>
        <v>0</v>
      </c>
    </row>
    <row r="389" spans="2:15" ht="16" hidden="1" outlineLevel="1" thickBot="1">
      <c r="B389" s="55" t="s">
        <v>133</v>
      </c>
      <c r="C389" s="28">
        <f>VLOOKUP(VLOOKUP($B389,VName,2,FALSE),Regression_me_dw!$J$7:$K$50,2,FALSE)</f>
        <v>0</v>
      </c>
      <c r="D389" s="29">
        <f>VLOOKUP(VLOOKUP($B389,BTS!$E$2:$F$60,2,FALSE),Transpose_Avg_me_dw!$O$1:$AA$52,2,FALSE)</f>
        <v>0</v>
      </c>
      <c r="E389" s="29">
        <f>VLOOKUP(VLOOKUP($B389,BTS!$E$2:$F$60,2,FALSE),Transpose_Avg_me_dw!$O$1:$AA$52,3,FALSE)</f>
        <v>0.0227272727272727</v>
      </c>
      <c r="F389" s="29">
        <f>VLOOKUP(VLOOKUP($B389,BTS!$E$2:$F$60,2,FALSE),Transpose_Avg_me_dw!$O$1:$AA$52,4,FALSE)</f>
        <v>0</v>
      </c>
      <c r="G389" s="29">
        <f>VLOOKUP(VLOOKUP($B389,BTS!$E$2:$F$60,2,FALSE),Transpose_Avg_me_dw!$O$1:$AA$52,5,FALSE)</f>
        <v>0</v>
      </c>
      <c r="H389" s="29">
        <f>VLOOKUP(VLOOKUP($B389,BTS!$E$2:$F$60,2,FALSE),Transpose_Avg_me_dw!$O$1:$AA$52,6,FALSE)</f>
        <v>0</v>
      </c>
      <c r="I389" s="29">
        <f>VLOOKUP(VLOOKUP($B389,BTS!$E$2:$F$60,2,FALSE),Transpose_Avg_me_dw!$O$1:$AA$52,7,FALSE)</f>
        <v>0.0147058823529412</v>
      </c>
      <c r="J389" s="29">
        <f>VLOOKUP(VLOOKUP($B389,BTS!$E$2:$F$60,2,FALSE),Transpose_Avg_me_dw!$O$1:$AA$52,8,FALSE)</f>
        <v>0</v>
      </c>
      <c r="K389" s="29">
        <f>VLOOKUP(VLOOKUP($B389,BTS!$E$2:$F$60,2,FALSE),Transpose_Avg_me_dw!$O$1:$AA$52,9,FALSE)</f>
        <v>0</v>
      </c>
      <c r="L389" s="29">
        <f>VLOOKUP(VLOOKUP($B389,BTS!$E$2:$F$60,2,FALSE),Transpose_Avg_me_dw!$O$1:$AA$52,10,FALSE)</f>
        <v>0</v>
      </c>
      <c r="M389" s="29">
        <f>VLOOKUP(VLOOKUP($B389,BTS!$E$2:$F$60,2,FALSE),Transpose_Avg_me_dw!$O$1:$AA$52,11,FALSE)</f>
        <v>0</v>
      </c>
      <c r="N389" s="29">
        <f>VLOOKUP(VLOOKUP($B389,BTS!$E$2:$F$60,2,FALSE),Transpose_Avg_me_dw!$O$1:$AA$52,12,FALSE)</f>
        <v>0</v>
      </c>
      <c r="O389" s="110">
        <f>VLOOKUP(VLOOKUP($B389,BTS!$E$2:$F$60,2,FALSE),Transpose_Avg_me_dw!$O$1:$AA$52,13,FALSE)</f>
        <v>0</v>
      </c>
    </row>
    <row r="390" spans="2:15" ht="17" hidden="1" outlineLevel="1" thickBot="1">
      <c r="B390" s="31" t="s">
        <v>134</v>
      </c>
      <c r="C390" s="28">
        <f>VLOOKUP(VLOOKUP($B390,VName,2,FALSE),Regression_me_dw!$J$7:$K$50,2,FALSE)</f>
        <v>3147.68275329275</v>
      </c>
      <c r="D390" s="29">
        <f>VLOOKUP(VLOOKUP($B390,BTS!$E$2:$F$60,2,FALSE),Transpose_Avg_me_dw!$O$1:$AA$52,2,FALSE)</f>
        <v>0.0454545454545455</v>
      </c>
      <c r="E390" s="29">
        <f>VLOOKUP(VLOOKUP($B390,BTS!$E$2:$F$60,2,FALSE),Transpose_Avg_me_dw!$O$1:$AA$52,3,FALSE)</f>
        <v>0.227272727272727</v>
      </c>
      <c r="F390" s="29">
        <f>VLOOKUP(VLOOKUP($B390,BTS!$E$2:$F$60,2,FALSE),Transpose_Avg_me_dw!$O$1:$AA$52,4,FALSE)</f>
        <v>0</v>
      </c>
      <c r="G390" s="29">
        <f>VLOOKUP(VLOOKUP($B390,BTS!$E$2:$F$60,2,FALSE),Transpose_Avg_me_dw!$O$1:$AA$52,5,FALSE)</f>
        <v>0.15</v>
      </c>
      <c r="H390" s="29">
        <f>VLOOKUP(VLOOKUP($B390,BTS!$E$2:$F$60,2,FALSE),Transpose_Avg_me_dw!$O$1:$AA$52,6,FALSE)</f>
        <v>0.0563380281690141</v>
      </c>
      <c r="I390" s="29">
        <f>VLOOKUP(VLOOKUP($B390,BTS!$E$2:$F$60,2,FALSE),Transpose_Avg_me_dw!$O$1:$AA$52,7,FALSE)</f>
        <v>0.0735294117647059</v>
      </c>
      <c r="J390" s="29">
        <f>VLOOKUP(VLOOKUP($B390,BTS!$E$2:$F$60,2,FALSE),Transpose_Avg_me_dw!$O$1:$AA$52,8,FALSE)</f>
        <v>0</v>
      </c>
      <c r="K390" s="29">
        <f>VLOOKUP(VLOOKUP($B390,BTS!$E$2:$F$60,2,FALSE),Transpose_Avg_me_dw!$O$1:$AA$52,9,FALSE)</f>
        <v>0.0357142857142857</v>
      </c>
      <c r="L390" s="29">
        <f>VLOOKUP(VLOOKUP($B390,BTS!$E$2:$F$60,2,FALSE),Transpose_Avg_me_dw!$O$1:$AA$52,10,FALSE)</f>
        <v>0.20</v>
      </c>
      <c r="M390" s="29">
        <f>VLOOKUP(VLOOKUP($B390,BTS!$E$2:$F$60,2,FALSE),Transpose_Avg_me_dw!$O$1:$AA$52,11,FALSE)</f>
        <v>0.04</v>
      </c>
      <c r="N390" s="29">
        <f>VLOOKUP(VLOOKUP($B390,BTS!$E$2:$F$60,2,FALSE),Transpose_Avg_me_dw!$O$1:$AA$52,12,FALSE)</f>
        <v>0.171428571428571</v>
      </c>
      <c r="O390" s="110">
        <f>VLOOKUP(VLOOKUP($B390,BTS!$E$2:$F$60,2,FALSE),Transpose_Avg_me_dw!$O$1:$AA$52,13,FALSE)</f>
        <v>0</v>
      </c>
    </row>
    <row r="391" spans="2:15" ht="17" hidden="1" outlineLevel="1" thickBot="1">
      <c r="B391" s="31" t="s">
        <v>135</v>
      </c>
      <c r="C391" s="28">
        <f>VLOOKUP(VLOOKUP($B391,VName,2,FALSE),Regression_me_dw!$J$7:$K$50,2,FALSE)</f>
        <v>0</v>
      </c>
      <c r="D391" s="29">
        <f>VLOOKUP(VLOOKUP($B391,BTS!$E$2:$F$60,2,FALSE),Transpose_Avg_me_dw!$O$1:$AA$52,2,FALSE)</f>
        <v>0.590909090909091</v>
      </c>
      <c r="E391" s="29">
        <f>VLOOKUP(VLOOKUP($B391,BTS!$E$2:$F$60,2,FALSE),Transpose_Avg_me_dw!$O$1:$AA$52,3,FALSE)</f>
        <v>0.681818181818182</v>
      </c>
      <c r="F391" s="29">
        <f>VLOOKUP(VLOOKUP($B391,BTS!$E$2:$F$60,2,FALSE),Transpose_Avg_me_dw!$O$1:$AA$52,4,FALSE)</f>
        <v>0.740740740740741</v>
      </c>
      <c r="G391" s="29">
        <f>VLOOKUP(VLOOKUP($B391,BTS!$E$2:$F$60,2,FALSE),Transpose_Avg_me_dw!$O$1:$AA$52,5,FALSE)</f>
        <v>0.80</v>
      </c>
      <c r="H391" s="29">
        <f>VLOOKUP(VLOOKUP($B391,BTS!$E$2:$F$60,2,FALSE),Transpose_Avg_me_dw!$O$1:$AA$52,6,FALSE)</f>
        <v>0.845070422535211</v>
      </c>
      <c r="I391" s="29">
        <f>VLOOKUP(VLOOKUP($B391,BTS!$E$2:$F$60,2,FALSE),Transpose_Avg_me_dw!$O$1:$AA$52,7,FALSE)</f>
        <v>0.955882352941177</v>
      </c>
      <c r="J391" s="29">
        <f>VLOOKUP(VLOOKUP($B391,BTS!$E$2:$F$60,2,FALSE),Transpose_Avg_me_dw!$O$1:$AA$52,8,FALSE)</f>
        <v>0.80</v>
      </c>
      <c r="K391" s="29">
        <f>VLOOKUP(VLOOKUP($B391,BTS!$E$2:$F$60,2,FALSE),Transpose_Avg_me_dw!$O$1:$AA$52,9,FALSE)</f>
        <v>0.857142857142857</v>
      </c>
      <c r="L391" s="29">
        <f>VLOOKUP(VLOOKUP($B391,BTS!$E$2:$F$60,2,FALSE),Transpose_Avg_me_dw!$O$1:$AA$52,10,FALSE)</f>
        <v>0.80</v>
      </c>
      <c r="M391" s="29">
        <f>VLOOKUP(VLOOKUP($B391,BTS!$E$2:$F$60,2,FALSE),Transpose_Avg_me_dw!$O$1:$AA$52,11,FALSE)</f>
        <v>0.80</v>
      </c>
      <c r="N391" s="29">
        <f>VLOOKUP(VLOOKUP($B391,BTS!$E$2:$F$60,2,FALSE),Transpose_Avg_me_dw!$O$1:$AA$52,12,FALSE)</f>
        <v>0.914285714285714</v>
      </c>
      <c r="O391" s="110">
        <f>VLOOKUP(VLOOKUP($B391,BTS!$E$2:$F$60,2,FALSE),Transpose_Avg_me_dw!$O$1:$AA$52,13,FALSE)</f>
        <v>0.90</v>
      </c>
    </row>
    <row r="392" spans="2:15" ht="17" hidden="1" outlineLevel="1" thickBot="1">
      <c r="B392" s="31" t="s">
        <v>136</v>
      </c>
      <c r="C392" s="28">
        <f>VLOOKUP(VLOOKUP($B392,VName,2,FALSE),Regression_me_dw!$J$7:$K$50,2,FALSE)</f>
        <v>0</v>
      </c>
      <c r="D392" s="29">
        <f>VLOOKUP(VLOOKUP($B392,BTS!$E$2:$F$60,2,FALSE),Transpose_Avg_me_dw!$O$1:$AA$52,2,FALSE)</f>
        <v>0.0227272727272727</v>
      </c>
      <c r="E392" s="29">
        <f>VLOOKUP(VLOOKUP($B392,BTS!$E$2:$F$60,2,FALSE),Transpose_Avg_me_dw!$O$1:$AA$52,3,FALSE)</f>
        <v>0.0227272727272727</v>
      </c>
      <c r="F392" s="29">
        <f>VLOOKUP(VLOOKUP($B392,BTS!$E$2:$F$60,2,FALSE),Transpose_Avg_me_dw!$O$1:$AA$52,4,FALSE)</f>
        <v>0</v>
      </c>
      <c r="G392" s="29">
        <f>VLOOKUP(VLOOKUP($B392,BTS!$E$2:$F$60,2,FALSE),Transpose_Avg_me_dw!$O$1:$AA$52,5,FALSE)</f>
        <v>0</v>
      </c>
      <c r="H392" s="29">
        <f>VLOOKUP(VLOOKUP($B392,BTS!$E$2:$F$60,2,FALSE),Transpose_Avg_me_dw!$O$1:$AA$52,6,FALSE)</f>
        <v>0.0140845070422535</v>
      </c>
      <c r="I392" s="29">
        <f>VLOOKUP(VLOOKUP($B392,BTS!$E$2:$F$60,2,FALSE),Transpose_Avg_me_dw!$O$1:$AA$52,7,FALSE)</f>
        <v>0</v>
      </c>
      <c r="J392" s="29">
        <f>VLOOKUP(VLOOKUP($B392,BTS!$E$2:$F$60,2,FALSE),Transpose_Avg_me_dw!$O$1:$AA$52,8,FALSE)</f>
        <v>0</v>
      </c>
      <c r="K392" s="29">
        <f>VLOOKUP(VLOOKUP($B392,BTS!$E$2:$F$60,2,FALSE),Transpose_Avg_me_dw!$O$1:$AA$52,9,FALSE)</f>
        <v>0.0357142857142857</v>
      </c>
      <c r="L392" s="29">
        <f>VLOOKUP(VLOOKUP($B392,BTS!$E$2:$F$60,2,FALSE),Transpose_Avg_me_dw!$O$1:$AA$52,10,FALSE)</f>
        <v>0.20</v>
      </c>
      <c r="M392" s="29">
        <f>VLOOKUP(VLOOKUP($B392,BTS!$E$2:$F$60,2,FALSE),Transpose_Avg_me_dw!$O$1:$AA$52,11,FALSE)</f>
        <v>0.04</v>
      </c>
      <c r="N392" s="29">
        <f>VLOOKUP(VLOOKUP($B392,BTS!$E$2:$F$60,2,FALSE),Transpose_Avg_me_dw!$O$1:$AA$52,12,FALSE)</f>
        <v>0</v>
      </c>
      <c r="O392" s="110">
        <f>VLOOKUP(VLOOKUP($B392,BTS!$E$2:$F$60,2,FALSE),Transpose_Avg_me_dw!$O$1:$AA$52,13,FALSE)</f>
        <v>0.0666666666666667</v>
      </c>
    </row>
    <row r="393" spans="2:15" ht="17" hidden="1" outlineLevel="1" thickBot="1">
      <c r="B393" s="31" t="s">
        <v>137</v>
      </c>
      <c r="C393" s="28">
        <f>VLOOKUP(VLOOKUP($B393,VName,2,FALSE),Regression_me_dw!$J$7:$K$50,2,FALSE)</f>
        <v>0</v>
      </c>
      <c r="D393" s="29">
        <f>VLOOKUP(VLOOKUP($B393,BTS!$E$2:$F$60,2,FALSE),Transpose_Avg_me_dw!$O$1:$AA$52,2,FALSE)</f>
        <v>0.363636363636364</v>
      </c>
      <c r="E393" s="29">
        <f>VLOOKUP(VLOOKUP($B393,BTS!$E$2:$F$60,2,FALSE),Transpose_Avg_me_dw!$O$1:$AA$52,3,FALSE)</f>
        <v>0.159090909090909</v>
      </c>
      <c r="F393" s="29">
        <f>VLOOKUP(VLOOKUP($B393,BTS!$E$2:$F$60,2,FALSE),Transpose_Avg_me_dw!$O$1:$AA$52,4,FALSE)</f>
        <v>0.111111111111111</v>
      </c>
      <c r="G393" s="29">
        <f>VLOOKUP(VLOOKUP($B393,BTS!$E$2:$F$60,2,FALSE),Transpose_Avg_me_dw!$O$1:$AA$52,5,FALSE)</f>
        <v>0.10</v>
      </c>
      <c r="H393" s="29">
        <f>VLOOKUP(VLOOKUP($B393,BTS!$E$2:$F$60,2,FALSE),Transpose_Avg_me_dw!$O$1:$AA$52,6,FALSE)</f>
        <v>0.0985915492957746</v>
      </c>
      <c r="I393" s="29">
        <f>VLOOKUP(VLOOKUP($B393,BTS!$E$2:$F$60,2,FALSE),Transpose_Avg_me_dw!$O$1:$AA$52,7,FALSE)</f>
        <v>0.161764705882353</v>
      </c>
      <c r="J393" s="29">
        <f>VLOOKUP(VLOOKUP($B393,BTS!$E$2:$F$60,2,FALSE),Transpose_Avg_me_dw!$O$1:$AA$52,8,FALSE)</f>
        <v>0.20</v>
      </c>
      <c r="K393" s="29">
        <f>VLOOKUP(VLOOKUP($B393,BTS!$E$2:$F$60,2,FALSE),Transpose_Avg_me_dw!$O$1:$AA$52,9,FALSE)</f>
        <v>0.25</v>
      </c>
      <c r="L393" s="29">
        <f>VLOOKUP(VLOOKUP($B393,BTS!$E$2:$F$60,2,FALSE),Transpose_Avg_me_dw!$O$1:$AA$52,10,FALSE)</f>
        <v>0.80</v>
      </c>
      <c r="M393" s="29">
        <f>VLOOKUP(VLOOKUP($B393,BTS!$E$2:$F$60,2,FALSE),Transpose_Avg_me_dw!$O$1:$AA$52,11,FALSE)</f>
        <v>0.12</v>
      </c>
      <c r="N393" s="29">
        <f>VLOOKUP(VLOOKUP($B393,BTS!$E$2:$F$60,2,FALSE),Transpose_Avg_me_dw!$O$1:$AA$52,12,FALSE)</f>
        <v>0.114285714285714</v>
      </c>
      <c r="O393" s="110">
        <f>VLOOKUP(VLOOKUP($B393,BTS!$E$2:$F$60,2,FALSE),Transpose_Avg_me_dw!$O$1:$AA$52,13,FALSE)</f>
        <v>0.0666666666666667</v>
      </c>
    </row>
    <row r="394" spans="2:15" ht="17" hidden="1" outlineLevel="1" thickBot="1">
      <c r="B394" s="31" t="s">
        <v>138</v>
      </c>
      <c r="C394" s="28">
        <f>VLOOKUP(VLOOKUP($B394,VName,2,FALSE),Regression_me_dw!$J$7:$K$50,2,FALSE)</f>
        <v>0</v>
      </c>
      <c r="D394" s="29">
        <f>VLOOKUP(VLOOKUP($B394,BTS!$E$2:$F$60,2,FALSE),Transpose_Avg_me_dw!$O$1:$AA$52,2,FALSE)</f>
        <v>0.0454545454545455</v>
      </c>
      <c r="E394" s="29">
        <f>VLOOKUP(VLOOKUP($B394,BTS!$E$2:$F$60,2,FALSE),Transpose_Avg_me_dw!$O$1:$AA$52,3,FALSE)</f>
        <v>0.0909090909090909</v>
      </c>
      <c r="F394" s="29">
        <f>VLOOKUP(VLOOKUP($B394,BTS!$E$2:$F$60,2,FALSE),Transpose_Avg_me_dw!$O$1:$AA$52,4,FALSE)</f>
        <v>0.148148148148148</v>
      </c>
      <c r="G394" s="29">
        <f>VLOOKUP(VLOOKUP($B394,BTS!$E$2:$F$60,2,FALSE),Transpose_Avg_me_dw!$O$1:$AA$52,5,FALSE)</f>
        <v>0</v>
      </c>
      <c r="H394" s="29">
        <f>VLOOKUP(VLOOKUP($B394,BTS!$E$2:$F$60,2,FALSE),Transpose_Avg_me_dw!$O$1:$AA$52,6,FALSE)</f>
        <v>0.028169014084507</v>
      </c>
      <c r="I394" s="29">
        <f>VLOOKUP(VLOOKUP($B394,BTS!$E$2:$F$60,2,FALSE),Transpose_Avg_me_dw!$O$1:$AA$52,7,FALSE)</f>
        <v>0.147058823529412</v>
      </c>
      <c r="J394" s="29">
        <f>VLOOKUP(VLOOKUP($B394,BTS!$E$2:$F$60,2,FALSE),Transpose_Avg_me_dw!$O$1:$AA$52,8,FALSE)</f>
        <v>0.40</v>
      </c>
      <c r="K394" s="29">
        <f>VLOOKUP(VLOOKUP($B394,BTS!$E$2:$F$60,2,FALSE),Transpose_Avg_me_dw!$O$1:$AA$52,9,FALSE)</f>
        <v>0.0357142857142857</v>
      </c>
      <c r="L394" s="29">
        <f>VLOOKUP(VLOOKUP($B394,BTS!$E$2:$F$60,2,FALSE),Transpose_Avg_me_dw!$O$1:$AA$52,10,FALSE)</f>
        <v>0</v>
      </c>
      <c r="M394" s="29">
        <f>VLOOKUP(VLOOKUP($B394,BTS!$E$2:$F$60,2,FALSE),Transpose_Avg_me_dw!$O$1:$AA$52,11,FALSE)</f>
        <v>0.20</v>
      </c>
      <c r="N394" s="29">
        <f>VLOOKUP(VLOOKUP($B394,BTS!$E$2:$F$60,2,FALSE),Transpose_Avg_me_dw!$O$1:$AA$52,12,FALSE)</f>
        <v>0.0285714285714286</v>
      </c>
      <c r="O394" s="110">
        <f>VLOOKUP(VLOOKUP($B394,BTS!$E$2:$F$60,2,FALSE),Transpose_Avg_me_dw!$O$1:$AA$52,13,FALSE)</f>
        <v>0.133333333333333</v>
      </c>
    </row>
    <row r="395" spans="2:15" ht="17" hidden="1" outlineLevel="1" thickBot="1">
      <c r="B395" s="31" t="s">
        <v>139</v>
      </c>
      <c r="C395" s="28">
        <f>VLOOKUP(VLOOKUP($B395,VName,2,FALSE),Regression_me_dw!$J$7:$K$50,2,FALSE)</f>
        <v>0</v>
      </c>
      <c r="D395" s="29">
        <f>VLOOKUP(VLOOKUP($B395,BTS!$E$2:$F$60,2,FALSE),Transpose_Avg_me_dw!$O$1:$AA$52,2,FALSE)</f>
        <v>0.0454545454545455</v>
      </c>
      <c r="E395" s="29">
        <f>VLOOKUP(VLOOKUP($B395,BTS!$E$2:$F$60,2,FALSE),Transpose_Avg_me_dw!$O$1:$AA$52,3,FALSE)</f>
        <v>0.0681818181818182</v>
      </c>
      <c r="F395" s="29">
        <f>VLOOKUP(VLOOKUP($B395,BTS!$E$2:$F$60,2,FALSE),Transpose_Avg_me_dw!$O$1:$AA$52,4,FALSE)</f>
        <v>0.185185185185185</v>
      </c>
      <c r="G395" s="29">
        <f>VLOOKUP(VLOOKUP($B395,BTS!$E$2:$F$60,2,FALSE),Transpose_Avg_me_dw!$O$1:$AA$52,5,FALSE)</f>
        <v>0.05</v>
      </c>
      <c r="H395" s="29">
        <f>VLOOKUP(VLOOKUP($B395,BTS!$E$2:$F$60,2,FALSE),Transpose_Avg_me_dw!$O$1:$AA$52,6,FALSE)</f>
        <v>0.126760563380282</v>
      </c>
      <c r="I395" s="29">
        <f>VLOOKUP(VLOOKUP($B395,BTS!$E$2:$F$60,2,FALSE),Transpose_Avg_me_dw!$O$1:$AA$52,7,FALSE)</f>
        <v>0.0882352941176471</v>
      </c>
      <c r="J395" s="29">
        <f>VLOOKUP(VLOOKUP($B395,BTS!$E$2:$F$60,2,FALSE),Transpose_Avg_me_dw!$O$1:$AA$52,8,FALSE)</f>
        <v>0.20</v>
      </c>
      <c r="K395" s="29">
        <f>VLOOKUP(VLOOKUP($B395,BTS!$E$2:$F$60,2,FALSE),Transpose_Avg_me_dw!$O$1:$AA$52,9,FALSE)</f>
        <v>0.0357142857142857</v>
      </c>
      <c r="L395" s="29">
        <f>VLOOKUP(VLOOKUP($B395,BTS!$E$2:$F$60,2,FALSE),Transpose_Avg_me_dw!$O$1:$AA$52,10,FALSE)</f>
        <v>0</v>
      </c>
      <c r="M395" s="29">
        <f>VLOOKUP(VLOOKUP($B395,BTS!$E$2:$F$60,2,FALSE),Transpose_Avg_me_dw!$O$1:$AA$52,11,FALSE)</f>
        <v>0</v>
      </c>
      <c r="N395" s="29">
        <f>VLOOKUP(VLOOKUP($B395,BTS!$E$2:$F$60,2,FALSE),Transpose_Avg_me_dw!$O$1:$AA$52,12,FALSE)</f>
        <v>0.0857142857142857</v>
      </c>
      <c r="O395" s="110">
        <f>VLOOKUP(VLOOKUP($B395,BTS!$E$2:$F$60,2,FALSE),Transpose_Avg_me_dw!$O$1:$AA$52,13,FALSE)</f>
        <v>0.10</v>
      </c>
    </row>
    <row r="396" spans="2:15" ht="17" hidden="1" outlineLevel="1" thickBot="1">
      <c r="B396" s="31" t="s">
        <v>140</v>
      </c>
      <c r="C396" s="28">
        <f>VLOOKUP(VLOOKUP($B396,VName,2,FALSE),Regression_me_dw!$J$7:$K$50,2,FALSE)</f>
        <v>16384.080771988</v>
      </c>
      <c r="D396" s="29">
        <f>VLOOKUP(VLOOKUP($B396,BTS!$E$2:$F$60,2,FALSE),Transpose_Avg_me_dw!$O$1:$AA$52,2,FALSE)</f>
        <v>0</v>
      </c>
      <c r="E396" s="29">
        <f>VLOOKUP(VLOOKUP($B396,BTS!$E$2:$F$60,2,FALSE),Transpose_Avg_me_dw!$O$1:$AA$52,3,FALSE)</f>
        <v>0.0227272727272727</v>
      </c>
      <c r="F396" s="29">
        <f>VLOOKUP(VLOOKUP($B396,BTS!$E$2:$F$60,2,FALSE),Transpose_Avg_me_dw!$O$1:$AA$52,4,FALSE)</f>
        <v>0</v>
      </c>
      <c r="G396" s="29">
        <f>VLOOKUP(VLOOKUP($B396,BTS!$E$2:$F$60,2,FALSE),Transpose_Avg_me_dw!$O$1:$AA$52,5,FALSE)</f>
        <v>0</v>
      </c>
      <c r="H396" s="29">
        <f>VLOOKUP(VLOOKUP($B396,BTS!$E$2:$F$60,2,FALSE),Transpose_Avg_me_dw!$O$1:$AA$52,6,FALSE)</f>
        <v>0.028169014084507</v>
      </c>
      <c r="I396" s="29">
        <f>VLOOKUP(VLOOKUP($B396,BTS!$E$2:$F$60,2,FALSE),Transpose_Avg_me_dw!$O$1:$AA$52,7,FALSE)</f>
        <v>0</v>
      </c>
      <c r="J396" s="29">
        <f>VLOOKUP(VLOOKUP($B396,BTS!$E$2:$F$60,2,FALSE),Transpose_Avg_me_dw!$O$1:$AA$52,8,FALSE)</f>
        <v>0</v>
      </c>
      <c r="K396" s="29">
        <f>VLOOKUP(VLOOKUP($B396,BTS!$E$2:$F$60,2,FALSE),Transpose_Avg_me_dw!$O$1:$AA$52,9,FALSE)</f>
        <v>0.0357142857142857</v>
      </c>
      <c r="L396" s="29">
        <f>VLOOKUP(VLOOKUP($B396,BTS!$E$2:$F$60,2,FALSE),Transpose_Avg_me_dw!$O$1:$AA$52,10,FALSE)</f>
        <v>0</v>
      </c>
      <c r="M396" s="29">
        <f>VLOOKUP(VLOOKUP($B396,BTS!$E$2:$F$60,2,FALSE),Transpose_Avg_me_dw!$O$1:$AA$52,11,FALSE)</f>
        <v>0.08</v>
      </c>
      <c r="N396" s="29">
        <f>VLOOKUP(VLOOKUP($B396,BTS!$E$2:$F$60,2,FALSE),Transpose_Avg_me_dw!$O$1:$AA$52,12,FALSE)</f>
        <v>0</v>
      </c>
      <c r="O396" s="110">
        <f>VLOOKUP(VLOOKUP($B396,BTS!$E$2:$F$60,2,FALSE),Transpose_Avg_me_dw!$O$1:$AA$52,13,FALSE)</f>
        <v>0</v>
      </c>
    </row>
    <row r="397" spans="2:15" ht="17" hidden="1" outlineLevel="1" thickBot="1">
      <c r="B397" s="31" t="s">
        <v>141</v>
      </c>
      <c r="C397" s="28">
        <f>VLOOKUP(VLOOKUP($B397,VName,2,FALSE),Regression_me_dw!$J$7:$K$50,2,FALSE)</f>
        <v>0</v>
      </c>
      <c r="D397" s="29">
        <f>VLOOKUP(VLOOKUP($B397,BTS!$E$2:$F$60,2,FALSE),Transpose_Avg_me_dw!$O$1:$AA$52,2,FALSE)</f>
        <v>0.0454545454545455</v>
      </c>
      <c r="E397" s="29">
        <f>VLOOKUP(VLOOKUP($B397,BTS!$E$2:$F$60,2,FALSE),Transpose_Avg_me_dw!$O$1:$AA$52,3,FALSE)</f>
        <v>0.227272727272727</v>
      </c>
      <c r="F397" s="29">
        <f>VLOOKUP(VLOOKUP($B397,BTS!$E$2:$F$60,2,FALSE),Transpose_Avg_me_dw!$O$1:$AA$52,4,FALSE)</f>
        <v>0.0740740740740741</v>
      </c>
      <c r="G397" s="29">
        <f>VLOOKUP(VLOOKUP($B397,BTS!$E$2:$F$60,2,FALSE),Transpose_Avg_me_dw!$O$1:$AA$52,5,FALSE)</f>
        <v>0.05</v>
      </c>
      <c r="H397" s="29">
        <f>VLOOKUP(VLOOKUP($B397,BTS!$E$2:$F$60,2,FALSE),Transpose_Avg_me_dw!$O$1:$AA$52,6,FALSE)</f>
        <v>0.112676056338028</v>
      </c>
      <c r="I397" s="29">
        <f>VLOOKUP(VLOOKUP($B397,BTS!$E$2:$F$60,2,FALSE),Transpose_Avg_me_dw!$O$1:$AA$52,7,FALSE)</f>
        <v>0.117647058823529</v>
      </c>
      <c r="J397" s="29">
        <f>VLOOKUP(VLOOKUP($B397,BTS!$E$2:$F$60,2,FALSE),Transpose_Avg_me_dw!$O$1:$AA$52,8,FALSE)</f>
        <v>0</v>
      </c>
      <c r="K397" s="29">
        <f>VLOOKUP(VLOOKUP($B397,BTS!$E$2:$F$60,2,FALSE),Transpose_Avg_me_dw!$O$1:$AA$52,9,FALSE)</f>
        <v>0.25</v>
      </c>
      <c r="L397" s="29">
        <f>VLOOKUP(VLOOKUP($B397,BTS!$E$2:$F$60,2,FALSE),Transpose_Avg_me_dw!$O$1:$AA$52,10,FALSE)</f>
        <v>0.20</v>
      </c>
      <c r="M397" s="29">
        <f>VLOOKUP(VLOOKUP($B397,BTS!$E$2:$F$60,2,FALSE),Transpose_Avg_me_dw!$O$1:$AA$52,11,FALSE)</f>
        <v>0.04</v>
      </c>
      <c r="N397" s="29">
        <f>VLOOKUP(VLOOKUP($B397,BTS!$E$2:$F$60,2,FALSE),Transpose_Avg_me_dw!$O$1:$AA$52,12,FALSE)</f>
        <v>0.0285714285714286</v>
      </c>
      <c r="O397" s="110">
        <f>VLOOKUP(VLOOKUP($B397,BTS!$E$2:$F$60,2,FALSE),Transpose_Avg_me_dw!$O$1:$AA$52,13,FALSE)</f>
        <v>0.366666666666667</v>
      </c>
    </row>
    <row r="398" spans="2:15" ht="17" hidden="1" outlineLevel="1" thickBot="1">
      <c r="B398" s="31" t="s">
        <v>142</v>
      </c>
      <c r="C398" s="28">
        <f>VLOOKUP(VLOOKUP($B398,VName,2,FALSE),Regression_me_dw!$J$7:$K$50,2,FALSE)</f>
        <v>0</v>
      </c>
      <c r="D398" s="29">
        <f>VLOOKUP(VLOOKUP($B398,BTS!$E$2:$F$60,2,FALSE),Transpose_Avg_me_dw!$O$1:$AA$52,2,FALSE)</f>
        <v>0.659090909090909</v>
      </c>
      <c r="E398" s="29">
        <f>VLOOKUP(VLOOKUP($B398,BTS!$E$2:$F$60,2,FALSE),Transpose_Avg_me_dw!$O$1:$AA$52,3,FALSE)</f>
        <v>0.431818181818182</v>
      </c>
      <c r="F398" s="29">
        <f>VLOOKUP(VLOOKUP($B398,BTS!$E$2:$F$60,2,FALSE),Transpose_Avg_me_dw!$O$1:$AA$52,4,FALSE)</f>
        <v>0.407407407407407</v>
      </c>
      <c r="G398" s="29">
        <f>VLOOKUP(VLOOKUP($B398,BTS!$E$2:$F$60,2,FALSE),Transpose_Avg_me_dw!$O$1:$AA$52,5,FALSE)</f>
        <v>0.15</v>
      </c>
      <c r="H398" s="29">
        <f>VLOOKUP(VLOOKUP($B398,BTS!$E$2:$F$60,2,FALSE),Transpose_Avg_me_dw!$O$1:$AA$52,6,FALSE)</f>
        <v>0.126760563380282</v>
      </c>
      <c r="I398" s="29">
        <f>VLOOKUP(VLOOKUP($B398,BTS!$E$2:$F$60,2,FALSE),Transpose_Avg_me_dw!$O$1:$AA$52,7,FALSE)</f>
        <v>0.50</v>
      </c>
      <c r="J398" s="29">
        <f>VLOOKUP(VLOOKUP($B398,BTS!$E$2:$F$60,2,FALSE),Transpose_Avg_me_dw!$O$1:$AA$52,8,FALSE)</f>
        <v>0.60</v>
      </c>
      <c r="K398" s="29">
        <f>VLOOKUP(VLOOKUP($B398,BTS!$E$2:$F$60,2,FALSE),Transpose_Avg_me_dw!$O$1:$AA$52,9,FALSE)</f>
        <v>0.464285714285714</v>
      </c>
      <c r="L398" s="29">
        <f>VLOOKUP(VLOOKUP($B398,BTS!$E$2:$F$60,2,FALSE),Transpose_Avg_me_dw!$O$1:$AA$52,10,FALSE)</f>
        <v>0.60</v>
      </c>
      <c r="M398" s="29">
        <f>VLOOKUP(VLOOKUP($B398,BTS!$E$2:$F$60,2,FALSE),Transpose_Avg_me_dw!$O$1:$AA$52,11,FALSE)</f>
        <v>0.32</v>
      </c>
      <c r="N398" s="29">
        <f>VLOOKUP(VLOOKUP($B398,BTS!$E$2:$F$60,2,FALSE),Transpose_Avg_me_dw!$O$1:$AA$52,12,FALSE)</f>
        <v>0.228571428571429</v>
      </c>
      <c r="O398" s="110">
        <f>VLOOKUP(VLOOKUP($B398,BTS!$E$2:$F$60,2,FALSE),Transpose_Avg_me_dw!$O$1:$AA$52,13,FALSE)</f>
        <v>0.533333333333333</v>
      </c>
    </row>
    <row r="399" spans="2:15" ht="17" hidden="1" outlineLevel="1" thickBot="1">
      <c r="B399" s="31" t="s">
        <v>143</v>
      </c>
      <c r="C399" s="28">
        <f>VLOOKUP(VLOOKUP($B399,VName,2,FALSE),Regression_me_dw!$J$7:$K$50,2,FALSE)</f>
        <v>0</v>
      </c>
      <c r="D399" s="29">
        <f>VLOOKUP(VLOOKUP($B399,BTS!$E$2:$F$60,2,FALSE),Transpose_Avg_me_dw!$O$1:$AA$52,2,FALSE)</f>
        <v>0.0454545454545455</v>
      </c>
      <c r="E399" s="29">
        <f>VLOOKUP(VLOOKUP($B399,BTS!$E$2:$F$60,2,FALSE),Transpose_Avg_me_dw!$O$1:$AA$52,3,FALSE)</f>
        <v>0.0681818181818182</v>
      </c>
      <c r="F399" s="29">
        <f>VLOOKUP(VLOOKUP($B399,BTS!$E$2:$F$60,2,FALSE),Transpose_Avg_me_dw!$O$1:$AA$52,4,FALSE)</f>
        <v>0</v>
      </c>
      <c r="G399" s="29">
        <f>VLOOKUP(VLOOKUP($B399,BTS!$E$2:$F$60,2,FALSE),Transpose_Avg_me_dw!$O$1:$AA$52,5,FALSE)</f>
        <v>0</v>
      </c>
      <c r="H399" s="29">
        <f>VLOOKUP(VLOOKUP($B399,BTS!$E$2:$F$60,2,FALSE),Transpose_Avg_me_dw!$O$1:$AA$52,6,FALSE)</f>
        <v>0</v>
      </c>
      <c r="I399" s="29">
        <f>VLOOKUP(VLOOKUP($B399,BTS!$E$2:$F$60,2,FALSE),Transpose_Avg_me_dw!$O$1:$AA$52,7,FALSE)</f>
        <v>0.0147058823529412</v>
      </c>
      <c r="J399" s="29">
        <f>VLOOKUP(VLOOKUP($B399,BTS!$E$2:$F$60,2,FALSE),Transpose_Avg_me_dw!$O$1:$AA$52,8,FALSE)</f>
        <v>0</v>
      </c>
      <c r="K399" s="29">
        <f>VLOOKUP(VLOOKUP($B399,BTS!$E$2:$F$60,2,FALSE),Transpose_Avg_me_dw!$O$1:$AA$52,9,FALSE)</f>
        <v>0</v>
      </c>
      <c r="L399" s="29">
        <f>VLOOKUP(VLOOKUP($B399,BTS!$E$2:$F$60,2,FALSE),Transpose_Avg_me_dw!$O$1:$AA$52,10,FALSE)</f>
        <v>0</v>
      </c>
      <c r="M399" s="29">
        <f>VLOOKUP(VLOOKUP($B399,BTS!$E$2:$F$60,2,FALSE),Transpose_Avg_me_dw!$O$1:$AA$52,11,FALSE)</f>
        <v>0</v>
      </c>
      <c r="N399" s="29">
        <f>VLOOKUP(VLOOKUP($B399,BTS!$E$2:$F$60,2,FALSE),Transpose_Avg_me_dw!$O$1:$AA$52,12,FALSE)</f>
        <v>0</v>
      </c>
      <c r="O399" s="110">
        <f>VLOOKUP(VLOOKUP($B399,BTS!$E$2:$F$60,2,FALSE),Transpose_Avg_me_dw!$O$1:$AA$52,13,FALSE)</f>
        <v>0.10</v>
      </c>
    </row>
    <row r="400" spans="2:15" ht="17" hidden="1" outlineLevel="1" thickBot="1">
      <c r="B400" s="31" t="s">
        <v>144</v>
      </c>
      <c r="C400" s="28">
        <f>VLOOKUP(VLOOKUP($B400,VName,2,FALSE),Regression_me_dw!$J$7:$K$50,2,FALSE)</f>
        <v>0</v>
      </c>
      <c r="D400" s="29">
        <f>VLOOKUP(VLOOKUP($B400,BTS!$E$2:$F$60,2,FALSE),Transpose_Avg_me_dw!$O$1:$AA$52,2,FALSE)</f>
        <v>0.0909090909090909</v>
      </c>
      <c r="E400" s="29">
        <f>VLOOKUP(VLOOKUP($B400,BTS!$E$2:$F$60,2,FALSE),Transpose_Avg_me_dw!$O$1:$AA$52,3,FALSE)</f>
        <v>0.0454545454545455</v>
      </c>
      <c r="F400" s="29">
        <f>VLOOKUP(VLOOKUP($B400,BTS!$E$2:$F$60,2,FALSE),Transpose_Avg_me_dw!$O$1:$AA$52,4,FALSE)</f>
        <v>0.148148148148148</v>
      </c>
      <c r="G400" s="29">
        <f>VLOOKUP(VLOOKUP($B400,BTS!$E$2:$F$60,2,FALSE),Transpose_Avg_me_dw!$O$1:$AA$52,5,FALSE)</f>
        <v>0.05</v>
      </c>
      <c r="H400" s="29">
        <f>VLOOKUP(VLOOKUP($B400,BTS!$E$2:$F$60,2,FALSE),Transpose_Avg_me_dw!$O$1:$AA$52,6,FALSE)</f>
        <v>0</v>
      </c>
      <c r="I400" s="29">
        <f>VLOOKUP(VLOOKUP($B400,BTS!$E$2:$F$60,2,FALSE),Transpose_Avg_me_dw!$O$1:$AA$52,7,FALSE)</f>
        <v>0.161764705882353</v>
      </c>
      <c r="J400" s="29">
        <f>VLOOKUP(VLOOKUP($B400,BTS!$E$2:$F$60,2,FALSE),Transpose_Avg_me_dw!$O$1:$AA$52,8,FALSE)</f>
        <v>0</v>
      </c>
      <c r="K400" s="29">
        <f>VLOOKUP(VLOOKUP($B400,BTS!$E$2:$F$60,2,FALSE),Transpose_Avg_me_dw!$O$1:$AA$52,9,FALSE)</f>
        <v>0.142857142857143</v>
      </c>
      <c r="L400" s="29">
        <f>VLOOKUP(VLOOKUP($B400,BTS!$E$2:$F$60,2,FALSE),Transpose_Avg_me_dw!$O$1:$AA$52,10,FALSE)</f>
        <v>0</v>
      </c>
      <c r="M400" s="29">
        <f>VLOOKUP(VLOOKUP($B400,BTS!$E$2:$F$60,2,FALSE),Transpose_Avg_me_dw!$O$1:$AA$52,11,FALSE)</f>
        <v>0.04</v>
      </c>
      <c r="N400" s="29">
        <f>VLOOKUP(VLOOKUP($B400,BTS!$E$2:$F$60,2,FALSE),Transpose_Avg_me_dw!$O$1:$AA$52,12,FALSE)</f>
        <v>0.0857142857142857</v>
      </c>
      <c r="O400" s="110">
        <f>VLOOKUP(VLOOKUP($B400,BTS!$E$2:$F$60,2,FALSE),Transpose_Avg_me_dw!$O$1:$AA$52,13,FALSE)</f>
        <v>0.0666666666666667</v>
      </c>
    </row>
    <row r="401" spans="2:15" ht="16" hidden="1" outlineLevel="1" thickBot="1">
      <c r="B401" s="55" t="s">
        <v>145</v>
      </c>
      <c r="C401" s="28">
        <f>VLOOKUP(VLOOKUP($B401,VName,2,FALSE),Regression_me_dw!$J$7:$K$50,2,FALSE)</f>
        <v>0</v>
      </c>
      <c r="D401" s="29">
        <f>VLOOKUP(VLOOKUP($B401,BTS!$E$2:$F$60,2,FALSE),Transpose_Avg_me_dw!$O$1:$AA$52,2,FALSE)</f>
        <v>0.0454545454545455</v>
      </c>
      <c r="E401" s="29">
        <f>VLOOKUP(VLOOKUP($B401,BTS!$E$2:$F$60,2,FALSE),Transpose_Avg_me_dw!$O$1:$AA$52,3,FALSE)</f>
        <v>0</v>
      </c>
      <c r="F401" s="29">
        <f>VLOOKUP(VLOOKUP($B401,BTS!$E$2:$F$60,2,FALSE),Transpose_Avg_me_dw!$O$1:$AA$52,4,FALSE)</f>
        <v>0</v>
      </c>
      <c r="G401" s="29">
        <f>VLOOKUP(VLOOKUP($B401,BTS!$E$2:$F$60,2,FALSE),Transpose_Avg_me_dw!$O$1:$AA$52,5,FALSE)</f>
        <v>0</v>
      </c>
      <c r="H401" s="29">
        <f>VLOOKUP(VLOOKUP($B401,BTS!$E$2:$F$60,2,FALSE),Transpose_Avg_me_dw!$O$1:$AA$52,6,FALSE)</f>
        <v>0</v>
      </c>
      <c r="I401" s="29">
        <f>VLOOKUP(VLOOKUP($B401,BTS!$E$2:$F$60,2,FALSE),Transpose_Avg_me_dw!$O$1:$AA$52,7,FALSE)</f>
        <v>0</v>
      </c>
      <c r="J401" s="29">
        <f>VLOOKUP(VLOOKUP($B401,BTS!$E$2:$F$60,2,FALSE),Transpose_Avg_me_dw!$O$1:$AA$52,8,FALSE)</f>
        <v>0</v>
      </c>
      <c r="K401" s="29">
        <f>VLOOKUP(VLOOKUP($B401,BTS!$E$2:$F$60,2,FALSE),Transpose_Avg_me_dw!$O$1:$AA$52,9,FALSE)</f>
        <v>0.0357142857142857</v>
      </c>
      <c r="L401" s="29">
        <f>VLOOKUP(VLOOKUP($B401,BTS!$E$2:$F$60,2,FALSE),Transpose_Avg_me_dw!$O$1:$AA$52,10,FALSE)</f>
        <v>0</v>
      </c>
      <c r="M401" s="29">
        <f>VLOOKUP(VLOOKUP($B401,BTS!$E$2:$F$60,2,FALSE),Transpose_Avg_me_dw!$O$1:$AA$52,11,FALSE)</f>
        <v>0</v>
      </c>
      <c r="N401" s="29">
        <f>VLOOKUP(VLOOKUP($B401,BTS!$E$2:$F$60,2,FALSE),Transpose_Avg_me_dw!$O$1:$AA$52,12,FALSE)</f>
        <v>0</v>
      </c>
      <c r="O401" s="110">
        <f>VLOOKUP(VLOOKUP($B401,BTS!$E$2:$F$60,2,FALSE),Transpose_Avg_me_dw!$O$1:$AA$52,13,FALSE)</f>
        <v>0</v>
      </c>
    </row>
    <row r="402" spans="2:15" ht="17" hidden="1" outlineLevel="1" thickBot="1">
      <c r="B402" s="32" t="s">
        <v>146</v>
      </c>
      <c r="C402" s="28">
        <f>VLOOKUP(VLOOKUP($B402,VName,2,FALSE),Regression_me_dw!$J$7:$K$50,2,FALSE)</f>
        <v>0</v>
      </c>
      <c r="D402" s="29">
        <f>VLOOKUP(VLOOKUP($B402,BTS!$E$2:$F$60,2,FALSE),Transpose_Avg_me_dw!$O$1:$AA$52,2,FALSE)</f>
        <v>0.009161</v>
      </c>
      <c r="E402" s="29">
        <f>VLOOKUP(VLOOKUP($B402,BTS!$E$2:$F$60,2,FALSE),Transpose_Avg_me_dw!$O$1:$AA$52,3,FALSE)</f>
        <v>0.00497</v>
      </c>
      <c r="F402" s="29">
        <f>VLOOKUP(VLOOKUP($B402,BTS!$E$2:$F$60,2,FALSE),Transpose_Avg_me_dw!$O$1:$AA$52,4,FALSE)</f>
        <v>0.007404</v>
      </c>
      <c r="G402" s="29">
        <f>VLOOKUP(VLOOKUP($B402,BTS!$E$2:$F$60,2,FALSE),Transpose_Avg_me_dw!$O$1:$AA$52,5,FALSE)</f>
        <v>0.013257</v>
      </c>
      <c r="H402" s="29">
        <f>VLOOKUP(VLOOKUP($B402,BTS!$E$2:$F$60,2,FALSE),Transpose_Avg_me_dw!$O$1:$AA$52,6,FALSE)</f>
        <v>0.005269</v>
      </c>
      <c r="I402" s="29">
        <f>VLOOKUP(VLOOKUP($B402,BTS!$E$2:$F$60,2,FALSE),Transpose_Avg_me_dw!$O$1:$AA$52,7,FALSE)</f>
        <v>0.014015</v>
      </c>
      <c r="J402" s="29">
        <f>VLOOKUP(VLOOKUP($B402,BTS!$E$2:$F$60,2,FALSE),Transpose_Avg_me_dw!$O$1:$AA$52,8,FALSE)</f>
        <v>0.014717</v>
      </c>
      <c r="K402" s="29">
        <f>VLOOKUP(VLOOKUP($B402,BTS!$E$2:$F$60,2,FALSE),Transpose_Avg_me_dw!$O$1:$AA$52,9,FALSE)</f>
        <v>0.009071</v>
      </c>
      <c r="L402" s="29">
        <f>VLOOKUP(VLOOKUP($B402,BTS!$E$2:$F$60,2,FALSE),Transpose_Avg_me_dw!$O$1:$AA$52,10,FALSE)</f>
        <v>0.010034</v>
      </c>
      <c r="M402" s="29">
        <f>VLOOKUP(VLOOKUP($B402,BTS!$E$2:$F$60,2,FALSE),Transpose_Avg_me_dw!$O$1:$AA$52,11,FALSE)</f>
        <v>0.004937</v>
      </c>
      <c r="N402" s="29">
        <f>VLOOKUP(VLOOKUP($B402,BTS!$E$2:$F$60,2,FALSE),Transpose_Avg_me_dw!$O$1:$AA$52,12,FALSE)</f>
        <v>0.016229</v>
      </c>
      <c r="O402" s="110">
        <f>VLOOKUP(VLOOKUP($B402,BTS!$E$2:$F$60,2,FALSE),Transpose_Avg_me_dw!$O$1:$AA$52,13,FALSE)</f>
        <v>0.001121</v>
      </c>
    </row>
    <row r="403" spans="2:15" ht="17" hidden="1" outlineLevel="1" thickBot="1">
      <c r="B403" s="30" t="s">
        <v>147</v>
      </c>
      <c r="C403" s="28">
        <f>VLOOKUP(VLOOKUP($B403,VName,2,FALSE),Regression_me_dw!$J$7:$K$50,2,FALSE)</f>
        <v>0</v>
      </c>
      <c r="D403" s="29">
        <f>VLOOKUP(VLOOKUP($B403,BTS!$E$2:$F$60,2,FALSE),Transpose_Avg_me_dw!$O$1:$AA$52,2,FALSE)</f>
        <v>0.063885</v>
      </c>
      <c r="E403" s="29">
        <f>VLOOKUP(VLOOKUP($B403,BTS!$E$2:$F$60,2,FALSE),Transpose_Avg_me_dw!$O$1:$AA$52,3,FALSE)</f>
        <v>0.041758</v>
      </c>
      <c r="F403" s="29">
        <f>VLOOKUP(VLOOKUP($B403,BTS!$E$2:$F$60,2,FALSE),Transpose_Avg_me_dw!$O$1:$AA$52,4,FALSE)</f>
        <v>0.048699</v>
      </c>
      <c r="G403" s="29">
        <f>VLOOKUP(VLOOKUP($B403,BTS!$E$2:$F$60,2,FALSE),Transpose_Avg_me_dw!$O$1:$AA$52,5,FALSE)</f>
        <v>0.047177</v>
      </c>
      <c r="H403" s="29">
        <f>VLOOKUP(VLOOKUP($B403,BTS!$E$2:$F$60,2,FALSE),Transpose_Avg_me_dw!$O$1:$AA$52,6,FALSE)</f>
        <v>0.057338</v>
      </c>
      <c r="I403" s="29">
        <f>VLOOKUP(VLOOKUP($B403,BTS!$E$2:$F$60,2,FALSE),Transpose_Avg_me_dw!$O$1:$AA$52,7,FALSE)</f>
        <v>0.042461</v>
      </c>
      <c r="J403" s="29">
        <f>VLOOKUP(VLOOKUP($B403,BTS!$E$2:$F$60,2,FALSE),Transpose_Avg_me_dw!$O$1:$AA$52,8,FALSE)</f>
        <v>0.05365</v>
      </c>
      <c r="K403" s="29">
        <f>VLOOKUP(VLOOKUP($B403,BTS!$E$2:$F$60,2,FALSE),Transpose_Avg_me_dw!$O$1:$AA$52,9,FALSE)</f>
        <v>0.055834</v>
      </c>
      <c r="L403" s="29">
        <f>VLOOKUP(VLOOKUP($B403,BTS!$E$2:$F$60,2,FALSE),Transpose_Avg_me_dw!$O$1:$AA$52,10,FALSE)</f>
        <v>0.040994</v>
      </c>
      <c r="M403" s="29">
        <f>VLOOKUP(VLOOKUP($B403,BTS!$E$2:$F$60,2,FALSE),Transpose_Avg_me_dw!$O$1:$AA$52,11,FALSE)</f>
        <v>0.05478</v>
      </c>
      <c r="N403" s="29">
        <f>VLOOKUP(VLOOKUP($B403,BTS!$E$2:$F$60,2,FALSE),Transpose_Avg_me_dw!$O$1:$AA$52,12,FALSE)</f>
        <v>0.054449</v>
      </c>
      <c r="O403" s="110">
        <f>VLOOKUP(VLOOKUP($B403,BTS!$E$2:$F$60,2,FALSE),Transpose_Avg_me_dw!$O$1:$AA$52,13,FALSE)</f>
        <v>0.057019</v>
      </c>
    </row>
    <row r="404" spans="2:15" ht="17" hidden="1" outlineLevel="1" thickBot="1">
      <c r="B404" s="30" t="s">
        <v>148</v>
      </c>
      <c r="C404" s="28">
        <f>VLOOKUP(VLOOKUP($B404,VName,2,FALSE),Regression_me_dw!$J$7:$K$50,2,FALSE)</f>
        <v>0</v>
      </c>
      <c r="D404" s="29">
        <f>VLOOKUP(VLOOKUP($B404,BTS!$E$2:$F$60,2,FALSE),Transpose_Avg_me_dw!$O$1:$AA$52,2,FALSE)</f>
        <v>0.141635</v>
      </c>
      <c r="E404" s="29">
        <f>VLOOKUP(VLOOKUP($B404,BTS!$E$2:$F$60,2,FALSE),Transpose_Avg_me_dw!$O$1:$AA$52,3,FALSE)</f>
        <v>0.317396</v>
      </c>
      <c r="F404" s="29">
        <f>VLOOKUP(VLOOKUP($B404,BTS!$E$2:$F$60,2,FALSE),Transpose_Avg_me_dw!$O$1:$AA$52,4,FALSE)</f>
        <v>0.231642</v>
      </c>
      <c r="G404" s="29">
        <f>VLOOKUP(VLOOKUP($B404,BTS!$E$2:$F$60,2,FALSE),Transpose_Avg_me_dw!$O$1:$AA$52,5,FALSE)</f>
        <v>0.249489</v>
      </c>
      <c r="H404" s="29">
        <f>VLOOKUP(VLOOKUP($B404,BTS!$E$2:$F$60,2,FALSE),Transpose_Avg_me_dw!$O$1:$AA$52,6,FALSE)</f>
        <v>0.086659</v>
      </c>
      <c r="I404" s="29">
        <f>VLOOKUP(VLOOKUP($B404,BTS!$E$2:$F$60,2,FALSE),Transpose_Avg_me_dw!$O$1:$AA$52,7,FALSE)</f>
        <v>0.17315</v>
      </c>
      <c r="J404" s="29">
        <f>VLOOKUP(VLOOKUP($B404,BTS!$E$2:$F$60,2,FALSE),Transpose_Avg_me_dw!$O$1:$AA$52,8,FALSE)</f>
        <v>0.155769</v>
      </c>
      <c r="K404" s="29">
        <f>VLOOKUP(VLOOKUP($B404,BTS!$E$2:$F$60,2,FALSE),Transpose_Avg_me_dw!$O$1:$AA$52,9,FALSE)</f>
        <v>0.150769</v>
      </c>
      <c r="L404" s="29">
        <f>VLOOKUP(VLOOKUP($B404,BTS!$E$2:$F$60,2,FALSE),Transpose_Avg_me_dw!$O$1:$AA$52,10,FALSE)</f>
        <v>0.291903</v>
      </c>
      <c r="M404" s="29">
        <f>VLOOKUP(VLOOKUP($B404,BTS!$E$2:$F$60,2,FALSE),Transpose_Avg_me_dw!$O$1:$AA$52,11,FALSE)</f>
        <v>0.164913</v>
      </c>
      <c r="N404" s="29">
        <f>VLOOKUP(VLOOKUP($B404,BTS!$E$2:$F$60,2,FALSE),Transpose_Avg_me_dw!$O$1:$AA$52,12,FALSE)</f>
        <v>0.208785</v>
      </c>
      <c r="O404" s="110">
        <f>VLOOKUP(VLOOKUP($B404,BTS!$E$2:$F$60,2,FALSE),Transpose_Avg_me_dw!$O$1:$AA$52,13,FALSE)</f>
        <v>0.090744</v>
      </c>
    </row>
    <row r="405" spans="2:15" ht="17" hidden="1" outlineLevel="1" thickBot="1">
      <c r="B405" s="30" t="s">
        <v>149</v>
      </c>
      <c r="C405" s="28">
        <f>VLOOKUP(VLOOKUP($B405,VName,2,FALSE),Regression_me_dw!$J$7:$K$50,2,FALSE)</f>
        <v>0</v>
      </c>
      <c r="D405" s="29">
        <f>VLOOKUP(VLOOKUP($B405,BTS!$E$2:$F$60,2,FALSE),Transpose_Avg_me_dw!$O$1:$AA$52,2,FALSE)</f>
        <v>0.008684</v>
      </c>
      <c r="E405" s="29">
        <f>VLOOKUP(VLOOKUP($B405,BTS!$E$2:$F$60,2,FALSE),Transpose_Avg_me_dw!$O$1:$AA$52,3,FALSE)</f>
        <v>0.008703</v>
      </c>
      <c r="F405" s="29">
        <f>VLOOKUP(VLOOKUP($B405,BTS!$E$2:$F$60,2,FALSE),Transpose_Avg_me_dw!$O$1:$AA$52,4,FALSE)</f>
        <v>0.009914</v>
      </c>
      <c r="G405" s="29">
        <f>VLOOKUP(VLOOKUP($B405,BTS!$E$2:$F$60,2,FALSE),Transpose_Avg_me_dw!$O$1:$AA$52,5,FALSE)</f>
        <v>0.008653</v>
      </c>
      <c r="H405" s="29">
        <f>VLOOKUP(VLOOKUP($B405,BTS!$E$2:$F$60,2,FALSE),Transpose_Avg_me_dw!$O$1:$AA$52,6,FALSE)</f>
        <v>0.008907</v>
      </c>
      <c r="I405" s="29">
        <f>VLOOKUP(VLOOKUP($B405,BTS!$E$2:$F$60,2,FALSE),Transpose_Avg_me_dw!$O$1:$AA$52,7,FALSE)</f>
        <v>0.008515</v>
      </c>
      <c r="J405" s="29">
        <f>VLOOKUP(VLOOKUP($B405,BTS!$E$2:$F$60,2,FALSE),Transpose_Avg_me_dw!$O$1:$AA$52,8,FALSE)</f>
        <v>0.011163</v>
      </c>
      <c r="K405" s="29">
        <f>VLOOKUP(VLOOKUP($B405,BTS!$E$2:$F$60,2,FALSE),Transpose_Avg_me_dw!$O$1:$AA$52,9,FALSE)</f>
        <v>0.010334</v>
      </c>
      <c r="L405" s="29">
        <f>VLOOKUP(VLOOKUP($B405,BTS!$E$2:$F$60,2,FALSE),Transpose_Avg_me_dw!$O$1:$AA$52,10,FALSE)</f>
        <v>0.006577</v>
      </c>
      <c r="M405" s="29">
        <f>VLOOKUP(VLOOKUP($B405,BTS!$E$2:$F$60,2,FALSE),Transpose_Avg_me_dw!$O$1:$AA$52,11,FALSE)</f>
        <v>0.005448</v>
      </c>
      <c r="N405" s="29">
        <f>VLOOKUP(VLOOKUP($B405,BTS!$E$2:$F$60,2,FALSE),Transpose_Avg_me_dw!$O$1:$AA$52,12,FALSE)</f>
        <v>0.010334</v>
      </c>
      <c r="O405" s="110">
        <f>VLOOKUP(VLOOKUP($B405,BTS!$E$2:$F$60,2,FALSE),Transpose_Avg_me_dw!$O$1:$AA$52,13,FALSE)</f>
        <v>0.012794</v>
      </c>
    </row>
    <row r="406" spans="2:15" ht="17" hidden="1" outlineLevel="1" thickBot="1">
      <c r="B406" s="30" t="s">
        <v>150</v>
      </c>
      <c r="C406" s="28">
        <f>VLOOKUP(VLOOKUP($B406,VName,2,FALSE),Regression_me_dw!$J$7:$K$50,2,FALSE)</f>
        <v>0</v>
      </c>
      <c r="D406" s="29">
        <f>VLOOKUP(VLOOKUP($B406,BTS!$E$2:$F$60,2,FALSE),Transpose_Avg_me_dw!$O$1:$AA$52,2,FALSE)</f>
        <v>0.032984</v>
      </c>
      <c r="E406" s="29">
        <f>VLOOKUP(VLOOKUP($B406,BTS!$E$2:$F$60,2,FALSE),Transpose_Avg_me_dw!$O$1:$AA$52,3,FALSE)</f>
        <v>0.030791</v>
      </c>
      <c r="F406" s="29">
        <f>VLOOKUP(VLOOKUP($B406,BTS!$E$2:$F$60,2,FALSE),Transpose_Avg_me_dw!$O$1:$AA$52,4,FALSE)</f>
        <v>0.041662</v>
      </c>
      <c r="G406" s="29">
        <f>VLOOKUP(VLOOKUP($B406,BTS!$E$2:$F$60,2,FALSE),Transpose_Avg_me_dw!$O$1:$AA$52,5,FALSE)</f>
        <v>0.031509</v>
      </c>
      <c r="H406" s="29">
        <f>VLOOKUP(VLOOKUP($B406,BTS!$E$2:$F$60,2,FALSE),Transpose_Avg_me_dw!$O$1:$AA$52,6,FALSE)</f>
        <v>0.063545</v>
      </c>
      <c r="I406" s="29">
        <f>VLOOKUP(VLOOKUP($B406,BTS!$E$2:$F$60,2,FALSE),Transpose_Avg_me_dw!$O$1:$AA$52,7,FALSE)</f>
        <v>0.035768</v>
      </c>
      <c r="J406" s="29">
        <f>VLOOKUP(VLOOKUP($B406,BTS!$E$2:$F$60,2,FALSE),Transpose_Avg_me_dw!$O$1:$AA$52,8,FALSE)</f>
        <v>0.035917</v>
      </c>
      <c r="K406" s="29">
        <f>VLOOKUP(VLOOKUP($B406,BTS!$E$2:$F$60,2,FALSE),Transpose_Avg_me_dw!$O$1:$AA$52,9,FALSE)</f>
        <v>0.032411</v>
      </c>
      <c r="L406" s="29">
        <f>VLOOKUP(VLOOKUP($B406,BTS!$E$2:$F$60,2,FALSE),Transpose_Avg_me_dw!$O$1:$AA$52,10,FALSE)</f>
        <v>0.026387</v>
      </c>
      <c r="M406" s="29">
        <f>VLOOKUP(VLOOKUP($B406,BTS!$E$2:$F$60,2,FALSE),Transpose_Avg_me_dw!$O$1:$AA$52,11,FALSE)</f>
        <v>0.041139</v>
      </c>
      <c r="N406" s="29">
        <f>VLOOKUP(VLOOKUP($B406,BTS!$E$2:$F$60,2,FALSE),Transpose_Avg_me_dw!$O$1:$AA$52,12,FALSE)</f>
        <v>0.032141</v>
      </c>
      <c r="O406" s="110">
        <f>VLOOKUP(VLOOKUP($B406,BTS!$E$2:$F$60,2,FALSE),Transpose_Avg_me_dw!$O$1:$AA$52,13,FALSE)</f>
        <v>0.058353</v>
      </c>
    </row>
    <row r="407" spans="2:15" ht="17" hidden="1" outlineLevel="1" thickBot="1">
      <c r="B407" s="30" t="s">
        <v>151</v>
      </c>
      <c r="C407" s="28">
        <f>VLOOKUP(VLOOKUP($B407,VName,2,FALSE),Regression_me_dw!$J$7:$K$50,2,FALSE)</f>
        <v>100583.061916884</v>
      </c>
      <c r="D407" s="29">
        <f>VLOOKUP(VLOOKUP($B407,BTS!$E$2:$F$60,2,FALSE),Transpose_Avg_me_dw!$O$1:$AA$52,2,FALSE)</f>
        <v>0.096023</v>
      </c>
      <c r="E407" s="29">
        <f>VLOOKUP(VLOOKUP($B407,BTS!$E$2:$F$60,2,FALSE),Transpose_Avg_me_dw!$O$1:$AA$52,3,FALSE)</f>
        <v>0.075825</v>
      </c>
      <c r="F407" s="29">
        <f>VLOOKUP(VLOOKUP($B407,BTS!$E$2:$F$60,2,FALSE),Transpose_Avg_me_dw!$O$1:$AA$52,4,FALSE)</f>
        <v>0.083405</v>
      </c>
      <c r="G407" s="29">
        <f>VLOOKUP(VLOOKUP($B407,BTS!$E$2:$F$60,2,FALSE),Transpose_Avg_me_dw!$O$1:$AA$52,5,FALSE)</f>
        <v>0.066535</v>
      </c>
      <c r="H407" s="29">
        <f>VLOOKUP(VLOOKUP($B407,BTS!$E$2:$F$60,2,FALSE),Transpose_Avg_me_dw!$O$1:$AA$52,6,FALSE)</f>
        <v>0.125932</v>
      </c>
      <c r="I407" s="29">
        <f>VLOOKUP(VLOOKUP($B407,BTS!$E$2:$F$60,2,FALSE),Transpose_Avg_me_dw!$O$1:$AA$52,7,FALSE)</f>
        <v>0.075422</v>
      </c>
      <c r="J407" s="29">
        <f>VLOOKUP(VLOOKUP($B407,BTS!$E$2:$F$60,2,FALSE),Transpose_Avg_me_dw!$O$1:$AA$52,8,FALSE)</f>
        <v>0.054839</v>
      </c>
      <c r="K407" s="29">
        <f>VLOOKUP(VLOOKUP($B407,BTS!$E$2:$F$60,2,FALSE),Transpose_Avg_me_dw!$O$1:$AA$52,9,FALSE)</f>
        <v>0.074586</v>
      </c>
      <c r="L407" s="29">
        <f>VLOOKUP(VLOOKUP($B407,BTS!$E$2:$F$60,2,FALSE),Transpose_Avg_me_dw!$O$1:$AA$52,10,FALSE)</f>
        <v>0.081215</v>
      </c>
      <c r="M407" s="29">
        <f>VLOOKUP(VLOOKUP($B407,BTS!$E$2:$F$60,2,FALSE),Transpose_Avg_me_dw!$O$1:$AA$52,11,FALSE)</f>
        <v>0.076277</v>
      </c>
      <c r="N407" s="29">
        <f>VLOOKUP(VLOOKUP($B407,BTS!$E$2:$F$60,2,FALSE),Transpose_Avg_me_dw!$O$1:$AA$52,12,FALSE)</f>
        <v>0.099584</v>
      </c>
      <c r="O407" s="110">
        <f>VLOOKUP(VLOOKUP($B407,BTS!$E$2:$F$60,2,FALSE),Transpose_Avg_me_dw!$O$1:$AA$52,13,FALSE)</f>
        <v>0.176245</v>
      </c>
    </row>
    <row r="408" spans="2:15" ht="17" hidden="1" outlineLevel="1" thickBot="1">
      <c r="B408" s="30" t="s">
        <v>152</v>
      </c>
      <c r="C408" s="28">
        <f>VLOOKUP(VLOOKUP($B408,VName,2,FALSE),Regression_me_dw!$J$7:$K$50,2,FALSE)</f>
        <v>0</v>
      </c>
      <c r="D408" s="29">
        <f>VLOOKUP(VLOOKUP($B408,BTS!$E$2:$F$60,2,FALSE),Transpose_Avg_me_dw!$O$1:$AA$52,2,FALSE)</f>
        <v>0.22719</v>
      </c>
      <c r="E408" s="29">
        <f>VLOOKUP(VLOOKUP($B408,BTS!$E$2:$F$60,2,FALSE),Transpose_Avg_me_dw!$O$1:$AA$52,3,FALSE)</f>
        <v>0.202769</v>
      </c>
      <c r="F408" s="29">
        <f>VLOOKUP(VLOOKUP($B408,BTS!$E$2:$F$60,2,FALSE),Transpose_Avg_me_dw!$O$1:$AA$52,4,FALSE)</f>
        <v>0.219388</v>
      </c>
      <c r="G408" s="29">
        <f>VLOOKUP(VLOOKUP($B408,BTS!$E$2:$F$60,2,FALSE),Transpose_Avg_me_dw!$O$1:$AA$52,5,FALSE)</f>
        <v>0.240957</v>
      </c>
      <c r="H408" s="29">
        <f>VLOOKUP(VLOOKUP($B408,BTS!$E$2:$F$60,2,FALSE),Transpose_Avg_me_dw!$O$1:$AA$52,6,FALSE)</f>
        <v>0.193982</v>
      </c>
      <c r="I408" s="29">
        <f>VLOOKUP(VLOOKUP($B408,BTS!$E$2:$F$60,2,FALSE),Transpose_Avg_me_dw!$O$1:$AA$52,7,FALSE)</f>
        <v>0.28916</v>
      </c>
      <c r="J408" s="29">
        <f>VLOOKUP(VLOOKUP($B408,BTS!$E$2:$F$60,2,FALSE),Transpose_Avg_me_dw!$O$1:$AA$52,8,FALSE)</f>
        <v>0.258551</v>
      </c>
      <c r="K408" s="29">
        <f>VLOOKUP(VLOOKUP($B408,BTS!$E$2:$F$60,2,FALSE),Transpose_Avg_me_dw!$O$1:$AA$52,9,FALSE)</f>
        <v>0.282403</v>
      </c>
      <c r="L408" s="29">
        <f>VLOOKUP(VLOOKUP($B408,BTS!$E$2:$F$60,2,FALSE),Transpose_Avg_me_dw!$O$1:$AA$52,10,FALSE)</f>
        <v>0.186634</v>
      </c>
      <c r="M408" s="29">
        <f>VLOOKUP(VLOOKUP($B408,BTS!$E$2:$F$60,2,FALSE),Transpose_Avg_me_dw!$O$1:$AA$52,11,FALSE)</f>
        <v>0.213908</v>
      </c>
      <c r="N408" s="29">
        <f>VLOOKUP(VLOOKUP($B408,BTS!$E$2:$F$60,2,FALSE),Transpose_Avg_me_dw!$O$1:$AA$52,12,FALSE)</f>
        <v>0.218692</v>
      </c>
      <c r="O408" s="110">
        <f>VLOOKUP(VLOOKUP($B408,BTS!$E$2:$F$60,2,FALSE),Transpose_Avg_me_dw!$O$1:$AA$52,13,FALSE)</f>
        <v>0.242023</v>
      </c>
    </row>
    <row r="409" spans="2:15" ht="17" hidden="1" outlineLevel="1" thickBot="1">
      <c r="B409" s="30" t="s">
        <v>153</v>
      </c>
      <c r="C409" s="28">
        <f>VLOOKUP(VLOOKUP($B409,VName,2,FALSE),Regression_me_dw!$J$7:$K$50,2,FALSE)</f>
        <v>0</v>
      </c>
      <c r="D409" s="29">
        <f>VLOOKUP(VLOOKUP($B409,BTS!$E$2:$F$60,2,FALSE),Transpose_Avg_me_dw!$O$1:$AA$52,2,FALSE)</f>
        <v>0.124425</v>
      </c>
      <c r="E409" s="29">
        <f>VLOOKUP(VLOOKUP($B409,BTS!$E$2:$F$60,2,FALSE),Transpose_Avg_me_dw!$O$1:$AA$52,3,FALSE)</f>
        <v>0.089394</v>
      </c>
      <c r="F409" s="29">
        <f>VLOOKUP(VLOOKUP($B409,BTS!$E$2:$F$60,2,FALSE),Transpose_Avg_me_dw!$O$1:$AA$52,4,FALSE)</f>
        <v>0.093795</v>
      </c>
      <c r="G409" s="29">
        <f>VLOOKUP(VLOOKUP($B409,BTS!$E$2:$F$60,2,FALSE),Transpose_Avg_me_dw!$O$1:$AA$52,5,FALSE)</f>
        <v>0.103933</v>
      </c>
      <c r="H409" s="29">
        <f>VLOOKUP(VLOOKUP($B409,BTS!$E$2:$F$60,2,FALSE),Transpose_Avg_me_dw!$O$1:$AA$52,6,FALSE)</f>
        <v>0.122693</v>
      </c>
      <c r="I409" s="29">
        <f>VLOOKUP(VLOOKUP($B409,BTS!$E$2:$F$60,2,FALSE),Transpose_Avg_me_dw!$O$1:$AA$52,7,FALSE)</f>
        <v>0.103039</v>
      </c>
      <c r="J409" s="29">
        <f>VLOOKUP(VLOOKUP($B409,BTS!$E$2:$F$60,2,FALSE),Transpose_Avg_me_dw!$O$1:$AA$52,8,FALSE)</f>
        <v>0.109878</v>
      </c>
      <c r="K409" s="29">
        <f>VLOOKUP(VLOOKUP($B409,BTS!$E$2:$F$60,2,FALSE),Transpose_Avg_me_dw!$O$1:$AA$52,9,FALSE)</f>
        <v>0.124462</v>
      </c>
      <c r="L409" s="29">
        <f>VLOOKUP(VLOOKUP($B409,BTS!$E$2:$F$60,2,FALSE),Transpose_Avg_me_dw!$O$1:$AA$52,10,FALSE)</f>
        <v>0.100603</v>
      </c>
      <c r="M409" s="29">
        <f>VLOOKUP(VLOOKUP($B409,BTS!$E$2:$F$60,2,FALSE),Transpose_Avg_me_dw!$O$1:$AA$52,11,FALSE)</f>
        <v>0.118412</v>
      </c>
      <c r="N409" s="29">
        <f>VLOOKUP(VLOOKUP($B409,BTS!$E$2:$F$60,2,FALSE),Transpose_Avg_me_dw!$O$1:$AA$52,12,FALSE)</f>
        <v>0.100976</v>
      </c>
      <c r="O409" s="110">
        <f>VLOOKUP(VLOOKUP($B409,BTS!$E$2:$F$60,2,FALSE),Transpose_Avg_me_dw!$O$1:$AA$52,13,FALSE)</f>
        <v>0.091765</v>
      </c>
    </row>
    <row r="410" spans="2:15" ht="17" hidden="1" outlineLevel="1" thickBot="1">
      <c r="B410" s="30" t="s">
        <v>154</v>
      </c>
      <c r="C410" s="28">
        <f>VLOOKUP(VLOOKUP($B410,VName,2,FALSE),Regression_me_dw!$J$7:$K$50,2,FALSE)</f>
        <v>0</v>
      </c>
      <c r="D410" s="29">
        <f>VLOOKUP(VLOOKUP($B410,BTS!$E$2:$F$60,2,FALSE),Transpose_Avg_me_dw!$O$1:$AA$52,2,FALSE)</f>
        <v>0.039462</v>
      </c>
      <c r="E410" s="29">
        <f>VLOOKUP(VLOOKUP($B410,BTS!$E$2:$F$60,2,FALSE),Transpose_Avg_me_dw!$O$1:$AA$52,3,FALSE)</f>
        <v>0.027009</v>
      </c>
      <c r="F410" s="29">
        <f>VLOOKUP(VLOOKUP($B410,BTS!$E$2:$F$60,2,FALSE),Transpose_Avg_me_dw!$O$1:$AA$52,4,FALSE)</f>
        <v>0.0311</v>
      </c>
      <c r="G410" s="29">
        <f>VLOOKUP(VLOOKUP($B410,BTS!$E$2:$F$60,2,FALSE),Transpose_Avg_me_dw!$O$1:$AA$52,5,FALSE)</f>
        <v>0.027221</v>
      </c>
      <c r="H410" s="29">
        <f>VLOOKUP(VLOOKUP($B410,BTS!$E$2:$F$60,2,FALSE),Transpose_Avg_me_dw!$O$1:$AA$52,6,FALSE)</f>
        <v>0.028321</v>
      </c>
      <c r="I410" s="29">
        <f>VLOOKUP(VLOOKUP($B410,BTS!$E$2:$F$60,2,FALSE),Transpose_Avg_me_dw!$O$1:$AA$52,7,FALSE)</f>
        <v>0.02778</v>
      </c>
      <c r="J410" s="29">
        <f>VLOOKUP(VLOOKUP($B410,BTS!$E$2:$F$60,2,FALSE),Transpose_Avg_me_dw!$O$1:$AA$52,8,FALSE)</f>
        <v>0.029534</v>
      </c>
      <c r="K410" s="29">
        <f>VLOOKUP(VLOOKUP($B410,BTS!$E$2:$F$60,2,FALSE),Transpose_Avg_me_dw!$O$1:$AA$52,9,FALSE)</f>
        <v>0.025802</v>
      </c>
      <c r="L410" s="29">
        <f>VLOOKUP(VLOOKUP($B410,BTS!$E$2:$F$60,2,FALSE),Transpose_Avg_me_dw!$O$1:$AA$52,10,FALSE)</f>
        <v>0.021513</v>
      </c>
      <c r="M410" s="29">
        <f>VLOOKUP(VLOOKUP($B410,BTS!$E$2:$F$60,2,FALSE),Transpose_Avg_me_dw!$O$1:$AA$52,11,FALSE)</f>
        <v>0.024363</v>
      </c>
      <c r="N410" s="29">
        <f>VLOOKUP(VLOOKUP($B410,BTS!$E$2:$F$60,2,FALSE),Transpose_Avg_me_dw!$O$1:$AA$52,12,FALSE)</f>
        <v>0.029232</v>
      </c>
      <c r="O410" s="110">
        <f>VLOOKUP(VLOOKUP($B410,BTS!$E$2:$F$60,2,FALSE),Transpose_Avg_me_dw!$O$1:$AA$52,13,FALSE)</f>
        <v>0.032551</v>
      </c>
    </row>
    <row r="411" spans="2:15" ht="16" hidden="1" outlineLevel="1" thickBot="1">
      <c r="B411" s="55" t="s">
        <v>155</v>
      </c>
      <c r="C411" s="28">
        <f>VLOOKUP(VLOOKUP($B411,VName,2,FALSE),Regression_me_dw!$J$7:$K$50,2,FALSE)</f>
        <v>0</v>
      </c>
      <c r="D411" s="29">
        <f>VLOOKUP(VLOOKUP($B411,BTS!$E$2:$F$60,2,FALSE),Transpose_Avg_me_dw!$O$1:$AA$52,2,FALSE)</f>
        <v>0.209898</v>
      </c>
      <c r="E411" s="29">
        <f>VLOOKUP(VLOOKUP($B411,BTS!$E$2:$F$60,2,FALSE),Transpose_Avg_me_dw!$O$1:$AA$52,3,FALSE)</f>
        <v>0.172447</v>
      </c>
      <c r="F411" s="29">
        <f>VLOOKUP(VLOOKUP($B411,BTS!$E$2:$F$60,2,FALSE),Transpose_Avg_me_dw!$O$1:$AA$52,4,FALSE)</f>
        <v>0.201296</v>
      </c>
      <c r="G411" s="29">
        <f>VLOOKUP(VLOOKUP($B411,BTS!$E$2:$F$60,2,FALSE),Transpose_Avg_me_dw!$O$1:$AA$52,5,FALSE)</f>
        <v>0.165531</v>
      </c>
      <c r="H411" s="29">
        <f>VLOOKUP(VLOOKUP($B411,BTS!$E$2:$F$60,2,FALSE),Transpose_Avg_me_dw!$O$1:$AA$52,6,FALSE)</f>
        <v>0.268178</v>
      </c>
      <c r="I411" s="29">
        <f>VLOOKUP(VLOOKUP($B411,BTS!$E$2:$F$60,2,FALSE),Transpose_Avg_me_dw!$O$1:$AA$52,7,FALSE)</f>
        <v>0.185715</v>
      </c>
      <c r="J411" s="29">
        <f>VLOOKUP(VLOOKUP($B411,BTS!$E$2:$F$60,2,FALSE),Transpose_Avg_me_dw!$O$1:$AA$52,8,FALSE)</f>
        <v>0.204287</v>
      </c>
      <c r="K411" s="29">
        <f>VLOOKUP(VLOOKUP($B411,BTS!$E$2:$F$60,2,FALSE),Transpose_Avg_me_dw!$O$1:$AA$52,9,FALSE)</f>
        <v>0.155081</v>
      </c>
      <c r="L411" s="29">
        <f>VLOOKUP(VLOOKUP($B411,BTS!$E$2:$F$60,2,FALSE),Transpose_Avg_me_dw!$O$1:$AA$52,10,FALSE)</f>
        <v>0.192166</v>
      </c>
      <c r="M411" s="29">
        <f>VLOOKUP(VLOOKUP($B411,BTS!$E$2:$F$60,2,FALSE),Transpose_Avg_me_dw!$O$1:$AA$52,11,FALSE)</f>
        <v>0.250916</v>
      </c>
      <c r="N411" s="29">
        <f>VLOOKUP(VLOOKUP($B411,BTS!$E$2:$F$60,2,FALSE),Transpose_Avg_me_dw!$O$1:$AA$52,12,FALSE)</f>
        <v>0.194482</v>
      </c>
      <c r="O411" s="110">
        <f>VLOOKUP(VLOOKUP($B411,BTS!$E$2:$F$60,2,FALSE),Transpose_Avg_me_dw!$O$1:$AA$52,13,FALSE)</f>
        <v>0.190765</v>
      </c>
    </row>
    <row r="412" spans="2:15" ht="17" hidden="1" outlineLevel="1" thickBot="1">
      <c r="B412" s="33" t="s">
        <v>156</v>
      </c>
      <c r="C412" s="28">
        <f>VLOOKUP(VLOOKUP($B412,VName,2,FALSE),Regression_me_dw!$J$7:$K$50,2,FALSE)</f>
        <v>0</v>
      </c>
      <c r="D412" s="29">
        <f>VLOOKUP(VLOOKUP($B412,BTS!$E$2:$F$60,2,FALSE),Transpose_Avg_me_dw!$O$1:$AA$52,2,FALSE)</f>
        <v>0.046652</v>
      </c>
      <c r="E412" s="29">
        <f>VLOOKUP(VLOOKUP($B412,BTS!$E$2:$F$60,2,FALSE),Transpose_Avg_me_dw!$O$1:$AA$52,3,FALSE)</f>
        <v>0.028938</v>
      </c>
      <c r="F412" s="29">
        <f>VLOOKUP(VLOOKUP($B412,BTS!$E$2:$F$60,2,FALSE),Transpose_Avg_me_dw!$O$1:$AA$52,4,FALSE)</f>
        <v>0.031695</v>
      </c>
      <c r="G412" s="29">
        <f>VLOOKUP(VLOOKUP($B412,BTS!$E$2:$F$60,2,FALSE),Transpose_Avg_me_dw!$O$1:$AA$52,5,FALSE)</f>
        <v>0.045736</v>
      </c>
      <c r="H412" s="29">
        <f>VLOOKUP(VLOOKUP($B412,BTS!$E$2:$F$60,2,FALSE),Transpose_Avg_me_dw!$O$1:$AA$52,6,FALSE)</f>
        <v>0.039175</v>
      </c>
      <c r="I412" s="29">
        <f>VLOOKUP(VLOOKUP($B412,BTS!$E$2:$F$60,2,FALSE),Transpose_Avg_me_dw!$O$1:$AA$52,7,FALSE)</f>
        <v>0.044974</v>
      </c>
      <c r="J412" s="29">
        <f>VLOOKUP(VLOOKUP($B412,BTS!$E$2:$F$60,2,FALSE),Transpose_Avg_me_dw!$O$1:$AA$52,8,FALSE)</f>
        <v>0.071696</v>
      </c>
      <c r="K412" s="29">
        <f>VLOOKUP(VLOOKUP($B412,BTS!$E$2:$F$60,2,FALSE),Transpose_Avg_me_dw!$O$1:$AA$52,9,FALSE)</f>
        <v>0.079248</v>
      </c>
      <c r="L412" s="29">
        <f>VLOOKUP(VLOOKUP($B412,BTS!$E$2:$F$60,2,FALSE),Transpose_Avg_me_dw!$O$1:$AA$52,10,FALSE)</f>
        <v>0.041974</v>
      </c>
      <c r="M412" s="29">
        <f>VLOOKUP(VLOOKUP($B412,BTS!$E$2:$F$60,2,FALSE),Transpose_Avg_me_dw!$O$1:$AA$52,11,FALSE)</f>
        <v>0.044907</v>
      </c>
      <c r="N412" s="29">
        <f>VLOOKUP(VLOOKUP($B412,BTS!$E$2:$F$60,2,FALSE),Transpose_Avg_me_dw!$O$1:$AA$52,12,FALSE)</f>
        <v>0.035095</v>
      </c>
      <c r="O412" s="110">
        <f>VLOOKUP(VLOOKUP($B412,BTS!$E$2:$F$60,2,FALSE),Transpose_Avg_me_dw!$O$1:$AA$52,13,FALSE)</f>
        <v>0.04662</v>
      </c>
    </row>
    <row r="413" spans="2:15" ht="16" hidden="1" outlineLevel="1" thickBot="1">
      <c r="B413" s="56" t="s">
        <v>157</v>
      </c>
      <c r="C413" s="28">
        <f>VLOOKUP(VLOOKUP($B413,VName,2,FALSE),Regression_me_dw!$J$7:$K$50,2,FALSE)</f>
        <v>-11278.7589018029</v>
      </c>
      <c r="D413" s="29">
        <f>VLOOKUP(VLOOKUP($B413,BTS!$E$2:$F$60,2,FALSE),Transpose_Avg_me_dw!$O$1:$AA$52,2,FALSE)</f>
        <v>0.044715</v>
      </c>
      <c r="E413" s="29">
        <f>VLOOKUP(VLOOKUP($B413,BTS!$E$2:$F$60,2,FALSE),Transpose_Avg_me_dw!$O$1:$AA$52,3,FALSE)</f>
        <v>0.039908</v>
      </c>
      <c r="F413" s="29">
        <f>VLOOKUP(VLOOKUP($B413,BTS!$E$2:$F$60,2,FALSE),Transpose_Avg_me_dw!$O$1:$AA$52,4,FALSE)</f>
        <v>0.031497</v>
      </c>
      <c r="G413" s="29">
        <f>VLOOKUP(VLOOKUP($B413,BTS!$E$2:$F$60,2,FALSE),Transpose_Avg_me_dw!$O$1:$AA$52,5,FALSE)</f>
        <v>0.03204</v>
      </c>
      <c r="H413" s="29">
        <f>VLOOKUP(VLOOKUP($B413,BTS!$E$2:$F$60,2,FALSE),Transpose_Avg_me_dw!$O$1:$AA$52,6,FALSE)</f>
        <v>0.02807</v>
      </c>
      <c r="I413" s="29">
        <f>VLOOKUP(VLOOKUP($B413,BTS!$E$2:$F$60,2,FALSE),Transpose_Avg_me_dw!$O$1:$AA$52,7,FALSE)</f>
        <v>0.036064</v>
      </c>
      <c r="J413" s="29">
        <f>VLOOKUP(VLOOKUP($B413,BTS!$E$2:$F$60,2,FALSE),Transpose_Avg_me_dw!$O$1:$AA$52,8,FALSE)</f>
        <v>0.035941</v>
      </c>
      <c r="K413" s="29">
        <f>VLOOKUP(VLOOKUP($B413,BTS!$E$2:$F$60,2,FALSE),Transpose_Avg_me_dw!$O$1:$AA$52,9,FALSE)</f>
        <v>0.033759</v>
      </c>
      <c r="L413" s="29">
        <f>VLOOKUP(VLOOKUP($B413,BTS!$E$2:$F$60,2,FALSE),Transpose_Avg_me_dw!$O$1:$AA$52,10,FALSE)</f>
        <v>0.029963</v>
      </c>
      <c r="M413" s="29">
        <f>VLOOKUP(VLOOKUP($B413,BTS!$E$2:$F$60,2,FALSE),Transpose_Avg_me_dw!$O$1:$AA$52,11,FALSE)</f>
        <v>0.030936</v>
      </c>
      <c r="N413" s="29">
        <f>VLOOKUP(VLOOKUP($B413,BTS!$E$2:$F$60,2,FALSE),Transpose_Avg_me_dw!$O$1:$AA$52,12,FALSE)</f>
        <v>0.030039</v>
      </c>
      <c r="O413" s="110">
        <f>VLOOKUP(VLOOKUP($B413,BTS!$E$2:$F$60,2,FALSE),Transpose_Avg_me_dw!$O$1:$AA$52,13,FALSE)</f>
        <v>0.034206</v>
      </c>
    </row>
    <row r="414" spans="2:15" ht="16" hidden="1" outlineLevel="1" thickBot="1">
      <c r="B414" s="180" t="s">
        <v>158</v>
      </c>
      <c r="C414" s="28">
        <f>VLOOKUP(VLOOKUP($B414,VName,2,FALSE),Regression_me_dw!$J$7:$K$50,2,FALSE)</f>
        <v>0.370240347396432</v>
      </c>
      <c r="D414" s="29">
        <f>VLOOKUP(VLOOKUP($B414,BTS!$E$2:$F$60,2,FALSE),Transpose_Avg_me_dw!$O$1:$AA$52,2,FALSE)</f>
        <v>2791.72</v>
      </c>
      <c r="E414" s="29">
        <f>VLOOKUP(VLOOKUP($B414,BTS!$E$2:$F$60,2,FALSE),Transpose_Avg_me_dw!$O$1:$AA$52,3,FALSE)</f>
        <v>9830.925</v>
      </c>
      <c r="F414" s="29">
        <f>VLOOKUP(VLOOKUP($B414,BTS!$E$2:$F$60,2,FALSE),Transpose_Avg_me_dw!$O$1:$AA$52,4,FALSE)</f>
        <v>11384.15</v>
      </c>
      <c r="G414" s="29">
        <f>VLOOKUP(VLOOKUP($B414,BTS!$E$2:$F$60,2,FALSE),Transpose_Avg_me_dw!$O$1:$AA$52,5,FALSE)</f>
        <v>9990.395</v>
      </c>
      <c r="H414" s="29">
        <f>VLOOKUP(VLOOKUP($B414,BTS!$E$2:$F$60,2,FALSE),Transpose_Avg_me_dw!$O$1:$AA$52,6,FALSE)</f>
        <v>12686.40</v>
      </c>
      <c r="I414" s="29">
        <f>VLOOKUP(VLOOKUP($B414,BTS!$E$2:$F$60,2,FALSE),Transpose_Avg_me_dw!$O$1:$AA$52,7,FALSE)</f>
        <v>9420.27</v>
      </c>
      <c r="J414" s="29">
        <f>VLOOKUP(VLOOKUP($B414,BTS!$E$2:$F$60,2,FALSE),Transpose_Avg_me_dw!$O$1:$AA$52,8,FALSE)</f>
        <v>9507.83</v>
      </c>
      <c r="K414" s="29">
        <f>VLOOKUP(VLOOKUP($B414,BTS!$E$2:$F$60,2,FALSE),Transpose_Avg_me_dw!$O$1:$AA$52,9,FALSE)</f>
        <v>10048.79</v>
      </c>
      <c r="L414" s="29">
        <f>VLOOKUP(VLOOKUP($B414,BTS!$E$2:$F$60,2,FALSE),Transpose_Avg_me_dw!$O$1:$AA$52,10,FALSE)</f>
        <v>11217.04</v>
      </c>
      <c r="M414" s="29">
        <f>VLOOKUP(VLOOKUP($B414,BTS!$E$2:$F$60,2,FALSE),Transpose_Avg_me_dw!$O$1:$AA$52,11,FALSE)</f>
        <v>9025.78</v>
      </c>
      <c r="N414" s="29">
        <f>VLOOKUP(VLOOKUP($B414,BTS!$E$2:$F$60,2,FALSE),Transpose_Avg_me_dw!$O$1:$AA$52,12,FALSE)</f>
        <v>11806.64</v>
      </c>
      <c r="O414" s="110">
        <f>VLOOKUP(VLOOKUP($B414,BTS!$E$2:$F$60,2,FALSE),Transpose_Avg_me_dw!$O$1:$AA$52,13,FALSE)</f>
        <v>9470.375</v>
      </c>
    </row>
    <row r="415" spans="2:15" ht="16" hidden="1" outlineLevel="1">
      <c r="B415" s="34" t="s">
        <v>159</v>
      </c>
      <c r="C415" s="35"/>
      <c r="D415" s="92">
        <f>VLOOKUP(INDEX(BTS!$A$3:$A$14,MATCH(D$11,BTS!$C$3:$C$14,0),1)&amp;".region",Regression_me_dw!$J$51:$K$63,2,FALSE)</f>
        <v>-7817.72149205509</v>
      </c>
      <c r="E415" s="92">
        <f>VLOOKUP(INDEX(BTS!$A$3:$A$14,MATCH(E$11,BTS!$C$3:$C$14,0),1)&amp;".region",Regression_me_dw!$J$51:$K$63,2,FALSE)</f>
        <v>-8535.22924041241</v>
      </c>
      <c r="F415" s="92">
        <f>VLOOKUP(INDEX(BTS!$A$3:$A$14,MATCH(F$11,BTS!$C$3:$C$14,0),1)&amp;".region",Regression_me_dw!$J$51:$K$63,2,FALSE)</f>
        <v>-6790.763849113229</v>
      </c>
      <c r="G415" s="92">
        <f>VLOOKUP(INDEX(BTS!$A$3:$A$14,MATCH(G$11,BTS!$C$3:$C$14,0),1)&amp;".region",Regression_me_dw!$J$51:$K$63,2,FALSE)</f>
        <v>-7389.8754076363175</v>
      </c>
      <c r="H415" s="92">
        <f>VLOOKUP(INDEX(BTS!$A$3:$A$14,MATCH(H$11,BTS!$C$3:$C$14,0),1)&amp;".region",Regression_me_dw!$J$51:$K$63,2,FALSE)</f>
        <v>-11563.95394269498</v>
      </c>
      <c r="I415" s="92">
        <f>VLOOKUP(INDEX(BTS!$A$3:$A$14,MATCH(I$11,BTS!$C$3:$C$14,0),1)&amp;".region",Regression_me_dw!$J$51:$K$63,2,FALSE)</f>
        <v>-9241.20726863365</v>
      </c>
      <c r="J415" s="92">
        <f>VLOOKUP(INDEX(BTS!$A$3:$A$14,MATCH(J$11,BTS!$C$3:$C$14,0),1)&amp;".region",Regression_me_dw!$J$51:$K$63,2,FALSE)</f>
        <v>-4440.70787147983</v>
      </c>
      <c r="K415" s="92">
        <f>VLOOKUP(INDEX(BTS!$A$3:$A$14,MATCH(K$11,BTS!$C$3:$C$14,0),1)&amp;".region",Regression_me_dw!$J$51:$K$63,2,FALSE)</f>
        <v>-8141.059315035018</v>
      </c>
      <c r="L415" s="92">
        <f>VLOOKUP(INDEX(BTS!$A$3:$A$14,MATCH(L$11,BTS!$C$3:$C$14,0),1)&amp;".region",Regression_me_dw!$J$51:$K$63,2,FALSE)</f>
        <v>-8325.905309638643</v>
      </c>
      <c r="M415" s="92">
        <f>VLOOKUP(INDEX(BTS!$A$3:$A$14,MATCH(M$11,BTS!$C$3:$C$14,0),1)&amp;".region",Regression_me_dw!$J$51:$K$63,2,FALSE)</f>
        <v>-6470.03753142425</v>
      </c>
      <c r="N415" s="92">
        <f>VLOOKUP(INDEX(BTS!$A$3:$A$14,MATCH(N$11,BTS!$C$3:$C$14,0),1)&amp;".region",Regression_me_dw!$J$51:$K$63,2,FALSE)</f>
        <v>-9679.09165256179</v>
      </c>
      <c r="O415" s="92">
        <f>VLOOKUP(INDEX(BTS!$A$3:$A$14,MATCH(O$11,BTS!$C$3:$C$14,0),1)&amp;".region",Regression_me_dw!$J$51:$K$63,2,FALSE)</f>
        <v>-16831.10626754888</v>
      </c>
    </row>
    <row r="416" spans="2:15" ht="16" hidden="1" outlineLevel="1" thickBot="1">
      <c r="B416" s="36" t="s">
        <v>215</v>
      </c>
      <c r="C416" s="37"/>
      <c r="D416" s="38">
        <f>D415-AVERAGE($D$415:$O$415)</f>
        <v>951.1667702977529</v>
      </c>
      <c r="E416" s="38">
        <f t="shared" si="25" ref="E416:O416">E415-AVERAGE($D$415:$O$415)</f>
        <v>233.65902194043338</v>
      </c>
      <c r="F416" s="38">
        <f t="shared" si="25"/>
        <v>1978.1244132396132</v>
      </c>
      <c r="G416" s="38">
        <f t="shared" si="25"/>
        <v>1379.012854716525</v>
      </c>
      <c r="H416" s="38">
        <f t="shared" si="25"/>
        <v>-2795.065680342137</v>
      </c>
      <c r="I416" s="38">
        <f t="shared" si="25"/>
        <v>-472.319006280808</v>
      </c>
      <c r="J416" s="38">
        <f t="shared" si="25"/>
        <v>4328.180390873013</v>
      </c>
      <c r="K416" s="38">
        <f t="shared" si="25"/>
        <v>627.8289473178247</v>
      </c>
      <c r="L416" s="38">
        <f t="shared" si="25"/>
        <v>442.9829527141992</v>
      </c>
      <c r="M416" s="38">
        <f t="shared" si="25"/>
        <v>2298.8507309285924</v>
      </c>
      <c r="N416" s="38">
        <f t="shared" si="25"/>
        <v>-910.2033902089479</v>
      </c>
      <c r="O416" s="38">
        <f t="shared" si="25"/>
        <v>-8062.218005196037</v>
      </c>
    </row>
    <row r="417" spans="2:15" ht="20" collapsed="1" thickBot="1">
      <c r="B417" s="197" t="s">
        <v>177</v>
      </c>
      <c r="C417" s="198"/>
      <c r="D417" s="199"/>
      <c r="E417" s="198"/>
      <c r="F417" s="198"/>
      <c r="G417" s="198"/>
      <c r="H417" s="198"/>
      <c r="I417" s="198"/>
      <c r="J417" s="198"/>
      <c r="K417" s="198"/>
      <c r="L417" s="198"/>
      <c r="M417" s="198"/>
      <c r="N417" s="198"/>
      <c r="O417" s="200"/>
    </row>
    <row r="418" ht="16" thickBot="1"/>
    <row r="419" spans="1:15" ht="20" hidden="1" outlineLevel="1" thickBot="1">
      <c r="A419" t="s">
        <v>218</v>
      </c>
      <c r="B419" s="197" t="s">
        <v>178</v>
      </c>
      <c r="C419" s="198"/>
      <c r="D419" s="199"/>
      <c r="E419" s="198"/>
      <c r="F419" s="198"/>
      <c r="G419" s="198"/>
      <c r="H419" s="198"/>
      <c r="I419" s="198"/>
      <c r="J419" s="198"/>
      <c r="K419" s="198"/>
      <c r="L419" s="198"/>
      <c r="M419" s="198"/>
      <c r="N419" s="198"/>
      <c r="O419" s="200"/>
    </row>
    <row r="420" spans="1:15" ht="16" hidden="1" outlineLevel="1" thickBot="1">
      <c r="A420" t="s">
        <v>41</v>
      </c>
      <c r="B420" s="201" t="s">
        <v>213</v>
      </c>
      <c r="C420" s="202"/>
      <c r="D420" s="203">
        <v>2024</v>
      </c>
      <c r="E420" s="203">
        <f>D420</f>
        <v>2024</v>
      </c>
      <c r="F420" s="203">
        <f t="shared" si="26" ref="F420:O420">E420</f>
        <v>2024</v>
      </c>
      <c r="G420" s="203">
        <f t="shared" si="26"/>
        <v>2024</v>
      </c>
      <c r="H420" s="203">
        <f t="shared" si="26"/>
        <v>2024</v>
      </c>
      <c r="I420" s="203">
        <f t="shared" si="26"/>
        <v>2024</v>
      </c>
      <c r="J420" s="203">
        <f t="shared" si="26"/>
        <v>2024</v>
      </c>
      <c r="K420" s="203">
        <f t="shared" si="26"/>
        <v>2024</v>
      </c>
      <c r="L420" s="203">
        <f t="shared" si="26"/>
        <v>2024</v>
      </c>
      <c r="M420" s="203">
        <f t="shared" si="26"/>
        <v>2024</v>
      </c>
      <c r="N420" s="203">
        <f t="shared" si="26"/>
        <v>2024</v>
      </c>
      <c r="O420" s="203">
        <f t="shared" si="26"/>
        <v>2024</v>
      </c>
    </row>
    <row r="421" spans="2:15" ht="16" hidden="1" outlineLevel="1" thickBot="1">
      <c r="B421" s="204" t="s">
        <v>214</v>
      </c>
      <c r="C421" s="205" t="s">
        <v>114</v>
      </c>
      <c r="D421" s="205" t="s">
        <v>85</v>
      </c>
      <c r="E421" s="205" t="s">
        <v>164</v>
      </c>
      <c r="F421" s="205" t="s">
        <v>77</v>
      </c>
      <c r="G421" s="205" t="s">
        <v>165</v>
      </c>
      <c r="H421" s="205" t="s">
        <v>166</v>
      </c>
      <c r="I421" s="205" t="s">
        <v>167</v>
      </c>
      <c r="J421" s="205" t="s">
        <v>168</v>
      </c>
      <c r="K421" s="205" t="s">
        <v>169</v>
      </c>
      <c r="L421" s="205" t="s">
        <v>170</v>
      </c>
      <c r="M421" s="205" t="s">
        <v>171</v>
      </c>
      <c r="N421" s="205" t="s">
        <v>172</v>
      </c>
      <c r="O421" s="205" t="s">
        <v>173</v>
      </c>
    </row>
    <row r="422" spans="2:15" ht="17" hidden="1" outlineLevel="1" thickBot="1">
      <c r="B422" s="54" t="s">
        <v>115</v>
      </c>
      <c r="C422" s="28">
        <f>VLOOKUP(VLOOKUP($B422,VName,2,FALSE),Regression_cred_dw!$J$7:$K$50,2,FALSE)</f>
        <v>0</v>
      </c>
      <c r="D422" s="29">
        <f>VLOOKUP(VLOOKUP($B422,BTS!$E$2:$F$60,2,FALSE),Transpose_Avg_cred_dw!$O$1:$AA$52,2,FALSE)</f>
        <v>0.60</v>
      </c>
      <c r="E422" s="29">
        <f>VLOOKUP(VLOOKUP($B422,BTS!$E$2:$F$60,2,FALSE),Transpose_Avg_cred_dw!$O$1:$AA$52,3,FALSE)</f>
        <v>0.344612761492557</v>
      </c>
      <c r="F422" s="29">
        <f>VLOOKUP(VLOOKUP($B422,BTS!$E$2:$F$60,2,FALSE),Transpose_Avg_cred_dw!$O$1:$AA$52,4,FALSE)</f>
        <v>0.50</v>
      </c>
      <c r="G422" s="29">
        <f>VLOOKUP(VLOOKUP($B422,BTS!$E$2:$F$60,2,FALSE),Transpose_Avg_cred_dw!$O$1:$AA$52,5,FALSE)</f>
        <v>0.375</v>
      </c>
      <c r="H422" s="29">
        <f>VLOOKUP(VLOOKUP($B422,BTS!$E$2:$F$60,2,FALSE),Transpose_Avg_cred_dw!$O$1:$AA$52,6,FALSE)</f>
        <v>0.506069094304388</v>
      </c>
      <c r="I422" s="29">
        <f>VLOOKUP(VLOOKUP($B422,BTS!$E$2:$F$60,2,FALSE),Transpose_Avg_cred_dw!$O$1:$AA$52,7,FALSE)</f>
        <v>0.414141414141414</v>
      </c>
      <c r="J422" s="29">
        <f>VLOOKUP(VLOOKUP($B422,BTS!$E$2:$F$60,2,FALSE),Transpose_Avg_cred_dw!$O$1:$AA$52,8,FALSE)</f>
        <v>0.333333333333333</v>
      </c>
      <c r="K422" s="29">
        <f>VLOOKUP(VLOOKUP($B422,BTS!$E$2:$F$60,2,FALSE),Transpose_Avg_cred_dw!$O$1:$AA$52,9,FALSE)</f>
        <v>0.522222222222222</v>
      </c>
      <c r="L422" s="29">
        <f>VLOOKUP(VLOOKUP($B422,BTS!$E$2:$F$60,2,FALSE),Transpose_Avg_cred_dw!$O$1:$AA$52,10,FALSE)</f>
        <v>0.655555555555556</v>
      </c>
      <c r="M422" s="29">
        <f>VLOOKUP(VLOOKUP($B422,BTS!$E$2:$F$60,2,FALSE),Transpose_Avg_cred_dw!$O$1:$AA$52,11,FALSE)</f>
        <v>0.411111111111111</v>
      </c>
      <c r="N422" s="29">
        <f>VLOOKUP(VLOOKUP($B422,BTS!$E$2:$F$60,2,FALSE),Transpose_Avg_cred_dw!$O$1:$AA$52,12,FALSE)</f>
        <v>0.198616198616199</v>
      </c>
      <c r="O422" s="110">
        <f>VLOOKUP(VLOOKUP($B422,BTS!$E$2:$F$60,2,FALSE),Transpose_Avg_cred_dw!$O$1:$AA$52,13,FALSE)</f>
        <v>0.531590413943355</v>
      </c>
    </row>
    <row r="423" spans="2:15" ht="17" hidden="1" outlineLevel="1" thickBot="1">
      <c r="B423" s="31" t="s">
        <v>116</v>
      </c>
      <c r="C423" s="28">
        <f>VLOOKUP(VLOOKUP($B423,VName,2,FALSE),Regression_cred_dw!$J$7:$K$50,2,FALSE)</f>
        <v>0</v>
      </c>
      <c r="D423" s="29">
        <f>VLOOKUP(VLOOKUP($B423,BTS!$E$2:$F$60,2,FALSE),Transpose_Avg_cred_dw!$O$1:$AA$52,2,FALSE)</f>
        <v>0.117283950617284</v>
      </c>
      <c r="E423" s="29">
        <f>VLOOKUP(VLOOKUP($B423,BTS!$E$2:$F$60,2,FALSE),Transpose_Avg_cred_dw!$O$1:$AA$52,3,FALSE)</f>
        <v>0.0657748049052397</v>
      </c>
      <c r="F423" s="29">
        <f>VLOOKUP(VLOOKUP($B423,BTS!$E$2:$F$60,2,FALSE),Transpose_Avg_cred_dw!$O$1:$AA$52,4,FALSE)</f>
        <v>0.0833333333333333</v>
      </c>
      <c r="G423" s="29">
        <f>VLOOKUP(VLOOKUP($B423,BTS!$E$2:$F$60,2,FALSE),Transpose_Avg_cred_dw!$O$1:$AA$52,5,FALSE)</f>
        <v>0</v>
      </c>
      <c r="H423" s="29">
        <f>VLOOKUP(VLOOKUP($B423,BTS!$E$2:$F$60,2,FALSE),Transpose_Avg_cred_dw!$O$1:$AA$52,6,FALSE)</f>
        <v>0</v>
      </c>
      <c r="I423" s="29">
        <f>VLOOKUP(VLOOKUP($B423,BTS!$E$2:$F$60,2,FALSE),Transpose_Avg_cred_dw!$O$1:$AA$52,7,FALSE)</f>
        <v>0.141414141414141</v>
      </c>
      <c r="J423" s="29">
        <f>VLOOKUP(VLOOKUP($B423,BTS!$E$2:$F$60,2,FALSE),Transpose_Avg_cred_dw!$O$1:$AA$52,8,FALSE)</f>
        <v>0</v>
      </c>
      <c r="K423" s="29">
        <f>VLOOKUP(VLOOKUP($B423,BTS!$E$2:$F$60,2,FALSE),Transpose_Avg_cred_dw!$O$1:$AA$52,9,FALSE)</f>
        <v>0.0666666666666667</v>
      </c>
      <c r="L423" s="29">
        <f>VLOOKUP(VLOOKUP($B423,BTS!$E$2:$F$60,2,FALSE),Transpose_Avg_cred_dw!$O$1:$AA$52,10,FALSE)</f>
        <v>0.177777777777778</v>
      </c>
      <c r="M423" s="29">
        <f>VLOOKUP(VLOOKUP($B423,BTS!$E$2:$F$60,2,FALSE),Transpose_Avg_cred_dw!$O$1:$AA$52,11,FALSE)</f>
        <v>0.166666666666667</v>
      </c>
      <c r="N423" s="29">
        <f>VLOOKUP(VLOOKUP($B423,BTS!$E$2:$F$60,2,FALSE),Transpose_Avg_cred_dw!$O$1:$AA$52,12,FALSE)</f>
        <v>0</v>
      </c>
      <c r="O423" s="110">
        <f>VLOOKUP(VLOOKUP($B423,BTS!$E$2:$F$60,2,FALSE),Transpose_Avg_cred_dw!$O$1:$AA$52,13,FALSE)</f>
        <v>0.0196078431372549</v>
      </c>
    </row>
    <row r="424" spans="2:15" ht="17" hidden="1" outlineLevel="1" thickBot="1">
      <c r="B424" s="31" t="s">
        <v>117</v>
      </c>
      <c r="C424" s="28">
        <f>VLOOKUP(VLOOKUP($B424,VName,2,FALSE),Regression_cred_dw!$J$7:$K$50,2,FALSE)</f>
        <v>0</v>
      </c>
      <c r="D424" s="29">
        <f>VLOOKUP(VLOOKUP($B424,BTS!$E$2:$F$60,2,FALSE),Transpose_Avg_cred_dw!$O$1:$AA$52,2,FALSE)</f>
        <v>0.438271604938272</v>
      </c>
      <c r="E424" s="29">
        <f>VLOOKUP(VLOOKUP($B424,BTS!$E$2:$F$60,2,FALSE),Transpose_Avg_cred_dw!$O$1:$AA$52,3,FALSE)</f>
        <v>0.686799134369467</v>
      </c>
      <c r="F424" s="29">
        <f>VLOOKUP(VLOOKUP($B424,BTS!$E$2:$F$60,2,FALSE),Transpose_Avg_cred_dw!$O$1:$AA$52,4,FALSE)</f>
        <v>0.833333333333333</v>
      </c>
      <c r="G424" s="29">
        <f>VLOOKUP(VLOOKUP($B424,BTS!$E$2:$F$60,2,FALSE),Transpose_Avg_cred_dw!$O$1:$AA$52,5,FALSE)</f>
        <v>0.404761904761905</v>
      </c>
      <c r="H424" s="29">
        <f>VLOOKUP(VLOOKUP($B424,BTS!$E$2:$F$60,2,FALSE),Transpose_Avg_cred_dw!$O$1:$AA$52,6,FALSE)</f>
        <v>0.514005602240896</v>
      </c>
      <c r="I424" s="29">
        <f>VLOOKUP(VLOOKUP($B424,BTS!$E$2:$F$60,2,FALSE),Transpose_Avg_cred_dw!$O$1:$AA$52,7,FALSE)</f>
        <v>0.272727272727273</v>
      </c>
      <c r="J424" s="29">
        <f>VLOOKUP(VLOOKUP($B424,BTS!$E$2:$F$60,2,FALSE),Transpose_Avg_cred_dw!$O$1:$AA$52,8,FALSE)</f>
        <v>0.333333333333333</v>
      </c>
      <c r="K424" s="29">
        <f>VLOOKUP(VLOOKUP($B424,BTS!$E$2:$F$60,2,FALSE),Transpose_Avg_cred_dw!$O$1:$AA$52,9,FALSE)</f>
        <v>0.533333333333333</v>
      </c>
      <c r="L424" s="29">
        <f>VLOOKUP(VLOOKUP($B424,BTS!$E$2:$F$60,2,FALSE),Transpose_Avg_cred_dw!$O$1:$AA$52,10,FALSE)</f>
        <v>0.30</v>
      </c>
      <c r="M424" s="29">
        <f>VLOOKUP(VLOOKUP($B424,BTS!$E$2:$F$60,2,FALSE),Transpose_Avg_cred_dw!$O$1:$AA$52,11,FALSE)</f>
        <v>0.588888888888889</v>
      </c>
      <c r="N424" s="29">
        <f>VLOOKUP(VLOOKUP($B424,BTS!$E$2:$F$60,2,FALSE),Transpose_Avg_cred_dw!$O$1:$AA$52,12,FALSE)</f>
        <v>0.518111518111518</v>
      </c>
      <c r="O424" s="110">
        <f>VLOOKUP(VLOOKUP($B424,BTS!$E$2:$F$60,2,FALSE),Transpose_Avg_cred_dw!$O$1:$AA$52,13,FALSE)</f>
        <v>0.508714596949891</v>
      </c>
    </row>
    <row r="425" spans="2:15" ht="17" hidden="1" outlineLevel="1" thickBot="1">
      <c r="B425" s="31" t="s">
        <v>118</v>
      </c>
      <c r="C425" s="28">
        <f>VLOOKUP(VLOOKUP($B425,VName,2,FALSE),Regression_cred_dw!$J$7:$K$50,2,FALSE)</f>
        <v>0.1471177203765</v>
      </c>
      <c r="D425" s="29">
        <f>VLOOKUP(VLOOKUP($B425,BTS!$E$2:$F$60,2,FALSE),Transpose_Avg_cred_dw!$O$1:$AA$52,2,FALSE)</f>
        <v>0.0950617283950617</v>
      </c>
      <c r="E425" s="29">
        <f>VLOOKUP(VLOOKUP($B425,BTS!$E$2:$F$60,2,FALSE),Transpose_Avg_cred_dw!$O$1:$AA$52,3,FALSE)</f>
        <v>0.159617024067152</v>
      </c>
      <c r="F425" s="29">
        <f>VLOOKUP(VLOOKUP($B425,BTS!$E$2:$F$60,2,FALSE),Transpose_Avg_cred_dw!$O$1:$AA$52,4,FALSE)</f>
        <v>0</v>
      </c>
      <c r="G425" s="29">
        <f>VLOOKUP(VLOOKUP($B425,BTS!$E$2:$F$60,2,FALSE),Transpose_Avg_cred_dw!$O$1:$AA$52,5,FALSE)</f>
        <v>0.375</v>
      </c>
      <c r="H425" s="29">
        <f>VLOOKUP(VLOOKUP($B425,BTS!$E$2:$F$60,2,FALSE),Transpose_Avg_cred_dw!$O$1:$AA$52,6,FALSE)</f>
        <v>0.343837535014006</v>
      </c>
      <c r="I425" s="29">
        <f>VLOOKUP(VLOOKUP($B425,BTS!$E$2:$F$60,2,FALSE),Transpose_Avg_cred_dw!$O$1:$AA$52,7,FALSE)</f>
        <v>0.434343434343434</v>
      </c>
      <c r="J425" s="29">
        <f>VLOOKUP(VLOOKUP($B425,BTS!$E$2:$F$60,2,FALSE),Transpose_Avg_cred_dw!$O$1:$AA$52,8,FALSE)</f>
        <v>0.666666666666667</v>
      </c>
      <c r="K425" s="29">
        <f>VLOOKUP(VLOOKUP($B425,BTS!$E$2:$F$60,2,FALSE),Transpose_Avg_cred_dw!$O$1:$AA$52,9,FALSE)</f>
        <v>0.0972222222222222</v>
      </c>
      <c r="L425" s="29">
        <f>VLOOKUP(VLOOKUP($B425,BTS!$E$2:$F$60,2,FALSE),Transpose_Avg_cred_dw!$O$1:$AA$52,10,FALSE)</f>
        <v>0.233333333333333</v>
      </c>
      <c r="M425" s="29">
        <f>VLOOKUP(VLOOKUP($B425,BTS!$E$2:$F$60,2,FALSE),Transpose_Avg_cred_dw!$O$1:$AA$52,11,FALSE)</f>
        <v>0.188888888888889</v>
      </c>
      <c r="N425" s="29">
        <f>VLOOKUP(VLOOKUP($B425,BTS!$E$2:$F$60,2,FALSE),Transpose_Avg_cred_dw!$O$1:$AA$52,12,FALSE)</f>
        <v>0.308913308913309</v>
      </c>
      <c r="O425" s="110">
        <f>VLOOKUP(VLOOKUP($B425,BTS!$E$2:$F$60,2,FALSE),Transpose_Avg_cred_dw!$O$1:$AA$52,13,FALSE)</f>
        <v>0.356209150326797</v>
      </c>
    </row>
    <row r="426" spans="2:15" ht="17" hidden="1" outlineLevel="1" thickBot="1">
      <c r="B426" s="31" t="s">
        <v>119</v>
      </c>
      <c r="C426" s="28">
        <f>VLOOKUP(VLOOKUP($B426,VName,2,FALSE),Regression_cred_dw!$J$7:$K$50,2,FALSE)</f>
        <v>0</v>
      </c>
      <c r="D426" s="29">
        <f>VLOOKUP(VLOOKUP($B426,BTS!$E$2:$F$60,2,FALSE),Transpose_Avg_cred_dw!$O$1:$AA$52,2,FALSE)</f>
        <v>0.122222222222222</v>
      </c>
      <c r="E426" s="29">
        <f>VLOOKUP(VLOOKUP($B426,BTS!$E$2:$F$60,2,FALSE),Transpose_Avg_cred_dw!$O$1:$AA$52,3,FALSE)</f>
        <v>0.0485933503836317</v>
      </c>
      <c r="F426" s="29">
        <f>VLOOKUP(VLOOKUP($B426,BTS!$E$2:$F$60,2,FALSE),Transpose_Avg_cred_dw!$O$1:$AA$52,4,FALSE)</f>
        <v>0.0833333333333333</v>
      </c>
      <c r="G426" s="29">
        <f>VLOOKUP(VLOOKUP($B426,BTS!$E$2:$F$60,2,FALSE),Transpose_Avg_cred_dw!$O$1:$AA$52,5,FALSE)</f>
        <v>0.0416666666666667</v>
      </c>
      <c r="H426" s="29">
        <f>VLOOKUP(VLOOKUP($B426,BTS!$E$2:$F$60,2,FALSE),Transpose_Avg_cred_dw!$O$1:$AA$52,6,FALSE)</f>
        <v>0.102941176470588</v>
      </c>
      <c r="I426" s="29">
        <f>VLOOKUP(VLOOKUP($B426,BTS!$E$2:$F$60,2,FALSE),Transpose_Avg_cred_dw!$O$1:$AA$52,7,FALSE)</f>
        <v>0.0909090909090909</v>
      </c>
      <c r="J426" s="29">
        <f>VLOOKUP(VLOOKUP($B426,BTS!$E$2:$F$60,2,FALSE),Transpose_Avg_cred_dw!$O$1:$AA$52,8,FALSE)</f>
        <v>0</v>
      </c>
      <c r="K426" s="29">
        <f>VLOOKUP(VLOOKUP($B426,BTS!$E$2:$F$60,2,FALSE),Transpose_Avg_cred_dw!$O$1:$AA$52,9,FALSE)</f>
        <v>0.261111111111111</v>
      </c>
      <c r="L426" s="29">
        <f>VLOOKUP(VLOOKUP($B426,BTS!$E$2:$F$60,2,FALSE),Transpose_Avg_cred_dw!$O$1:$AA$52,10,FALSE)</f>
        <v>0.111111111111111</v>
      </c>
      <c r="M426" s="29">
        <f>VLOOKUP(VLOOKUP($B426,BTS!$E$2:$F$60,2,FALSE),Transpose_Avg_cred_dw!$O$1:$AA$52,11,FALSE)</f>
        <v>0</v>
      </c>
      <c r="N426" s="29">
        <f>VLOOKUP(VLOOKUP($B426,BTS!$E$2:$F$60,2,FALSE),Transpose_Avg_cred_dw!$O$1:$AA$52,12,FALSE)</f>
        <v>0.147334147334147</v>
      </c>
      <c r="O426" s="110">
        <f>VLOOKUP(VLOOKUP($B426,BTS!$E$2:$F$60,2,FALSE),Transpose_Avg_cred_dw!$O$1:$AA$52,13,FALSE)</f>
        <v>0.0762527233115468</v>
      </c>
    </row>
    <row r="427" spans="2:15" ht="17" hidden="1" outlineLevel="1" thickBot="1">
      <c r="B427" s="31" t="s">
        <v>120</v>
      </c>
      <c r="C427" s="28">
        <f>VLOOKUP(VLOOKUP($B427,VName,2,FALSE),Regression_cred_dw!$J$7:$K$50,2,FALSE)</f>
        <v>0</v>
      </c>
      <c r="D427" s="29">
        <f>VLOOKUP(VLOOKUP($B427,BTS!$E$2:$F$60,2,FALSE),Transpose_Avg_cred_dw!$O$1:$AA$52,2,FALSE)</f>
        <v>0.134567901234568</v>
      </c>
      <c r="E427" s="29">
        <f>VLOOKUP(VLOOKUP($B427,BTS!$E$2:$F$60,2,FALSE),Transpose_Avg_cred_dw!$O$1:$AA$52,3,FALSE)</f>
        <v>0.0392156862745098</v>
      </c>
      <c r="F427" s="29">
        <f>VLOOKUP(VLOOKUP($B427,BTS!$E$2:$F$60,2,FALSE),Transpose_Avg_cred_dw!$O$1:$AA$52,4,FALSE)</f>
        <v>0</v>
      </c>
      <c r="G427" s="29">
        <f>VLOOKUP(VLOOKUP($B427,BTS!$E$2:$F$60,2,FALSE),Transpose_Avg_cred_dw!$O$1:$AA$52,5,FALSE)</f>
        <v>0.178571428571429</v>
      </c>
      <c r="H427" s="29">
        <f>VLOOKUP(VLOOKUP($B427,BTS!$E$2:$F$60,2,FALSE),Transpose_Avg_cred_dw!$O$1:$AA$52,6,FALSE)</f>
        <v>0.0392156862745098</v>
      </c>
      <c r="I427" s="29">
        <f>VLOOKUP(VLOOKUP($B427,BTS!$E$2:$F$60,2,FALSE),Transpose_Avg_cred_dw!$O$1:$AA$52,7,FALSE)</f>
        <v>0.0303030303030303</v>
      </c>
      <c r="J427" s="29">
        <f>VLOOKUP(VLOOKUP($B427,BTS!$E$2:$F$60,2,FALSE),Transpose_Avg_cred_dw!$O$1:$AA$52,8,FALSE)</f>
        <v>0</v>
      </c>
      <c r="K427" s="29">
        <f>VLOOKUP(VLOOKUP($B427,BTS!$E$2:$F$60,2,FALSE),Transpose_Avg_cred_dw!$O$1:$AA$52,9,FALSE)</f>
        <v>0.0416666666666667</v>
      </c>
      <c r="L427" s="29">
        <f>VLOOKUP(VLOOKUP($B427,BTS!$E$2:$F$60,2,FALSE),Transpose_Avg_cred_dw!$O$1:$AA$52,10,FALSE)</f>
        <v>0.177777777777778</v>
      </c>
      <c r="M427" s="29">
        <f>VLOOKUP(VLOOKUP($B427,BTS!$E$2:$F$60,2,FALSE),Transpose_Avg_cred_dw!$O$1:$AA$52,11,FALSE)</f>
        <v>0</v>
      </c>
      <c r="N427" s="29">
        <f>VLOOKUP(VLOOKUP($B427,BTS!$E$2:$F$60,2,FALSE),Transpose_Avg_cred_dw!$O$1:$AA$52,12,FALSE)</f>
        <v>0.0256410256410256</v>
      </c>
      <c r="O427" s="110">
        <f>VLOOKUP(VLOOKUP($B427,BTS!$E$2:$F$60,2,FALSE),Transpose_Avg_cred_dw!$O$1:$AA$52,13,FALSE)</f>
        <v>0.0392156862745098</v>
      </c>
    </row>
    <row r="428" spans="2:15" ht="17" hidden="1" outlineLevel="1" thickBot="1">
      <c r="B428" s="31" t="s">
        <v>121</v>
      </c>
      <c r="C428" s="28">
        <f>VLOOKUP(VLOOKUP($B428,VName,2,FALSE),Regression_cred_dw!$J$7:$K$50,2,FALSE)</f>
        <v>0</v>
      </c>
      <c r="D428" s="29">
        <f>VLOOKUP(VLOOKUP($B428,BTS!$E$2:$F$60,2,FALSE),Transpose_Avg_cred_dw!$O$1:$AA$52,2,FALSE)</f>
        <v>0.32962962962963</v>
      </c>
      <c r="E428" s="29">
        <f>VLOOKUP(VLOOKUP($B428,BTS!$E$2:$F$60,2,FALSE),Transpose_Avg_cred_dw!$O$1:$AA$52,3,FALSE)</f>
        <v>0.399501606662732</v>
      </c>
      <c r="F428" s="29">
        <f>VLOOKUP(VLOOKUP($B428,BTS!$E$2:$F$60,2,FALSE),Transpose_Avg_cred_dw!$O$1:$AA$52,4,FALSE)</f>
        <v>0</v>
      </c>
      <c r="G428" s="29">
        <f>VLOOKUP(VLOOKUP($B428,BTS!$E$2:$F$60,2,FALSE),Transpose_Avg_cred_dw!$O$1:$AA$52,5,FALSE)</f>
        <v>0.0952380952380952</v>
      </c>
      <c r="H428" s="29">
        <f>VLOOKUP(VLOOKUP($B428,BTS!$E$2:$F$60,2,FALSE),Transpose_Avg_cred_dw!$O$1:$AA$52,6,FALSE)</f>
        <v>0.225723622782446</v>
      </c>
      <c r="I428" s="29">
        <f>VLOOKUP(VLOOKUP($B428,BTS!$E$2:$F$60,2,FALSE),Transpose_Avg_cred_dw!$O$1:$AA$52,7,FALSE)</f>
        <v>0.151515151515152</v>
      </c>
      <c r="J428" s="29">
        <f>VLOOKUP(VLOOKUP($B428,BTS!$E$2:$F$60,2,FALSE),Transpose_Avg_cred_dw!$O$1:$AA$52,8,FALSE)</f>
        <v>0.166666666666667</v>
      </c>
      <c r="K428" s="29">
        <f>VLOOKUP(VLOOKUP($B428,BTS!$E$2:$F$60,2,FALSE),Transpose_Avg_cred_dw!$O$1:$AA$52,9,FALSE)</f>
        <v>0.0416666666666667</v>
      </c>
      <c r="L428" s="29">
        <f>VLOOKUP(VLOOKUP($B428,BTS!$E$2:$F$60,2,FALSE),Transpose_Avg_cred_dw!$O$1:$AA$52,10,FALSE)</f>
        <v>0</v>
      </c>
      <c r="M428" s="29">
        <f>VLOOKUP(VLOOKUP($B428,BTS!$E$2:$F$60,2,FALSE),Transpose_Avg_cred_dw!$O$1:$AA$52,11,FALSE)</f>
        <v>0.177777777777778</v>
      </c>
      <c r="N428" s="29">
        <f>VLOOKUP(VLOOKUP($B428,BTS!$E$2:$F$60,2,FALSE),Transpose_Avg_cred_dw!$O$1:$AA$52,12,FALSE)</f>
        <v>0.157916157916158</v>
      </c>
      <c r="O428" s="110">
        <f>VLOOKUP(VLOOKUP($B428,BTS!$E$2:$F$60,2,FALSE),Transpose_Avg_cred_dw!$O$1:$AA$52,13,FALSE)</f>
        <v>0.736383442265795</v>
      </c>
    </row>
    <row r="429" spans="2:15" ht="16" hidden="1" outlineLevel="1" thickBot="1">
      <c r="B429" s="55" t="s">
        <v>122</v>
      </c>
      <c r="C429" s="28">
        <f>VLOOKUP(VLOOKUP($B429,VName,2,FALSE),Regression_cred_dw!$J$7:$K$50,2,FALSE)</f>
        <v>0</v>
      </c>
      <c r="D429" s="29">
        <f>VLOOKUP(VLOOKUP($B429,BTS!$E$2:$F$60,2,FALSE),Transpose_Avg_cred_dw!$O$1:$AA$52,2,FALSE)</f>
        <v>0.596296296296296</v>
      </c>
      <c r="E429" s="29">
        <f>VLOOKUP(VLOOKUP($B429,BTS!$E$2:$F$60,2,FALSE),Transpose_Avg_cred_dw!$O$1:$AA$52,3,FALSE)</f>
        <v>0.437536887664765</v>
      </c>
      <c r="F429" s="29">
        <f>VLOOKUP(VLOOKUP($B429,BTS!$E$2:$F$60,2,FALSE),Transpose_Avg_cred_dw!$O$1:$AA$52,4,FALSE)</f>
        <v>0.833333333333333</v>
      </c>
      <c r="G429" s="29">
        <f>VLOOKUP(VLOOKUP($B429,BTS!$E$2:$F$60,2,FALSE),Transpose_Avg_cred_dw!$O$1:$AA$52,5,FALSE)</f>
        <v>0.678571428571429</v>
      </c>
      <c r="H429" s="29">
        <f>VLOOKUP(VLOOKUP($B429,BTS!$E$2:$F$60,2,FALSE),Transpose_Avg_cred_dw!$O$1:$AA$52,6,FALSE)</f>
        <v>0.631652661064426</v>
      </c>
      <c r="I429" s="29">
        <f>VLOOKUP(VLOOKUP($B429,BTS!$E$2:$F$60,2,FALSE),Transpose_Avg_cred_dw!$O$1:$AA$52,7,FALSE)</f>
        <v>0.818181818181818</v>
      </c>
      <c r="J429" s="29">
        <f>VLOOKUP(VLOOKUP($B429,BTS!$E$2:$F$60,2,FALSE),Transpose_Avg_cred_dw!$O$1:$AA$52,8,FALSE)</f>
        <v>0.833333333333333</v>
      </c>
      <c r="K429" s="29">
        <f>VLOOKUP(VLOOKUP($B429,BTS!$E$2:$F$60,2,FALSE),Transpose_Avg_cred_dw!$O$1:$AA$52,9,FALSE)</f>
        <v>0.808333333333333</v>
      </c>
      <c r="L429" s="29">
        <f>VLOOKUP(VLOOKUP($B429,BTS!$E$2:$F$60,2,FALSE),Transpose_Avg_cred_dw!$O$1:$AA$52,10,FALSE)</f>
        <v>0.891666666666667</v>
      </c>
      <c r="M429" s="29">
        <f>VLOOKUP(VLOOKUP($B429,BTS!$E$2:$F$60,2,FALSE),Transpose_Avg_cred_dw!$O$1:$AA$52,11,FALSE)</f>
        <v>0.766666666666667</v>
      </c>
      <c r="N429" s="29">
        <f>VLOOKUP(VLOOKUP($B429,BTS!$E$2:$F$60,2,FALSE),Transpose_Avg_cred_dw!$O$1:$AA$52,12,FALSE)</f>
        <v>0.757427757427757</v>
      </c>
      <c r="O429" s="110">
        <f>VLOOKUP(VLOOKUP($B429,BTS!$E$2:$F$60,2,FALSE),Transpose_Avg_cred_dw!$O$1:$AA$52,13,FALSE)</f>
        <v>0.151416122004357</v>
      </c>
    </row>
    <row r="430" spans="2:15" ht="17" hidden="1" outlineLevel="1" thickBot="1">
      <c r="B430" s="31" t="s">
        <v>123</v>
      </c>
      <c r="C430" s="28">
        <f>VLOOKUP(VLOOKUP($B430,VName,2,FALSE),Regression_cred_dw!$J$7:$K$50,2,FALSE)</f>
        <v>0</v>
      </c>
      <c r="D430" s="29">
        <f>VLOOKUP(VLOOKUP($B430,BTS!$E$2:$F$60,2,FALSE),Transpose_Avg_cred_dw!$O$1:$AA$52,2,FALSE)</f>
        <v>0.0617283950617284</v>
      </c>
      <c r="E430" s="29">
        <f>VLOOKUP(VLOOKUP($B430,BTS!$E$2:$F$60,2,FALSE),Transpose_Avg_cred_dw!$O$1:$AA$52,3,FALSE)</f>
        <v>0.0947603121516165</v>
      </c>
      <c r="F430" s="29">
        <f>VLOOKUP(VLOOKUP($B430,BTS!$E$2:$F$60,2,FALSE),Transpose_Avg_cred_dw!$O$1:$AA$52,4,FALSE)</f>
        <v>0.0833333333333333</v>
      </c>
      <c r="G430" s="29">
        <f>VLOOKUP(VLOOKUP($B430,BTS!$E$2:$F$60,2,FALSE),Transpose_Avg_cred_dw!$O$1:$AA$52,5,FALSE)</f>
        <v>0.226190476190476</v>
      </c>
      <c r="H430" s="29">
        <f>VLOOKUP(VLOOKUP($B430,BTS!$E$2:$F$60,2,FALSE),Transpose_Avg_cred_dw!$O$1:$AA$52,6,FALSE)</f>
        <v>0.0950046685340803</v>
      </c>
      <c r="I430" s="29">
        <f>VLOOKUP(VLOOKUP($B430,BTS!$E$2:$F$60,2,FALSE),Transpose_Avg_cred_dw!$O$1:$AA$52,7,FALSE)</f>
        <v>0.0303030303030303</v>
      </c>
      <c r="J430" s="29">
        <f>VLOOKUP(VLOOKUP($B430,BTS!$E$2:$F$60,2,FALSE),Transpose_Avg_cred_dw!$O$1:$AA$52,8,FALSE)</f>
        <v>0</v>
      </c>
      <c r="K430" s="29">
        <f>VLOOKUP(VLOOKUP($B430,BTS!$E$2:$F$60,2,FALSE),Transpose_Avg_cred_dw!$O$1:$AA$52,9,FALSE)</f>
        <v>0.108333333333333</v>
      </c>
      <c r="L430" s="29">
        <f>VLOOKUP(VLOOKUP($B430,BTS!$E$2:$F$60,2,FALSE),Transpose_Avg_cred_dw!$O$1:$AA$52,10,FALSE)</f>
        <v>0.108333333333333</v>
      </c>
      <c r="M430" s="29">
        <f>VLOOKUP(VLOOKUP($B430,BTS!$E$2:$F$60,2,FALSE),Transpose_Avg_cred_dw!$O$1:$AA$52,11,FALSE)</f>
        <v>0.0555555555555556</v>
      </c>
      <c r="N430" s="29">
        <f>VLOOKUP(VLOOKUP($B430,BTS!$E$2:$F$60,2,FALSE),Transpose_Avg_cred_dw!$O$1:$AA$52,12,FALSE)</f>
        <v>0.0846560846560847</v>
      </c>
      <c r="O430" s="110">
        <f>VLOOKUP(VLOOKUP($B430,BTS!$E$2:$F$60,2,FALSE),Transpose_Avg_cred_dw!$O$1:$AA$52,13,FALSE)</f>
        <v>0.0277777777777778</v>
      </c>
    </row>
    <row r="431" spans="2:15" ht="17" hidden="1" outlineLevel="1" thickBot="1">
      <c r="B431" s="31" t="s">
        <v>124</v>
      </c>
      <c r="C431" s="28">
        <f>VLOOKUP(VLOOKUP($B431,VName,2,FALSE),Regression_cred_dw!$J$7:$K$50,2,FALSE)</f>
        <v>0.337159412818851</v>
      </c>
      <c r="D431" s="29">
        <f>VLOOKUP(VLOOKUP($B431,BTS!$E$2:$F$60,2,FALSE),Transpose_Avg_cred_dw!$O$1:$AA$52,2,FALSE)</f>
        <v>0.0864197530864197</v>
      </c>
      <c r="E431" s="29">
        <f>VLOOKUP(VLOOKUP($B431,BTS!$E$2:$F$60,2,FALSE),Transpose_Avg_cred_dw!$O$1:$AA$52,3,FALSE)</f>
        <v>0.0947603121516165</v>
      </c>
      <c r="F431" s="29">
        <f>VLOOKUP(VLOOKUP($B431,BTS!$E$2:$F$60,2,FALSE),Transpose_Avg_cred_dw!$O$1:$AA$52,4,FALSE)</f>
        <v>0</v>
      </c>
      <c r="G431" s="29">
        <f>VLOOKUP(VLOOKUP($B431,BTS!$E$2:$F$60,2,FALSE),Transpose_Avg_cred_dw!$O$1:$AA$52,5,FALSE)</f>
        <v>0</v>
      </c>
      <c r="H431" s="29">
        <f>VLOOKUP(VLOOKUP($B431,BTS!$E$2:$F$60,2,FALSE),Transpose_Avg_cred_dw!$O$1:$AA$52,6,FALSE)</f>
        <v>0.0476190476190476</v>
      </c>
      <c r="I431" s="29">
        <f>VLOOKUP(VLOOKUP($B431,BTS!$E$2:$F$60,2,FALSE),Transpose_Avg_cred_dw!$O$1:$AA$52,7,FALSE)</f>
        <v>0</v>
      </c>
      <c r="J431" s="29">
        <f>VLOOKUP(VLOOKUP($B431,BTS!$E$2:$F$60,2,FALSE),Transpose_Avg_cred_dw!$O$1:$AA$52,8,FALSE)</f>
        <v>0</v>
      </c>
      <c r="K431" s="29">
        <f>VLOOKUP(VLOOKUP($B431,BTS!$E$2:$F$60,2,FALSE),Transpose_Avg_cred_dw!$O$1:$AA$52,9,FALSE)</f>
        <v>0</v>
      </c>
      <c r="L431" s="29">
        <f>VLOOKUP(VLOOKUP($B431,BTS!$E$2:$F$60,2,FALSE),Transpose_Avg_cred_dw!$O$1:$AA$52,10,FALSE)</f>
        <v>0.0666666666666667</v>
      </c>
      <c r="M431" s="29">
        <f>VLOOKUP(VLOOKUP($B431,BTS!$E$2:$F$60,2,FALSE),Transpose_Avg_cred_dw!$O$1:$AA$52,11,FALSE)</f>
        <v>0.111111111111111</v>
      </c>
      <c r="N431" s="29">
        <f>VLOOKUP(VLOOKUP($B431,BTS!$E$2:$F$60,2,FALSE),Transpose_Avg_cred_dw!$O$1:$AA$52,12,FALSE)</f>
        <v>0</v>
      </c>
      <c r="O431" s="110">
        <f>VLOOKUP(VLOOKUP($B431,BTS!$E$2:$F$60,2,FALSE),Transpose_Avg_cred_dw!$O$1:$AA$52,13,FALSE)</f>
        <v>0.0844226579520697</v>
      </c>
    </row>
    <row r="432" spans="2:15" ht="17" hidden="1" outlineLevel="1" thickBot="1">
      <c r="B432" s="31" t="s">
        <v>125</v>
      </c>
      <c r="C432" s="28">
        <f>VLOOKUP(VLOOKUP($B432,VName,2,FALSE),Regression_cred_dw!$J$7:$K$50,2,FALSE)</f>
        <v>0.256204539520044</v>
      </c>
      <c r="D432" s="29">
        <f>VLOOKUP(VLOOKUP($B432,BTS!$E$2:$F$60,2,FALSE),Transpose_Avg_cred_dw!$O$1:$AA$52,2,FALSE)</f>
        <v>0.549382716049383</v>
      </c>
      <c r="E432" s="29">
        <f>VLOOKUP(VLOOKUP($B432,BTS!$E$2:$F$60,2,FALSE),Transpose_Avg_cred_dw!$O$1:$AA$52,3,FALSE)</f>
        <v>0.687717227359171</v>
      </c>
      <c r="F432" s="29">
        <f>VLOOKUP(VLOOKUP($B432,BTS!$E$2:$F$60,2,FALSE),Transpose_Avg_cred_dw!$O$1:$AA$52,4,FALSE)</f>
        <v>0.666666666666667</v>
      </c>
      <c r="G432" s="29">
        <f>VLOOKUP(VLOOKUP($B432,BTS!$E$2:$F$60,2,FALSE),Transpose_Avg_cred_dw!$O$1:$AA$52,5,FALSE)</f>
        <v>0.589285714285714</v>
      </c>
      <c r="H432" s="29">
        <f>VLOOKUP(VLOOKUP($B432,BTS!$E$2:$F$60,2,FALSE),Transpose_Avg_cred_dw!$O$1:$AA$52,6,FALSE)</f>
        <v>0.390989729225023</v>
      </c>
      <c r="I432" s="29">
        <f>VLOOKUP(VLOOKUP($B432,BTS!$E$2:$F$60,2,FALSE),Transpose_Avg_cred_dw!$O$1:$AA$52,7,FALSE)</f>
        <v>0.616161616161616</v>
      </c>
      <c r="J432" s="29">
        <f>VLOOKUP(VLOOKUP($B432,BTS!$E$2:$F$60,2,FALSE),Transpose_Avg_cred_dw!$O$1:$AA$52,8,FALSE)</f>
        <v>0.333333333333333</v>
      </c>
      <c r="K432" s="29">
        <f>VLOOKUP(VLOOKUP($B432,BTS!$E$2:$F$60,2,FALSE),Transpose_Avg_cred_dw!$O$1:$AA$52,9,FALSE)</f>
        <v>0.697222222222222</v>
      </c>
      <c r="L432" s="29">
        <f>VLOOKUP(VLOOKUP($B432,BTS!$E$2:$F$60,2,FALSE),Transpose_Avg_cred_dw!$O$1:$AA$52,10,FALSE)</f>
        <v>0.519444444444444</v>
      </c>
      <c r="M432" s="29">
        <f>VLOOKUP(VLOOKUP($B432,BTS!$E$2:$F$60,2,FALSE),Transpose_Avg_cred_dw!$O$1:$AA$52,11,FALSE)</f>
        <v>0.711111111111111</v>
      </c>
      <c r="N432" s="29">
        <f>VLOOKUP(VLOOKUP($B432,BTS!$E$2:$F$60,2,FALSE),Transpose_Avg_cred_dw!$O$1:$AA$52,12,FALSE)</f>
        <v>0.394383394383394</v>
      </c>
      <c r="O432" s="110">
        <f>VLOOKUP(VLOOKUP($B432,BTS!$E$2:$F$60,2,FALSE),Transpose_Avg_cred_dw!$O$1:$AA$52,13,FALSE)</f>
        <v>0.286492374727669</v>
      </c>
    </row>
    <row r="433" spans="2:15" ht="17" hidden="1" outlineLevel="1" thickBot="1">
      <c r="B433" s="31" t="s">
        <v>126</v>
      </c>
      <c r="C433" s="28">
        <f>VLOOKUP(VLOOKUP($B433,VName,2,FALSE),Regression_cred_dw!$J$7:$K$50,2,FALSE)</f>
        <v>0.387491167212935</v>
      </c>
      <c r="D433" s="29">
        <f>VLOOKUP(VLOOKUP($B433,BTS!$E$2:$F$60,2,FALSE),Transpose_Avg_cred_dw!$O$1:$AA$52,2,FALSE)</f>
        <v>0.137037037037037</v>
      </c>
      <c r="E433" s="29">
        <f>VLOOKUP(VLOOKUP($B433,BTS!$E$2:$F$60,2,FALSE),Transpose_Avg_cred_dw!$O$1:$AA$52,3,FALSE)</f>
        <v>0.0938422191619123</v>
      </c>
      <c r="F433" s="29">
        <f>VLOOKUP(VLOOKUP($B433,BTS!$E$2:$F$60,2,FALSE),Transpose_Avg_cred_dw!$O$1:$AA$52,4,FALSE)</f>
        <v>0</v>
      </c>
      <c r="G433" s="29">
        <f>VLOOKUP(VLOOKUP($B433,BTS!$E$2:$F$60,2,FALSE),Transpose_Avg_cred_dw!$O$1:$AA$52,5,FALSE)</f>
        <v>0.142857142857143</v>
      </c>
      <c r="H433" s="29">
        <f>VLOOKUP(VLOOKUP($B433,BTS!$E$2:$F$60,2,FALSE),Transpose_Avg_cred_dw!$O$1:$AA$52,6,FALSE)</f>
        <v>0.106442577030812</v>
      </c>
      <c r="I433" s="29">
        <f>VLOOKUP(VLOOKUP($B433,BTS!$E$2:$F$60,2,FALSE),Transpose_Avg_cred_dw!$O$1:$AA$52,7,FALSE)</f>
        <v>0.151515151515152</v>
      </c>
      <c r="J433" s="29">
        <f>VLOOKUP(VLOOKUP($B433,BTS!$E$2:$F$60,2,FALSE),Transpose_Avg_cred_dw!$O$1:$AA$52,8,FALSE)</f>
        <v>0</v>
      </c>
      <c r="K433" s="29">
        <f>VLOOKUP(VLOOKUP($B433,BTS!$E$2:$F$60,2,FALSE),Transpose_Avg_cred_dw!$O$1:$AA$52,9,FALSE)</f>
        <v>0.0416666666666667</v>
      </c>
      <c r="L433" s="29">
        <f>VLOOKUP(VLOOKUP($B433,BTS!$E$2:$F$60,2,FALSE),Transpose_Avg_cred_dw!$O$1:$AA$52,10,FALSE)</f>
        <v>0.327777777777778</v>
      </c>
      <c r="M433" s="29">
        <f>VLOOKUP(VLOOKUP($B433,BTS!$E$2:$F$60,2,FALSE),Transpose_Avg_cred_dw!$O$1:$AA$52,11,FALSE)</f>
        <v>0</v>
      </c>
      <c r="N433" s="29">
        <f>VLOOKUP(VLOOKUP($B433,BTS!$E$2:$F$60,2,FALSE),Transpose_Avg_cred_dw!$O$1:$AA$52,12,FALSE)</f>
        <v>0.209198209198209</v>
      </c>
      <c r="O433" s="110">
        <f>VLOOKUP(VLOOKUP($B433,BTS!$E$2:$F$60,2,FALSE),Transpose_Avg_cred_dw!$O$1:$AA$52,13,FALSE)</f>
        <v>0.253267973856209</v>
      </c>
    </row>
    <row r="434" spans="2:15" ht="16" hidden="1" outlineLevel="1" thickBot="1">
      <c r="B434" s="55" t="s">
        <v>127</v>
      </c>
      <c r="C434" s="28">
        <f>VLOOKUP(VLOOKUP($B434,VName,2,FALSE),Regression_cred_dw!$J$7:$K$50,2,FALSE)</f>
        <v>0.283678675861997</v>
      </c>
      <c r="D434" s="29">
        <f>VLOOKUP(VLOOKUP($B434,BTS!$E$2:$F$60,2,FALSE),Transpose_Avg_cred_dw!$O$1:$AA$52,2,FALSE)</f>
        <v>0.0246913580246914</v>
      </c>
      <c r="E434" s="29">
        <f>VLOOKUP(VLOOKUP($B434,BTS!$E$2:$F$60,2,FALSE),Transpose_Avg_cred_dw!$O$1:$AA$52,3,FALSE)</f>
        <v>0.0196078431372549</v>
      </c>
      <c r="F434" s="29">
        <f>VLOOKUP(VLOOKUP($B434,BTS!$E$2:$F$60,2,FALSE),Transpose_Avg_cred_dw!$O$1:$AA$52,4,FALSE)</f>
        <v>0</v>
      </c>
      <c r="G434" s="29">
        <f>VLOOKUP(VLOOKUP($B434,BTS!$E$2:$F$60,2,FALSE),Transpose_Avg_cred_dw!$O$1:$AA$52,5,FALSE)</f>
        <v>0.0952380952380952</v>
      </c>
      <c r="H434" s="29">
        <f>VLOOKUP(VLOOKUP($B434,BTS!$E$2:$F$60,2,FALSE),Transpose_Avg_cred_dw!$O$1:$AA$52,6,FALSE)</f>
        <v>0.0669934640522876</v>
      </c>
      <c r="I434" s="29">
        <f>VLOOKUP(VLOOKUP($B434,BTS!$E$2:$F$60,2,FALSE),Transpose_Avg_cred_dw!$O$1:$AA$52,7,FALSE)</f>
        <v>0.0606060606060606</v>
      </c>
      <c r="J434" s="29">
        <f>VLOOKUP(VLOOKUP($B434,BTS!$E$2:$F$60,2,FALSE),Transpose_Avg_cred_dw!$O$1:$AA$52,8,FALSE)</f>
        <v>0</v>
      </c>
      <c r="K434" s="29">
        <f>VLOOKUP(VLOOKUP($B434,BTS!$E$2:$F$60,2,FALSE),Transpose_Avg_cred_dw!$O$1:$AA$52,9,FALSE)</f>
        <v>0.0666666666666667</v>
      </c>
      <c r="L434" s="29">
        <f>VLOOKUP(VLOOKUP($B434,BTS!$E$2:$F$60,2,FALSE),Transpose_Avg_cred_dw!$O$1:$AA$52,10,FALSE)</f>
        <v>0</v>
      </c>
      <c r="M434" s="29">
        <f>VLOOKUP(VLOOKUP($B434,BTS!$E$2:$F$60,2,FALSE),Transpose_Avg_cred_dw!$O$1:$AA$52,11,FALSE)</f>
        <v>0</v>
      </c>
      <c r="N434" s="29">
        <f>VLOOKUP(VLOOKUP($B434,BTS!$E$2:$F$60,2,FALSE),Transpose_Avg_cred_dw!$O$1:$AA$52,12,FALSE)</f>
        <v>0.197802197802198</v>
      </c>
      <c r="O434" s="110">
        <f>VLOOKUP(VLOOKUP($B434,BTS!$E$2:$F$60,2,FALSE),Transpose_Avg_cred_dw!$O$1:$AA$52,13,FALSE)</f>
        <v>0.0277777777777778</v>
      </c>
    </row>
    <row r="435" spans="2:15" ht="17" hidden="1" outlineLevel="1" thickBot="1">
      <c r="B435" s="31" t="s">
        <v>128</v>
      </c>
      <c r="C435" s="28">
        <f>VLOOKUP(VLOOKUP($B435,VName,2,FALSE),Regression_cred_dw!$J$7:$K$50,2,FALSE)</f>
        <v>0.283420734711986</v>
      </c>
      <c r="D435" s="29">
        <f>VLOOKUP(VLOOKUP($B435,BTS!$E$2:$F$60,2,FALSE),Transpose_Avg_cred_dw!$O$1:$AA$52,2,FALSE)</f>
        <v>0</v>
      </c>
      <c r="E435" s="29">
        <f>VLOOKUP(VLOOKUP($B435,BTS!$E$2:$F$60,2,FALSE),Transpose_Avg_cred_dw!$O$1:$AA$52,3,FALSE)</f>
        <v>0.0853826480424946</v>
      </c>
      <c r="F435" s="29">
        <f>VLOOKUP(VLOOKUP($B435,BTS!$E$2:$F$60,2,FALSE),Transpose_Avg_cred_dw!$O$1:$AA$52,4,FALSE)</f>
        <v>0.0833333333333333</v>
      </c>
      <c r="G435" s="29">
        <f>VLOOKUP(VLOOKUP($B435,BTS!$E$2:$F$60,2,FALSE),Transpose_Avg_cred_dw!$O$1:$AA$52,5,FALSE)</f>
        <v>0.0416666666666667</v>
      </c>
      <c r="H435" s="29">
        <f>VLOOKUP(VLOOKUP($B435,BTS!$E$2:$F$60,2,FALSE),Transpose_Avg_cred_dw!$O$1:$AA$52,6,FALSE)</f>
        <v>0.170401493930906</v>
      </c>
      <c r="I435" s="29">
        <f>VLOOKUP(VLOOKUP($B435,BTS!$E$2:$F$60,2,FALSE),Transpose_Avg_cred_dw!$O$1:$AA$52,7,FALSE)</f>
        <v>0.0303030303030303</v>
      </c>
      <c r="J435" s="29">
        <f>VLOOKUP(VLOOKUP($B435,BTS!$E$2:$F$60,2,FALSE),Transpose_Avg_cred_dw!$O$1:$AA$52,8,FALSE)</f>
        <v>0.666666666666667</v>
      </c>
      <c r="K435" s="29">
        <f>VLOOKUP(VLOOKUP($B435,BTS!$E$2:$F$60,2,FALSE),Transpose_Avg_cred_dw!$O$1:$AA$52,9,FALSE)</f>
        <v>0.0972222222222222</v>
      </c>
      <c r="L435" s="29">
        <f>VLOOKUP(VLOOKUP($B435,BTS!$E$2:$F$60,2,FALSE),Transpose_Avg_cred_dw!$O$1:$AA$52,10,FALSE)</f>
        <v>0</v>
      </c>
      <c r="M435" s="29">
        <f>VLOOKUP(VLOOKUP($B435,BTS!$E$2:$F$60,2,FALSE),Transpose_Avg_cred_dw!$O$1:$AA$52,11,FALSE)</f>
        <v>0</v>
      </c>
      <c r="N435" s="29">
        <f>VLOOKUP(VLOOKUP($B435,BTS!$E$2:$F$60,2,FALSE),Transpose_Avg_cred_dw!$O$1:$AA$52,12,FALSE)</f>
        <v>0.0256410256410256</v>
      </c>
      <c r="O435" s="110">
        <f>VLOOKUP(VLOOKUP($B435,BTS!$E$2:$F$60,2,FALSE),Transpose_Avg_cred_dw!$O$1:$AA$52,13,FALSE)</f>
        <v>0.12363834422658</v>
      </c>
    </row>
    <row r="436" spans="2:15" ht="17" hidden="1" outlineLevel="1" thickBot="1">
      <c r="B436" s="31" t="s">
        <v>129</v>
      </c>
      <c r="C436" s="28">
        <f>VLOOKUP(VLOOKUP($B436,VName,2,FALSE),Regression_cred_dw!$J$7:$K$50,2,FALSE)</f>
        <v>0.182215964301017</v>
      </c>
      <c r="D436" s="29">
        <f>VLOOKUP(VLOOKUP($B436,BTS!$E$2:$F$60,2,FALSE),Transpose_Avg_cred_dw!$O$1:$AA$52,2,FALSE)</f>
        <v>0.146913580246914</v>
      </c>
      <c r="E436" s="29">
        <f>VLOOKUP(VLOOKUP($B436,BTS!$E$2:$F$60,2,FALSE),Transpose_Avg_cred_dw!$O$1:$AA$52,3,FALSE)</f>
        <v>0</v>
      </c>
      <c r="F436" s="29">
        <f>VLOOKUP(VLOOKUP($B436,BTS!$E$2:$F$60,2,FALSE),Transpose_Avg_cred_dw!$O$1:$AA$52,4,FALSE)</f>
        <v>0.166666666666667</v>
      </c>
      <c r="G436" s="29">
        <f>VLOOKUP(VLOOKUP($B436,BTS!$E$2:$F$60,2,FALSE),Transpose_Avg_cred_dw!$O$1:$AA$52,5,FALSE)</f>
        <v>0.0892857142857143</v>
      </c>
      <c r="H436" s="29">
        <f>VLOOKUP(VLOOKUP($B436,BTS!$E$2:$F$60,2,FALSE),Transpose_Avg_cred_dw!$O$1:$AA$52,6,FALSE)</f>
        <v>0.197945845004669</v>
      </c>
      <c r="I436" s="29">
        <f>VLOOKUP(VLOOKUP($B436,BTS!$E$2:$F$60,2,FALSE),Transpose_Avg_cred_dw!$O$1:$AA$52,7,FALSE)</f>
        <v>0.141414141414141</v>
      </c>
      <c r="J436" s="29">
        <f>VLOOKUP(VLOOKUP($B436,BTS!$E$2:$F$60,2,FALSE),Transpose_Avg_cred_dw!$O$1:$AA$52,8,FALSE)</f>
        <v>0</v>
      </c>
      <c r="K436" s="29">
        <f>VLOOKUP(VLOOKUP($B436,BTS!$E$2:$F$60,2,FALSE),Transpose_Avg_cred_dw!$O$1:$AA$52,9,FALSE)</f>
        <v>0.0972222222222222</v>
      </c>
      <c r="L436" s="29">
        <f>VLOOKUP(VLOOKUP($B436,BTS!$E$2:$F$60,2,FALSE),Transpose_Avg_cred_dw!$O$1:$AA$52,10,FALSE)</f>
        <v>0</v>
      </c>
      <c r="M436" s="29">
        <f>VLOOKUP(VLOOKUP($B436,BTS!$E$2:$F$60,2,FALSE),Transpose_Avg_cred_dw!$O$1:$AA$52,11,FALSE)</f>
        <v>0.177777777777778</v>
      </c>
      <c r="N436" s="29">
        <f>VLOOKUP(VLOOKUP($B436,BTS!$E$2:$F$60,2,FALSE),Transpose_Avg_cred_dw!$O$1:$AA$52,12,FALSE)</f>
        <v>0.121693121693122</v>
      </c>
      <c r="O436" s="110">
        <f>VLOOKUP(VLOOKUP($B436,BTS!$E$2:$F$60,2,FALSE),Transpose_Avg_cred_dw!$O$1:$AA$52,13,FALSE)</f>
        <v>0.215141612200436</v>
      </c>
    </row>
    <row r="437" spans="2:15" ht="17" hidden="1" outlineLevel="1" thickBot="1">
      <c r="B437" s="31" t="s">
        <v>130</v>
      </c>
      <c r="C437" s="28">
        <f>VLOOKUP(VLOOKUP($B437,VName,2,FALSE),Regression_cred_dw!$J$7:$K$50,2,FALSE)</f>
        <v>0</v>
      </c>
      <c r="D437" s="29">
        <f>VLOOKUP(VLOOKUP($B437,BTS!$E$2:$F$60,2,FALSE),Transpose_Avg_cred_dw!$O$1:$AA$52,2,FALSE)</f>
        <v>0.0123456790123457</v>
      </c>
      <c r="E437" s="29">
        <f>VLOOKUP(VLOOKUP($B437,BTS!$E$2:$F$60,2,FALSE),Transpose_Avg_cred_dw!$O$1:$AA$52,3,FALSE)</f>
        <v>0</v>
      </c>
      <c r="F437" s="29">
        <f>VLOOKUP(VLOOKUP($B437,BTS!$E$2:$F$60,2,FALSE),Transpose_Avg_cred_dw!$O$1:$AA$52,4,FALSE)</f>
        <v>0.0833333333333333</v>
      </c>
      <c r="G437" s="29">
        <f>VLOOKUP(VLOOKUP($B437,BTS!$E$2:$F$60,2,FALSE),Transpose_Avg_cred_dw!$O$1:$AA$52,5,FALSE)</f>
        <v>0.0416666666666667</v>
      </c>
      <c r="H437" s="29">
        <f>VLOOKUP(VLOOKUP($B437,BTS!$E$2:$F$60,2,FALSE),Transpose_Avg_cred_dw!$O$1:$AA$52,6,FALSE)</f>
        <v>0.0672268907563025</v>
      </c>
      <c r="I437" s="29">
        <f>VLOOKUP(VLOOKUP($B437,BTS!$E$2:$F$60,2,FALSE),Transpose_Avg_cred_dw!$O$1:$AA$52,7,FALSE)</f>
        <v>0</v>
      </c>
      <c r="J437" s="29">
        <f>VLOOKUP(VLOOKUP($B437,BTS!$E$2:$F$60,2,FALSE),Transpose_Avg_cred_dw!$O$1:$AA$52,8,FALSE)</f>
        <v>0</v>
      </c>
      <c r="K437" s="29">
        <f>VLOOKUP(VLOOKUP($B437,BTS!$E$2:$F$60,2,FALSE),Transpose_Avg_cred_dw!$O$1:$AA$52,9,FALSE)</f>
        <v>0</v>
      </c>
      <c r="L437" s="29">
        <f>VLOOKUP(VLOOKUP($B437,BTS!$E$2:$F$60,2,FALSE),Transpose_Avg_cred_dw!$O$1:$AA$52,10,FALSE)</f>
        <v>0.0416666666666667</v>
      </c>
      <c r="M437" s="29">
        <f>VLOOKUP(VLOOKUP($B437,BTS!$E$2:$F$60,2,FALSE),Transpose_Avg_cred_dw!$O$1:$AA$52,11,FALSE)</f>
        <v>0</v>
      </c>
      <c r="N437" s="29">
        <f>VLOOKUP(VLOOKUP($B437,BTS!$E$2:$F$60,2,FALSE),Transpose_Avg_cred_dw!$O$1:$AA$52,12,FALSE)</f>
        <v>0.0256410256410256</v>
      </c>
      <c r="O437" s="110">
        <f>VLOOKUP(VLOOKUP($B437,BTS!$E$2:$F$60,2,FALSE),Transpose_Avg_cred_dw!$O$1:$AA$52,13,FALSE)</f>
        <v>0.0566448801742919</v>
      </c>
    </row>
    <row r="438" spans="2:15" ht="16" hidden="1" outlineLevel="1" thickBot="1">
      <c r="B438" s="55" t="s">
        <v>131</v>
      </c>
      <c r="C438" s="28">
        <f>VLOOKUP(VLOOKUP($B438,VName,2,FALSE),Regression_cred_dw!$J$7:$K$50,2,FALSE)</f>
        <v>4.60749151191682</v>
      </c>
      <c r="D438" s="29">
        <f>VLOOKUP(VLOOKUP($B438,BTS!$E$2:$F$60,2,FALSE),Transpose_Avg_cred_dw!$O$1:$AA$52,2,FALSE)</f>
        <v>0.0333333333333333</v>
      </c>
      <c r="E438" s="29">
        <f>VLOOKUP(VLOOKUP($B438,BTS!$E$2:$F$60,2,FALSE),Transpose_Avg_cred_dw!$O$1:$AA$52,3,FALSE)</f>
        <v>0</v>
      </c>
      <c r="F438" s="29">
        <f>VLOOKUP(VLOOKUP($B438,BTS!$E$2:$F$60,2,FALSE),Transpose_Avg_cred_dw!$O$1:$AA$52,4,FALSE)</f>
        <v>0</v>
      </c>
      <c r="G438" s="29">
        <f>VLOOKUP(VLOOKUP($B438,BTS!$E$2:$F$60,2,FALSE),Transpose_Avg_cred_dw!$O$1:$AA$52,5,FALSE)</f>
        <v>0</v>
      </c>
      <c r="H438" s="29">
        <f>VLOOKUP(VLOOKUP($B438,BTS!$E$2:$F$60,2,FALSE),Transpose_Avg_cred_dw!$O$1:$AA$52,6,FALSE)</f>
        <v>0</v>
      </c>
      <c r="I438" s="29">
        <f>VLOOKUP(VLOOKUP($B438,BTS!$E$2:$F$60,2,FALSE),Transpose_Avg_cred_dw!$O$1:$AA$52,7,FALSE)</f>
        <v>0</v>
      </c>
      <c r="J438" s="29">
        <f>VLOOKUP(VLOOKUP($B438,BTS!$E$2:$F$60,2,FALSE),Transpose_Avg_cred_dw!$O$1:$AA$52,8,FALSE)</f>
        <v>0</v>
      </c>
      <c r="K438" s="29">
        <f>VLOOKUP(VLOOKUP($B438,BTS!$E$2:$F$60,2,FALSE),Transpose_Avg_cred_dw!$O$1:$AA$52,9,FALSE)</f>
        <v>0</v>
      </c>
      <c r="L438" s="29">
        <f>VLOOKUP(VLOOKUP($B438,BTS!$E$2:$F$60,2,FALSE),Transpose_Avg_cred_dw!$O$1:$AA$52,10,FALSE)</f>
        <v>0</v>
      </c>
      <c r="M438" s="29">
        <f>VLOOKUP(VLOOKUP($B438,BTS!$E$2:$F$60,2,FALSE),Transpose_Avg_cred_dw!$O$1:$AA$52,11,FALSE)</f>
        <v>0</v>
      </c>
      <c r="N438" s="29">
        <f>VLOOKUP(VLOOKUP($B438,BTS!$E$2:$F$60,2,FALSE),Transpose_Avg_cred_dw!$O$1:$AA$52,12,FALSE)</f>
        <v>0</v>
      </c>
      <c r="O438" s="110">
        <f>VLOOKUP(VLOOKUP($B438,BTS!$E$2:$F$60,2,FALSE),Transpose_Avg_cred_dw!$O$1:$AA$52,13,FALSE)</f>
        <v>0</v>
      </c>
    </row>
    <row r="439" spans="2:15" ht="16" hidden="1" outlineLevel="1" thickBot="1">
      <c r="B439" s="55" t="s">
        <v>132</v>
      </c>
      <c r="C439" s="28">
        <f>VLOOKUP(VLOOKUP($B439,VName,2,FALSE),Regression_cred_dw!$J$7:$K$50,2,FALSE)</f>
        <v>0</v>
      </c>
      <c r="D439" s="29">
        <f>VLOOKUP(VLOOKUP($B439,BTS!$E$2:$F$60,2,FALSE),Transpose_Avg_cred_dw!$O$1:$AA$52,2,FALSE)</f>
        <v>0.091358024691358</v>
      </c>
      <c r="E439" s="29">
        <f>VLOOKUP(VLOOKUP($B439,BTS!$E$2:$F$60,2,FALSE),Transpose_Avg_cred_dw!$O$1:$AA$52,3,FALSE)</f>
        <v>0.0196078431372549</v>
      </c>
      <c r="F439" s="29">
        <f>VLOOKUP(VLOOKUP($B439,BTS!$E$2:$F$60,2,FALSE),Transpose_Avg_cred_dw!$O$1:$AA$52,4,FALSE)</f>
        <v>0</v>
      </c>
      <c r="G439" s="29">
        <f>VLOOKUP(VLOOKUP($B439,BTS!$E$2:$F$60,2,FALSE),Transpose_Avg_cred_dw!$O$1:$AA$52,5,FALSE)</f>
        <v>0</v>
      </c>
      <c r="H439" s="29">
        <f>VLOOKUP(VLOOKUP($B439,BTS!$E$2:$F$60,2,FALSE),Transpose_Avg_cred_dw!$O$1:$AA$52,6,FALSE)</f>
        <v>0</v>
      </c>
      <c r="I439" s="29">
        <f>VLOOKUP(VLOOKUP($B439,BTS!$E$2:$F$60,2,FALSE),Transpose_Avg_cred_dw!$O$1:$AA$52,7,FALSE)</f>
        <v>0</v>
      </c>
      <c r="J439" s="29">
        <f>VLOOKUP(VLOOKUP($B439,BTS!$E$2:$F$60,2,FALSE),Transpose_Avg_cred_dw!$O$1:$AA$52,8,FALSE)</f>
        <v>0</v>
      </c>
      <c r="K439" s="29">
        <f>VLOOKUP(VLOOKUP($B439,BTS!$E$2:$F$60,2,FALSE),Transpose_Avg_cred_dw!$O$1:$AA$52,9,FALSE)</f>
        <v>0</v>
      </c>
      <c r="L439" s="29">
        <f>VLOOKUP(VLOOKUP($B439,BTS!$E$2:$F$60,2,FALSE),Transpose_Avg_cred_dw!$O$1:$AA$52,10,FALSE)</f>
        <v>0.0666666666666667</v>
      </c>
      <c r="M439" s="29">
        <f>VLOOKUP(VLOOKUP($B439,BTS!$E$2:$F$60,2,FALSE),Transpose_Avg_cred_dw!$O$1:$AA$52,11,FALSE)</f>
        <v>0.0555555555555556</v>
      </c>
      <c r="N439" s="29">
        <f>VLOOKUP(VLOOKUP($B439,BTS!$E$2:$F$60,2,FALSE),Transpose_Avg_cred_dw!$O$1:$AA$52,12,FALSE)</f>
        <v>0</v>
      </c>
      <c r="O439" s="110">
        <f>VLOOKUP(VLOOKUP($B439,BTS!$E$2:$F$60,2,FALSE),Transpose_Avg_cred_dw!$O$1:$AA$52,13,FALSE)</f>
        <v>0</v>
      </c>
    </row>
    <row r="440" spans="2:15" ht="16" hidden="1" outlineLevel="1" thickBot="1">
      <c r="B440" s="55" t="s">
        <v>133</v>
      </c>
      <c r="C440" s="28">
        <f>VLOOKUP(VLOOKUP($B440,VName,2,FALSE),Regression_cred_dw!$J$7:$K$50,2,FALSE)</f>
        <v>0</v>
      </c>
      <c r="D440" s="29">
        <f>VLOOKUP(VLOOKUP($B440,BTS!$E$2:$F$60,2,FALSE),Transpose_Avg_cred_dw!$O$1:$AA$52,2,FALSE)</f>
        <v>0</v>
      </c>
      <c r="E440" s="29">
        <f>VLOOKUP(VLOOKUP($B440,BTS!$E$2:$F$60,2,FALSE),Transpose_Avg_cred_dw!$O$1:$AA$52,3,FALSE)</f>
        <v>0.0256410256410256</v>
      </c>
      <c r="F440" s="29">
        <f>VLOOKUP(VLOOKUP($B440,BTS!$E$2:$F$60,2,FALSE),Transpose_Avg_cred_dw!$O$1:$AA$52,4,FALSE)</f>
        <v>0</v>
      </c>
      <c r="G440" s="29">
        <f>VLOOKUP(VLOOKUP($B440,BTS!$E$2:$F$60,2,FALSE),Transpose_Avg_cred_dw!$O$1:$AA$52,5,FALSE)</f>
        <v>0</v>
      </c>
      <c r="H440" s="29">
        <f>VLOOKUP(VLOOKUP($B440,BTS!$E$2:$F$60,2,FALSE),Transpose_Avg_cred_dw!$O$1:$AA$52,6,FALSE)</f>
        <v>0</v>
      </c>
      <c r="I440" s="29">
        <f>VLOOKUP(VLOOKUP($B440,BTS!$E$2:$F$60,2,FALSE),Transpose_Avg_cred_dw!$O$1:$AA$52,7,FALSE)</f>
        <v>0</v>
      </c>
      <c r="J440" s="29">
        <f>VLOOKUP(VLOOKUP($B440,BTS!$E$2:$F$60,2,FALSE),Transpose_Avg_cred_dw!$O$1:$AA$52,8,FALSE)</f>
        <v>0</v>
      </c>
      <c r="K440" s="29">
        <f>VLOOKUP(VLOOKUP($B440,BTS!$E$2:$F$60,2,FALSE),Transpose_Avg_cred_dw!$O$1:$AA$52,9,FALSE)</f>
        <v>0</v>
      </c>
      <c r="L440" s="29">
        <f>VLOOKUP(VLOOKUP($B440,BTS!$E$2:$F$60,2,FALSE),Transpose_Avg_cred_dw!$O$1:$AA$52,10,FALSE)</f>
        <v>0</v>
      </c>
      <c r="M440" s="29">
        <f>VLOOKUP(VLOOKUP($B440,BTS!$E$2:$F$60,2,FALSE),Transpose_Avg_cred_dw!$O$1:$AA$52,11,FALSE)</f>
        <v>0</v>
      </c>
      <c r="N440" s="29">
        <f>VLOOKUP(VLOOKUP($B440,BTS!$E$2:$F$60,2,FALSE),Transpose_Avg_cred_dw!$O$1:$AA$52,12,FALSE)</f>
        <v>0</v>
      </c>
      <c r="O440" s="110">
        <f>VLOOKUP(VLOOKUP($B440,BTS!$E$2:$F$60,2,FALSE),Transpose_Avg_cred_dw!$O$1:$AA$52,13,FALSE)</f>
        <v>0</v>
      </c>
    </row>
    <row r="441" spans="2:15" ht="17" hidden="1" outlineLevel="1" thickBot="1">
      <c r="B441" s="31" t="s">
        <v>134</v>
      </c>
      <c r="C441" s="28">
        <f>VLOOKUP(VLOOKUP($B441,VName,2,FALSE),Regression_cred_dw!$J$7:$K$50,2,FALSE)</f>
        <v>0</v>
      </c>
      <c r="D441" s="29">
        <f>VLOOKUP(VLOOKUP($B441,BTS!$E$2:$F$60,2,FALSE),Transpose_Avg_cred_dw!$O$1:$AA$52,2,FALSE)</f>
        <v>0.0580246913580247</v>
      </c>
      <c r="E441" s="29">
        <f>VLOOKUP(VLOOKUP($B441,BTS!$E$2:$F$60,2,FALSE),Transpose_Avg_cred_dw!$O$1:$AA$52,3,FALSE)</f>
        <v>0.0733162830349531</v>
      </c>
      <c r="F441" s="29">
        <f>VLOOKUP(VLOOKUP($B441,BTS!$E$2:$F$60,2,FALSE),Transpose_Avg_cred_dw!$O$1:$AA$52,4,FALSE)</f>
        <v>0.416666666666667</v>
      </c>
      <c r="G441" s="29">
        <f>VLOOKUP(VLOOKUP($B441,BTS!$E$2:$F$60,2,FALSE),Transpose_Avg_cred_dw!$O$1:$AA$52,5,FALSE)</f>
        <v>0.398809523809524</v>
      </c>
      <c r="H441" s="29">
        <f>VLOOKUP(VLOOKUP($B441,BTS!$E$2:$F$60,2,FALSE),Transpose_Avg_cred_dw!$O$1:$AA$52,6,FALSE)</f>
        <v>0.0476190476190476</v>
      </c>
      <c r="I441" s="29">
        <f>VLOOKUP(VLOOKUP($B441,BTS!$E$2:$F$60,2,FALSE),Transpose_Avg_cred_dw!$O$1:$AA$52,7,FALSE)</f>
        <v>0.404040404040404</v>
      </c>
      <c r="J441" s="29">
        <f>VLOOKUP(VLOOKUP($B441,BTS!$E$2:$F$60,2,FALSE),Transpose_Avg_cred_dw!$O$1:$AA$52,8,FALSE)</f>
        <v>0.166666666666667</v>
      </c>
      <c r="K441" s="29">
        <f>VLOOKUP(VLOOKUP($B441,BTS!$E$2:$F$60,2,FALSE),Transpose_Avg_cred_dw!$O$1:$AA$52,9,FALSE)</f>
        <v>0</v>
      </c>
      <c r="L441" s="29">
        <f>VLOOKUP(VLOOKUP($B441,BTS!$E$2:$F$60,2,FALSE),Transpose_Avg_cred_dw!$O$1:$AA$52,10,FALSE)</f>
        <v>0.219444444444444</v>
      </c>
      <c r="M441" s="29">
        <f>VLOOKUP(VLOOKUP($B441,BTS!$E$2:$F$60,2,FALSE),Transpose_Avg_cred_dw!$O$1:$AA$52,11,FALSE)</f>
        <v>0</v>
      </c>
      <c r="N441" s="29">
        <f>VLOOKUP(VLOOKUP($B441,BTS!$E$2:$F$60,2,FALSE),Transpose_Avg_cred_dw!$O$1:$AA$52,12,FALSE)</f>
        <v>0.0997150997150997</v>
      </c>
      <c r="O441" s="110">
        <f>VLOOKUP(VLOOKUP($B441,BTS!$E$2:$F$60,2,FALSE),Transpose_Avg_cred_dw!$O$1:$AA$52,13,FALSE)</f>
        <v>0</v>
      </c>
    </row>
    <row r="442" spans="2:15" ht="17" hidden="1" outlineLevel="1" thickBot="1">
      <c r="B442" s="31" t="s">
        <v>135</v>
      </c>
      <c r="C442" s="28">
        <f>VLOOKUP(VLOOKUP($B442,VName,2,FALSE),Regression_cred_dw!$J$7:$K$50,2,FALSE)</f>
        <v>0</v>
      </c>
      <c r="D442" s="29">
        <f>VLOOKUP(VLOOKUP($B442,BTS!$E$2:$F$60,2,FALSE),Transpose_Avg_cred_dw!$O$1:$AA$52,2,FALSE)</f>
        <v>0.549382716049383</v>
      </c>
      <c r="E442" s="29">
        <f>VLOOKUP(VLOOKUP($B442,BTS!$E$2:$F$60,2,FALSE),Transpose_Avg_cred_dw!$O$1:$AA$52,3,FALSE)</f>
        <v>0.65781362712309</v>
      </c>
      <c r="F442" s="29">
        <f>VLOOKUP(VLOOKUP($B442,BTS!$E$2:$F$60,2,FALSE),Transpose_Avg_cred_dw!$O$1:$AA$52,4,FALSE)</f>
        <v>0.583333333333333</v>
      </c>
      <c r="G442" s="29">
        <f>VLOOKUP(VLOOKUP($B442,BTS!$E$2:$F$60,2,FALSE),Transpose_Avg_cred_dw!$O$1:$AA$52,5,FALSE)</f>
        <v>0.547619047619048</v>
      </c>
      <c r="H442" s="29">
        <f>VLOOKUP(VLOOKUP($B442,BTS!$E$2:$F$60,2,FALSE),Transpose_Avg_cred_dw!$O$1:$AA$52,6,FALSE)</f>
        <v>0.707049486461251</v>
      </c>
      <c r="I442" s="29">
        <f>VLOOKUP(VLOOKUP($B442,BTS!$E$2:$F$60,2,FALSE),Transpose_Avg_cred_dw!$O$1:$AA$52,7,FALSE)</f>
        <v>0.353535353535354</v>
      </c>
      <c r="J442" s="29">
        <f>VLOOKUP(VLOOKUP($B442,BTS!$E$2:$F$60,2,FALSE),Transpose_Avg_cred_dw!$O$1:$AA$52,8,FALSE)</f>
        <v>1</v>
      </c>
      <c r="K442" s="29">
        <f>VLOOKUP(VLOOKUP($B442,BTS!$E$2:$F$60,2,FALSE),Transpose_Avg_cred_dw!$O$1:$AA$52,9,FALSE)</f>
        <v>0.836111111111111</v>
      </c>
      <c r="L442" s="29">
        <f>VLOOKUP(VLOOKUP($B442,BTS!$E$2:$F$60,2,FALSE),Transpose_Avg_cred_dw!$O$1:$AA$52,10,FALSE)</f>
        <v>0.847222222222222</v>
      </c>
      <c r="M442" s="29">
        <f>VLOOKUP(VLOOKUP($B442,BTS!$E$2:$F$60,2,FALSE),Transpose_Avg_cred_dw!$O$1:$AA$52,11,FALSE)</f>
        <v>0.60</v>
      </c>
      <c r="N442" s="29">
        <f>VLOOKUP(VLOOKUP($B442,BTS!$E$2:$F$60,2,FALSE),Transpose_Avg_cred_dw!$O$1:$AA$52,12,FALSE)</f>
        <v>1</v>
      </c>
      <c r="O442" s="110">
        <f>VLOOKUP(VLOOKUP($B442,BTS!$E$2:$F$60,2,FALSE),Transpose_Avg_cred_dw!$O$1:$AA$52,13,FALSE)</f>
        <v>0.818627450980392</v>
      </c>
    </row>
    <row r="443" spans="2:15" ht="17" hidden="1" outlineLevel="1" thickBot="1">
      <c r="B443" s="31" t="s">
        <v>136</v>
      </c>
      <c r="C443" s="28">
        <f>VLOOKUP(VLOOKUP($B443,VName,2,FALSE),Regression_cred_dw!$J$7:$K$50,2,FALSE)</f>
        <v>-0.20901263674049</v>
      </c>
      <c r="D443" s="29">
        <f>VLOOKUP(VLOOKUP($B443,BTS!$E$2:$F$60,2,FALSE),Transpose_Avg_cred_dw!$O$1:$AA$52,2,FALSE)</f>
        <v>0.0666666666666667</v>
      </c>
      <c r="E443" s="29">
        <f>VLOOKUP(VLOOKUP($B443,BTS!$E$2:$F$60,2,FALSE),Transpose_Avg_cred_dw!$O$1:$AA$52,3,FALSE)</f>
        <v>0.0256410256410256</v>
      </c>
      <c r="F443" s="29">
        <f>VLOOKUP(VLOOKUP($B443,BTS!$E$2:$F$60,2,FALSE),Transpose_Avg_cred_dw!$O$1:$AA$52,4,FALSE)</f>
        <v>0</v>
      </c>
      <c r="G443" s="29">
        <f>VLOOKUP(VLOOKUP($B443,BTS!$E$2:$F$60,2,FALSE),Transpose_Avg_cred_dw!$O$1:$AA$52,5,FALSE)</f>
        <v>0</v>
      </c>
      <c r="H443" s="29">
        <f>VLOOKUP(VLOOKUP($B443,BTS!$E$2:$F$60,2,FALSE),Transpose_Avg_cred_dw!$O$1:$AA$52,6,FALSE)</f>
        <v>0.0555555555555556</v>
      </c>
      <c r="I443" s="29">
        <f>VLOOKUP(VLOOKUP($B443,BTS!$E$2:$F$60,2,FALSE),Transpose_Avg_cred_dw!$O$1:$AA$52,7,FALSE)</f>
        <v>0.0303030303030303</v>
      </c>
      <c r="J443" s="29">
        <f>VLOOKUP(VLOOKUP($B443,BTS!$E$2:$F$60,2,FALSE),Transpose_Avg_cred_dw!$O$1:$AA$52,8,FALSE)</f>
        <v>0</v>
      </c>
      <c r="K443" s="29">
        <f>VLOOKUP(VLOOKUP($B443,BTS!$E$2:$F$60,2,FALSE),Transpose_Avg_cred_dw!$O$1:$AA$52,9,FALSE)</f>
        <v>0</v>
      </c>
      <c r="L443" s="29">
        <f>VLOOKUP(VLOOKUP($B443,BTS!$E$2:$F$60,2,FALSE),Transpose_Avg_cred_dw!$O$1:$AA$52,10,FALSE)</f>
        <v>0.111111111111111</v>
      </c>
      <c r="M443" s="29">
        <f>VLOOKUP(VLOOKUP($B443,BTS!$E$2:$F$60,2,FALSE),Transpose_Avg_cred_dw!$O$1:$AA$52,11,FALSE)</f>
        <v>0</v>
      </c>
      <c r="N443" s="29">
        <f>VLOOKUP(VLOOKUP($B443,BTS!$E$2:$F$60,2,FALSE),Transpose_Avg_cred_dw!$O$1:$AA$52,12,FALSE)</f>
        <v>0</v>
      </c>
      <c r="O443" s="110">
        <f>VLOOKUP(VLOOKUP($B443,BTS!$E$2:$F$60,2,FALSE),Transpose_Avg_cred_dw!$O$1:$AA$52,13,FALSE)</f>
        <v>0.0947712418300654</v>
      </c>
    </row>
    <row r="444" spans="2:15" ht="17" hidden="1" outlineLevel="1" thickBot="1">
      <c r="B444" s="31" t="s">
        <v>137</v>
      </c>
      <c r="C444" s="28">
        <f>VLOOKUP(VLOOKUP($B444,VName,2,FALSE),Regression_cred_dw!$J$7:$K$50,2,FALSE)</f>
        <v>-0.14719226575924</v>
      </c>
      <c r="D444" s="29">
        <f>VLOOKUP(VLOOKUP($B444,BTS!$E$2:$F$60,2,FALSE),Transpose_Avg_cred_dw!$O$1:$AA$52,2,FALSE)</f>
        <v>0.404938271604938</v>
      </c>
      <c r="E444" s="29">
        <f>VLOOKUP(VLOOKUP($B444,BTS!$E$2:$F$60,2,FALSE),Transpose_Avg_cred_dw!$O$1:$AA$52,3,FALSE)</f>
        <v>0.122171945701357</v>
      </c>
      <c r="F444" s="29">
        <f>VLOOKUP(VLOOKUP($B444,BTS!$E$2:$F$60,2,FALSE),Transpose_Avg_cred_dw!$O$1:$AA$52,4,FALSE)</f>
        <v>0.333333333333333</v>
      </c>
      <c r="G444" s="29">
        <f>VLOOKUP(VLOOKUP($B444,BTS!$E$2:$F$60,2,FALSE),Transpose_Avg_cred_dw!$O$1:$AA$52,5,FALSE)</f>
        <v>0.0416666666666667</v>
      </c>
      <c r="H444" s="29">
        <f>VLOOKUP(VLOOKUP($B444,BTS!$E$2:$F$60,2,FALSE),Transpose_Avg_cred_dw!$O$1:$AA$52,6,FALSE)</f>
        <v>0.256769374416433</v>
      </c>
      <c r="I444" s="29">
        <f>VLOOKUP(VLOOKUP($B444,BTS!$E$2:$F$60,2,FALSE),Transpose_Avg_cred_dw!$O$1:$AA$52,7,FALSE)</f>
        <v>0.383838383838384</v>
      </c>
      <c r="J444" s="29">
        <f>VLOOKUP(VLOOKUP($B444,BTS!$E$2:$F$60,2,FALSE),Transpose_Avg_cred_dw!$O$1:$AA$52,8,FALSE)</f>
        <v>0</v>
      </c>
      <c r="K444" s="29">
        <f>VLOOKUP(VLOOKUP($B444,BTS!$E$2:$F$60,2,FALSE),Transpose_Avg_cred_dw!$O$1:$AA$52,9,FALSE)</f>
        <v>0.261111111111111</v>
      </c>
      <c r="L444" s="29">
        <f>VLOOKUP(VLOOKUP($B444,BTS!$E$2:$F$60,2,FALSE),Transpose_Avg_cred_dw!$O$1:$AA$52,10,FALSE)</f>
        <v>0.416666666666667</v>
      </c>
      <c r="M444" s="29">
        <f>VLOOKUP(VLOOKUP($B444,BTS!$E$2:$F$60,2,FALSE),Transpose_Avg_cred_dw!$O$1:$AA$52,11,FALSE)</f>
        <v>0.0555555555555556</v>
      </c>
      <c r="N444" s="29">
        <f>VLOOKUP(VLOOKUP($B444,BTS!$E$2:$F$60,2,FALSE),Transpose_Avg_cred_dw!$O$1:$AA$52,12,FALSE)</f>
        <v>0.157916157916158</v>
      </c>
      <c r="O444" s="110">
        <f>VLOOKUP(VLOOKUP($B444,BTS!$E$2:$F$60,2,FALSE),Transpose_Avg_cred_dw!$O$1:$AA$52,13,FALSE)</f>
        <v>0.0947712418300654</v>
      </c>
    </row>
    <row r="445" spans="2:15" ht="17" hidden="1" outlineLevel="1" thickBot="1">
      <c r="B445" s="31" t="s">
        <v>138</v>
      </c>
      <c r="C445" s="28">
        <f>VLOOKUP(VLOOKUP($B445,VName,2,FALSE),Regression_cred_dw!$J$7:$K$50,2,FALSE)</f>
        <v>-0.290481867788864</v>
      </c>
      <c r="D445" s="29">
        <f>VLOOKUP(VLOOKUP($B445,BTS!$E$2:$F$60,2,FALSE),Transpose_Avg_cred_dw!$O$1:$AA$52,2,FALSE)</f>
        <v>0.0123456790123457</v>
      </c>
      <c r="E445" s="29">
        <f>VLOOKUP(VLOOKUP($B445,BTS!$E$2:$F$60,2,FALSE),Transpose_Avg_cred_dw!$O$1:$AA$52,3,FALSE)</f>
        <v>0.0144927536231884</v>
      </c>
      <c r="F445" s="29">
        <f>VLOOKUP(VLOOKUP($B445,BTS!$E$2:$F$60,2,FALSE),Transpose_Avg_cred_dw!$O$1:$AA$52,4,FALSE)</f>
        <v>0</v>
      </c>
      <c r="G445" s="29">
        <f>VLOOKUP(VLOOKUP($B445,BTS!$E$2:$F$60,2,FALSE),Transpose_Avg_cred_dw!$O$1:$AA$52,5,FALSE)</f>
        <v>0</v>
      </c>
      <c r="H445" s="29">
        <f>VLOOKUP(VLOOKUP($B445,BTS!$E$2:$F$60,2,FALSE),Transpose_Avg_cred_dw!$O$1:$AA$52,6,FALSE)</f>
        <v>0.0196078431372549</v>
      </c>
      <c r="I445" s="29">
        <f>VLOOKUP(VLOOKUP($B445,BTS!$E$2:$F$60,2,FALSE),Transpose_Avg_cred_dw!$O$1:$AA$52,7,FALSE)</f>
        <v>0.181818181818182</v>
      </c>
      <c r="J445" s="29">
        <f>VLOOKUP(VLOOKUP($B445,BTS!$E$2:$F$60,2,FALSE),Transpose_Avg_cred_dw!$O$1:$AA$52,8,FALSE)</f>
        <v>0</v>
      </c>
      <c r="K445" s="29">
        <f>VLOOKUP(VLOOKUP($B445,BTS!$E$2:$F$60,2,FALSE),Transpose_Avg_cred_dw!$O$1:$AA$52,9,FALSE)</f>
        <v>0.0416666666666667</v>
      </c>
      <c r="L445" s="29">
        <f>VLOOKUP(VLOOKUP($B445,BTS!$E$2:$F$60,2,FALSE),Transpose_Avg_cred_dw!$O$1:$AA$52,10,FALSE)</f>
        <v>0.108333333333333</v>
      </c>
      <c r="M445" s="29">
        <f>VLOOKUP(VLOOKUP($B445,BTS!$E$2:$F$60,2,FALSE),Transpose_Avg_cred_dw!$O$1:$AA$52,11,FALSE)</f>
        <v>0.0666666666666667</v>
      </c>
      <c r="N445" s="29">
        <f>VLOOKUP(VLOOKUP($B445,BTS!$E$2:$F$60,2,FALSE),Transpose_Avg_cred_dw!$O$1:$AA$52,12,FALSE)</f>
        <v>0</v>
      </c>
      <c r="O445" s="110">
        <f>VLOOKUP(VLOOKUP($B445,BTS!$E$2:$F$60,2,FALSE),Transpose_Avg_cred_dw!$O$1:$AA$52,13,FALSE)</f>
        <v>0.0392156862745098</v>
      </c>
    </row>
    <row r="446" spans="2:15" ht="17" hidden="1" outlineLevel="1" thickBot="1">
      <c r="B446" s="31" t="s">
        <v>139</v>
      </c>
      <c r="C446" s="28">
        <f>VLOOKUP(VLOOKUP($B446,VName,2,FALSE),Regression_cred_dw!$J$7:$K$50,2,FALSE)</f>
        <v>0</v>
      </c>
      <c r="D446" s="29">
        <f>VLOOKUP(VLOOKUP($B446,BTS!$E$2:$F$60,2,FALSE),Transpose_Avg_cred_dw!$O$1:$AA$52,2,FALSE)</f>
        <v>0.0123456790123457</v>
      </c>
      <c r="E446" s="29">
        <f>VLOOKUP(VLOOKUP($B446,BTS!$E$2:$F$60,2,FALSE),Transpose_Avg_cred_dw!$O$1:$AA$52,3,FALSE)</f>
        <v>0.0196078431372549</v>
      </c>
      <c r="F446" s="29">
        <f>VLOOKUP(VLOOKUP($B446,BTS!$E$2:$F$60,2,FALSE),Transpose_Avg_cred_dw!$O$1:$AA$52,4,FALSE)</f>
        <v>0.166666666666667</v>
      </c>
      <c r="G446" s="29">
        <f>VLOOKUP(VLOOKUP($B446,BTS!$E$2:$F$60,2,FALSE),Transpose_Avg_cred_dw!$O$1:$AA$52,5,FALSE)</f>
        <v>0.0416666666666667</v>
      </c>
      <c r="H446" s="29">
        <f>VLOOKUP(VLOOKUP($B446,BTS!$E$2:$F$60,2,FALSE),Transpose_Avg_cred_dw!$O$1:$AA$52,6,FALSE)</f>
        <v>0.0555555555555556</v>
      </c>
      <c r="I446" s="29">
        <f>VLOOKUP(VLOOKUP($B446,BTS!$E$2:$F$60,2,FALSE),Transpose_Avg_cred_dw!$O$1:$AA$52,7,FALSE)</f>
        <v>0.111111111111111</v>
      </c>
      <c r="J446" s="29">
        <f>VLOOKUP(VLOOKUP($B446,BTS!$E$2:$F$60,2,FALSE),Transpose_Avg_cred_dw!$O$1:$AA$52,8,FALSE)</f>
        <v>0.333333333333333</v>
      </c>
      <c r="K446" s="29">
        <f>VLOOKUP(VLOOKUP($B446,BTS!$E$2:$F$60,2,FALSE),Transpose_Avg_cred_dw!$O$1:$AA$52,9,FALSE)</f>
        <v>0.122222222222222</v>
      </c>
      <c r="L446" s="29">
        <f>VLOOKUP(VLOOKUP($B446,BTS!$E$2:$F$60,2,FALSE),Transpose_Avg_cred_dw!$O$1:$AA$52,10,FALSE)</f>
        <v>0</v>
      </c>
      <c r="M446" s="29">
        <f>VLOOKUP(VLOOKUP($B446,BTS!$E$2:$F$60,2,FALSE),Transpose_Avg_cred_dw!$O$1:$AA$52,11,FALSE)</f>
        <v>0</v>
      </c>
      <c r="N446" s="29">
        <f>VLOOKUP(VLOOKUP($B446,BTS!$E$2:$F$60,2,FALSE),Transpose_Avg_cred_dw!$O$1:$AA$52,12,FALSE)</f>
        <v>0.0732600732600733</v>
      </c>
      <c r="O446" s="110">
        <f>VLOOKUP(VLOOKUP($B446,BTS!$E$2:$F$60,2,FALSE),Transpose_Avg_cred_dw!$O$1:$AA$52,13,FALSE)</f>
        <v>0.0196078431372549</v>
      </c>
    </row>
    <row r="447" spans="2:15" ht="17" hidden="1" outlineLevel="1" thickBot="1">
      <c r="B447" s="31" t="s">
        <v>140</v>
      </c>
      <c r="C447" s="28">
        <f>VLOOKUP(VLOOKUP($B447,VName,2,FALSE),Regression_cred_dw!$J$7:$K$50,2,FALSE)</f>
        <v>0</v>
      </c>
      <c r="D447" s="29">
        <f>VLOOKUP(VLOOKUP($B447,BTS!$E$2:$F$60,2,FALSE),Transpose_Avg_cred_dw!$O$1:$AA$52,2,FALSE)</f>
        <v>0</v>
      </c>
      <c r="E447" s="29">
        <f>VLOOKUP(VLOOKUP($B447,BTS!$E$2:$F$60,2,FALSE),Transpose_Avg_cred_dw!$O$1:$AA$52,3,FALSE)</f>
        <v>0</v>
      </c>
      <c r="F447" s="29">
        <f>VLOOKUP(VLOOKUP($B447,BTS!$E$2:$F$60,2,FALSE),Transpose_Avg_cred_dw!$O$1:$AA$52,4,FALSE)</f>
        <v>0</v>
      </c>
      <c r="G447" s="29">
        <f>VLOOKUP(VLOOKUP($B447,BTS!$E$2:$F$60,2,FALSE),Transpose_Avg_cred_dw!$O$1:$AA$52,5,FALSE)</f>
        <v>0</v>
      </c>
      <c r="H447" s="29">
        <f>VLOOKUP(VLOOKUP($B447,BTS!$E$2:$F$60,2,FALSE),Transpose_Avg_cred_dw!$O$1:$AA$52,6,FALSE)</f>
        <v>0.162231559290383</v>
      </c>
      <c r="I447" s="29">
        <f>VLOOKUP(VLOOKUP($B447,BTS!$E$2:$F$60,2,FALSE),Transpose_Avg_cred_dw!$O$1:$AA$52,7,FALSE)</f>
        <v>0</v>
      </c>
      <c r="J447" s="29">
        <f>VLOOKUP(VLOOKUP($B447,BTS!$E$2:$F$60,2,FALSE),Transpose_Avg_cred_dw!$O$1:$AA$52,8,FALSE)</f>
        <v>0</v>
      </c>
      <c r="K447" s="29">
        <f>VLOOKUP(VLOOKUP($B447,BTS!$E$2:$F$60,2,FALSE),Transpose_Avg_cred_dw!$O$1:$AA$52,9,FALSE)</f>
        <v>0</v>
      </c>
      <c r="L447" s="29">
        <f>VLOOKUP(VLOOKUP($B447,BTS!$E$2:$F$60,2,FALSE),Transpose_Avg_cred_dw!$O$1:$AA$52,10,FALSE)</f>
        <v>0</v>
      </c>
      <c r="M447" s="29">
        <f>VLOOKUP(VLOOKUP($B447,BTS!$E$2:$F$60,2,FALSE),Transpose_Avg_cred_dw!$O$1:$AA$52,11,FALSE)</f>
        <v>0.0666666666666667</v>
      </c>
      <c r="N447" s="29">
        <f>VLOOKUP(VLOOKUP($B447,BTS!$E$2:$F$60,2,FALSE),Transpose_Avg_cred_dw!$O$1:$AA$52,12,FALSE)</f>
        <v>0</v>
      </c>
      <c r="O447" s="110">
        <f>VLOOKUP(VLOOKUP($B447,BTS!$E$2:$F$60,2,FALSE),Transpose_Avg_cred_dw!$O$1:$AA$52,13,FALSE)</f>
        <v>0.0196078431372549</v>
      </c>
    </row>
    <row r="448" spans="2:15" ht="17" hidden="1" outlineLevel="1" thickBot="1">
      <c r="B448" s="31" t="s">
        <v>141</v>
      </c>
      <c r="C448" s="28">
        <f>VLOOKUP(VLOOKUP($B448,VName,2,FALSE),Regression_cred_dw!$J$7:$K$50,2,FALSE)</f>
        <v>0</v>
      </c>
      <c r="D448" s="29">
        <f>VLOOKUP(VLOOKUP($B448,BTS!$E$2:$F$60,2,FALSE),Transpose_Avg_cred_dw!$O$1:$AA$52,2,FALSE)</f>
        <v>0.112345679012346</v>
      </c>
      <c r="E448" s="29">
        <f>VLOOKUP(VLOOKUP($B448,BTS!$E$2:$F$60,2,FALSE),Transpose_Avg_cred_dw!$O$1:$AA$52,3,FALSE)</f>
        <v>0.390779723260542</v>
      </c>
      <c r="F448" s="29">
        <f>VLOOKUP(VLOOKUP($B448,BTS!$E$2:$F$60,2,FALSE),Transpose_Avg_cred_dw!$O$1:$AA$52,4,FALSE)</f>
        <v>0.166666666666667</v>
      </c>
      <c r="G448" s="29">
        <f>VLOOKUP(VLOOKUP($B448,BTS!$E$2:$F$60,2,FALSE),Transpose_Avg_cred_dw!$O$1:$AA$52,5,FALSE)</f>
        <v>0.0416666666666667</v>
      </c>
      <c r="H448" s="29">
        <f>VLOOKUP(VLOOKUP($B448,BTS!$E$2:$F$60,2,FALSE),Transpose_Avg_cred_dw!$O$1:$AA$52,6,FALSE)</f>
        <v>0.161998132586368</v>
      </c>
      <c r="I448" s="29">
        <f>VLOOKUP(VLOOKUP($B448,BTS!$E$2:$F$60,2,FALSE),Transpose_Avg_cred_dw!$O$1:$AA$52,7,FALSE)</f>
        <v>0.121212121212121</v>
      </c>
      <c r="J448" s="29">
        <f>VLOOKUP(VLOOKUP($B448,BTS!$E$2:$F$60,2,FALSE),Transpose_Avg_cred_dw!$O$1:$AA$52,8,FALSE)</f>
        <v>0.166666666666667</v>
      </c>
      <c r="K448" s="29">
        <f>VLOOKUP(VLOOKUP($B448,BTS!$E$2:$F$60,2,FALSE),Transpose_Avg_cred_dw!$O$1:$AA$52,9,FALSE)</f>
        <v>0.205555555555556</v>
      </c>
      <c r="L448" s="29">
        <f>VLOOKUP(VLOOKUP($B448,BTS!$E$2:$F$60,2,FALSE),Transpose_Avg_cred_dw!$O$1:$AA$52,10,FALSE)</f>
        <v>0.15</v>
      </c>
      <c r="M448" s="29">
        <f>VLOOKUP(VLOOKUP($B448,BTS!$E$2:$F$60,2,FALSE),Transpose_Avg_cred_dw!$O$1:$AA$52,11,FALSE)</f>
        <v>0.166666666666667</v>
      </c>
      <c r="N448" s="29">
        <f>VLOOKUP(VLOOKUP($B448,BTS!$E$2:$F$60,2,FALSE),Transpose_Avg_cred_dw!$O$1:$AA$52,12,FALSE)</f>
        <v>0.037037037037037</v>
      </c>
      <c r="O448" s="110">
        <f>VLOOKUP(VLOOKUP($B448,BTS!$E$2:$F$60,2,FALSE),Transpose_Avg_cred_dw!$O$1:$AA$52,13,FALSE)</f>
        <v>0.323529411764706</v>
      </c>
    </row>
    <row r="449" spans="2:15" ht="17" hidden="1" outlineLevel="1" thickBot="1">
      <c r="B449" s="31" t="s">
        <v>142</v>
      </c>
      <c r="C449" s="28">
        <f>VLOOKUP(VLOOKUP($B449,VName,2,FALSE),Regression_cred_dw!$J$7:$K$50,2,FALSE)</f>
        <v>0</v>
      </c>
      <c r="D449" s="29">
        <f>VLOOKUP(VLOOKUP($B449,BTS!$E$2:$F$60,2,FALSE),Transpose_Avg_cred_dw!$O$1:$AA$52,2,FALSE)</f>
        <v>0.681481481481481</v>
      </c>
      <c r="E449" s="29">
        <f>VLOOKUP(VLOOKUP($B449,BTS!$E$2:$F$60,2,FALSE),Transpose_Avg_cred_dw!$O$1:$AA$52,3,FALSE)</f>
        <v>0.541019083218572</v>
      </c>
      <c r="F449" s="29">
        <f>VLOOKUP(VLOOKUP($B449,BTS!$E$2:$F$60,2,FALSE),Transpose_Avg_cred_dw!$O$1:$AA$52,4,FALSE)</f>
        <v>0.416666666666667</v>
      </c>
      <c r="G449" s="29">
        <f>VLOOKUP(VLOOKUP($B449,BTS!$E$2:$F$60,2,FALSE),Transpose_Avg_cred_dw!$O$1:$AA$52,5,FALSE)</f>
        <v>0.172619047619048</v>
      </c>
      <c r="H449" s="29">
        <f>VLOOKUP(VLOOKUP($B449,BTS!$E$2:$F$60,2,FALSE),Transpose_Avg_cred_dw!$O$1:$AA$52,6,FALSE)</f>
        <v>0.142156862745098</v>
      </c>
      <c r="I449" s="29">
        <f>VLOOKUP(VLOOKUP($B449,BTS!$E$2:$F$60,2,FALSE),Transpose_Avg_cred_dw!$O$1:$AA$52,7,FALSE)</f>
        <v>0.212121212121212</v>
      </c>
      <c r="J449" s="29">
        <f>VLOOKUP(VLOOKUP($B449,BTS!$E$2:$F$60,2,FALSE),Transpose_Avg_cred_dw!$O$1:$AA$52,8,FALSE)</f>
        <v>0.166666666666667</v>
      </c>
      <c r="K449" s="29">
        <f>VLOOKUP(VLOOKUP($B449,BTS!$E$2:$F$60,2,FALSE),Transpose_Avg_cred_dw!$O$1:$AA$52,9,FALSE)</f>
        <v>0.325</v>
      </c>
      <c r="L449" s="29">
        <f>VLOOKUP(VLOOKUP($B449,BTS!$E$2:$F$60,2,FALSE),Transpose_Avg_cred_dw!$O$1:$AA$52,10,FALSE)</f>
        <v>0.438888888888889</v>
      </c>
      <c r="M449" s="29">
        <f>VLOOKUP(VLOOKUP($B449,BTS!$E$2:$F$60,2,FALSE),Transpose_Avg_cred_dw!$O$1:$AA$52,11,FALSE)</f>
        <v>0.188888888888889</v>
      </c>
      <c r="N449" s="29">
        <f>VLOOKUP(VLOOKUP($B449,BTS!$E$2:$F$60,2,FALSE),Transpose_Avg_cred_dw!$O$1:$AA$52,12,FALSE)</f>
        <v>0.135938135938136</v>
      </c>
      <c r="O449" s="110">
        <f>VLOOKUP(VLOOKUP($B449,BTS!$E$2:$F$60,2,FALSE),Transpose_Avg_cred_dw!$O$1:$AA$52,13,FALSE)</f>
        <v>0.586056644880174</v>
      </c>
    </row>
    <row r="450" spans="2:15" ht="17" hidden="1" outlineLevel="1" thickBot="1">
      <c r="B450" s="31" t="s">
        <v>143</v>
      </c>
      <c r="C450" s="28">
        <f>VLOOKUP(VLOOKUP($B450,VName,2,FALSE),Regression_cred_dw!$J$7:$K$50,2,FALSE)</f>
        <v>0</v>
      </c>
      <c r="D450" s="29">
        <f>VLOOKUP(VLOOKUP($B450,BTS!$E$2:$F$60,2,FALSE),Transpose_Avg_cred_dw!$O$1:$AA$52,2,FALSE)</f>
        <v>0.045679012345679</v>
      </c>
      <c r="E450" s="29">
        <f>VLOOKUP(VLOOKUP($B450,BTS!$E$2:$F$60,2,FALSE),Transpose_Avg_cred_dw!$O$1:$AA$52,3,FALSE)</f>
        <v>0.0341005967604433</v>
      </c>
      <c r="F450" s="29">
        <f>VLOOKUP(VLOOKUP($B450,BTS!$E$2:$F$60,2,FALSE),Transpose_Avg_cred_dw!$O$1:$AA$52,4,FALSE)</f>
        <v>0</v>
      </c>
      <c r="G450" s="29">
        <f>VLOOKUP(VLOOKUP($B450,BTS!$E$2:$F$60,2,FALSE),Transpose_Avg_cred_dw!$O$1:$AA$52,5,FALSE)</f>
        <v>0</v>
      </c>
      <c r="H450" s="29">
        <f>VLOOKUP(VLOOKUP($B450,BTS!$E$2:$F$60,2,FALSE),Transpose_Avg_cred_dw!$O$1:$AA$52,6,FALSE)</f>
        <v>0.0473856209150327</v>
      </c>
      <c r="I450" s="29">
        <f>VLOOKUP(VLOOKUP($B450,BTS!$E$2:$F$60,2,FALSE),Transpose_Avg_cred_dw!$O$1:$AA$52,7,FALSE)</f>
        <v>0.0303030303030303</v>
      </c>
      <c r="J450" s="29">
        <f>VLOOKUP(VLOOKUP($B450,BTS!$E$2:$F$60,2,FALSE),Transpose_Avg_cred_dw!$O$1:$AA$52,8,FALSE)</f>
        <v>0</v>
      </c>
      <c r="K450" s="29">
        <f>VLOOKUP(VLOOKUP($B450,BTS!$E$2:$F$60,2,FALSE),Transpose_Avg_cred_dw!$O$1:$AA$52,9,FALSE)</f>
        <v>0</v>
      </c>
      <c r="L450" s="29">
        <f>VLOOKUP(VLOOKUP($B450,BTS!$E$2:$F$60,2,FALSE),Transpose_Avg_cred_dw!$O$1:$AA$52,10,FALSE)</f>
        <v>0</v>
      </c>
      <c r="M450" s="29">
        <f>VLOOKUP(VLOOKUP($B450,BTS!$E$2:$F$60,2,FALSE),Transpose_Avg_cred_dw!$O$1:$AA$52,11,FALSE)</f>
        <v>0</v>
      </c>
      <c r="N450" s="29">
        <f>VLOOKUP(VLOOKUP($B450,BTS!$E$2:$F$60,2,FALSE),Transpose_Avg_cred_dw!$O$1:$AA$52,12,FALSE)</f>
        <v>0.0256410256410256</v>
      </c>
      <c r="O450" s="110">
        <f>VLOOKUP(VLOOKUP($B450,BTS!$E$2:$F$60,2,FALSE),Transpose_Avg_cred_dw!$O$1:$AA$52,13,FALSE)</f>
        <v>0.037037037037037</v>
      </c>
    </row>
    <row r="451" spans="2:15" ht="17" hidden="1" outlineLevel="1" thickBot="1">
      <c r="B451" s="31" t="s">
        <v>144</v>
      </c>
      <c r="C451" s="28">
        <f>VLOOKUP(VLOOKUP($B451,VName,2,FALSE),Regression_cred_dw!$J$7:$K$50,2,FALSE)</f>
        <v>0.172612172987674</v>
      </c>
      <c r="D451" s="29">
        <f>VLOOKUP(VLOOKUP($B451,BTS!$E$2:$F$60,2,FALSE),Transpose_Avg_cred_dw!$O$1:$AA$52,2,FALSE)</f>
        <v>0.0580246913580247</v>
      </c>
      <c r="E451" s="29">
        <f>VLOOKUP(VLOOKUP($B451,BTS!$E$2:$F$60,2,FALSE),Transpose_Avg_cred_dw!$O$1:$AA$52,3,FALSE)</f>
        <v>0.099875401665683</v>
      </c>
      <c r="F451" s="29">
        <f>VLOOKUP(VLOOKUP($B451,BTS!$E$2:$F$60,2,FALSE),Transpose_Avg_cred_dw!$O$1:$AA$52,4,FALSE)</f>
        <v>0</v>
      </c>
      <c r="G451" s="29">
        <f>VLOOKUP(VLOOKUP($B451,BTS!$E$2:$F$60,2,FALSE),Transpose_Avg_cred_dw!$O$1:$AA$52,5,FALSE)</f>
        <v>0.0476190476190476</v>
      </c>
      <c r="H451" s="29">
        <f>VLOOKUP(VLOOKUP($B451,BTS!$E$2:$F$60,2,FALSE),Transpose_Avg_cred_dw!$O$1:$AA$52,6,FALSE)</f>
        <v>0.0555555555555556</v>
      </c>
      <c r="I451" s="29">
        <f>VLOOKUP(VLOOKUP($B451,BTS!$E$2:$F$60,2,FALSE),Transpose_Avg_cred_dw!$O$1:$AA$52,7,FALSE)</f>
        <v>0.0606060606060606</v>
      </c>
      <c r="J451" s="29">
        <f>VLOOKUP(VLOOKUP($B451,BTS!$E$2:$F$60,2,FALSE),Transpose_Avg_cred_dw!$O$1:$AA$52,8,FALSE)</f>
        <v>0</v>
      </c>
      <c r="K451" s="29">
        <f>VLOOKUP(VLOOKUP($B451,BTS!$E$2:$F$60,2,FALSE),Transpose_Avg_cred_dw!$O$1:$AA$52,9,FALSE)</f>
        <v>0.175</v>
      </c>
      <c r="L451" s="29">
        <f>VLOOKUP(VLOOKUP($B451,BTS!$E$2:$F$60,2,FALSE),Transpose_Avg_cred_dw!$O$1:$AA$52,10,FALSE)</f>
        <v>0.0416666666666667</v>
      </c>
      <c r="M451" s="29">
        <f>VLOOKUP(VLOOKUP($B451,BTS!$E$2:$F$60,2,FALSE),Transpose_Avg_cred_dw!$O$1:$AA$52,11,FALSE)</f>
        <v>0</v>
      </c>
      <c r="N451" s="29">
        <f>VLOOKUP(VLOOKUP($B451,BTS!$E$2:$F$60,2,FALSE),Transpose_Avg_cred_dw!$O$1:$AA$52,12,FALSE)</f>
        <v>0.0476190476190476</v>
      </c>
      <c r="O451" s="110">
        <f>VLOOKUP(VLOOKUP($B451,BTS!$E$2:$F$60,2,FALSE),Transpose_Avg_cred_dw!$O$1:$AA$52,13,FALSE)</f>
        <v>0.0947712418300654</v>
      </c>
    </row>
    <row r="452" spans="2:15" ht="16" hidden="1" outlineLevel="1" thickBot="1">
      <c r="B452" s="55" t="s">
        <v>145</v>
      </c>
      <c r="C452" s="28">
        <f>VLOOKUP(VLOOKUP($B452,VName,2,FALSE),Regression_cred_dw!$J$7:$K$50,2,FALSE)</f>
        <v>0</v>
      </c>
      <c r="D452" s="29">
        <f>VLOOKUP(VLOOKUP($B452,BTS!$E$2:$F$60,2,FALSE),Transpose_Avg_cred_dw!$O$1:$AA$52,2,FALSE)</f>
        <v>0.0246913580246914</v>
      </c>
      <c r="E452" s="29">
        <f>VLOOKUP(VLOOKUP($B452,BTS!$E$2:$F$60,2,FALSE),Transpose_Avg_cred_dw!$O$1:$AA$52,3,FALSE)</f>
        <v>0.0256410256410256</v>
      </c>
      <c r="F452" s="29">
        <f>VLOOKUP(VLOOKUP($B452,BTS!$E$2:$F$60,2,FALSE),Transpose_Avg_cred_dw!$O$1:$AA$52,4,FALSE)</f>
        <v>0</v>
      </c>
      <c r="G452" s="29">
        <f>VLOOKUP(VLOOKUP($B452,BTS!$E$2:$F$60,2,FALSE),Transpose_Avg_cred_dw!$O$1:$AA$52,5,FALSE)</f>
        <v>0</v>
      </c>
      <c r="H452" s="29">
        <f>VLOOKUP(VLOOKUP($B452,BTS!$E$2:$F$60,2,FALSE),Transpose_Avg_cred_dw!$O$1:$AA$52,6,FALSE)</f>
        <v>0</v>
      </c>
      <c r="I452" s="29">
        <f>VLOOKUP(VLOOKUP($B452,BTS!$E$2:$F$60,2,FALSE),Transpose_Avg_cred_dw!$O$1:$AA$52,7,FALSE)</f>
        <v>0</v>
      </c>
      <c r="J452" s="29">
        <f>VLOOKUP(VLOOKUP($B452,BTS!$E$2:$F$60,2,FALSE),Transpose_Avg_cred_dw!$O$1:$AA$52,8,FALSE)</f>
        <v>0</v>
      </c>
      <c r="K452" s="29">
        <f>VLOOKUP(VLOOKUP($B452,BTS!$E$2:$F$60,2,FALSE),Transpose_Avg_cred_dw!$O$1:$AA$52,9,FALSE)</f>
        <v>0.0416666666666667</v>
      </c>
      <c r="L452" s="29">
        <f>VLOOKUP(VLOOKUP($B452,BTS!$E$2:$F$60,2,FALSE),Transpose_Avg_cred_dw!$O$1:$AA$52,10,FALSE)</f>
        <v>0.0833333333333333</v>
      </c>
      <c r="M452" s="29">
        <f>VLOOKUP(VLOOKUP($B452,BTS!$E$2:$F$60,2,FALSE),Transpose_Avg_cred_dw!$O$1:$AA$52,11,FALSE)</f>
        <v>0</v>
      </c>
      <c r="N452" s="29">
        <f>VLOOKUP(VLOOKUP($B452,BTS!$E$2:$F$60,2,FALSE),Transpose_Avg_cred_dw!$O$1:$AA$52,12,FALSE)</f>
        <v>0</v>
      </c>
      <c r="O452" s="110">
        <f>VLOOKUP(VLOOKUP($B452,BTS!$E$2:$F$60,2,FALSE),Transpose_Avg_cred_dw!$O$1:$AA$52,13,FALSE)</f>
        <v>0</v>
      </c>
    </row>
    <row r="453" spans="2:15" ht="17" hidden="1" outlineLevel="1" thickBot="1">
      <c r="B453" s="32" t="s">
        <v>146</v>
      </c>
      <c r="C453" s="28">
        <f>VLOOKUP(VLOOKUP($B453,VName,2,FALSE),Regression_cred_dw!$J$7:$K$50,2,FALSE)</f>
        <v>0</v>
      </c>
      <c r="D453" s="29">
        <f>VLOOKUP(VLOOKUP($B453,BTS!$E$2:$F$60,2,FALSE),Transpose_Avg_cred_dw!$O$1:$AA$52,2,FALSE)</f>
        <v>0.008694</v>
      </c>
      <c r="E453" s="29">
        <f>VLOOKUP(VLOOKUP($B453,BTS!$E$2:$F$60,2,FALSE),Transpose_Avg_cred_dw!$O$1:$AA$52,3,FALSE)</f>
        <v>0.00464766666666667</v>
      </c>
      <c r="F453" s="29">
        <f>VLOOKUP(VLOOKUP($B453,BTS!$E$2:$F$60,2,FALSE),Transpose_Avg_cred_dw!$O$1:$AA$52,4,FALSE)</f>
        <v>0.00716333333333333</v>
      </c>
      <c r="G453" s="29">
        <f>VLOOKUP(VLOOKUP($B453,BTS!$E$2:$F$60,2,FALSE),Transpose_Avg_cred_dw!$O$1:$AA$52,5,FALSE)</f>
        <v>0.013031</v>
      </c>
      <c r="H453" s="29">
        <f>VLOOKUP(VLOOKUP($B453,BTS!$E$2:$F$60,2,FALSE),Transpose_Avg_cred_dw!$O$1:$AA$52,6,FALSE)</f>
        <v>0.00500566666666667</v>
      </c>
      <c r="I453" s="29">
        <f>VLOOKUP(VLOOKUP($B453,BTS!$E$2:$F$60,2,FALSE),Transpose_Avg_cred_dw!$O$1:$AA$52,7,FALSE)</f>
        <v>0.0129166666666667</v>
      </c>
      <c r="J453" s="29">
        <f>VLOOKUP(VLOOKUP($B453,BTS!$E$2:$F$60,2,FALSE),Transpose_Avg_cred_dw!$O$1:$AA$52,8,FALSE)</f>
        <v>0.0151653333333333</v>
      </c>
      <c r="K453" s="29">
        <f>VLOOKUP(VLOOKUP($B453,BTS!$E$2:$F$60,2,FALSE),Transpose_Avg_cred_dw!$O$1:$AA$52,9,FALSE)</f>
        <v>0.00897133333333333</v>
      </c>
      <c r="L453" s="29">
        <f>VLOOKUP(VLOOKUP($B453,BTS!$E$2:$F$60,2,FALSE),Transpose_Avg_cred_dw!$O$1:$AA$52,10,FALSE)</f>
        <v>0.00993433333333333</v>
      </c>
      <c r="M453" s="29">
        <f>VLOOKUP(VLOOKUP($B453,BTS!$E$2:$F$60,2,FALSE),Transpose_Avg_cred_dw!$O$1:$AA$52,11,FALSE)</f>
        <v>0.00489633333333333</v>
      </c>
      <c r="N453" s="29">
        <f>VLOOKUP(VLOOKUP($B453,BTS!$E$2:$F$60,2,FALSE),Transpose_Avg_cred_dw!$O$1:$AA$52,12,FALSE)</f>
        <v>0.0160353333333333</v>
      </c>
      <c r="O453" s="110">
        <f>VLOOKUP(VLOOKUP($B453,BTS!$E$2:$F$60,2,FALSE),Transpose_Avg_cred_dw!$O$1:$AA$52,13,FALSE)</f>
        <v>0.00114366666666667</v>
      </c>
    </row>
    <row r="454" spans="2:15" ht="17" hidden="1" outlineLevel="1" thickBot="1">
      <c r="B454" s="30" t="s">
        <v>147</v>
      </c>
      <c r="C454" s="28">
        <f>VLOOKUP(VLOOKUP($B454,VName,2,FALSE),Regression_cred_dw!$J$7:$K$50,2,FALSE)</f>
        <v>0</v>
      </c>
      <c r="D454" s="29">
        <f>VLOOKUP(VLOOKUP($B454,BTS!$E$2:$F$60,2,FALSE),Transpose_Avg_cred_dw!$O$1:$AA$52,2,FALSE)</f>
        <v>0.061434</v>
      </c>
      <c r="E454" s="29">
        <f>VLOOKUP(VLOOKUP($B454,BTS!$E$2:$F$60,2,FALSE),Transpose_Avg_cred_dw!$O$1:$AA$52,3,FALSE)</f>
        <v>0.03986</v>
      </c>
      <c r="F454" s="29">
        <f>VLOOKUP(VLOOKUP($B454,BTS!$E$2:$F$60,2,FALSE),Transpose_Avg_cred_dw!$O$1:$AA$52,4,FALSE)</f>
        <v>0.0478163333333333</v>
      </c>
      <c r="G454" s="29">
        <f>VLOOKUP(VLOOKUP($B454,BTS!$E$2:$F$60,2,FALSE),Transpose_Avg_cred_dw!$O$1:$AA$52,5,FALSE)</f>
        <v>0.0446146666666667</v>
      </c>
      <c r="H454" s="29">
        <f>VLOOKUP(VLOOKUP($B454,BTS!$E$2:$F$60,2,FALSE),Transpose_Avg_cred_dw!$O$1:$AA$52,6,FALSE)</f>
        <v>0.056154</v>
      </c>
      <c r="I454" s="29">
        <f>VLOOKUP(VLOOKUP($B454,BTS!$E$2:$F$60,2,FALSE),Transpose_Avg_cred_dw!$O$1:$AA$52,7,FALSE)</f>
        <v>0.0414813333333333</v>
      </c>
      <c r="J454" s="29">
        <f>VLOOKUP(VLOOKUP($B454,BTS!$E$2:$F$60,2,FALSE),Transpose_Avg_cred_dw!$O$1:$AA$52,8,FALSE)</f>
        <v>0.0510146666666667</v>
      </c>
      <c r="K454" s="29">
        <f>VLOOKUP(VLOOKUP($B454,BTS!$E$2:$F$60,2,FALSE),Transpose_Avg_cred_dw!$O$1:$AA$52,9,FALSE)</f>
        <v>0.0548443333333333</v>
      </c>
      <c r="L454" s="29">
        <f>VLOOKUP(VLOOKUP($B454,BTS!$E$2:$F$60,2,FALSE),Transpose_Avg_cred_dw!$O$1:$AA$52,10,FALSE)</f>
        <v>0.0398833333333333</v>
      </c>
      <c r="M454" s="29">
        <f>VLOOKUP(VLOOKUP($B454,BTS!$E$2:$F$60,2,FALSE),Transpose_Avg_cred_dw!$O$1:$AA$52,11,FALSE)</f>
        <v>0.053421</v>
      </c>
      <c r="N454" s="29">
        <f>VLOOKUP(VLOOKUP($B454,BTS!$E$2:$F$60,2,FALSE),Transpose_Avg_cred_dw!$O$1:$AA$52,12,FALSE)</f>
        <v>0.053535</v>
      </c>
      <c r="O454" s="110">
        <f>VLOOKUP(VLOOKUP($B454,BTS!$E$2:$F$60,2,FALSE),Transpose_Avg_cred_dw!$O$1:$AA$52,13,FALSE)</f>
        <v>0.054815</v>
      </c>
    </row>
    <row r="455" spans="2:15" ht="17" hidden="1" outlineLevel="1" thickBot="1">
      <c r="B455" s="30" t="s">
        <v>148</v>
      </c>
      <c r="C455" s="28">
        <f>VLOOKUP(VLOOKUP($B455,VName,2,FALSE),Regression_cred_dw!$J$7:$K$50,2,FALSE)</f>
        <v>0</v>
      </c>
      <c r="D455" s="29">
        <f>VLOOKUP(VLOOKUP($B455,BTS!$E$2:$F$60,2,FALSE),Transpose_Avg_cred_dw!$O$1:$AA$52,2,FALSE)</f>
        <v>0.14224</v>
      </c>
      <c r="E455" s="29">
        <f>VLOOKUP(VLOOKUP($B455,BTS!$E$2:$F$60,2,FALSE),Transpose_Avg_cred_dw!$O$1:$AA$52,3,FALSE)</f>
        <v>0.322864666666667</v>
      </c>
      <c r="F455" s="29">
        <f>VLOOKUP(VLOOKUP($B455,BTS!$E$2:$F$60,2,FALSE),Transpose_Avg_cred_dw!$O$1:$AA$52,4,FALSE)</f>
        <v>0.232082333333333</v>
      </c>
      <c r="G455" s="29">
        <f>VLOOKUP(VLOOKUP($B455,BTS!$E$2:$F$60,2,FALSE),Transpose_Avg_cred_dw!$O$1:$AA$52,5,FALSE)</f>
        <v>0.250903333333333</v>
      </c>
      <c r="H455" s="29">
        <f>VLOOKUP(VLOOKUP($B455,BTS!$E$2:$F$60,2,FALSE),Transpose_Avg_cred_dw!$O$1:$AA$52,6,FALSE)</f>
        <v>0.0874736666666667</v>
      </c>
      <c r="I455" s="29">
        <f>VLOOKUP(VLOOKUP($B455,BTS!$E$2:$F$60,2,FALSE),Transpose_Avg_cred_dw!$O$1:$AA$52,7,FALSE)</f>
        <v>0.174261333333333</v>
      </c>
      <c r="J455" s="29">
        <f>VLOOKUP(VLOOKUP($B455,BTS!$E$2:$F$60,2,FALSE),Transpose_Avg_cred_dw!$O$1:$AA$52,8,FALSE)</f>
        <v>0.155166</v>
      </c>
      <c r="K455" s="29">
        <f>VLOOKUP(VLOOKUP($B455,BTS!$E$2:$F$60,2,FALSE),Transpose_Avg_cred_dw!$O$1:$AA$52,9,FALSE)</f>
        <v>0.154184</v>
      </c>
      <c r="L455" s="29">
        <f>VLOOKUP(VLOOKUP($B455,BTS!$E$2:$F$60,2,FALSE),Transpose_Avg_cred_dw!$O$1:$AA$52,10,FALSE)</f>
        <v>0.293283333333333</v>
      </c>
      <c r="M455" s="29">
        <f>VLOOKUP(VLOOKUP($B455,BTS!$E$2:$F$60,2,FALSE),Transpose_Avg_cred_dw!$O$1:$AA$52,11,FALSE)</f>
        <v>0.167273</v>
      </c>
      <c r="N455" s="29">
        <f>VLOOKUP(VLOOKUP($B455,BTS!$E$2:$F$60,2,FALSE),Transpose_Avg_cred_dw!$O$1:$AA$52,12,FALSE)</f>
        <v>0.208543333333333</v>
      </c>
      <c r="O455" s="110">
        <f>VLOOKUP(VLOOKUP($B455,BTS!$E$2:$F$60,2,FALSE),Transpose_Avg_cred_dw!$O$1:$AA$52,13,FALSE)</f>
        <v>0.0909663333333333</v>
      </c>
    </row>
    <row r="456" spans="2:15" ht="17" hidden="1" outlineLevel="1" thickBot="1">
      <c r="B456" s="30" t="s">
        <v>149</v>
      </c>
      <c r="C456" s="28">
        <f>VLOOKUP(VLOOKUP($B456,VName,2,FALSE),Regression_cred_dw!$J$7:$K$50,2,FALSE)</f>
        <v>-2.76319238808807</v>
      </c>
      <c r="D456" s="29">
        <f>VLOOKUP(VLOOKUP($B456,BTS!$E$2:$F$60,2,FALSE),Transpose_Avg_cred_dw!$O$1:$AA$52,2,FALSE)</f>
        <v>0.00853033333333333</v>
      </c>
      <c r="E456" s="29">
        <f>VLOOKUP(VLOOKUP($B456,BTS!$E$2:$F$60,2,FALSE),Transpose_Avg_cred_dw!$O$1:$AA$52,3,FALSE)</f>
        <v>0.00854766666666667</v>
      </c>
      <c r="F456" s="29">
        <f>VLOOKUP(VLOOKUP($B456,BTS!$E$2:$F$60,2,FALSE),Transpose_Avg_cred_dw!$O$1:$AA$52,4,FALSE)</f>
        <v>0.00992066666666667</v>
      </c>
      <c r="G456" s="29">
        <f>VLOOKUP(VLOOKUP($B456,BTS!$E$2:$F$60,2,FALSE),Transpose_Avg_cred_dw!$O$1:$AA$52,5,FALSE)</f>
        <v>0.00863333333333333</v>
      </c>
      <c r="H456" s="29">
        <f>VLOOKUP(VLOOKUP($B456,BTS!$E$2:$F$60,2,FALSE),Transpose_Avg_cred_dw!$O$1:$AA$52,6,FALSE)</f>
        <v>0.008942</v>
      </c>
      <c r="I456" s="29">
        <f>VLOOKUP(VLOOKUP($B456,BTS!$E$2:$F$60,2,FALSE),Transpose_Avg_cred_dw!$O$1:$AA$52,7,FALSE)</f>
        <v>0.00854266666666667</v>
      </c>
      <c r="J456" s="29">
        <f>VLOOKUP(VLOOKUP($B456,BTS!$E$2:$F$60,2,FALSE),Transpose_Avg_cred_dw!$O$1:$AA$52,8,FALSE)</f>
        <v>0.0109736666666667</v>
      </c>
      <c r="K456" s="29">
        <f>VLOOKUP(VLOOKUP($B456,BTS!$E$2:$F$60,2,FALSE),Transpose_Avg_cred_dw!$O$1:$AA$52,9,FALSE)</f>
        <v>0.0104093333333333</v>
      </c>
      <c r="L456" s="29">
        <f>VLOOKUP(VLOOKUP($B456,BTS!$E$2:$F$60,2,FALSE),Transpose_Avg_cred_dw!$O$1:$AA$52,10,FALSE)</f>
        <v>0.00663866666666667</v>
      </c>
      <c r="M456" s="29">
        <f>VLOOKUP(VLOOKUP($B456,BTS!$E$2:$F$60,2,FALSE),Transpose_Avg_cred_dw!$O$1:$AA$52,11,FALSE)</f>
        <v>0.00558833333333333</v>
      </c>
      <c r="N456" s="29">
        <f>VLOOKUP(VLOOKUP($B456,BTS!$E$2:$F$60,2,FALSE),Transpose_Avg_cred_dw!$O$1:$AA$52,12,FALSE)</f>
        <v>0.010259</v>
      </c>
      <c r="O456" s="110">
        <f>VLOOKUP(VLOOKUP($B456,BTS!$E$2:$F$60,2,FALSE),Transpose_Avg_cred_dw!$O$1:$AA$52,13,FALSE)</f>
        <v>0.0129996666666667</v>
      </c>
    </row>
    <row r="457" spans="2:15" ht="17" hidden="1" outlineLevel="1" thickBot="1">
      <c r="B457" s="30" t="s">
        <v>150</v>
      </c>
      <c r="C457" s="28">
        <f>VLOOKUP(VLOOKUP($B457,VName,2,FALSE),Regression_cred_dw!$J$7:$K$50,2,FALSE)</f>
        <v>0</v>
      </c>
      <c r="D457" s="29">
        <f>VLOOKUP(VLOOKUP($B457,BTS!$E$2:$F$60,2,FALSE),Transpose_Avg_cred_dw!$O$1:$AA$52,2,FALSE)</f>
        <v>0.0325643333333333</v>
      </c>
      <c r="E457" s="29">
        <f>VLOOKUP(VLOOKUP($B457,BTS!$E$2:$F$60,2,FALSE),Transpose_Avg_cred_dw!$O$1:$AA$52,3,FALSE)</f>
        <v>0.030268</v>
      </c>
      <c r="F457" s="29">
        <f>VLOOKUP(VLOOKUP($B457,BTS!$E$2:$F$60,2,FALSE),Transpose_Avg_cred_dw!$O$1:$AA$52,4,FALSE)</f>
        <v>0.041618</v>
      </c>
      <c r="G457" s="29">
        <f>VLOOKUP(VLOOKUP($B457,BTS!$E$2:$F$60,2,FALSE),Transpose_Avg_cred_dw!$O$1:$AA$52,5,FALSE)</f>
        <v>0.0312536666666667</v>
      </c>
      <c r="H457" s="29">
        <f>VLOOKUP(VLOOKUP($B457,BTS!$E$2:$F$60,2,FALSE),Transpose_Avg_cred_dw!$O$1:$AA$52,6,FALSE)</f>
        <v>0.06341</v>
      </c>
      <c r="I457" s="29">
        <f>VLOOKUP(VLOOKUP($B457,BTS!$E$2:$F$60,2,FALSE),Transpose_Avg_cred_dw!$O$1:$AA$52,7,FALSE)</f>
        <v>0.035389</v>
      </c>
      <c r="J457" s="29">
        <f>VLOOKUP(VLOOKUP($B457,BTS!$E$2:$F$60,2,FALSE),Transpose_Avg_cred_dw!$O$1:$AA$52,8,FALSE)</f>
        <v>0.035569</v>
      </c>
      <c r="K457" s="29">
        <f>VLOOKUP(VLOOKUP($B457,BTS!$E$2:$F$60,2,FALSE),Transpose_Avg_cred_dw!$O$1:$AA$52,9,FALSE)</f>
        <v>0.031692</v>
      </c>
      <c r="L457" s="29">
        <f>VLOOKUP(VLOOKUP($B457,BTS!$E$2:$F$60,2,FALSE),Transpose_Avg_cred_dw!$O$1:$AA$52,10,FALSE)</f>
        <v>0.025818</v>
      </c>
      <c r="M457" s="29">
        <f>VLOOKUP(VLOOKUP($B457,BTS!$E$2:$F$60,2,FALSE),Transpose_Avg_cred_dw!$O$1:$AA$52,11,FALSE)</f>
        <v>0.04075</v>
      </c>
      <c r="N457" s="29">
        <f>VLOOKUP(VLOOKUP($B457,BTS!$E$2:$F$60,2,FALSE),Transpose_Avg_cred_dw!$O$1:$AA$52,12,FALSE)</f>
        <v>0.032036</v>
      </c>
      <c r="O457" s="110">
        <f>VLOOKUP(VLOOKUP($B457,BTS!$E$2:$F$60,2,FALSE),Transpose_Avg_cred_dw!$O$1:$AA$52,13,FALSE)</f>
        <v>0.0590946666666667</v>
      </c>
    </row>
    <row r="458" spans="2:15" ht="17" hidden="1" outlineLevel="1" thickBot="1">
      <c r="B458" s="30" t="s">
        <v>151</v>
      </c>
      <c r="C458" s="28">
        <f>VLOOKUP(VLOOKUP($B458,VName,2,FALSE),Regression_cred_dw!$J$7:$K$50,2,FALSE)</f>
        <v>-1.35210923121628</v>
      </c>
      <c r="D458" s="29">
        <f>VLOOKUP(VLOOKUP($B458,BTS!$E$2:$F$60,2,FALSE),Transpose_Avg_cred_dw!$O$1:$AA$52,2,FALSE)</f>
        <v>0.095515</v>
      </c>
      <c r="E458" s="29">
        <f>VLOOKUP(VLOOKUP($B458,BTS!$E$2:$F$60,2,FALSE),Transpose_Avg_cred_dw!$O$1:$AA$52,3,FALSE)</f>
        <v>0.0759846666666667</v>
      </c>
      <c r="F458" s="29">
        <f>VLOOKUP(VLOOKUP($B458,BTS!$E$2:$F$60,2,FALSE),Transpose_Avg_cred_dw!$O$1:$AA$52,4,FALSE)</f>
        <v>0.0837116666666667</v>
      </c>
      <c r="G458" s="29">
        <f>VLOOKUP(VLOOKUP($B458,BTS!$E$2:$F$60,2,FALSE),Transpose_Avg_cred_dw!$O$1:$AA$52,5,FALSE)</f>
        <v>0.066735</v>
      </c>
      <c r="H458" s="29">
        <f>VLOOKUP(VLOOKUP($B458,BTS!$E$2:$F$60,2,FALSE),Transpose_Avg_cred_dw!$O$1:$AA$52,6,FALSE)</f>
        <v>0.127322666666667</v>
      </c>
      <c r="I458" s="29">
        <f>VLOOKUP(VLOOKUP($B458,BTS!$E$2:$F$60,2,FALSE),Transpose_Avg_cred_dw!$O$1:$AA$52,7,FALSE)</f>
        <v>0.074963</v>
      </c>
      <c r="J458" s="29">
        <f>VLOOKUP(VLOOKUP($B458,BTS!$E$2:$F$60,2,FALSE),Transpose_Avg_cred_dw!$O$1:$AA$52,8,FALSE)</f>
        <v>0.054376</v>
      </c>
      <c r="K458" s="29">
        <f>VLOOKUP(VLOOKUP($B458,BTS!$E$2:$F$60,2,FALSE),Transpose_Avg_cred_dw!$O$1:$AA$52,9,FALSE)</f>
        <v>0.0736516666666667</v>
      </c>
      <c r="L458" s="29">
        <f>VLOOKUP(VLOOKUP($B458,BTS!$E$2:$F$60,2,FALSE),Transpose_Avg_cred_dw!$O$1:$AA$52,10,FALSE)</f>
        <v>0.0804633333333333</v>
      </c>
      <c r="M458" s="29">
        <f>VLOOKUP(VLOOKUP($B458,BTS!$E$2:$F$60,2,FALSE),Transpose_Avg_cred_dw!$O$1:$AA$52,11,FALSE)</f>
        <v>0.075761</v>
      </c>
      <c r="N458" s="29">
        <f>VLOOKUP(VLOOKUP($B458,BTS!$E$2:$F$60,2,FALSE),Transpose_Avg_cred_dw!$O$1:$AA$52,12,FALSE)</f>
        <v>0.0993023333333333</v>
      </c>
      <c r="O458" s="110">
        <f>VLOOKUP(VLOOKUP($B458,BTS!$E$2:$F$60,2,FALSE),Transpose_Avg_cred_dw!$O$1:$AA$52,13,FALSE)</f>
        <v>0.175994333333333</v>
      </c>
    </row>
    <row r="459" spans="2:15" ht="17" hidden="1" outlineLevel="1" thickBot="1">
      <c r="B459" s="30" t="s">
        <v>152</v>
      </c>
      <c r="C459" s="28">
        <f>VLOOKUP(VLOOKUP($B459,VName,2,FALSE),Regression_cred_dw!$J$7:$K$50,2,FALSE)</f>
        <v>-0.783379456182976</v>
      </c>
      <c r="D459" s="29">
        <f>VLOOKUP(VLOOKUP($B459,BTS!$E$2:$F$60,2,FALSE),Transpose_Avg_cred_dw!$O$1:$AA$52,2,FALSE)</f>
        <v>0.233339333333333</v>
      </c>
      <c r="E459" s="29">
        <f>VLOOKUP(VLOOKUP($B459,BTS!$E$2:$F$60,2,FALSE),Transpose_Avg_cred_dw!$O$1:$AA$52,3,FALSE)</f>
        <v>0.205958</v>
      </c>
      <c r="F459" s="29">
        <f>VLOOKUP(VLOOKUP($B459,BTS!$E$2:$F$60,2,FALSE),Transpose_Avg_cred_dw!$O$1:$AA$52,4,FALSE)</f>
        <v>0.222216</v>
      </c>
      <c r="G459" s="29">
        <f>VLOOKUP(VLOOKUP($B459,BTS!$E$2:$F$60,2,FALSE),Transpose_Avg_cred_dw!$O$1:$AA$52,5,FALSE)</f>
        <v>0.245158333333333</v>
      </c>
      <c r="H459" s="29">
        <f>VLOOKUP(VLOOKUP($B459,BTS!$E$2:$F$60,2,FALSE),Transpose_Avg_cred_dw!$O$1:$AA$52,6,FALSE)</f>
        <v>0.196582333333333</v>
      </c>
      <c r="I459" s="29">
        <f>VLOOKUP(VLOOKUP($B459,BTS!$E$2:$F$60,2,FALSE),Transpose_Avg_cred_dw!$O$1:$AA$52,7,FALSE)</f>
        <v>0.293769</v>
      </c>
      <c r="J459" s="29">
        <f>VLOOKUP(VLOOKUP($B459,BTS!$E$2:$F$60,2,FALSE),Transpose_Avg_cred_dw!$O$1:$AA$52,8,FALSE)</f>
        <v>0.263214666666667</v>
      </c>
      <c r="K459" s="29">
        <f>VLOOKUP(VLOOKUP($B459,BTS!$E$2:$F$60,2,FALSE),Transpose_Avg_cred_dw!$O$1:$AA$52,9,FALSE)</f>
        <v>0.283660666666667</v>
      </c>
      <c r="L459" s="29">
        <f>VLOOKUP(VLOOKUP($B459,BTS!$E$2:$F$60,2,FALSE),Transpose_Avg_cred_dw!$O$1:$AA$52,10,FALSE)</f>
        <v>0.190071333333333</v>
      </c>
      <c r="M459" s="29">
        <f>VLOOKUP(VLOOKUP($B459,BTS!$E$2:$F$60,2,FALSE),Transpose_Avg_cred_dw!$O$1:$AA$52,11,FALSE)</f>
        <v>0.215112666666667</v>
      </c>
      <c r="N459" s="29">
        <f>VLOOKUP(VLOOKUP($B459,BTS!$E$2:$F$60,2,FALSE),Transpose_Avg_cred_dw!$O$1:$AA$52,12,FALSE)</f>
        <v>0.222049</v>
      </c>
      <c r="O459" s="110">
        <f>VLOOKUP(VLOOKUP($B459,BTS!$E$2:$F$60,2,FALSE),Transpose_Avg_cred_dw!$O$1:$AA$52,13,FALSE)</f>
        <v>0.242250666666667</v>
      </c>
    </row>
    <row r="460" spans="2:15" ht="17" hidden="1" outlineLevel="1" thickBot="1">
      <c r="B460" s="30" t="s">
        <v>153</v>
      </c>
      <c r="C460" s="28">
        <f>VLOOKUP(VLOOKUP($B460,VName,2,FALSE),Regression_cred_dw!$J$7:$K$50,2,FALSE)</f>
        <v>0</v>
      </c>
      <c r="D460" s="29">
        <f>VLOOKUP(VLOOKUP($B460,BTS!$E$2:$F$60,2,FALSE),Transpose_Avg_cred_dw!$O$1:$AA$52,2,FALSE)</f>
        <v>0.123523</v>
      </c>
      <c r="E460" s="29">
        <f>VLOOKUP(VLOOKUP($B460,BTS!$E$2:$F$60,2,FALSE),Transpose_Avg_cred_dw!$O$1:$AA$52,3,FALSE)</f>
        <v>0.085573</v>
      </c>
      <c r="F460" s="29">
        <f>VLOOKUP(VLOOKUP($B460,BTS!$E$2:$F$60,2,FALSE),Transpose_Avg_cred_dw!$O$1:$AA$52,4,FALSE)</f>
        <v>0.0915086666666667</v>
      </c>
      <c r="G460" s="29">
        <f>VLOOKUP(VLOOKUP($B460,BTS!$E$2:$F$60,2,FALSE),Transpose_Avg_cred_dw!$O$1:$AA$52,5,FALSE)</f>
        <v>0.102887333333333</v>
      </c>
      <c r="H460" s="29">
        <f>VLOOKUP(VLOOKUP($B460,BTS!$E$2:$F$60,2,FALSE),Transpose_Avg_cred_dw!$O$1:$AA$52,6,FALSE)</f>
        <v>0.120018666666667</v>
      </c>
      <c r="I460" s="29">
        <f>VLOOKUP(VLOOKUP($B460,BTS!$E$2:$F$60,2,FALSE),Transpose_Avg_cred_dw!$O$1:$AA$52,7,FALSE)</f>
        <v>0.101793</v>
      </c>
      <c r="J460" s="29">
        <f>VLOOKUP(VLOOKUP($B460,BTS!$E$2:$F$60,2,FALSE),Transpose_Avg_cred_dw!$O$1:$AA$52,8,FALSE)</f>
        <v>0.108970666666667</v>
      </c>
      <c r="K460" s="29">
        <f>VLOOKUP(VLOOKUP($B460,BTS!$E$2:$F$60,2,FALSE),Transpose_Avg_cred_dw!$O$1:$AA$52,9,FALSE)</f>
        <v>0.123968</v>
      </c>
      <c r="L460" s="29">
        <f>VLOOKUP(VLOOKUP($B460,BTS!$E$2:$F$60,2,FALSE),Transpose_Avg_cred_dw!$O$1:$AA$52,10,FALSE)</f>
        <v>0.101037</v>
      </c>
      <c r="M460" s="29">
        <f>VLOOKUP(VLOOKUP($B460,BTS!$E$2:$F$60,2,FALSE),Transpose_Avg_cred_dw!$O$1:$AA$52,11,FALSE)</f>
        <v>0.117787333333333</v>
      </c>
      <c r="N460" s="29">
        <f>VLOOKUP(VLOOKUP($B460,BTS!$E$2:$F$60,2,FALSE),Transpose_Avg_cred_dw!$O$1:$AA$52,12,FALSE)</f>
        <v>0.0980126666666667</v>
      </c>
      <c r="O460" s="110">
        <f>VLOOKUP(VLOOKUP($B460,BTS!$E$2:$F$60,2,FALSE),Transpose_Avg_cred_dw!$O$1:$AA$52,13,FALSE)</f>
        <v>0.0906566666666667</v>
      </c>
    </row>
    <row r="461" spans="2:15" ht="17" hidden="1" outlineLevel="1" thickBot="1">
      <c r="B461" s="30" t="s">
        <v>154</v>
      </c>
      <c r="C461" s="28">
        <f>VLOOKUP(VLOOKUP($B461,VName,2,FALSE),Regression_cred_dw!$J$7:$K$50,2,FALSE)</f>
        <v>-7.86177437842115</v>
      </c>
      <c r="D461" s="29">
        <f>VLOOKUP(VLOOKUP($B461,BTS!$E$2:$F$60,2,FALSE),Transpose_Avg_cred_dw!$O$1:$AA$52,2,FALSE)</f>
        <v>0.0388986666666667</v>
      </c>
      <c r="E461" s="29">
        <f>VLOOKUP(VLOOKUP($B461,BTS!$E$2:$F$60,2,FALSE),Transpose_Avg_cred_dw!$O$1:$AA$52,3,FALSE)</f>
        <v>0.0268393333333333</v>
      </c>
      <c r="F461" s="29">
        <f>VLOOKUP(VLOOKUP($B461,BTS!$E$2:$F$60,2,FALSE),Transpose_Avg_cred_dw!$O$1:$AA$52,4,FALSE)</f>
        <v>0.0310913333333333</v>
      </c>
      <c r="G461" s="29">
        <f>VLOOKUP(VLOOKUP($B461,BTS!$E$2:$F$60,2,FALSE),Transpose_Avg_cred_dw!$O$1:$AA$52,5,FALSE)</f>
        <v>0.026866</v>
      </c>
      <c r="H461" s="29">
        <f>VLOOKUP(VLOOKUP($B461,BTS!$E$2:$F$60,2,FALSE),Transpose_Avg_cred_dw!$O$1:$AA$52,6,FALSE)</f>
        <v>0.028335</v>
      </c>
      <c r="I461" s="29">
        <f>VLOOKUP(VLOOKUP($B461,BTS!$E$2:$F$60,2,FALSE),Transpose_Avg_cred_dw!$O$1:$AA$52,7,FALSE)</f>
        <v>0.0276523333333333</v>
      </c>
      <c r="J461" s="29">
        <f>VLOOKUP(VLOOKUP($B461,BTS!$E$2:$F$60,2,FALSE),Transpose_Avg_cred_dw!$O$1:$AA$52,8,FALSE)</f>
        <v>0.028312</v>
      </c>
      <c r="K461" s="29">
        <f>VLOOKUP(VLOOKUP($B461,BTS!$E$2:$F$60,2,FALSE),Transpose_Avg_cred_dw!$O$1:$AA$52,9,FALSE)</f>
        <v>0.0255143333333333</v>
      </c>
      <c r="L461" s="29">
        <f>VLOOKUP(VLOOKUP($B461,BTS!$E$2:$F$60,2,FALSE),Transpose_Avg_cred_dw!$O$1:$AA$52,10,FALSE)</f>
        <v>0.0211566666666667</v>
      </c>
      <c r="M461" s="29">
        <f>VLOOKUP(VLOOKUP($B461,BTS!$E$2:$F$60,2,FALSE),Transpose_Avg_cred_dw!$O$1:$AA$52,11,FALSE)</f>
        <v>0.0247453333333333</v>
      </c>
      <c r="N461" s="29">
        <f>VLOOKUP(VLOOKUP($B461,BTS!$E$2:$F$60,2,FALSE),Transpose_Avg_cred_dw!$O$1:$AA$52,12,FALSE)</f>
        <v>0.0294813333333333</v>
      </c>
      <c r="O461" s="110">
        <f>VLOOKUP(VLOOKUP($B461,BTS!$E$2:$F$60,2,FALSE),Transpose_Avg_cred_dw!$O$1:$AA$52,13,FALSE)</f>
        <v>0.032167</v>
      </c>
    </row>
    <row r="462" spans="2:15" ht="16" hidden="1" outlineLevel="1" thickBot="1">
      <c r="B462" s="55" t="s">
        <v>155</v>
      </c>
      <c r="C462" s="28">
        <f>VLOOKUP(VLOOKUP($B462,VName,2,FALSE),Regression_cred_dw!$J$7:$K$50,2,FALSE)</f>
        <v>1.02670917303465</v>
      </c>
      <c r="D462" s="29">
        <f>VLOOKUP(VLOOKUP($B462,BTS!$E$2:$F$60,2,FALSE),Transpose_Avg_cred_dw!$O$1:$AA$52,2,FALSE)</f>
        <v>0.210136</v>
      </c>
      <c r="E462" s="29">
        <f>VLOOKUP(VLOOKUP($B462,BTS!$E$2:$F$60,2,FALSE),Transpose_Avg_cred_dw!$O$1:$AA$52,3,FALSE)</f>
        <v>0.171546666666667</v>
      </c>
      <c r="F462" s="29">
        <f>VLOOKUP(VLOOKUP($B462,BTS!$E$2:$F$60,2,FALSE),Transpose_Avg_cred_dw!$O$1:$AA$52,4,FALSE)</f>
        <v>0.201732666666667</v>
      </c>
      <c r="G462" s="29">
        <f>VLOOKUP(VLOOKUP($B462,BTS!$E$2:$F$60,2,FALSE),Transpose_Avg_cred_dw!$O$1:$AA$52,5,FALSE)</f>
        <v>0.165299333333333</v>
      </c>
      <c r="H462" s="29">
        <f>VLOOKUP(VLOOKUP($B462,BTS!$E$2:$F$60,2,FALSE),Transpose_Avg_cred_dw!$O$1:$AA$52,6,FALSE)</f>
        <v>0.268324333333333</v>
      </c>
      <c r="I462" s="29">
        <f>VLOOKUP(VLOOKUP($B462,BTS!$E$2:$F$60,2,FALSE),Transpose_Avg_cred_dw!$O$1:$AA$52,7,FALSE)</f>
        <v>0.185058666666667</v>
      </c>
      <c r="J462" s="29">
        <f>VLOOKUP(VLOOKUP($B462,BTS!$E$2:$F$60,2,FALSE),Transpose_Avg_cred_dw!$O$1:$AA$52,8,FALSE)</f>
        <v>0.207063333333333</v>
      </c>
      <c r="K462" s="29">
        <f>VLOOKUP(VLOOKUP($B462,BTS!$E$2:$F$60,2,FALSE),Transpose_Avg_cred_dw!$O$1:$AA$52,9,FALSE)</f>
        <v>0.156170666666667</v>
      </c>
      <c r="L462" s="29">
        <f>VLOOKUP(VLOOKUP($B462,BTS!$E$2:$F$60,2,FALSE),Transpose_Avg_cred_dw!$O$1:$AA$52,10,FALSE)</f>
        <v>0.191260333333333</v>
      </c>
      <c r="M462" s="29">
        <f>VLOOKUP(VLOOKUP($B462,BTS!$E$2:$F$60,2,FALSE),Transpose_Avg_cred_dw!$O$1:$AA$52,11,FALSE)</f>
        <v>0.250215333333333</v>
      </c>
      <c r="N462" s="29">
        <f>VLOOKUP(VLOOKUP($B462,BTS!$E$2:$F$60,2,FALSE),Transpose_Avg_cred_dw!$O$1:$AA$52,12,FALSE)</f>
        <v>0.196367666666667</v>
      </c>
      <c r="O462" s="110">
        <f>VLOOKUP(VLOOKUP($B462,BTS!$E$2:$F$60,2,FALSE),Transpose_Avg_cred_dw!$O$1:$AA$52,13,FALSE)</f>
        <v>0.193387666666667</v>
      </c>
    </row>
    <row r="463" spans="2:15" ht="17" hidden="1" outlineLevel="1" thickBot="1">
      <c r="B463" s="33" t="s">
        <v>156</v>
      </c>
      <c r="C463" s="28">
        <f>VLOOKUP(VLOOKUP($B463,VName,2,FALSE),Regression_cred_dw!$J$7:$K$50,2,FALSE)</f>
        <v>0</v>
      </c>
      <c r="D463" s="29">
        <f>VLOOKUP(VLOOKUP($B463,BTS!$E$2:$F$60,2,FALSE),Transpose_Avg_cred_dw!$O$1:$AA$52,2,FALSE)</f>
        <v>0.0451243333333333</v>
      </c>
      <c r="E463" s="29">
        <f>VLOOKUP(VLOOKUP($B463,BTS!$E$2:$F$60,2,FALSE),Transpose_Avg_cred_dw!$O$1:$AA$52,3,FALSE)</f>
        <v>0.0279113333333333</v>
      </c>
      <c r="F463" s="29">
        <f>VLOOKUP(VLOOKUP($B463,BTS!$E$2:$F$60,2,FALSE),Transpose_Avg_cred_dw!$O$1:$AA$52,4,FALSE)</f>
        <v>0.0311383333333333</v>
      </c>
      <c r="G463" s="29">
        <f>VLOOKUP(VLOOKUP($B463,BTS!$E$2:$F$60,2,FALSE),Transpose_Avg_cred_dw!$O$1:$AA$52,5,FALSE)</f>
        <v>0.0446166666666667</v>
      </c>
      <c r="H463" s="29">
        <f>VLOOKUP(VLOOKUP($B463,BTS!$E$2:$F$60,2,FALSE),Transpose_Avg_cred_dw!$O$1:$AA$52,6,FALSE)</f>
        <v>0.038432</v>
      </c>
      <c r="I463" s="29">
        <f>VLOOKUP(VLOOKUP($B463,BTS!$E$2:$F$60,2,FALSE),Transpose_Avg_cred_dw!$O$1:$AA$52,7,FALSE)</f>
        <v>0.044173</v>
      </c>
      <c r="J463" s="29">
        <f>VLOOKUP(VLOOKUP($B463,BTS!$E$2:$F$60,2,FALSE),Transpose_Avg_cred_dw!$O$1:$AA$52,8,FALSE)</f>
        <v>0.0701746666666667</v>
      </c>
      <c r="K463" s="29">
        <f>VLOOKUP(VLOOKUP($B463,BTS!$E$2:$F$60,2,FALSE),Transpose_Avg_cred_dw!$O$1:$AA$52,9,FALSE)</f>
        <v>0.0769336666666667</v>
      </c>
      <c r="L463" s="29">
        <f>VLOOKUP(VLOOKUP($B463,BTS!$E$2:$F$60,2,FALSE),Transpose_Avg_cred_dw!$O$1:$AA$52,10,FALSE)</f>
        <v>0.0404536666666667</v>
      </c>
      <c r="M463" s="29">
        <f>VLOOKUP(VLOOKUP($B463,BTS!$E$2:$F$60,2,FALSE),Transpose_Avg_cred_dw!$O$1:$AA$52,11,FALSE)</f>
        <v>0.0444496666666667</v>
      </c>
      <c r="N463" s="29">
        <f>VLOOKUP(VLOOKUP($B463,BTS!$E$2:$F$60,2,FALSE),Transpose_Avg_cred_dw!$O$1:$AA$52,12,FALSE)</f>
        <v>0.0343776666666667</v>
      </c>
      <c r="O463" s="110">
        <f>VLOOKUP(VLOOKUP($B463,BTS!$E$2:$F$60,2,FALSE),Transpose_Avg_cred_dw!$O$1:$AA$52,13,FALSE)</f>
        <v>0.0465236666666667</v>
      </c>
    </row>
    <row r="464" spans="2:15" ht="16" hidden="1" outlineLevel="1" thickBot="1">
      <c r="B464" s="56" t="s">
        <v>157</v>
      </c>
      <c r="C464" s="28">
        <f>VLOOKUP(VLOOKUP($B464,VName,2,FALSE),Regression_cred_dw!$J$7:$K$50,2,FALSE)</f>
        <v>0</v>
      </c>
      <c r="D464" s="29">
        <f>VLOOKUP(VLOOKUP($B464,BTS!$E$2:$F$60,2,FALSE),Transpose_Avg_cred_dw!$O$1:$AA$52,2,FALSE)</f>
        <v>0.0455696666666667</v>
      </c>
      <c r="E464" s="29">
        <f>VLOOKUP(VLOOKUP($B464,BTS!$E$2:$F$60,2,FALSE),Transpose_Avg_cred_dw!$O$1:$AA$52,3,FALSE)</f>
        <v>0.0387156666666667</v>
      </c>
      <c r="F464" s="29">
        <f>VLOOKUP(VLOOKUP($B464,BTS!$E$2:$F$60,2,FALSE),Transpose_Avg_cred_dw!$O$1:$AA$52,4,FALSE)</f>
        <v>0.0313376666666667</v>
      </c>
      <c r="G464" s="29">
        <f>VLOOKUP(VLOOKUP($B464,BTS!$E$2:$F$60,2,FALSE),Transpose_Avg_cred_dw!$O$1:$AA$52,5,FALSE)</f>
        <v>0.033616</v>
      </c>
      <c r="H464" s="29">
        <f>VLOOKUP(VLOOKUP($B464,BTS!$E$2:$F$60,2,FALSE),Transpose_Avg_cred_dw!$O$1:$AA$52,6,FALSE)</f>
        <v>0.0277106666666667</v>
      </c>
      <c r="I464" s="29">
        <f>VLOOKUP(VLOOKUP($B464,BTS!$E$2:$F$60,2,FALSE),Transpose_Avg_cred_dw!$O$1:$AA$52,7,FALSE)</f>
        <v>0.0362293333333333</v>
      </c>
      <c r="J464" s="29">
        <f>VLOOKUP(VLOOKUP($B464,BTS!$E$2:$F$60,2,FALSE),Transpose_Avg_cred_dw!$O$1:$AA$52,8,FALSE)</f>
        <v>0.0367796666666667</v>
      </c>
      <c r="K464" s="29">
        <f>VLOOKUP(VLOOKUP($B464,BTS!$E$2:$F$60,2,FALSE),Transpose_Avg_cred_dw!$O$1:$AA$52,9,FALSE)</f>
        <v>0.033792</v>
      </c>
      <c r="L464" s="29">
        <f>VLOOKUP(VLOOKUP($B464,BTS!$E$2:$F$60,2,FALSE),Transpose_Avg_cred_dw!$O$1:$AA$52,10,FALSE)</f>
        <v>0.0305836666666667</v>
      </c>
      <c r="M464" s="29">
        <f>VLOOKUP(VLOOKUP($B464,BTS!$E$2:$F$60,2,FALSE),Transpose_Avg_cred_dw!$O$1:$AA$52,11,FALSE)</f>
        <v>0.0304463333333333</v>
      </c>
      <c r="N464" s="29">
        <f>VLOOKUP(VLOOKUP($B464,BTS!$E$2:$F$60,2,FALSE),Transpose_Avg_cred_dw!$O$1:$AA$52,12,FALSE)</f>
        <v>0.029808</v>
      </c>
      <c r="O464" s="110">
        <f>VLOOKUP(VLOOKUP($B464,BTS!$E$2:$F$60,2,FALSE),Transpose_Avg_cred_dw!$O$1:$AA$52,13,FALSE)</f>
        <v>0.0332</v>
      </c>
    </row>
    <row r="465" spans="2:15" ht="16" hidden="1" outlineLevel="1">
      <c r="B465" s="34" t="s">
        <v>159</v>
      </c>
      <c r="C465" s="35"/>
      <c r="D465" s="92">
        <f>VLOOKUP(INDEX(BTS!$A$3:$A$14,MATCH(D$11,BTS!$C$3:$C$14,0),1)&amp;".region",Regression_cred_dw!$J$51:$K$63,2,FALSE)</f>
        <v>0.806231766129744</v>
      </c>
      <c r="E465" s="92">
        <f>VLOOKUP(INDEX(BTS!$A$3:$A$14,MATCH(E$11,BTS!$C$3:$C$14,0),1)&amp;".region",Regression_cred_dw!$J$51:$K$63,2,FALSE)</f>
        <v>0.806231766129744</v>
      </c>
      <c r="F465" s="92">
        <f>VLOOKUP(INDEX(BTS!$A$3:$A$14,MATCH(F$11,BTS!$C$3:$C$14,0),1)&amp;".region",Regression_cred_dw!$J$51:$K$63,2,FALSE)</f>
        <v>0.806231766129744</v>
      </c>
      <c r="G465" s="92">
        <f>VLOOKUP(INDEX(BTS!$A$3:$A$14,MATCH(G$11,BTS!$C$3:$C$14,0),1)&amp;".region",Regression_cred_dw!$J$51:$K$63,2,FALSE)</f>
        <v>0.806231766129744</v>
      </c>
      <c r="H465" s="92">
        <f>VLOOKUP(INDEX(BTS!$A$3:$A$14,MATCH(H$11,BTS!$C$3:$C$14,0),1)&amp;".region",Regression_cred_dw!$J$51:$K$63,2,FALSE)</f>
        <v>0.806231766129744</v>
      </c>
      <c r="I465" s="92">
        <f>VLOOKUP(INDEX(BTS!$A$3:$A$14,MATCH(I$11,BTS!$C$3:$C$14,0),1)&amp;".region",Regression_cred_dw!$J$51:$K$63,2,FALSE)</f>
        <v>0.806231766129744</v>
      </c>
      <c r="J465" s="92">
        <f>VLOOKUP(INDEX(BTS!$A$3:$A$14,MATCH(J$11,BTS!$C$3:$C$14,0),1)&amp;".region",Regression_cred_dw!$J$51:$K$63,2,FALSE)</f>
        <v>0.806231766129744</v>
      </c>
      <c r="K465" s="92">
        <f>VLOOKUP(INDEX(BTS!$A$3:$A$14,MATCH(K$11,BTS!$C$3:$C$14,0),1)&amp;".region",Regression_cred_dw!$J$51:$K$63,2,FALSE)</f>
        <v>0.806231766129744</v>
      </c>
      <c r="L465" s="92">
        <f>VLOOKUP(INDEX(BTS!$A$3:$A$14,MATCH(L$11,BTS!$C$3:$C$14,0),1)&amp;".region",Regression_cred_dw!$J$51:$K$63,2,FALSE)</f>
        <v>0.806231766129744</v>
      </c>
      <c r="M465" s="92">
        <f>VLOOKUP(INDEX(BTS!$A$3:$A$14,MATCH(M$11,BTS!$C$3:$C$14,0),1)&amp;".region",Regression_cred_dw!$J$51:$K$63,2,FALSE)</f>
        <v>0.806231766129744</v>
      </c>
      <c r="N465" s="92">
        <f>VLOOKUP(INDEX(BTS!$A$3:$A$14,MATCH(N$11,BTS!$C$3:$C$14,0),1)&amp;".region",Regression_cred_dw!$J$51:$K$63,2,FALSE)</f>
        <v>0.806231766129744</v>
      </c>
      <c r="O465" s="92">
        <f>VLOOKUP(INDEX(BTS!$A$3:$A$14,MATCH(O$11,BTS!$C$3:$C$14,0),1)&amp;".region",Regression_cred_dw!$J$51:$K$63,2,FALSE)</f>
        <v>0.806231766129744</v>
      </c>
    </row>
    <row r="466" spans="2:15" ht="16" hidden="1" outlineLevel="1" thickBot="1">
      <c r="B466" s="36" t="s">
        <v>215</v>
      </c>
      <c r="C466" s="37"/>
      <c r="D466" s="38">
        <f>D465-AVERAGE($D$465:$O$465)</f>
        <v>0</v>
      </c>
      <c r="E466" s="38">
        <f t="shared" si="27" ref="E466:O466">E465-AVERAGE($D$465:$O$465)</f>
        <v>0</v>
      </c>
      <c r="F466" s="38">
        <f t="shared" si="27"/>
        <v>0</v>
      </c>
      <c r="G466" s="38">
        <f t="shared" si="27"/>
        <v>0</v>
      </c>
      <c r="H466" s="38">
        <f t="shared" si="27"/>
        <v>0</v>
      </c>
      <c r="I466" s="38">
        <f t="shared" si="27"/>
        <v>0</v>
      </c>
      <c r="J466" s="38">
        <f t="shared" si="27"/>
        <v>0</v>
      </c>
      <c r="K466" s="38">
        <f t="shared" si="27"/>
        <v>0</v>
      </c>
      <c r="L466" s="38">
        <f t="shared" si="27"/>
        <v>0</v>
      </c>
      <c r="M466" s="38">
        <f t="shared" si="27"/>
        <v>0</v>
      </c>
      <c r="N466" s="38">
        <f t="shared" si="27"/>
        <v>0</v>
      </c>
      <c r="O466" s="38">
        <f t="shared" si="27"/>
        <v>0</v>
      </c>
    </row>
    <row r="467" spans="2:15" ht="20" collapsed="1" thickBot="1">
      <c r="B467" s="197" t="s">
        <v>178</v>
      </c>
      <c r="C467" s="198"/>
      <c r="D467" s="199"/>
      <c r="E467" s="198"/>
      <c r="F467" s="198"/>
      <c r="G467" s="198"/>
      <c r="H467" s="198"/>
      <c r="I467" s="198"/>
      <c r="J467" s="198"/>
      <c r="K467" s="198"/>
      <c r="L467" s="198"/>
      <c r="M467" s="198"/>
      <c r="N467" s="198"/>
      <c r="O467" s="200"/>
    </row>
    <row r="468" ht="16" thickBot="1"/>
    <row r="469" spans="1:15" ht="20" hidden="1" outlineLevel="1" thickBot="1">
      <c r="A469" t="s">
        <v>219</v>
      </c>
      <c r="B469" s="197" t="s">
        <v>108</v>
      </c>
      <c r="C469" s="198"/>
      <c r="D469" s="199"/>
      <c r="E469" s="198"/>
      <c r="F469" s="198"/>
      <c r="G469" s="198"/>
      <c r="H469" s="198"/>
      <c r="I469" s="198"/>
      <c r="J469" s="198"/>
      <c r="K469" s="198"/>
      <c r="L469" s="198"/>
      <c r="M469" s="198"/>
      <c r="N469" s="198"/>
      <c r="O469" s="200"/>
    </row>
    <row r="470" spans="1:15" ht="16" hidden="1" outlineLevel="1" thickBot="1">
      <c r="A470" t="s">
        <v>41</v>
      </c>
      <c r="B470" s="201" t="s">
        <v>213</v>
      </c>
      <c r="C470" s="202"/>
      <c r="D470" s="203">
        <v>2024</v>
      </c>
      <c r="E470" s="203">
        <f>D470</f>
        <v>2024</v>
      </c>
      <c r="F470" s="203">
        <f t="shared" si="28" ref="F470:O470">E470</f>
        <v>2024</v>
      </c>
      <c r="G470" s="203">
        <f t="shared" si="28"/>
        <v>2024</v>
      </c>
      <c r="H470" s="203">
        <f t="shared" si="28"/>
        <v>2024</v>
      </c>
      <c r="I470" s="203">
        <f t="shared" si="28"/>
        <v>2024</v>
      </c>
      <c r="J470" s="203">
        <f t="shared" si="28"/>
        <v>2024</v>
      </c>
      <c r="K470" s="203">
        <f t="shared" si="28"/>
        <v>2024</v>
      </c>
      <c r="L470" s="203">
        <f t="shared" si="28"/>
        <v>2024</v>
      </c>
      <c r="M470" s="203">
        <f t="shared" si="28"/>
        <v>2024</v>
      </c>
      <c r="N470" s="203">
        <f t="shared" si="28"/>
        <v>2024</v>
      </c>
      <c r="O470" s="203">
        <f t="shared" si="28"/>
        <v>2024</v>
      </c>
    </row>
    <row r="471" spans="2:15" ht="16" hidden="1" outlineLevel="1" thickBot="1">
      <c r="B471" s="204" t="s">
        <v>214</v>
      </c>
      <c r="C471" s="205" t="s">
        <v>114</v>
      </c>
      <c r="D471" s="205" t="s">
        <v>85</v>
      </c>
      <c r="E471" s="205" t="s">
        <v>164</v>
      </c>
      <c r="F471" s="205" t="s">
        <v>77</v>
      </c>
      <c r="G471" s="205" t="s">
        <v>165</v>
      </c>
      <c r="H471" s="205" t="s">
        <v>166</v>
      </c>
      <c r="I471" s="205" t="s">
        <v>167</v>
      </c>
      <c r="J471" s="205" t="s">
        <v>168</v>
      </c>
      <c r="K471" s="205" t="s">
        <v>169</v>
      </c>
      <c r="L471" s="205" t="s">
        <v>170</v>
      </c>
      <c r="M471" s="205" t="s">
        <v>171</v>
      </c>
      <c r="N471" s="205" t="s">
        <v>172</v>
      </c>
      <c r="O471" s="205" t="s">
        <v>173</v>
      </c>
    </row>
    <row r="472" spans="2:15" ht="17" hidden="1" outlineLevel="1" thickBot="1">
      <c r="B472" s="54" t="s">
        <v>115</v>
      </c>
      <c r="C472" s="28">
        <f>VLOOKUP(VLOOKUP($B472,VName,2,FALSE),Regression_msg_dw!$J$7:$K$50,2,FALSE)</f>
        <v>-0.315003014898247</v>
      </c>
      <c r="D472" s="29">
        <f>VLOOKUP(VLOOKUP($B472,BTS!$E$2:$F$60,2,FALSE),Transpose_Avg_msg_dw!$O$1:$AA$52,2,FALSE)</f>
        <v>0.673913043478261</v>
      </c>
      <c r="E472" s="29">
        <f>VLOOKUP(VLOOKUP($B472,BTS!$E$2:$F$60,2,FALSE),Transpose_Avg_msg_dw!$O$1:$AA$52,3,FALSE)</f>
        <v>0.70</v>
      </c>
      <c r="F472" s="29">
        <f>VLOOKUP(VLOOKUP($B472,BTS!$E$2:$F$60,2,FALSE),Transpose_Avg_msg_dw!$O$1:$AA$52,4,FALSE)</f>
        <v>0.545454545454545</v>
      </c>
      <c r="G472" s="29">
        <f>VLOOKUP(VLOOKUP($B472,BTS!$E$2:$F$60,2,FALSE),Transpose_Avg_msg_dw!$O$1:$AA$52,5,FALSE)</f>
        <v>0.571428571428571</v>
      </c>
      <c r="H472" s="29">
        <f>VLOOKUP(VLOOKUP($B472,BTS!$E$2:$F$60,2,FALSE),Transpose_Avg_msg_dw!$O$1:$AA$52,6,FALSE)</f>
        <v>0.75</v>
      </c>
      <c r="I472" s="29">
        <f>VLOOKUP(VLOOKUP($B472,BTS!$E$2:$F$60,2,FALSE),Transpose_Avg_msg_dw!$O$1:$AA$52,7,FALSE)</f>
        <v>0.545454545454545</v>
      </c>
      <c r="J472" s="29">
        <f>VLOOKUP(VLOOKUP($B472,BTS!$E$2:$F$60,2,FALSE),Transpose_Avg_msg_dw!$O$1:$AA$52,8,FALSE)</f>
        <v>0.428571428571429</v>
      </c>
      <c r="K472" s="29">
        <f>VLOOKUP(VLOOKUP($B472,BTS!$E$2:$F$60,2,FALSE),Transpose_Avg_msg_dw!$O$1:$AA$52,9,FALSE)</f>
        <v>0.30</v>
      </c>
      <c r="L472" s="29">
        <f>VLOOKUP(VLOOKUP($B472,BTS!$E$2:$F$60,2,FALSE),Transpose_Avg_msg_dw!$O$1:$AA$52,10,FALSE)</f>
        <v>0.40</v>
      </c>
      <c r="M472" s="29">
        <f>VLOOKUP(VLOOKUP($B472,BTS!$E$2:$F$60,2,FALSE),Transpose_Avg_msg_dw!$O$1:$AA$52,11,FALSE)</f>
        <v>0.428571428571429</v>
      </c>
      <c r="N472" s="29">
        <f>VLOOKUP(VLOOKUP($B472,BTS!$E$2:$F$60,2,FALSE),Transpose_Avg_msg_dw!$O$1:$AA$52,12,FALSE)</f>
        <v>0.40</v>
      </c>
      <c r="O472" s="110">
        <f>VLOOKUP(VLOOKUP($B472,BTS!$E$2:$F$60,2,FALSE),Transpose_Avg_msg_dw!$O$1:$AA$52,13,FALSE)</f>
        <v>0.714285714285714</v>
      </c>
    </row>
    <row r="473" spans="2:15" ht="17" hidden="1" outlineLevel="1" thickBot="1">
      <c r="B473" s="31" t="s">
        <v>116</v>
      </c>
      <c r="C473" s="28">
        <f>VLOOKUP(VLOOKUP($B473,VName,2,FALSE),Regression_msg_dw!$J$7:$K$50,2,FALSE)</f>
        <v>0</v>
      </c>
      <c r="D473" s="29">
        <f>VLOOKUP(VLOOKUP($B473,BTS!$E$2:$F$60,2,FALSE),Transpose_Avg_msg_dw!$O$1:$AA$52,2,FALSE)</f>
        <v>0.0869565217391304</v>
      </c>
      <c r="E473" s="29">
        <f>VLOOKUP(VLOOKUP($B473,BTS!$E$2:$F$60,2,FALSE),Transpose_Avg_msg_dw!$O$1:$AA$52,3,FALSE)</f>
        <v>0</v>
      </c>
      <c r="F473" s="29">
        <f>VLOOKUP(VLOOKUP($B473,BTS!$E$2:$F$60,2,FALSE),Transpose_Avg_msg_dw!$O$1:$AA$52,4,FALSE)</f>
        <v>0</v>
      </c>
      <c r="G473" s="29">
        <f>VLOOKUP(VLOOKUP($B473,BTS!$E$2:$F$60,2,FALSE),Transpose_Avg_msg_dw!$O$1:$AA$52,5,FALSE)</f>
        <v>0</v>
      </c>
      <c r="H473" s="29">
        <f>VLOOKUP(VLOOKUP($B473,BTS!$E$2:$F$60,2,FALSE),Transpose_Avg_msg_dw!$O$1:$AA$52,6,FALSE)</f>
        <v>0</v>
      </c>
      <c r="I473" s="29">
        <f>VLOOKUP(VLOOKUP($B473,BTS!$E$2:$F$60,2,FALSE),Transpose_Avg_msg_dw!$O$1:$AA$52,7,FALSE)</f>
        <v>0</v>
      </c>
      <c r="J473" s="29">
        <f>VLOOKUP(VLOOKUP($B473,BTS!$E$2:$F$60,2,FALSE),Transpose_Avg_msg_dw!$O$1:$AA$52,8,FALSE)</f>
        <v>0.0714285714285714</v>
      </c>
      <c r="K473" s="29">
        <f>VLOOKUP(VLOOKUP($B473,BTS!$E$2:$F$60,2,FALSE),Transpose_Avg_msg_dw!$O$1:$AA$52,9,FALSE)</f>
        <v>0</v>
      </c>
      <c r="L473" s="29">
        <f>VLOOKUP(VLOOKUP($B473,BTS!$E$2:$F$60,2,FALSE),Transpose_Avg_msg_dw!$O$1:$AA$52,10,FALSE)</f>
        <v>0</v>
      </c>
      <c r="M473" s="29">
        <f>VLOOKUP(VLOOKUP($B473,BTS!$E$2:$F$60,2,FALSE),Transpose_Avg_msg_dw!$O$1:$AA$52,11,FALSE)</f>
        <v>0.285714285714286</v>
      </c>
      <c r="N473" s="29">
        <f>VLOOKUP(VLOOKUP($B473,BTS!$E$2:$F$60,2,FALSE),Transpose_Avg_msg_dw!$O$1:$AA$52,12,FALSE)</f>
        <v>0.20</v>
      </c>
      <c r="O473" s="110">
        <f>VLOOKUP(VLOOKUP($B473,BTS!$E$2:$F$60,2,FALSE),Transpose_Avg_msg_dw!$O$1:$AA$52,13,FALSE)</f>
        <v>0</v>
      </c>
    </row>
    <row r="474" spans="2:15" ht="17" hidden="1" outlineLevel="1" thickBot="1">
      <c r="B474" s="31" t="s">
        <v>117</v>
      </c>
      <c r="C474" s="28">
        <f>VLOOKUP(VLOOKUP($B474,VName,2,FALSE),Regression_msg_dw!$J$7:$K$50,2,FALSE)</f>
        <v>0</v>
      </c>
      <c r="D474" s="29">
        <f>VLOOKUP(VLOOKUP($B474,BTS!$E$2:$F$60,2,FALSE),Transpose_Avg_msg_dw!$O$1:$AA$52,2,FALSE)</f>
        <v>0.673913043478261</v>
      </c>
      <c r="E474" s="29">
        <f>VLOOKUP(VLOOKUP($B474,BTS!$E$2:$F$60,2,FALSE),Transpose_Avg_msg_dw!$O$1:$AA$52,3,FALSE)</f>
        <v>0.45</v>
      </c>
      <c r="F474" s="29">
        <f>VLOOKUP(VLOOKUP($B474,BTS!$E$2:$F$60,2,FALSE),Transpose_Avg_msg_dw!$O$1:$AA$52,4,FALSE)</f>
        <v>0.363636363636364</v>
      </c>
      <c r="G474" s="29">
        <f>VLOOKUP(VLOOKUP($B474,BTS!$E$2:$F$60,2,FALSE),Transpose_Avg_msg_dw!$O$1:$AA$52,5,FALSE)</f>
        <v>0.142857142857143</v>
      </c>
      <c r="H474" s="29">
        <f>VLOOKUP(VLOOKUP($B474,BTS!$E$2:$F$60,2,FALSE),Transpose_Avg_msg_dw!$O$1:$AA$52,6,FALSE)</f>
        <v>0.50</v>
      </c>
      <c r="I474" s="29">
        <f>VLOOKUP(VLOOKUP($B474,BTS!$E$2:$F$60,2,FALSE),Transpose_Avg_msg_dw!$O$1:$AA$52,7,FALSE)</f>
        <v>0.363636363636364</v>
      </c>
      <c r="J474" s="29">
        <f>VLOOKUP(VLOOKUP($B474,BTS!$E$2:$F$60,2,FALSE),Transpose_Avg_msg_dw!$O$1:$AA$52,8,FALSE)</f>
        <v>0.50</v>
      </c>
      <c r="K474" s="29">
        <f>VLOOKUP(VLOOKUP($B474,BTS!$E$2:$F$60,2,FALSE),Transpose_Avg_msg_dw!$O$1:$AA$52,9,FALSE)</f>
        <v>0.50</v>
      </c>
      <c r="L474" s="29">
        <f>VLOOKUP(VLOOKUP($B474,BTS!$E$2:$F$60,2,FALSE),Transpose_Avg_msg_dw!$O$1:$AA$52,10,FALSE)</f>
        <v>0.30</v>
      </c>
      <c r="M474" s="29">
        <f>VLOOKUP(VLOOKUP($B474,BTS!$E$2:$F$60,2,FALSE),Transpose_Avg_msg_dw!$O$1:$AA$52,11,FALSE)</f>
        <v>0.571428571428571</v>
      </c>
      <c r="N474" s="29">
        <f>VLOOKUP(VLOOKUP($B474,BTS!$E$2:$F$60,2,FALSE),Transpose_Avg_msg_dw!$O$1:$AA$52,12,FALSE)</f>
        <v>0.20</v>
      </c>
      <c r="O474" s="110">
        <f>VLOOKUP(VLOOKUP($B474,BTS!$E$2:$F$60,2,FALSE),Transpose_Avg_msg_dw!$O$1:$AA$52,13,FALSE)</f>
        <v>0.571428571428571</v>
      </c>
    </row>
    <row r="475" spans="2:15" ht="17" hidden="1" outlineLevel="1" thickBot="1">
      <c r="B475" s="31" t="s">
        <v>118</v>
      </c>
      <c r="C475" s="28">
        <f>VLOOKUP(VLOOKUP($B475,VName,2,FALSE),Regression_msg_dw!$J$7:$K$50,2,FALSE)</f>
        <v>0</v>
      </c>
      <c r="D475" s="29">
        <f>VLOOKUP(VLOOKUP($B475,BTS!$E$2:$F$60,2,FALSE),Transpose_Avg_msg_dw!$O$1:$AA$52,2,FALSE)</f>
        <v>0.108695652173913</v>
      </c>
      <c r="E475" s="29">
        <f>VLOOKUP(VLOOKUP($B475,BTS!$E$2:$F$60,2,FALSE),Transpose_Avg_msg_dw!$O$1:$AA$52,3,FALSE)</f>
        <v>0.35</v>
      </c>
      <c r="F475" s="29">
        <f>VLOOKUP(VLOOKUP($B475,BTS!$E$2:$F$60,2,FALSE),Transpose_Avg_msg_dw!$O$1:$AA$52,4,FALSE)</f>
        <v>0.454545454545455</v>
      </c>
      <c r="G475" s="29">
        <f>VLOOKUP(VLOOKUP($B475,BTS!$E$2:$F$60,2,FALSE),Transpose_Avg_msg_dw!$O$1:$AA$52,5,FALSE)</f>
        <v>0.142857142857143</v>
      </c>
      <c r="H475" s="29">
        <f>VLOOKUP(VLOOKUP($B475,BTS!$E$2:$F$60,2,FALSE),Transpose_Avg_msg_dw!$O$1:$AA$52,6,FALSE)</f>
        <v>0.25</v>
      </c>
      <c r="I475" s="29">
        <f>VLOOKUP(VLOOKUP($B475,BTS!$E$2:$F$60,2,FALSE),Transpose_Avg_msg_dw!$O$1:$AA$52,7,FALSE)</f>
        <v>0</v>
      </c>
      <c r="J475" s="29">
        <f>VLOOKUP(VLOOKUP($B475,BTS!$E$2:$F$60,2,FALSE),Transpose_Avg_msg_dw!$O$1:$AA$52,8,FALSE)</f>
        <v>0.214285714285714</v>
      </c>
      <c r="K475" s="29">
        <f>VLOOKUP(VLOOKUP($B475,BTS!$E$2:$F$60,2,FALSE),Transpose_Avg_msg_dw!$O$1:$AA$52,9,FALSE)</f>
        <v>0.30</v>
      </c>
      <c r="L475" s="29">
        <f>VLOOKUP(VLOOKUP($B475,BTS!$E$2:$F$60,2,FALSE),Transpose_Avg_msg_dw!$O$1:$AA$52,10,FALSE)</f>
        <v>0.50</v>
      </c>
      <c r="M475" s="29">
        <f>VLOOKUP(VLOOKUP($B475,BTS!$E$2:$F$60,2,FALSE),Transpose_Avg_msg_dw!$O$1:$AA$52,11,FALSE)</f>
        <v>0.142857142857143</v>
      </c>
      <c r="N475" s="29">
        <f>VLOOKUP(VLOOKUP($B475,BTS!$E$2:$F$60,2,FALSE),Transpose_Avg_msg_dw!$O$1:$AA$52,12,FALSE)</f>
        <v>0.20</v>
      </c>
      <c r="O475" s="110">
        <f>VLOOKUP(VLOOKUP($B475,BTS!$E$2:$F$60,2,FALSE),Transpose_Avg_msg_dw!$O$1:$AA$52,13,FALSE)</f>
        <v>0.142857142857143</v>
      </c>
    </row>
    <row r="476" spans="2:15" ht="17" hidden="1" outlineLevel="1" thickBot="1">
      <c r="B476" s="31" t="s">
        <v>119</v>
      </c>
      <c r="C476" s="28">
        <f>VLOOKUP(VLOOKUP($B476,VName,2,FALSE),Regression_msg_dw!$J$7:$K$50,2,FALSE)</f>
        <v>0</v>
      </c>
      <c r="D476" s="29">
        <f>VLOOKUP(VLOOKUP($B476,BTS!$E$2:$F$60,2,FALSE),Transpose_Avg_msg_dw!$O$1:$AA$52,2,FALSE)</f>
        <v>0.0217391304347826</v>
      </c>
      <c r="E476" s="29">
        <f>VLOOKUP(VLOOKUP($B476,BTS!$E$2:$F$60,2,FALSE),Transpose_Avg_msg_dw!$O$1:$AA$52,3,FALSE)</f>
        <v>0.15</v>
      </c>
      <c r="F476" s="29">
        <f>VLOOKUP(VLOOKUP($B476,BTS!$E$2:$F$60,2,FALSE),Transpose_Avg_msg_dw!$O$1:$AA$52,4,FALSE)</f>
        <v>0.0909090909090909</v>
      </c>
      <c r="G476" s="29">
        <f>VLOOKUP(VLOOKUP($B476,BTS!$E$2:$F$60,2,FALSE),Transpose_Avg_msg_dw!$O$1:$AA$52,5,FALSE)</f>
        <v>0.285714285714286</v>
      </c>
      <c r="H476" s="29">
        <f>VLOOKUP(VLOOKUP($B476,BTS!$E$2:$F$60,2,FALSE),Transpose_Avg_msg_dw!$O$1:$AA$52,6,FALSE)</f>
        <v>0.25</v>
      </c>
      <c r="I476" s="29">
        <f>VLOOKUP(VLOOKUP($B476,BTS!$E$2:$F$60,2,FALSE),Transpose_Avg_msg_dw!$O$1:$AA$52,7,FALSE)</f>
        <v>0.363636363636364</v>
      </c>
      <c r="J476" s="29">
        <f>VLOOKUP(VLOOKUP($B476,BTS!$E$2:$F$60,2,FALSE),Transpose_Avg_msg_dw!$O$1:$AA$52,8,FALSE)</f>
        <v>0.142857142857143</v>
      </c>
      <c r="K476" s="29">
        <f>VLOOKUP(VLOOKUP($B476,BTS!$E$2:$F$60,2,FALSE),Transpose_Avg_msg_dw!$O$1:$AA$52,9,FALSE)</f>
        <v>0.10</v>
      </c>
      <c r="L476" s="29">
        <f>VLOOKUP(VLOOKUP($B476,BTS!$E$2:$F$60,2,FALSE),Transpose_Avg_msg_dw!$O$1:$AA$52,10,FALSE)</f>
        <v>0.10</v>
      </c>
      <c r="M476" s="29">
        <f>VLOOKUP(VLOOKUP($B476,BTS!$E$2:$F$60,2,FALSE),Transpose_Avg_msg_dw!$O$1:$AA$52,11,FALSE)</f>
        <v>0</v>
      </c>
      <c r="N476" s="29">
        <f>VLOOKUP(VLOOKUP($B476,BTS!$E$2:$F$60,2,FALSE),Transpose_Avg_msg_dw!$O$1:$AA$52,12,FALSE)</f>
        <v>0.20</v>
      </c>
      <c r="O476" s="110">
        <f>VLOOKUP(VLOOKUP($B476,BTS!$E$2:$F$60,2,FALSE),Transpose_Avg_msg_dw!$O$1:$AA$52,13,FALSE)</f>
        <v>0.142857142857143</v>
      </c>
    </row>
    <row r="477" spans="2:15" ht="17" hidden="1" outlineLevel="1" thickBot="1">
      <c r="B477" s="31" t="s">
        <v>120</v>
      </c>
      <c r="C477" s="28">
        <f>VLOOKUP(VLOOKUP($B477,VName,2,FALSE),Regression_msg_dw!$J$7:$K$50,2,FALSE)</f>
        <v>0</v>
      </c>
      <c r="D477" s="29">
        <f>VLOOKUP(VLOOKUP($B477,BTS!$E$2:$F$60,2,FALSE),Transpose_Avg_msg_dw!$O$1:$AA$52,2,FALSE)</f>
        <v>0.0217391304347826</v>
      </c>
      <c r="E477" s="29">
        <f>VLOOKUP(VLOOKUP($B477,BTS!$E$2:$F$60,2,FALSE),Transpose_Avg_msg_dw!$O$1:$AA$52,3,FALSE)</f>
        <v>0.05</v>
      </c>
      <c r="F477" s="29">
        <f>VLOOKUP(VLOOKUP($B477,BTS!$E$2:$F$60,2,FALSE),Transpose_Avg_msg_dw!$O$1:$AA$52,4,FALSE)</f>
        <v>0.0909090909090909</v>
      </c>
      <c r="G477" s="29">
        <f>VLOOKUP(VLOOKUP($B477,BTS!$E$2:$F$60,2,FALSE),Transpose_Avg_msg_dw!$O$1:$AA$52,5,FALSE)</f>
        <v>0.285714285714286</v>
      </c>
      <c r="H477" s="29">
        <f>VLOOKUP(VLOOKUP($B477,BTS!$E$2:$F$60,2,FALSE),Transpose_Avg_msg_dw!$O$1:$AA$52,6,FALSE)</f>
        <v>0</v>
      </c>
      <c r="I477" s="29">
        <f>VLOOKUP(VLOOKUP($B477,BTS!$E$2:$F$60,2,FALSE),Transpose_Avg_msg_dw!$O$1:$AA$52,7,FALSE)</f>
        <v>0.181818181818182</v>
      </c>
      <c r="J477" s="29">
        <f>VLOOKUP(VLOOKUP($B477,BTS!$E$2:$F$60,2,FALSE),Transpose_Avg_msg_dw!$O$1:$AA$52,8,FALSE)</f>
        <v>0.0714285714285714</v>
      </c>
      <c r="K477" s="29">
        <f>VLOOKUP(VLOOKUP($B477,BTS!$E$2:$F$60,2,FALSE),Transpose_Avg_msg_dw!$O$1:$AA$52,9,FALSE)</f>
        <v>0</v>
      </c>
      <c r="L477" s="29">
        <f>VLOOKUP(VLOOKUP($B477,BTS!$E$2:$F$60,2,FALSE),Transpose_Avg_msg_dw!$O$1:$AA$52,10,FALSE)</f>
        <v>0.10</v>
      </c>
      <c r="M477" s="29">
        <f>VLOOKUP(VLOOKUP($B477,BTS!$E$2:$F$60,2,FALSE),Transpose_Avg_msg_dw!$O$1:$AA$52,11,FALSE)</f>
        <v>0</v>
      </c>
      <c r="N477" s="29">
        <f>VLOOKUP(VLOOKUP($B477,BTS!$E$2:$F$60,2,FALSE),Transpose_Avg_msg_dw!$O$1:$AA$52,12,FALSE)</f>
        <v>0.20</v>
      </c>
      <c r="O477" s="110">
        <f>VLOOKUP(VLOOKUP($B477,BTS!$E$2:$F$60,2,FALSE),Transpose_Avg_msg_dw!$O$1:$AA$52,13,FALSE)</f>
        <v>0.142857142857143</v>
      </c>
    </row>
    <row r="478" spans="2:15" ht="17" hidden="1" outlineLevel="1" thickBot="1">
      <c r="B478" s="31" t="s">
        <v>121</v>
      </c>
      <c r="C478" s="28">
        <f>VLOOKUP(VLOOKUP($B478,VName,2,FALSE),Regression_msg_dw!$J$7:$K$50,2,FALSE)</f>
        <v>0</v>
      </c>
      <c r="D478" s="29">
        <f>VLOOKUP(VLOOKUP($B478,BTS!$E$2:$F$60,2,FALSE),Transpose_Avg_msg_dw!$O$1:$AA$52,2,FALSE)</f>
        <v>0.347826086956522</v>
      </c>
      <c r="E478" s="29">
        <f>VLOOKUP(VLOOKUP($B478,BTS!$E$2:$F$60,2,FALSE),Transpose_Avg_msg_dw!$O$1:$AA$52,3,FALSE)</f>
        <v>0.20</v>
      </c>
      <c r="F478" s="29">
        <f>VLOOKUP(VLOOKUP($B478,BTS!$E$2:$F$60,2,FALSE),Transpose_Avg_msg_dw!$O$1:$AA$52,4,FALSE)</f>
        <v>0.181818181818182</v>
      </c>
      <c r="G478" s="29">
        <f>VLOOKUP(VLOOKUP($B478,BTS!$E$2:$F$60,2,FALSE),Transpose_Avg_msg_dw!$O$1:$AA$52,5,FALSE)</f>
        <v>0.142857142857143</v>
      </c>
      <c r="H478" s="29">
        <f>VLOOKUP(VLOOKUP($B478,BTS!$E$2:$F$60,2,FALSE),Transpose_Avg_msg_dw!$O$1:$AA$52,6,FALSE)</f>
        <v>0.75</v>
      </c>
      <c r="I478" s="29">
        <f>VLOOKUP(VLOOKUP($B478,BTS!$E$2:$F$60,2,FALSE),Transpose_Avg_msg_dw!$O$1:$AA$52,7,FALSE)</f>
        <v>0.0909090909090909</v>
      </c>
      <c r="J478" s="29">
        <f>VLOOKUP(VLOOKUP($B478,BTS!$E$2:$F$60,2,FALSE),Transpose_Avg_msg_dw!$O$1:$AA$52,8,FALSE)</f>
        <v>0</v>
      </c>
      <c r="K478" s="29">
        <f>VLOOKUP(VLOOKUP($B478,BTS!$E$2:$F$60,2,FALSE),Transpose_Avg_msg_dw!$O$1:$AA$52,9,FALSE)</f>
        <v>0</v>
      </c>
      <c r="L478" s="29">
        <f>VLOOKUP(VLOOKUP($B478,BTS!$E$2:$F$60,2,FALSE),Transpose_Avg_msg_dw!$O$1:$AA$52,10,FALSE)</f>
        <v>0</v>
      </c>
      <c r="M478" s="29">
        <f>VLOOKUP(VLOOKUP($B478,BTS!$E$2:$F$60,2,FALSE),Transpose_Avg_msg_dw!$O$1:$AA$52,11,FALSE)</f>
        <v>0.142857142857143</v>
      </c>
      <c r="N478" s="29">
        <f>VLOOKUP(VLOOKUP($B478,BTS!$E$2:$F$60,2,FALSE),Transpose_Avg_msg_dw!$O$1:$AA$52,12,FALSE)</f>
        <v>0</v>
      </c>
      <c r="O478" s="110">
        <f>VLOOKUP(VLOOKUP($B478,BTS!$E$2:$F$60,2,FALSE),Transpose_Avg_msg_dw!$O$1:$AA$52,13,FALSE)</f>
        <v>0.714285714285714</v>
      </c>
    </row>
    <row r="479" spans="2:15" ht="16" hidden="1" outlineLevel="1" thickBot="1">
      <c r="B479" s="55" t="s">
        <v>122</v>
      </c>
      <c r="C479" s="28">
        <f>VLOOKUP(VLOOKUP($B479,VName,2,FALSE),Regression_msg_dw!$J$7:$K$50,2,FALSE)</f>
        <v>0</v>
      </c>
      <c r="D479" s="29">
        <f>VLOOKUP(VLOOKUP($B479,BTS!$E$2:$F$60,2,FALSE),Transpose_Avg_msg_dw!$O$1:$AA$52,2,FALSE)</f>
        <v>0.565217391304348</v>
      </c>
      <c r="E479" s="29">
        <f>VLOOKUP(VLOOKUP($B479,BTS!$E$2:$F$60,2,FALSE),Transpose_Avg_msg_dw!$O$1:$AA$52,3,FALSE)</f>
        <v>0.75</v>
      </c>
      <c r="F479" s="29">
        <f>VLOOKUP(VLOOKUP($B479,BTS!$E$2:$F$60,2,FALSE),Transpose_Avg_msg_dw!$O$1:$AA$52,4,FALSE)</f>
        <v>0.636363636363636</v>
      </c>
      <c r="G479" s="29">
        <f>VLOOKUP(VLOOKUP($B479,BTS!$E$2:$F$60,2,FALSE),Transpose_Avg_msg_dw!$O$1:$AA$52,5,FALSE)</f>
        <v>0.714285714285714</v>
      </c>
      <c r="H479" s="29">
        <f>VLOOKUP(VLOOKUP($B479,BTS!$E$2:$F$60,2,FALSE),Transpose_Avg_msg_dw!$O$1:$AA$52,6,FALSE)</f>
        <v>0.25</v>
      </c>
      <c r="I479" s="29">
        <f>VLOOKUP(VLOOKUP($B479,BTS!$E$2:$F$60,2,FALSE),Transpose_Avg_msg_dw!$O$1:$AA$52,7,FALSE)</f>
        <v>0.909090909090909</v>
      </c>
      <c r="J479" s="29">
        <f>VLOOKUP(VLOOKUP($B479,BTS!$E$2:$F$60,2,FALSE),Transpose_Avg_msg_dw!$O$1:$AA$52,8,FALSE)</f>
        <v>0.857142857142857</v>
      </c>
      <c r="K479" s="29">
        <f>VLOOKUP(VLOOKUP($B479,BTS!$E$2:$F$60,2,FALSE),Transpose_Avg_msg_dw!$O$1:$AA$52,9,FALSE)</f>
        <v>0.90</v>
      </c>
      <c r="L479" s="29">
        <f>VLOOKUP(VLOOKUP($B479,BTS!$E$2:$F$60,2,FALSE),Transpose_Avg_msg_dw!$O$1:$AA$52,10,FALSE)</f>
        <v>1</v>
      </c>
      <c r="M479" s="29">
        <f>VLOOKUP(VLOOKUP($B479,BTS!$E$2:$F$60,2,FALSE),Transpose_Avg_msg_dw!$O$1:$AA$52,11,FALSE)</f>
        <v>0.857142857142857</v>
      </c>
      <c r="N479" s="29">
        <f>VLOOKUP(VLOOKUP($B479,BTS!$E$2:$F$60,2,FALSE),Transpose_Avg_msg_dw!$O$1:$AA$52,12,FALSE)</f>
        <v>1</v>
      </c>
      <c r="O479" s="110">
        <f>VLOOKUP(VLOOKUP($B479,BTS!$E$2:$F$60,2,FALSE),Transpose_Avg_msg_dw!$O$1:$AA$52,13,FALSE)</f>
        <v>0.285714285714286</v>
      </c>
    </row>
    <row r="480" spans="2:15" ht="17" hidden="1" outlineLevel="1" thickBot="1">
      <c r="B480" s="31" t="s">
        <v>123</v>
      </c>
      <c r="C480" s="28">
        <f>VLOOKUP(VLOOKUP($B480,VName,2,FALSE),Regression_msg_dw!$J$7:$K$50,2,FALSE)</f>
        <v>0</v>
      </c>
      <c r="D480" s="29">
        <f>VLOOKUP(VLOOKUP($B480,BTS!$E$2:$F$60,2,FALSE),Transpose_Avg_msg_dw!$O$1:$AA$52,2,FALSE)</f>
        <v>0.0652173913043478</v>
      </c>
      <c r="E480" s="29">
        <f>VLOOKUP(VLOOKUP($B480,BTS!$E$2:$F$60,2,FALSE),Transpose_Avg_msg_dw!$O$1:$AA$52,3,FALSE)</f>
        <v>0</v>
      </c>
      <c r="F480" s="29">
        <f>VLOOKUP(VLOOKUP($B480,BTS!$E$2:$F$60,2,FALSE),Transpose_Avg_msg_dw!$O$1:$AA$52,4,FALSE)</f>
        <v>0.181818181818182</v>
      </c>
      <c r="G480" s="29">
        <f>VLOOKUP(VLOOKUP($B480,BTS!$E$2:$F$60,2,FALSE),Transpose_Avg_msg_dw!$O$1:$AA$52,5,FALSE)</f>
        <v>0.142857142857143</v>
      </c>
      <c r="H480" s="29">
        <f>VLOOKUP(VLOOKUP($B480,BTS!$E$2:$F$60,2,FALSE),Transpose_Avg_msg_dw!$O$1:$AA$52,6,FALSE)</f>
        <v>0</v>
      </c>
      <c r="I480" s="29">
        <f>VLOOKUP(VLOOKUP($B480,BTS!$E$2:$F$60,2,FALSE),Transpose_Avg_msg_dw!$O$1:$AA$52,7,FALSE)</f>
        <v>0</v>
      </c>
      <c r="J480" s="29">
        <f>VLOOKUP(VLOOKUP($B480,BTS!$E$2:$F$60,2,FALSE),Transpose_Avg_msg_dw!$O$1:$AA$52,8,FALSE)</f>
        <v>0.142857142857143</v>
      </c>
      <c r="K480" s="29">
        <f>VLOOKUP(VLOOKUP($B480,BTS!$E$2:$F$60,2,FALSE),Transpose_Avg_msg_dw!$O$1:$AA$52,9,FALSE)</f>
        <v>0.10</v>
      </c>
      <c r="L480" s="29">
        <f>VLOOKUP(VLOOKUP($B480,BTS!$E$2:$F$60,2,FALSE),Transpose_Avg_msg_dw!$O$1:$AA$52,10,FALSE)</f>
        <v>0</v>
      </c>
      <c r="M480" s="29">
        <f>VLOOKUP(VLOOKUP($B480,BTS!$E$2:$F$60,2,FALSE),Transpose_Avg_msg_dw!$O$1:$AA$52,11,FALSE)</f>
        <v>0</v>
      </c>
      <c r="N480" s="29">
        <f>VLOOKUP(VLOOKUP($B480,BTS!$E$2:$F$60,2,FALSE),Transpose_Avg_msg_dw!$O$1:$AA$52,12,FALSE)</f>
        <v>0</v>
      </c>
      <c r="O480" s="110">
        <f>VLOOKUP(VLOOKUP($B480,BTS!$E$2:$F$60,2,FALSE),Transpose_Avg_msg_dw!$O$1:$AA$52,13,FALSE)</f>
        <v>0</v>
      </c>
    </row>
    <row r="481" spans="2:15" ht="17" hidden="1" outlineLevel="1" thickBot="1">
      <c r="B481" s="31" t="s">
        <v>124</v>
      </c>
      <c r="C481" s="28">
        <f>VLOOKUP(VLOOKUP($B481,VName,2,FALSE),Regression_msg_dw!$J$7:$K$50,2,FALSE)</f>
        <v>0</v>
      </c>
      <c r="D481" s="29">
        <f>VLOOKUP(VLOOKUP($B481,BTS!$E$2:$F$60,2,FALSE),Transpose_Avg_msg_dw!$O$1:$AA$52,2,FALSE)</f>
        <v>0.217391304347826</v>
      </c>
      <c r="E481" s="29">
        <f>VLOOKUP(VLOOKUP($B481,BTS!$E$2:$F$60,2,FALSE),Transpose_Avg_msg_dw!$O$1:$AA$52,3,FALSE)</f>
        <v>0.10</v>
      </c>
      <c r="F481" s="29">
        <f>VLOOKUP(VLOOKUP($B481,BTS!$E$2:$F$60,2,FALSE),Transpose_Avg_msg_dw!$O$1:$AA$52,4,FALSE)</f>
        <v>0.0909090909090909</v>
      </c>
      <c r="G481" s="29">
        <f>VLOOKUP(VLOOKUP($B481,BTS!$E$2:$F$60,2,FALSE),Transpose_Avg_msg_dw!$O$1:$AA$52,5,FALSE)</f>
        <v>0</v>
      </c>
      <c r="H481" s="29">
        <f>VLOOKUP(VLOOKUP($B481,BTS!$E$2:$F$60,2,FALSE),Transpose_Avg_msg_dw!$O$1:$AA$52,6,FALSE)</f>
        <v>0</v>
      </c>
      <c r="I481" s="29">
        <f>VLOOKUP(VLOOKUP($B481,BTS!$E$2:$F$60,2,FALSE),Transpose_Avg_msg_dw!$O$1:$AA$52,7,FALSE)</f>
        <v>0</v>
      </c>
      <c r="J481" s="29">
        <f>VLOOKUP(VLOOKUP($B481,BTS!$E$2:$F$60,2,FALSE),Transpose_Avg_msg_dw!$O$1:$AA$52,8,FALSE)</f>
        <v>0</v>
      </c>
      <c r="K481" s="29">
        <f>VLOOKUP(VLOOKUP($B481,BTS!$E$2:$F$60,2,FALSE),Transpose_Avg_msg_dw!$O$1:$AA$52,9,FALSE)</f>
        <v>0</v>
      </c>
      <c r="L481" s="29">
        <f>VLOOKUP(VLOOKUP($B481,BTS!$E$2:$F$60,2,FALSE),Transpose_Avg_msg_dw!$O$1:$AA$52,10,FALSE)</f>
        <v>0</v>
      </c>
      <c r="M481" s="29">
        <f>VLOOKUP(VLOOKUP($B481,BTS!$E$2:$F$60,2,FALSE),Transpose_Avg_msg_dw!$O$1:$AA$52,11,FALSE)</f>
        <v>0</v>
      </c>
      <c r="N481" s="29">
        <f>VLOOKUP(VLOOKUP($B481,BTS!$E$2:$F$60,2,FALSE),Transpose_Avg_msg_dw!$O$1:$AA$52,12,FALSE)</f>
        <v>0</v>
      </c>
      <c r="O481" s="110">
        <f>VLOOKUP(VLOOKUP($B481,BTS!$E$2:$F$60,2,FALSE),Transpose_Avg_msg_dw!$O$1:$AA$52,13,FALSE)</f>
        <v>0</v>
      </c>
    </row>
    <row r="482" spans="2:15" ht="17" hidden="1" outlineLevel="1" thickBot="1">
      <c r="B482" s="31" t="s">
        <v>125</v>
      </c>
      <c r="C482" s="28">
        <f>VLOOKUP(VLOOKUP($B482,VName,2,FALSE),Regression_msg_dw!$J$7:$K$50,2,FALSE)</f>
        <v>0</v>
      </c>
      <c r="D482" s="29">
        <f>VLOOKUP(VLOOKUP($B482,BTS!$E$2:$F$60,2,FALSE),Transpose_Avg_msg_dw!$O$1:$AA$52,2,FALSE)</f>
        <v>0.58695652173913</v>
      </c>
      <c r="E482" s="29">
        <f>VLOOKUP(VLOOKUP($B482,BTS!$E$2:$F$60,2,FALSE),Transpose_Avg_msg_dw!$O$1:$AA$52,3,FALSE)</f>
        <v>0.50</v>
      </c>
      <c r="F482" s="29">
        <f>VLOOKUP(VLOOKUP($B482,BTS!$E$2:$F$60,2,FALSE),Transpose_Avg_msg_dw!$O$1:$AA$52,4,FALSE)</f>
        <v>0.545454545454545</v>
      </c>
      <c r="G482" s="29">
        <f>VLOOKUP(VLOOKUP($B482,BTS!$E$2:$F$60,2,FALSE),Transpose_Avg_msg_dw!$O$1:$AA$52,5,FALSE)</f>
        <v>0.285714285714286</v>
      </c>
      <c r="H482" s="29">
        <f>VLOOKUP(VLOOKUP($B482,BTS!$E$2:$F$60,2,FALSE),Transpose_Avg_msg_dw!$O$1:$AA$52,6,FALSE)</f>
        <v>0.25</v>
      </c>
      <c r="I482" s="29">
        <f>VLOOKUP(VLOOKUP($B482,BTS!$E$2:$F$60,2,FALSE),Transpose_Avg_msg_dw!$O$1:$AA$52,7,FALSE)</f>
        <v>0.636363636363636</v>
      </c>
      <c r="J482" s="29">
        <f>VLOOKUP(VLOOKUP($B482,BTS!$E$2:$F$60,2,FALSE),Transpose_Avg_msg_dw!$O$1:$AA$52,8,FALSE)</f>
        <v>0.714285714285714</v>
      </c>
      <c r="K482" s="29">
        <f>VLOOKUP(VLOOKUP($B482,BTS!$E$2:$F$60,2,FALSE),Transpose_Avg_msg_dw!$O$1:$AA$52,9,FALSE)</f>
        <v>0.50</v>
      </c>
      <c r="L482" s="29">
        <f>VLOOKUP(VLOOKUP($B482,BTS!$E$2:$F$60,2,FALSE),Transpose_Avg_msg_dw!$O$1:$AA$52,10,FALSE)</f>
        <v>0.40</v>
      </c>
      <c r="M482" s="29">
        <f>VLOOKUP(VLOOKUP($B482,BTS!$E$2:$F$60,2,FALSE),Transpose_Avg_msg_dw!$O$1:$AA$52,11,FALSE)</f>
        <v>0.714285714285714</v>
      </c>
      <c r="N482" s="29">
        <f>VLOOKUP(VLOOKUP($B482,BTS!$E$2:$F$60,2,FALSE),Transpose_Avg_msg_dw!$O$1:$AA$52,12,FALSE)</f>
        <v>0.20</v>
      </c>
      <c r="O482" s="110">
        <f>VLOOKUP(VLOOKUP($B482,BTS!$E$2:$F$60,2,FALSE),Transpose_Avg_msg_dw!$O$1:$AA$52,13,FALSE)</f>
        <v>0.285714285714286</v>
      </c>
    </row>
    <row r="483" spans="2:15" ht="17" hidden="1" outlineLevel="1" thickBot="1">
      <c r="B483" s="31" t="s">
        <v>126</v>
      </c>
      <c r="C483" s="28">
        <f>VLOOKUP(VLOOKUP($B483,VName,2,FALSE),Regression_msg_dw!$J$7:$K$50,2,FALSE)</f>
        <v>0.320791913490665</v>
      </c>
      <c r="D483" s="29">
        <f>VLOOKUP(VLOOKUP($B483,BTS!$E$2:$F$60,2,FALSE),Transpose_Avg_msg_dw!$O$1:$AA$52,2,FALSE)</f>
        <v>0.195652173913043</v>
      </c>
      <c r="E483" s="29">
        <f>VLOOKUP(VLOOKUP($B483,BTS!$E$2:$F$60,2,FALSE),Transpose_Avg_msg_dw!$O$1:$AA$52,3,FALSE)</f>
        <v>0.15</v>
      </c>
      <c r="F483" s="29">
        <f>VLOOKUP(VLOOKUP($B483,BTS!$E$2:$F$60,2,FALSE),Transpose_Avg_msg_dw!$O$1:$AA$52,4,FALSE)</f>
        <v>0.272727272727273</v>
      </c>
      <c r="G483" s="29">
        <f>VLOOKUP(VLOOKUP($B483,BTS!$E$2:$F$60,2,FALSE),Transpose_Avg_msg_dw!$O$1:$AA$52,5,FALSE)</f>
        <v>0.142857142857143</v>
      </c>
      <c r="H483" s="29">
        <f>VLOOKUP(VLOOKUP($B483,BTS!$E$2:$F$60,2,FALSE),Transpose_Avg_msg_dw!$O$1:$AA$52,6,FALSE)</f>
        <v>0.25</v>
      </c>
      <c r="I483" s="29">
        <f>VLOOKUP(VLOOKUP($B483,BTS!$E$2:$F$60,2,FALSE),Transpose_Avg_msg_dw!$O$1:$AA$52,7,FALSE)</f>
        <v>0.272727272727273</v>
      </c>
      <c r="J483" s="29">
        <f>VLOOKUP(VLOOKUP($B483,BTS!$E$2:$F$60,2,FALSE),Transpose_Avg_msg_dw!$O$1:$AA$52,8,FALSE)</f>
        <v>0.0714285714285714</v>
      </c>
      <c r="K483" s="29">
        <f>VLOOKUP(VLOOKUP($B483,BTS!$E$2:$F$60,2,FALSE),Transpose_Avg_msg_dw!$O$1:$AA$52,9,FALSE)</f>
        <v>0.20</v>
      </c>
      <c r="L483" s="29">
        <f>VLOOKUP(VLOOKUP($B483,BTS!$E$2:$F$60,2,FALSE),Transpose_Avg_msg_dw!$O$1:$AA$52,10,FALSE)</f>
        <v>0.10</v>
      </c>
      <c r="M483" s="29">
        <f>VLOOKUP(VLOOKUP($B483,BTS!$E$2:$F$60,2,FALSE),Transpose_Avg_msg_dw!$O$1:$AA$52,11,FALSE)</f>
        <v>0</v>
      </c>
      <c r="N483" s="29">
        <f>VLOOKUP(VLOOKUP($B483,BTS!$E$2:$F$60,2,FALSE),Transpose_Avg_msg_dw!$O$1:$AA$52,12,FALSE)</f>
        <v>0.40</v>
      </c>
      <c r="O483" s="110">
        <f>VLOOKUP(VLOOKUP($B483,BTS!$E$2:$F$60,2,FALSE),Transpose_Avg_msg_dw!$O$1:$AA$52,13,FALSE)</f>
        <v>0.285714285714286</v>
      </c>
    </row>
    <row r="484" spans="2:15" ht="16" hidden="1" outlineLevel="1" thickBot="1">
      <c r="B484" s="55" t="s">
        <v>127</v>
      </c>
      <c r="C484" s="28">
        <f>VLOOKUP(VLOOKUP($B484,VName,2,FALSE),Regression_msg_dw!$J$7:$K$50,2,FALSE)</f>
        <v>0</v>
      </c>
      <c r="D484" s="29">
        <f>VLOOKUP(VLOOKUP($B484,BTS!$E$2:$F$60,2,FALSE),Transpose_Avg_msg_dw!$O$1:$AA$52,2,FALSE)</f>
        <v>0.0434782608695652</v>
      </c>
      <c r="E484" s="29">
        <f>VLOOKUP(VLOOKUP($B484,BTS!$E$2:$F$60,2,FALSE),Transpose_Avg_msg_dw!$O$1:$AA$52,3,FALSE)</f>
        <v>0.10</v>
      </c>
      <c r="F484" s="29">
        <f>VLOOKUP(VLOOKUP($B484,BTS!$E$2:$F$60,2,FALSE),Transpose_Avg_msg_dw!$O$1:$AA$52,4,FALSE)</f>
        <v>0</v>
      </c>
      <c r="G484" s="29">
        <f>VLOOKUP(VLOOKUP($B484,BTS!$E$2:$F$60,2,FALSE),Transpose_Avg_msg_dw!$O$1:$AA$52,5,FALSE)</f>
        <v>0.142857142857143</v>
      </c>
      <c r="H484" s="29">
        <f>VLOOKUP(VLOOKUP($B484,BTS!$E$2:$F$60,2,FALSE),Transpose_Avg_msg_dw!$O$1:$AA$52,6,FALSE)</f>
        <v>0.25</v>
      </c>
      <c r="I484" s="29">
        <f>VLOOKUP(VLOOKUP($B484,BTS!$E$2:$F$60,2,FALSE),Transpose_Avg_msg_dw!$O$1:$AA$52,7,FALSE)</f>
        <v>0</v>
      </c>
      <c r="J484" s="29">
        <f>VLOOKUP(VLOOKUP($B484,BTS!$E$2:$F$60,2,FALSE),Transpose_Avg_msg_dw!$O$1:$AA$52,8,FALSE)</f>
        <v>0</v>
      </c>
      <c r="K484" s="29">
        <f>VLOOKUP(VLOOKUP($B484,BTS!$E$2:$F$60,2,FALSE),Transpose_Avg_msg_dw!$O$1:$AA$52,9,FALSE)</f>
        <v>0.10</v>
      </c>
      <c r="L484" s="29">
        <f>VLOOKUP(VLOOKUP($B484,BTS!$E$2:$F$60,2,FALSE),Transpose_Avg_msg_dw!$O$1:$AA$52,10,FALSE)</f>
        <v>0.10</v>
      </c>
      <c r="M484" s="29">
        <f>VLOOKUP(VLOOKUP($B484,BTS!$E$2:$F$60,2,FALSE),Transpose_Avg_msg_dw!$O$1:$AA$52,11,FALSE)</f>
        <v>0.285714285714286</v>
      </c>
      <c r="N484" s="29">
        <f>VLOOKUP(VLOOKUP($B484,BTS!$E$2:$F$60,2,FALSE),Transpose_Avg_msg_dw!$O$1:$AA$52,12,FALSE)</f>
        <v>0</v>
      </c>
      <c r="O484" s="110">
        <f>VLOOKUP(VLOOKUP($B484,BTS!$E$2:$F$60,2,FALSE),Transpose_Avg_msg_dw!$O$1:$AA$52,13,FALSE)</f>
        <v>0</v>
      </c>
    </row>
    <row r="485" spans="2:15" ht="17" hidden="1" outlineLevel="1" thickBot="1">
      <c r="B485" s="31" t="s">
        <v>128</v>
      </c>
      <c r="C485" s="28">
        <f>VLOOKUP(VLOOKUP($B485,VName,2,FALSE),Regression_msg_dw!$J$7:$K$50,2,FALSE)</f>
        <v>0</v>
      </c>
      <c r="D485" s="29">
        <f>VLOOKUP(VLOOKUP($B485,BTS!$E$2:$F$60,2,FALSE),Transpose_Avg_msg_dw!$O$1:$AA$52,2,FALSE)</f>
        <v>0.0434782608695652</v>
      </c>
      <c r="E485" s="29">
        <f>VLOOKUP(VLOOKUP($B485,BTS!$E$2:$F$60,2,FALSE),Transpose_Avg_msg_dw!$O$1:$AA$52,3,FALSE)</f>
        <v>0.05</v>
      </c>
      <c r="F485" s="29">
        <f>VLOOKUP(VLOOKUP($B485,BTS!$E$2:$F$60,2,FALSE),Transpose_Avg_msg_dw!$O$1:$AA$52,4,FALSE)</f>
        <v>0</v>
      </c>
      <c r="G485" s="29">
        <f>VLOOKUP(VLOOKUP($B485,BTS!$E$2:$F$60,2,FALSE),Transpose_Avg_msg_dw!$O$1:$AA$52,5,FALSE)</f>
        <v>0.142857142857143</v>
      </c>
      <c r="H485" s="29">
        <f>VLOOKUP(VLOOKUP($B485,BTS!$E$2:$F$60,2,FALSE),Transpose_Avg_msg_dw!$O$1:$AA$52,6,FALSE)</f>
        <v>0</v>
      </c>
      <c r="I485" s="29">
        <f>VLOOKUP(VLOOKUP($B485,BTS!$E$2:$F$60,2,FALSE),Transpose_Avg_msg_dw!$O$1:$AA$52,7,FALSE)</f>
        <v>0</v>
      </c>
      <c r="J485" s="29">
        <f>VLOOKUP(VLOOKUP($B485,BTS!$E$2:$F$60,2,FALSE),Transpose_Avg_msg_dw!$O$1:$AA$52,8,FALSE)</f>
        <v>0.214285714285714</v>
      </c>
      <c r="K485" s="29">
        <f>VLOOKUP(VLOOKUP($B485,BTS!$E$2:$F$60,2,FALSE),Transpose_Avg_msg_dw!$O$1:$AA$52,9,FALSE)</f>
        <v>0.10</v>
      </c>
      <c r="L485" s="29">
        <f>VLOOKUP(VLOOKUP($B485,BTS!$E$2:$F$60,2,FALSE),Transpose_Avg_msg_dw!$O$1:$AA$52,10,FALSE)</f>
        <v>0.20</v>
      </c>
      <c r="M485" s="29">
        <f>VLOOKUP(VLOOKUP($B485,BTS!$E$2:$F$60,2,FALSE),Transpose_Avg_msg_dw!$O$1:$AA$52,11,FALSE)</f>
        <v>0</v>
      </c>
      <c r="N485" s="29">
        <f>VLOOKUP(VLOOKUP($B485,BTS!$E$2:$F$60,2,FALSE),Transpose_Avg_msg_dw!$O$1:$AA$52,12,FALSE)</f>
        <v>0.20</v>
      </c>
      <c r="O485" s="110">
        <f>VLOOKUP(VLOOKUP($B485,BTS!$E$2:$F$60,2,FALSE),Transpose_Avg_msg_dw!$O$1:$AA$52,13,FALSE)</f>
        <v>0.142857142857143</v>
      </c>
    </row>
    <row r="486" spans="2:15" ht="17" hidden="1" outlineLevel="1" thickBot="1">
      <c r="B486" s="31" t="s">
        <v>129</v>
      </c>
      <c r="C486" s="28">
        <f>VLOOKUP(VLOOKUP($B486,VName,2,FALSE),Regression_msg_dw!$J$7:$K$50,2,FALSE)</f>
        <v>-0.270217603833191</v>
      </c>
      <c r="D486" s="29">
        <f>VLOOKUP(VLOOKUP($B486,BTS!$E$2:$F$60,2,FALSE),Transpose_Avg_msg_dw!$O$1:$AA$52,2,FALSE)</f>
        <v>0.0217391304347826</v>
      </c>
      <c r="E486" s="29">
        <f>VLOOKUP(VLOOKUP($B486,BTS!$E$2:$F$60,2,FALSE),Transpose_Avg_msg_dw!$O$1:$AA$52,3,FALSE)</f>
        <v>0.10</v>
      </c>
      <c r="F486" s="29">
        <f>VLOOKUP(VLOOKUP($B486,BTS!$E$2:$F$60,2,FALSE),Transpose_Avg_msg_dw!$O$1:$AA$52,4,FALSE)</f>
        <v>0</v>
      </c>
      <c r="G486" s="29">
        <f>VLOOKUP(VLOOKUP($B486,BTS!$E$2:$F$60,2,FALSE),Transpose_Avg_msg_dw!$O$1:$AA$52,5,FALSE)</f>
        <v>0.285714285714286</v>
      </c>
      <c r="H486" s="29">
        <f>VLOOKUP(VLOOKUP($B486,BTS!$E$2:$F$60,2,FALSE),Transpose_Avg_msg_dw!$O$1:$AA$52,6,FALSE)</f>
        <v>0.25</v>
      </c>
      <c r="I486" s="29">
        <f>VLOOKUP(VLOOKUP($B486,BTS!$E$2:$F$60,2,FALSE),Transpose_Avg_msg_dw!$O$1:$AA$52,7,FALSE)</f>
        <v>0.0909090909090909</v>
      </c>
      <c r="J486" s="29">
        <f>VLOOKUP(VLOOKUP($B486,BTS!$E$2:$F$60,2,FALSE),Transpose_Avg_msg_dw!$O$1:$AA$52,8,FALSE)</f>
        <v>0</v>
      </c>
      <c r="K486" s="29">
        <f>VLOOKUP(VLOOKUP($B486,BTS!$E$2:$F$60,2,FALSE),Transpose_Avg_msg_dw!$O$1:$AA$52,9,FALSE)</f>
        <v>0</v>
      </c>
      <c r="L486" s="29">
        <f>VLOOKUP(VLOOKUP($B486,BTS!$E$2:$F$60,2,FALSE),Transpose_Avg_msg_dw!$O$1:$AA$52,10,FALSE)</f>
        <v>0.20</v>
      </c>
      <c r="M486" s="29">
        <f>VLOOKUP(VLOOKUP($B486,BTS!$E$2:$F$60,2,FALSE),Transpose_Avg_msg_dw!$O$1:$AA$52,11,FALSE)</f>
        <v>0</v>
      </c>
      <c r="N486" s="29">
        <f>VLOOKUP(VLOOKUP($B486,BTS!$E$2:$F$60,2,FALSE),Transpose_Avg_msg_dw!$O$1:$AA$52,12,FALSE)</f>
        <v>0</v>
      </c>
      <c r="O486" s="110">
        <f>VLOOKUP(VLOOKUP($B486,BTS!$E$2:$F$60,2,FALSE),Transpose_Avg_msg_dw!$O$1:$AA$52,13,FALSE)</f>
        <v>0.285714285714286</v>
      </c>
    </row>
    <row r="487" spans="2:15" ht="17" hidden="1" outlineLevel="1" thickBot="1">
      <c r="B487" s="31" t="s">
        <v>130</v>
      </c>
      <c r="C487" s="28">
        <f>VLOOKUP(VLOOKUP($B487,VName,2,FALSE),Regression_msg_dw!$J$7:$K$50,2,FALSE)</f>
        <v>0</v>
      </c>
      <c r="D487" s="29">
        <f>VLOOKUP(VLOOKUP($B487,BTS!$E$2:$F$60,2,FALSE),Transpose_Avg_msg_dw!$O$1:$AA$52,2,FALSE)</f>
        <v>0.0434782608695652</v>
      </c>
      <c r="E487" s="29">
        <f>VLOOKUP(VLOOKUP($B487,BTS!$E$2:$F$60,2,FALSE),Transpose_Avg_msg_dw!$O$1:$AA$52,3,FALSE)</f>
        <v>0</v>
      </c>
      <c r="F487" s="29">
        <f>VLOOKUP(VLOOKUP($B487,BTS!$E$2:$F$60,2,FALSE),Transpose_Avg_msg_dw!$O$1:$AA$52,4,FALSE)</f>
        <v>0</v>
      </c>
      <c r="G487" s="29">
        <f>VLOOKUP(VLOOKUP($B487,BTS!$E$2:$F$60,2,FALSE),Transpose_Avg_msg_dw!$O$1:$AA$52,5,FALSE)</f>
        <v>0</v>
      </c>
      <c r="H487" s="29">
        <f>VLOOKUP(VLOOKUP($B487,BTS!$E$2:$F$60,2,FALSE),Transpose_Avg_msg_dw!$O$1:$AA$52,6,FALSE)</f>
        <v>0</v>
      </c>
      <c r="I487" s="29">
        <f>VLOOKUP(VLOOKUP($B487,BTS!$E$2:$F$60,2,FALSE),Transpose_Avg_msg_dw!$O$1:$AA$52,7,FALSE)</f>
        <v>0</v>
      </c>
      <c r="J487" s="29">
        <f>VLOOKUP(VLOOKUP($B487,BTS!$E$2:$F$60,2,FALSE),Transpose_Avg_msg_dw!$O$1:$AA$52,8,FALSE)</f>
        <v>0</v>
      </c>
      <c r="K487" s="29">
        <f>VLOOKUP(VLOOKUP($B487,BTS!$E$2:$F$60,2,FALSE),Transpose_Avg_msg_dw!$O$1:$AA$52,9,FALSE)</f>
        <v>0</v>
      </c>
      <c r="L487" s="29">
        <f>VLOOKUP(VLOOKUP($B487,BTS!$E$2:$F$60,2,FALSE),Transpose_Avg_msg_dw!$O$1:$AA$52,10,FALSE)</f>
        <v>0</v>
      </c>
      <c r="M487" s="29">
        <f>VLOOKUP(VLOOKUP($B487,BTS!$E$2:$F$60,2,FALSE),Transpose_Avg_msg_dw!$O$1:$AA$52,11,FALSE)</f>
        <v>0</v>
      </c>
      <c r="N487" s="29">
        <f>VLOOKUP(VLOOKUP($B487,BTS!$E$2:$F$60,2,FALSE),Transpose_Avg_msg_dw!$O$1:$AA$52,12,FALSE)</f>
        <v>0.20</v>
      </c>
      <c r="O487" s="110">
        <f>VLOOKUP(VLOOKUP($B487,BTS!$E$2:$F$60,2,FALSE),Transpose_Avg_msg_dw!$O$1:$AA$52,13,FALSE)</f>
        <v>0</v>
      </c>
    </row>
    <row r="488" spans="2:15" ht="16" hidden="1" outlineLevel="1" thickBot="1">
      <c r="B488" s="55" t="s">
        <v>131</v>
      </c>
      <c r="C488" s="28">
        <f>VLOOKUP(VLOOKUP($B488,VName,2,FALSE),Regression_msg_dw!$J$7:$K$50,2,FALSE)</f>
        <v>0</v>
      </c>
      <c r="D488" s="29">
        <f>VLOOKUP(VLOOKUP($B488,BTS!$E$2:$F$60,2,FALSE),Transpose_Avg_msg_dw!$O$1:$AA$52,2,FALSE)</f>
        <v>0.0217391304347826</v>
      </c>
      <c r="E488" s="29">
        <f>VLOOKUP(VLOOKUP($B488,BTS!$E$2:$F$60,2,FALSE),Transpose_Avg_msg_dw!$O$1:$AA$52,3,FALSE)</f>
        <v>0</v>
      </c>
      <c r="F488" s="29">
        <f>VLOOKUP(VLOOKUP($B488,BTS!$E$2:$F$60,2,FALSE),Transpose_Avg_msg_dw!$O$1:$AA$52,4,FALSE)</f>
        <v>0</v>
      </c>
      <c r="G488" s="29">
        <f>VLOOKUP(VLOOKUP($B488,BTS!$E$2:$F$60,2,FALSE),Transpose_Avg_msg_dw!$O$1:$AA$52,5,FALSE)</f>
        <v>0</v>
      </c>
      <c r="H488" s="29">
        <f>VLOOKUP(VLOOKUP($B488,BTS!$E$2:$F$60,2,FALSE),Transpose_Avg_msg_dw!$O$1:$AA$52,6,FALSE)</f>
        <v>0</v>
      </c>
      <c r="I488" s="29">
        <f>VLOOKUP(VLOOKUP($B488,BTS!$E$2:$F$60,2,FALSE),Transpose_Avg_msg_dw!$O$1:$AA$52,7,FALSE)</f>
        <v>0</v>
      </c>
      <c r="J488" s="29">
        <f>VLOOKUP(VLOOKUP($B488,BTS!$E$2:$F$60,2,FALSE),Transpose_Avg_msg_dw!$O$1:$AA$52,8,FALSE)</f>
        <v>0</v>
      </c>
      <c r="K488" s="29">
        <f>VLOOKUP(VLOOKUP($B488,BTS!$E$2:$F$60,2,FALSE),Transpose_Avg_msg_dw!$O$1:$AA$52,9,FALSE)</f>
        <v>0</v>
      </c>
      <c r="L488" s="29">
        <f>VLOOKUP(VLOOKUP($B488,BTS!$E$2:$F$60,2,FALSE),Transpose_Avg_msg_dw!$O$1:$AA$52,10,FALSE)</f>
        <v>0</v>
      </c>
      <c r="M488" s="29">
        <f>VLOOKUP(VLOOKUP($B488,BTS!$E$2:$F$60,2,FALSE),Transpose_Avg_msg_dw!$O$1:$AA$52,11,FALSE)</f>
        <v>0</v>
      </c>
      <c r="N488" s="29">
        <f>VLOOKUP(VLOOKUP($B488,BTS!$E$2:$F$60,2,FALSE),Transpose_Avg_msg_dw!$O$1:$AA$52,12,FALSE)</f>
        <v>0</v>
      </c>
      <c r="O488" s="110">
        <f>VLOOKUP(VLOOKUP($B488,BTS!$E$2:$F$60,2,FALSE),Transpose_Avg_msg_dw!$O$1:$AA$52,13,FALSE)</f>
        <v>0</v>
      </c>
    </row>
    <row r="489" spans="2:15" ht="16" hidden="1" outlineLevel="1" thickBot="1">
      <c r="B489" s="55" t="s">
        <v>132</v>
      </c>
      <c r="C489" s="28">
        <f>VLOOKUP(VLOOKUP($B489,VName,2,FALSE),Regression_msg_dw!$J$7:$K$50,2,FALSE)</f>
        <v>0</v>
      </c>
      <c r="D489" s="29">
        <f>VLOOKUP(VLOOKUP($B489,BTS!$E$2:$F$60,2,FALSE),Transpose_Avg_msg_dw!$O$1:$AA$52,2,FALSE)</f>
        <v>0</v>
      </c>
      <c r="E489" s="29">
        <f>VLOOKUP(VLOOKUP($B489,BTS!$E$2:$F$60,2,FALSE),Transpose_Avg_msg_dw!$O$1:$AA$52,3,FALSE)</f>
        <v>0</v>
      </c>
      <c r="F489" s="29">
        <f>VLOOKUP(VLOOKUP($B489,BTS!$E$2:$F$60,2,FALSE),Transpose_Avg_msg_dw!$O$1:$AA$52,4,FALSE)</f>
        <v>0</v>
      </c>
      <c r="G489" s="29">
        <f>VLOOKUP(VLOOKUP($B489,BTS!$E$2:$F$60,2,FALSE),Transpose_Avg_msg_dw!$O$1:$AA$52,5,FALSE)</f>
        <v>0.142857142857143</v>
      </c>
      <c r="H489" s="29">
        <f>VLOOKUP(VLOOKUP($B489,BTS!$E$2:$F$60,2,FALSE),Transpose_Avg_msg_dw!$O$1:$AA$52,6,FALSE)</f>
        <v>0</v>
      </c>
      <c r="I489" s="29">
        <f>VLOOKUP(VLOOKUP($B489,BTS!$E$2:$F$60,2,FALSE),Transpose_Avg_msg_dw!$O$1:$AA$52,7,FALSE)</f>
        <v>0</v>
      </c>
      <c r="J489" s="29">
        <f>VLOOKUP(VLOOKUP($B489,BTS!$E$2:$F$60,2,FALSE),Transpose_Avg_msg_dw!$O$1:$AA$52,8,FALSE)</f>
        <v>0</v>
      </c>
      <c r="K489" s="29">
        <f>VLOOKUP(VLOOKUP($B489,BTS!$E$2:$F$60,2,FALSE),Transpose_Avg_msg_dw!$O$1:$AA$52,9,FALSE)</f>
        <v>0</v>
      </c>
      <c r="L489" s="29">
        <f>VLOOKUP(VLOOKUP($B489,BTS!$E$2:$F$60,2,FALSE),Transpose_Avg_msg_dw!$O$1:$AA$52,10,FALSE)</f>
        <v>0</v>
      </c>
      <c r="M489" s="29">
        <f>VLOOKUP(VLOOKUP($B489,BTS!$E$2:$F$60,2,FALSE),Transpose_Avg_msg_dw!$O$1:$AA$52,11,FALSE)</f>
        <v>0</v>
      </c>
      <c r="N489" s="29">
        <f>VLOOKUP(VLOOKUP($B489,BTS!$E$2:$F$60,2,FALSE),Transpose_Avg_msg_dw!$O$1:$AA$52,12,FALSE)</f>
        <v>0</v>
      </c>
      <c r="O489" s="110">
        <f>VLOOKUP(VLOOKUP($B489,BTS!$E$2:$F$60,2,FALSE),Transpose_Avg_msg_dw!$O$1:$AA$52,13,FALSE)</f>
        <v>0.142857142857143</v>
      </c>
    </row>
    <row r="490" spans="2:15" ht="16" hidden="1" outlineLevel="1" thickBot="1">
      <c r="B490" s="55" t="s">
        <v>133</v>
      </c>
      <c r="C490" s="28">
        <f>VLOOKUP(VLOOKUP($B490,VName,2,FALSE),Regression_msg_dw!$J$7:$K$50,2,FALSE)</f>
        <v>0</v>
      </c>
      <c r="D490" s="29">
        <f>VLOOKUP(VLOOKUP($B490,BTS!$E$2:$F$60,2,FALSE),Transpose_Avg_msg_dw!$O$1:$AA$52,2,FALSE)</f>
        <v>0</v>
      </c>
      <c r="E490" s="29">
        <f>VLOOKUP(VLOOKUP($B490,BTS!$E$2:$F$60,2,FALSE),Transpose_Avg_msg_dw!$O$1:$AA$52,3,FALSE)</f>
        <v>0</v>
      </c>
      <c r="F490" s="29">
        <f>VLOOKUP(VLOOKUP($B490,BTS!$E$2:$F$60,2,FALSE),Transpose_Avg_msg_dw!$O$1:$AA$52,4,FALSE)</f>
        <v>0</v>
      </c>
      <c r="G490" s="29">
        <f>VLOOKUP(VLOOKUP($B490,BTS!$E$2:$F$60,2,FALSE),Transpose_Avg_msg_dw!$O$1:$AA$52,5,FALSE)</f>
        <v>0</v>
      </c>
      <c r="H490" s="29">
        <f>VLOOKUP(VLOOKUP($B490,BTS!$E$2:$F$60,2,FALSE),Transpose_Avg_msg_dw!$O$1:$AA$52,6,FALSE)</f>
        <v>0</v>
      </c>
      <c r="I490" s="29">
        <f>VLOOKUP(VLOOKUP($B490,BTS!$E$2:$F$60,2,FALSE),Transpose_Avg_msg_dw!$O$1:$AA$52,7,FALSE)</f>
        <v>0.0909090909090909</v>
      </c>
      <c r="J490" s="29">
        <f>VLOOKUP(VLOOKUP($B490,BTS!$E$2:$F$60,2,FALSE),Transpose_Avg_msg_dw!$O$1:$AA$52,8,FALSE)</f>
        <v>0</v>
      </c>
      <c r="K490" s="29">
        <f>VLOOKUP(VLOOKUP($B490,BTS!$E$2:$F$60,2,FALSE),Transpose_Avg_msg_dw!$O$1:$AA$52,9,FALSE)</f>
        <v>0</v>
      </c>
      <c r="L490" s="29">
        <f>VLOOKUP(VLOOKUP($B490,BTS!$E$2:$F$60,2,FALSE),Transpose_Avg_msg_dw!$O$1:$AA$52,10,FALSE)</f>
        <v>0</v>
      </c>
      <c r="M490" s="29">
        <f>VLOOKUP(VLOOKUP($B490,BTS!$E$2:$F$60,2,FALSE),Transpose_Avg_msg_dw!$O$1:$AA$52,11,FALSE)</f>
        <v>0</v>
      </c>
      <c r="N490" s="29">
        <f>VLOOKUP(VLOOKUP($B490,BTS!$E$2:$F$60,2,FALSE),Transpose_Avg_msg_dw!$O$1:$AA$52,12,FALSE)</f>
        <v>0</v>
      </c>
      <c r="O490" s="110">
        <f>VLOOKUP(VLOOKUP($B490,BTS!$E$2:$F$60,2,FALSE),Transpose_Avg_msg_dw!$O$1:$AA$52,13,FALSE)</f>
        <v>0</v>
      </c>
    </row>
    <row r="491" spans="2:15" ht="17" hidden="1" outlineLevel="1" thickBot="1">
      <c r="B491" s="31" t="s">
        <v>134</v>
      </c>
      <c r="C491" s="28">
        <f>VLOOKUP(VLOOKUP($B491,VName,2,FALSE),Regression_msg_dw!$J$7:$K$50,2,FALSE)</f>
        <v>0</v>
      </c>
      <c r="D491" s="29">
        <f>VLOOKUP(VLOOKUP($B491,BTS!$E$2:$F$60,2,FALSE),Transpose_Avg_msg_dw!$O$1:$AA$52,2,FALSE)</f>
        <v>0.0652173913043478</v>
      </c>
      <c r="E491" s="29">
        <f>VLOOKUP(VLOOKUP($B491,BTS!$E$2:$F$60,2,FALSE),Transpose_Avg_msg_dw!$O$1:$AA$52,3,FALSE)</f>
        <v>0.20</v>
      </c>
      <c r="F491" s="29">
        <f>VLOOKUP(VLOOKUP($B491,BTS!$E$2:$F$60,2,FALSE),Transpose_Avg_msg_dw!$O$1:$AA$52,4,FALSE)</f>
        <v>0.181818181818182</v>
      </c>
      <c r="G491" s="29">
        <f>VLOOKUP(VLOOKUP($B491,BTS!$E$2:$F$60,2,FALSE),Transpose_Avg_msg_dw!$O$1:$AA$52,5,FALSE)</f>
        <v>0.571428571428571</v>
      </c>
      <c r="H491" s="29">
        <f>VLOOKUP(VLOOKUP($B491,BTS!$E$2:$F$60,2,FALSE),Transpose_Avg_msg_dw!$O$1:$AA$52,6,FALSE)</f>
        <v>0.50</v>
      </c>
      <c r="I491" s="29">
        <f>VLOOKUP(VLOOKUP($B491,BTS!$E$2:$F$60,2,FALSE),Transpose_Avg_msg_dw!$O$1:$AA$52,7,FALSE)</f>
        <v>0.181818181818182</v>
      </c>
      <c r="J491" s="29">
        <f>VLOOKUP(VLOOKUP($B491,BTS!$E$2:$F$60,2,FALSE),Transpose_Avg_msg_dw!$O$1:$AA$52,8,FALSE)</f>
        <v>0.285714285714286</v>
      </c>
      <c r="K491" s="29">
        <f>VLOOKUP(VLOOKUP($B491,BTS!$E$2:$F$60,2,FALSE),Transpose_Avg_msg_dw!$O$1:$AA$52,9,FALSE)</f>
        <v>0.20</v>
      </c>
      <c r="L491" s="29">
        <f>VLOOKUP(VLOOKUP($B491,BTS!$E$2:$F$60,2,FALSE),Transpose_Avg_msg_dw!$O$1:$AA$52,10,FALSE)</f>
        <v>0.30</v>
      </c>
      <c r="M491" s="29">
        <f>VLOOKUP(VLOOKUP($B491,BTS!$E$2:$F$60,2,FALSE),Transpose_Avg_msg_dw!$O$1:$AA$52,11,FALSE)</f>
        <v>0.285714285714286</v>
      </c>
      <c r="N491" s="29">
        <f>VLOOKUP(VLOOKUP($B491,BTS!$E$2:$F$60,2,FALSE),Transpose_Avg_msg_dw!$O$1:$AA$52,12,FALSE)</f>
        <v>0.60</v>
      </c>
      <c r="O491" s="110">
        <f>VLOOKUP(VLOOKUP($B491,BTS!$E$2:$F$60,2,FALSE),Transpose_Avg_msg_dw!$O$1:$AA$52,13,FALSE)</f>
        <v>0.142857142857143</v>
      </c>
    </row>
    <row r="492" spans="2:15" ht="17" hidden="1" outlineLevel="1" thickBot="1">
      <c r="B492" s="31" t="s">
        <v>135</v>
      </c>
      <c r="C492" s="28">
        <f>VLOOKUP(VLOOKUP($B492,VName,2,FALSE),Regression_msg_dw!$J$7:$K$50,2,FALSE)</f>
        <v>0</v>
      </c>
      <c r="D492" s="29">
        <f>VLOOKUP(VLOOKUP($B492,BTS!$E$2:$F$60,2,FALSE),Transpose_Avg_msg_dw!$O$1:$AA$52,2,FALSE)</f>
        <v>0.304347826086957</v>
      </c>
      <c r="E492" s="29">
        <f>VLOOKUP(VLOOKUP($B492,BTS!$E$2:$F$60,2,FALSE),Transpose_Avg_msg_dw!$O$1:$AA$52,3,FALSE)</f>
        <v>0.65</v>
      </c>
      <c r="F492" s="29">
        <f>VLOOKUP(VLOOKUP($B492,BTS!$E$2:$F$60,2,FALSE),Transpose_Avg_msg_dw!$O$1:$AA$52,4,FALSE)</f>
        <v>0.545454545454545</v>
      </c>
      <c r="G492" s="29">
        <f>VLOOKUP(VLOOKUP($B492,BTS!$E$2:$F$60,2,FALSE),Transpose_Avg_msg_dw!$O$1:$AA$52,5,FALSE)</f>
        <v>0</v>
      </c>
      <c r="H492" s="29">
        <f>VLOOKUP(VLOOKUP($B492,BTS!$E$2:$F$60,2,FALSE),Transpose_Avg_msg_dw!$O$1:$AA$52,6,FALSE)</f>
        <v>0.25</v>
      </c>
      <c r="I492" s="29">
        <f>VLOOKUP(VLOOKUP($B492,BTS!$E$2:$F$60,2,FALSE),Transpose_Avg_msg_dw!$O$1:$AA$52,7,FALSE)</f>
        <v>0.636363636363636</v>
      </c>
      <c r="J492" s="29">
        <f>VLOOKUP(VLOOKUP($B492,BTS!$E$2:$F$60,2,FALSE),Transpose_Avg_msg_dw!$O$1:$AA$52,8,FALSE)</f>
        <v>0.785714285714286</v>
      </c>
      <c r="K492" s="29">
        <f>VLOOKUP(VLOOKUP($B492,BTS!$E$2:$F$60,2,FALSE),Transpose_Avg_msg_dw!$O$1:$AA$52,9,FALSE)</f>
        <v>0.70</v>
      </c>
      <c r="L492" s="29">
        <f>VLOOKUP(VLOOKUP($B492,BTS!$E$2:$F$60,2,FALSE),Transpose_Avg_msg_dw!$O$1:$AA$52,10,FALSE)</f>
        <v>0.90</v>
      </c>
      <c r="M492" s="29">
        <f>VLOOKUP(VLOOKUP($B492,BTS!$E$2:$F$60,2,FALSE),Transpose_Avg_msg_dw!$O$1:$AA$52,11,FALSE)</f>
        <v>0.428571428571429</v>
      </c>
      <c r="N492" s="29">
        <f>VLOOKUP(VLOOKUP($B492,BTS!$E$2:$F$60,2,FALSE),Transpose_Avg_msg_dw!$O$1:$AA$52,12,FALSE)</f>
        <v>0.40</v>
      </c>
      <c r="O492" s="110">
        <f>VLOOKUP(VLOOKUP($B492,BTS!$E$2:$F$60,2,FALSE),Transpose_Avg_msg_dw!$O$1:$AA$52,13,FALSE)</f>
        <v>0.428571428571429</v>
      </c>
    </row>
    <row r="493" spans="2:15" ht="17" hidden="1" outlineLevel="1" thickBot="1">
      <c r="B493" s="31" t="s">
        <v>136</v>
      </c>
      <c r="C493" s="28">
        <f>VLOOKUP(VLOOKUP($B493,VName,2,FALSE),Regression_msg_dw!$J$7:$K$50,2,FALSE)</f>
        <v>0</v>
      </c>
      <c r="D493" s="29">
        <f>VLOOKUP(VLOOKUP($B493,BTS!$E$2:$F$60,2,FALSE),Transpose_Avg_msg_dw!$O$1:$AA$52,2,FALSE)</f>
        <v>0.0652173913043478</v>
      </c>
      <c r="E493" s="29">
        <f>VLOOKUP(VLOOKUP($B493,BTS!$E$2:$F$60,2,FALSE),Transpose_Avg_msg_dw!$O$1:$AA$52,3,FALSE)</f>
        <v>0.10</v>
      </c>
      <c r="F493" s="29">
        <f>VLOOKUP(VLOOKUP($B493,BTS!$E$2:$F$60,2,FALSE),Transpose_Avg_msg_dw!$O$1:$AA$52,4,FALSE)</f>
        <v>0</v>
      </c>
      <c r="G493" s="29">
        <f>VLOOKUP(VLOOKUP($B493,BTS!$E$2:$F$60,2,FALSE),Transpose_Avg_msg_dw!$O$1:$AA$52,5,FALSE)</f>
        <v>0</v>
      </c>
      <c r="H493" s="29">
        <f>VLOOKUP(VLOOKUP($B493,BTS!$E$2:$F$60,2,FALSE),Transpose_Avg_msg_dw!$O$1:$AA$52,6,FALSE)</f>
        <v>0</v>
      </c>
      <c r="I493" s="29">
        <f>VLOOKUP(VLOOKUP($B493,BTS!$E$2:$F$60,2,FALSE),Transpose_Avg_msg_dw!$O$1:$AA$52,7,FALSE)</f>
        <v>0</v>
      </c>
      <c r="J493" s="29">
        <f>VLOOKUP(VLOOKUP($B493,BTS!$E$2:$F$60,2,FALSE),Transpose_Avg_msg_dw!$O$1:$AA$52,8,FALSE)</f>
        <v>0</v>
      </c>
      <c r="K493" s="29">
        <f>VLOOKUP(VLOOKUP($B493,BTS!$E$2:$F$60,2,FALSE),Transpose_Avg_msg_dw!$O$1:$AA$52,9,FALSE)</f>
        <v>0</v>
      </c>
      <c r="L493" s="29">
        <f>VLOOKUP(VLOOKUP($B493,BTS!$E$2:$F$60,2,FALSE),Transpose_Avg_msg_dw!$O$1:$AA$52,10,FALSE)</f>
        <v>0</v>
      </c>
      <c r="M493" s="29">
        <f>VLOOKUP(VLOOKUP($B493,BTS!$E$2:$F$60,2,FALSE),Transpose_Avg_msg_dw!$O$1:$AA$52,11,FALSE)</f>
        <v>0</v>
      </c>
      <c r="N493" s="29">
        <f>VLOOKUP(VLOOKUP($B493,BTS!$E$2:$F$60,2,FALSE),Transpose_Avg_msg_dw!$O$1:$AA$52,12,FALSE)</f>
        <v>0.20</v>
      </c>
      <c r="O493" s="110">
        <f>VLOOKUP(VLOOKUP($B493,BTS!$E$2:$F$60,2,FALSE),Transpose_Avg_msg_dw!$O$1:$AA$52,13,FALSE)</f>
        <v>0.142857142857143</v>
      </c>
    </row>
    <row r="494" spans="2:15" ht="17" hidden="1" outlineLevel="1" thickBot="1">
      <c r="B494" s="31" t="s">
        <v>137</v>
      </c>
      <c r="C494" s="28">
        <f>VLOOKUP(VLOOKUP($B494,VName,2,FALSE),Regression_msg_dw!$J$7:$K$50,2,FALSE)</f>
        <v>0</v>
      </c>
      <c r="D494" s="29">
        <f>VLOOKUP(VLOOKUP($B494,BTS!$E$2:$F$60,2,FALSE),Transpose_Avg_msg_dw!$O$1:$AA$52,2,FALSE)</f>
        <v>0.391304347826087</v>
      </c>
      <c r="E494" s="29">
        <f>VLOOKUP(VLOOKUP($B494,BTS!$E$2:$F$60,2,FALSE),Transpose_Avg_msg_dw!$O$1:$AA$52,3,FALSE)</f>
        <v>0.05</v>
      </c>
      <c r="F494" s="29">
        <f>VLOOKUP(VLOOKUP($B494,BTS!$E$2:$F$60,2,FALSE),Transpose_Avg_msg_dw!$O$1:$AA$52,4,FALSE)</f>
        <v>0.181818181818182</v>
      </c>
      <c r="G494" s="29">
        <f>VLOOKUP(VLOOKUP($B494,BTS!$E$2:$F$60,2,FALSE),Transpose_Avg_msg_dw!$O$1:$AA$52,5,FALSE)</f>
        <v>0.142857142857143</v>
      </c>
      <c r="H494" s="29">
        <f>VLOOKUP(VLOOKUP($B494,BTS!$E$2:$F$60,2,FALSE),Transpose_Avg_msg_dw!$O$1:$AA$52,6,FALSE)</f>
        <v>0</v>
      </c>
      <c r="I494" s="29">
        <f>VLOOKUP(VLOOKUP($B494,BTS!$E$2:$F$60,2,FALSE),Transpose_Avg_msg_dw!$O$1:$AA$52,7,FALSE)</f>
        <v>0.0909090909090909</v>
      </c>
      <c r="J494" s="29">
        <f>VLOOKUP(VLOOKUP($B494,BTS!$E$2:$F$60,2,FALSE),Transpose_Avg_msg_dw!$O$1:$AA$52,8,FALSE)</f>
        <v>0</v>
      </c>
      <c r="K494" s="29">
        <f>VLOOKUP(VLOOKUP($B494,BTS!$E$2:$F$60,2,FALSE),Transpose_Avg_msg_dw!$O$1:$AA$52,9,FALSE)</f>
        <v>0.10</v>
      </c>
      <c r="L494" s="29">
        <f>VLOOKUP(VLOOKUP($B494,BTS!$E$2:$F$60,2,FALSE),Transpose_Avg_msg_dw!$O$1:$AA$52,10,FALSE)</f>
        <v>0.10</v>
      </c>
      <c r="M494" s="29">
        <f>VLOOKUP(VLOOKUP($B494,BTS!$E$2:$F$60,2,FALSE),Transpose_Avg_msg_dw!$O$1:$AA$52,11,FALSE)</f>
        <v>0.285714285714286</v>
      </c>
      <c r="N494" s="29">
        <f>VLOOKUP(VLOOKUP($B494,BTS!$E$2:$F$60,2,FALSE),Transpose_Avg_msg_dw!$O$1:$AA$52,12,FALSE)</f>
        <v>0</v>
      </c>
      <c r="O494" s="110">
        <f>VLOOKUP(VLOOKUP($B494,BTS!$E$2:$F$60,2,FALSE),Transpose_Avg_msg_dw!$O$1:$AA$52,13,FALSE)</f>
        <v>0</v>
      </c>
    </row>
    <row r="495" spans="2:15" ht="17" hidden="1" outlineLevel="1" thickBot="1">
      <c r="B495" s="31" t="s">
        <v>138</v>
      </c>
      <c r="C495" s="28">
        <f>VLOOKUP(VLOOKUP($B495,VName,2,FALSE),Regression_msg_dw!$J$7:$K$50,2,FALSE)</f>
        <v>0</v>
      </c>
      <c r="D495" s="29">
        <f>VLOOKUP(VLOOKUP($B495,BTS!$E$2:$F$60,2,FALSE),Transpose_Avg_msg_dw!$O$1:$AA$52,2,FALSE)</f>
        <v>0.0869565217391304</v>
      </c>
      <c r="E495" s="29">
        <f>VLOOKUP(VLOOKUP($B495,BTS!$E$2:$F$60,2,FALSE),Transpose_Avg_msg_dw!$O$1:$AA$52,3,FALSE)</f>
        <v>0</v>
      </c>
      <c r="F495" s="29">
        <f>VLOOKUP(VLOOKUP($B495,BTS!$E$2:$F$60,2,FALSE),Transpose_Avg_msg_dw!$O$1:$AA$52,4,FALSE)</f>
        <v>0</v>
      </c>
      <c r="G495" s="29">
        <f>VLOOKUP(VLOOKUP($B495,BTS!$E$2:$F$60,2,FALSE),Transpose_Avg_msg_dw!$O$1:$AA$52,5,FALSE)</f>
        <v>0</v>
      </c>
      <c r="H495" s="29">
        <f>VLOOKUP(VLOOKUP($B495,BTS!$E$2:$F$60,2,FALSE),Transpose_Avg_msg_dw!$O$1:$AA$52,6,FALSE)</f>
        <v>0.25</v>
      </c>
      <c r="I495" s="29">
        <f>VLOOKUP(VLOOKUP($B495,BTS!$E$2:$F$60,2,FALSE),Transpose_Avg_msg_dw!$O$1:$AA$52,7,FALSE)</f>
        <v>0.0909090909090909</v>
      </c>
      <c r="J495" s="29">
        <f>VLOOKUP(VLOOKUP($B495,BTS!$E$2:$F$60,2,FALSE),Transpose_Avg_msg_dw!$O$1:$AA$52,8,FALSE)</f>
        <v>0.142857142857143</v>
      </c>
      <c r="K495" s="29">
        <f>VLOOKUP(VLOOKUP($B495,BTS!$E$2:$F$60,2,FALSE),Transpose_Avg_msg_dw!$O$1:$AA$52,9,FALSE)</f>
        <v>0</v>
      </c>
      <c r="L495" s="29">
        <f>VLOOKUP(VLOOKUP($B495,BTS!$E$2:$F$60,2,FALSE),Transpose_Avg_msg_dw!$O$1:$AA$52,10,FALSE)</f>
        <v>0.10</v>
      </c>
      <c r="M495" s="29">
        <f>VLOOKUP(VLOOKUP($B495,BTS!$E$2:$F$60,2,FALSE),Transpose_Avg_msg_dw!$O$1:$AA$52,11,FALSE)</f>
        <v>0.142857142857143</v>
      </c>
      <c r="N495" s="29">
        <f>VLOOKUP(VLOOKUP($B495,BTS!$E$2:$F$60,2,FALSE),Transpose_Avg_msg_dw!$O$1:$AA$52,12,FALSE)</f>
        <v>0</v>
      </c>
      <c r="O495" s="110">
        <f>VLOOKUP(VLOOKUP($B495,BTS!$E$2:$F$60,2,FALSE),Transpose_Avg_msg_dw!$O$1:$AA$52,13,FALSE)</f>
        <v>0</v>
      </c>
    </row>
    <row r="496" spans="2:15" ht="17" hidden="1" outlineLevel="1" thickBot="1">
      <c r="B496" s="31" t="s">
        <v>139</v>
      </c>
      <c r="C496" s="28">
        <f>VLOOKUP(VLOOKUP($B496,VName,2,FALSE),Regression_msg_dw!$J$7:$K$50,2,FALSE)</f>
        <v>0</v>
      </c>
      <c r="D496" s="29">
        <f>VLOOKUP(VLOOKUP($B496,BTS!$E$2:$F$60,2,FALSE),Transpose_Avg_msg_dw!$O$1:$AA$52,2,FALSE)</f>
        <v>0.0434782608695652</v>
      </c>
      <c r="E496" s="29">
        <f>VLOOKUP(VLOOKUP($B496,BTS!$E$2:$F$60,2,FALSE),Transpose_Avg_msg_dw!$O$1:$AA$52,3,FALSE)</f>
        <v>0.05</v>
      </c>
      <c r="F496" s="29">
        <f>VLOOKUP(VLOOKUP($B496,BTS!$E$2:$F$60,2,FALSE),Transpose_Avg_msg_dw!$O$1:$AA$52,4,FALSE)</f>
        <v>0.181818181818182</v>
      </c>
      <c r="G496" s="29">
        <f>VLOOKUP(VLOOKUP($B496,BTS!$E$2:$F$60,2,FALSE),Transpose_Avg_msg_dw!$O$1:$AA$52,5,FALSE)</f>
        <v>0.142857142857143</v>
      </c>
      <c r="H496" s="29">
        <f>VLOOKUP(VLOOKUP($B496,BTS!$E$2:$F$60,2,FALSE),Transpose_Avg_msg_dw!$O$1:$AA$52,6,FALSE)</f>
        <v>0</v>
      </c>
      <c r="I496" s="29">
        <f>VLOOKUP(VLOOKUP($B496,BTS!$E$2:$F$60,2,FALSE),Transpose_Avg_msg_dw!$O$1:$AA$52,7,FALSE)</f>
        <v>0</v>
      </c>
      <c r="J496" s="29">
        <f>VLOOKUP(VLOOKUP($B496,BTS!$E$2:$F$60,2,FALSE),Transpose_Avg_msg_dw!$O$1:$AA$52,8,FALSE)</f>
        <v>0</v>
      </c>
      <c r="K496" s="29">
        <f>VLOOKUP(VLOOKUP($B496,BTS!$E$2:$F$60,2,FALSE),Transpose_Avg_msg_dw!$O$1:$AA$52,9,FALSE)</f>
        <v>0.10</v>
      </c>
      <c r="L496" s="29">
        <f>VLOOKUP(VLOOKUP($B496,BTS!$E$2:$F$60,2,FALSE),Transpose_Avg_msg_dw!$O$1:$AA$52,10,FALSE)</f>
        <v>0</v>
      </c>
      <c r="M496" s="29">
        <f>VLOOKUP(VLOOKUP($B496,BTS!$E$2:$F$60,2,FALSE),Transpose_Avg_msg_dw!$O$1:$AA$52,11,FALSE)</f>
        <v>0</v>
      </c>
      <c r="N496" s="29">
        <f>VLOOKUP(VLOOKUP($B496,BTS!$E$2:$F$60,2,FALSE),Transpose_Avg_msg_dw!$O$1:$AA$52,12,FALSE)</f>
        <v>0</v>
      </c>
      <c r="O496" s="110">
        <f>VLOOKUP(VLOOKUP($B496,BTS!$E$2:$F$60,2,FALSE),Transpose_Avg_msg_dw!$O$1:$AA$52,13,FALSE)</f>
        <v>0</v>
      </c>
    </row>
    <row r="497" spans="2:15" ht="17" hidden="1" outlineLevel="1" thickBot="1">
      <c r="B497" s="31" t="s">
        <v>140</v>
      </c>
      <c r="C497" s="28">
        <f>VLOOKUP(VLOOKUP($B497,VName,2,FALSE),Regression_msg_dw!$J$7:$K$50,2,FALSE)</f>
        <v>0</v>
      </c>
      <c r="D497" s="29">
        <f>VLOOKUP(VLOOKUP($B497,BTS!$E$2:$F$60,2,FALSE),Transpose_Avg_msg_dw!$O$1:$AA$52,2,FALSE)</f>
        <v>0</v>
      </c>
      <c r="E497" s="29">
        <f>VLOOKUP(VLOOKUP($B497,BTS!$E$2:$F$60,2,FALSE),Transpose_Avg_msg_dw!$O$1:$AA$52,3,FALSE)</f>
        <v>0</v>
      </c>
      <c r="F497" s="29">
        <f>VLOOKUP(VLOOKUP($B497,BTS!$E$2:$F$60,2,FALSE),Transpose_Avg_msg_dw!$O$1:$AA$52,4,FALSE)</f>
        <v>0.0909090909090909</v>
      </c>
      <c r="G497" s="29">
        <f>VLOOKUP(VLOOKUP($B497,BTS!$E$2:$F$60,2,FALSE),Transpose_Avg_msg_dw!$O$1:$AA$52,5,FALSE)</f>
        <v>0</v>
      </c>
      <c r="H497" s="29">
        <f>VLOOKUP(VLOOKUP($B497,BTS!$E$2:$F$60,2,FALSE),Transpose_Avg_msg_dw!$O$1:$AA$52,6,FALSE)</f>
        <v>0</v>
      </c>
      <c r="I497" s="29">
        <f>VLOOKUP(VLOOKUP($B497,BTS!$E$2:$F$60,2,FALSE),Transpose_Avg_msg_dw!$O$1:$AA$52,7,FALSE)</f>
        <v>0</v>
      </c>
      <c r="J497" s="29">
        <f>VLOOKUP(VLOOKUP($B497,BTS!$E$2:$F$60,2,FALSE),Transpose_Avg_msg_dw!$O$1:$AA$52,8,FALSE)</f>
        <v>0.285714285714286</v>
      </c>
      <c r="K497" s="29">
        <f>VLOOKUP(VLOOKUP($B497,BTS!$E$2:$F$60,2,FALSE),Transpose_Avg_msg_dw!$O$1:$AA$52,9,FALSE)</f>
        <v>0</v>
      </c>
      <c r="L497" s="29">
        <f>VLOOKUP(VLOOKUP($B497,BTS!$E$2:$F$60,2,FALSE),Transpose_Avg_msg_dw!$O$1:$AA$52,10,FALSE)</f>
        <v>0</v>
      </c>
      <c r="M497" s="29">
        <f>VLOOKUP(VLOOKUP($B497,BTS!$E$2:$F$60,2,FALSE),Transpose_Avg_msg_dw!$O$1:$AA$52,11,FALSE)</f>
        <v>0</v>
      </c>
      <c r="N497" s="29">
        <f>VLOOKUP(VLOOKUP($B497,BTS!$E$2:$F$60,2,FALSE),Transpose_Avg_msg_dw!$O$1:$AA$52,12,FALSE)</f>
        <v>0</v>
      </c>
      <c r="O497" s="110">
        <f>VLOOKUP(VLOOKUP($B497,BTS!$E$2:$F$60,2,FALSE),Transpose_Avg_msg_dw!$O$1:$AA$52,13,FALSE)</f>
        <v>0</v>
      </c>
    </row>
    <row r="498" spans="2:15" ht="17" hidden="1" outlineLevel="1" thickBot="1">
      <c r="B498" s="31" t="s">
        <v>141</v>
      </c>
      <c r="C498" s="28">
        <f>VLOOKUP(VLOOKUP($B498,VName,2,FALSE),Regression_msg_dw!$J$7:$K$50,2,FALSE)</f>
        <v>0</v>
      </c>
      <c r="D498" s="29">
        <f>VLOOKUP(VLOOKUP($B498,BTS!$E$2:$F$60,2,FALSE),Transpose_Avg_msg_dw!$O$1:$AA$52,2,FALSE)</f>
        <v>0.282608695652174</v>
      </c>
      <c r="E498" s="29">
        <f>VLOOKUP(VLOOKUP($B498,BTS!$E$2:$F$60,2,FALSE),Transpose_Avg_msg_dw!$O$1:$AA$52,3,FALSE)</f>
        <v>0.25</v>
      </c>
      <c r="F498" s="29">
        <f>VLOOKUP(VLOOKUP($B498,BTS!$E$2:$F$60,2,FALSE),Transpose_Avg_msg_dw!$O$1:$AA$52,4,FALSE)</f>
        <v>0.0909090909090909</v>
      </c>
      <c r="G498" s="29">
        <f>VLOOKUP(VLOOKUP($B498,BTS!$E$2:$F$60,2,FALSE),Transpose_Avg_msg_dw!$O$1:$AA$52,5,FALSE)</f>
        <v>0</v>
      </c>
      <c r="H498" s="29">
        <f>VLOOKUP(VLOOKUP($B498,BTS!$E$2:$F$60,2,FALSE),Transpose_Avg_msg_dw!$O$1:$AA$52,6,FALSE)</f>
        <v>0.50</v>
      </c>
      <c r="I498" s="29">
        <f>VLOOKUP(VLOOKUP($B498,BTS!$E$2:$F$60,2,FALSE),Transpose_Avg_msg_dw!$O$1:$AA$52,7,FALSE)</f>
        <v>0.454545454545455</v>
      </c>
      <c r="J498" s="29">
        <f>VLOOKUP(VLOOKUP($B498,BTS!$E$2:$F$60,2,FALSE),Transpose_Avg_msg_dw!$O$1:$AA$52,8,FALSE)</f>
        <v>0.0714285714285714</v>
      </c>
      <c r="K498" s="29">
        <f>VLOOKUP(VLOOKUP($B498,BTS!$E$2:$F$60,2,FALSE),Transpose_Avg_msg_dw!$O$1:$AA$52,9,FALSE)</f>
        <v>0.10</v>
      </c>
      <c r="L498" s="29">
        <f>VLOOKUP(VLOOKUP($B498,BTS!$E$2:$F$60,2,FALSE),Transpose_Avg_msg_dw!$O$1:$AA$52,10,FALSE)</f>
        <v>0.10</v>
      </c>
      <c r="M498" s="29">
        <f>VLOOKUP(VLOOKUP($B498,BTS!$E$2:$F$60,2,FALSE),Transpose_Avg_msg_dw!$O$1:$AA$52,11,FALSE)</f>
        <v>0.428571428571429</v>
      </c>
      <c r="N498" s="29">
        <f>VLOOKUP(VLOOKUP($B498,BTS!$E$2:$F$60,2,FALSE),Transpose_Avg_msg_dw!$O$1:$AA$52,12,FALSE)</f>
        <v>0</v>
      </c>
      <c r="O498" s="110">
        <f>VLOOKUP(VLOOKUP($B498,BTS!$E$2:$F$60,2,FALSE),Transpose_Avg_msg_dw!$O$1:$AA$52,13,FALSE)</f>
        <v>0.285714285714286</v>
      </c>
    </row>
    <row r="499" spans="2:15" ht="17" hidden="1" outlineLevel="1" thickBot="1">
      <c r="B499" s="31" t="s">
        <v>142</v>
      </c>
      <c r="C499" s="28">
        <f>VLOOKUP(VLOOKUP($B499,VName,2,FALSE),Regression_msg_dw!$J$7:$K$50,2,FALSE)</f>
        <v>0.215066836388313</v>
      </c>
      <c r="D499" s="29">
        <f>VLOOKUP(VLOOKUP($B499,BTS!$E$2:$F$60,2,FALSE),Transpose_Avg_msg_dw!$O$1:$AA$52,2,FALSE)</f>
        <v>0.717391304347826</v>
      </c>
      <c r="E499" s="29">
        <f>VLOOKUP(VLOOKUP($B499,BTS!$E$2:$F$60,2,FALSE),Transpose_Avg_msg_dw!$O$1:$AA$52,3,FALSE)</f>
        <v>0.40</v>
      </c>
      <c r="F499" s="29">
        <f>VLOOKUP(VLOOKUP($B499,BTS!$E$2:$F$60,2,FALSE),Transpose_Avg_msg_dw!$O$1:$AA$52,4,FALSE)</f>
        <v>0.454545454545455</v>
      </c>
      <c r="G499" s="29">
        <f>VLOOKUP(VLOOKUP($B499,BTS!$E$2:$F$60,2,FALSE),Transpose_Avg_msg_dw!$O$1:$AA$52,5,FALSE)</f>
        <v>0.142857142857143</v>
      </c>
      <c r="H499" s="29">
        <f>VLOOKUP(VLOOKUP($B499,BTS!$E$2:$F$60,2,FALSE),Transpose_Avg_msg_dw!$O$1:$AA$52,6,FALSE)</f>
        <v>0.50</v>
      </c>
      <c r="I499" s="29">
        <f>VLOOKUP(VLOOKUP($B499,BTS!$E$2:$F$60,2,FALSE),Transpose_Avg_msg_dw!$O$1:$AA$52,7,FALSE)</f>
        <v>0.636363636363636</v>
      </c>
      <c r="J499" s="29">
        <f>VLOOKUP(VLOOKUP($B499,BTS!$E$2:$F$60,2,FALSE),Transpose_Avg_msg_dw!$O$1:$AA$52,8,FALSE)</f>
        <v>0.50</v>
      </c>
      <c r="K499" s="29">
        <f>VLOOKUP(VLOOKUP($B499,BTS!$E$2:$F$60,2,FALSE),Transpose_Avg_msg_dw!$O$1:$AA$52,9,FALSE)</f>
        <v>0.30</v>
      </c>
      <c r="L499" s="29">
        <f>VLOOKUP(VLOOKUP($B499,BTS!$E$2:$F$60,2,FALSE),Transpose_Avg_msg_dw!$O$1:$AA$52,10,FALSE)</f>
        <v>0.20</v>
      </c>
      <c r="M499" s="29">
        <f>VLOOKUP(VLOOKUP($B499,BTS!$E$2:$F$60,2,FALSE),Transpose_Avg_msg_dw!$O$1:$AA$52,11,FALSE)</f>
        <v>0.428571428571429</v>
      </c>
      <c r="N499" s="29">
        <f>VLOOKUP(VLOOKUP($B499,BTS!$E$2:$F$60,2,FALSE),Transpose_Avg_msg_dw!$O$1:$AA$52,12,FALSE)</f>
        <v>0.20</v>
      </c>
      <c r="O499" s="110">
        <f>VLOOKUP(VLOOKUP($B499,BTS!$E$2:$F$60,2,FALSE),Transpose_Avg_msg_dw!$O$1:$AA$52,13,FALSE)</f>
        <v>0.571428571428571</v>
      </c>
    </row>
    <row r="500" spans="2:15" ht="17" hidden="1" outlineLevel="1" thickBot="1">
      <c r="B500" s="31" t="s">
        <v>143</v>
      </c>
      <c r="C500" s="28">
        <f>VLOOKUP(VLOOKUP($B500,VName,2,FALSE),Regression_msg_dw!$J$7:$K$50,2,FALSE)</f>
        <v>0</v>
      </c>
      <c r="D500" s="29">
        <f>VLOOKUP(VLOOKUP($B500,BTS!$E$2:$F$60,2,FALSE),Transpose_Avg_msg_dw!$O$1:$AA$52,2,FALSE)</f>
        <v>0.0217391304347826</v>
      </c>
      <c r="E500" s="29">
        <f>VLOOKUP(VLOOKUP($B500,BTS!$E$2:$F$60,2,FALSE),Transpose_Avg_msg_dw!$O$1:$AA$52,3,FALSE)</f>
        <v>0</v>
      </c>
      <c r="F500" s="29">
        <f>VLOOKUP(VLOOKUP($B500,BTS!$E$2:$F$60,2,FALSE),Transpose_Avg_msg_dw!$O$1:$AA$52,4,FALSE)</f>
        <v>0</v>
      </c>
      <c r="G500" s="29">
        <f>VLOOKUP(VLOOKUP($B500,BTS!$E$2:$F$60,2,FALSE),Transpose_Avg_msg_dw!$O$1:$AA$52,5,FALSE)</f>
        <v>0</v>
      </c>
      <c r="H500" s="29">
        <f>VLOOKUP(VLOOKUP($B500,BTS!$E$2:$F$60,2,FALSE),Transpose_Avg_msg_dw!$O$1:$AA$52,6,FALSE)</f>
        <v>0</v>
      </c>
      <c r="I500" s="29">
        <f>VLOOKUP(VLOOKUP($B500,BTS!$E$2:$F$60,2,FALSE),Transpose_Avg_msg_dw!$O$1:$AA$52,7,FALSE)</f>
        <v>0</v>
      </c>
      <c r="J500" s="29">
        <f>VLOOKUP(VLOOKUP($B500,BTS!$E$2:$F$60,2,FALSE),Transpose_Avg_msg_dw!$O$1:$AA$52,8,FALSE)</f>
        <v>0.0714285714285714</v>
      </c>
      <c r="K500" s="29">
        <f>VLOOKUP(VLOOKUP($B500,BTS!$E$2:$F$60,2,FALSE),Transpose_Avg_msg_dw!$O$1:$AA$52,9,FALSE)</f>
        <v>0</v>
      </c>
      <c r="L500" s="29">
        <f>VLOOKUP(VLOOKUP($B500,BTS!$E$2:$F$60,2,FALSE),Transpose_Avg_msg_dw!$O$1:$AA$52,10,FALSE)</f>
        <v>0</v>
      </c>
      <c r="M500" s="29">
        <f>VLOOKUP(VLOOKUP($B500,BTS!$E$2:$F$60,2,FALSE),Transpose_Avg_msg_dw!$O$1:$AA$52,11,FALSE)</f>
        <v>0.285714285714286</v>
      </c>
      <c r="N500" s="29">
        <f>VLOOKUP(VLOOKUP($B500,BTS!$E$2:$F$60,2,FALSE),Transpose_Avg_msg_dw!$O$1:$AA$52,12,FALSE)</f>
        <v>0</v>
      </c>
      <c r="O500" s="110">
        <f>VLOOKUP(VLOOKUP($B500,BTS!$E$2:$F$60,2,FALSE),Transpose_Avg_msg_dw!$O$1:$AA$52,13,FALSE)</f>
        <v>0</v>
      </c>
    </row>
    <row r="501" spans="2:15" ht="17" hidden="1" outlineLevel="1" thickBot="1">
      <c r="B501" s="31" t="s">
        <v>144</v>
      </c>
      <c r="C501" s="28">
        <f>VLOOKUP(VLOOKUP($B501,VName,2,FALSE),Regression_msg_dw!$J$7:$K$50,2,FALSE)</f>
        <v>0</v>
      </c>
      <c r="D501" s="29">
        <f>VLOOKUP(VLOOKUP($B501,BTS!$E$2:$F$60,2,FALSE),Transpose_Avg_msg_dw!$O$1:$AA$52,2,FALSE)</f>
        <v>0</v>
      </c>
      <c r="E501" s="29">
        <f>VLOOKUP(VLOOKUP($B501,BTS!$E$2:$F$60,2,FALSE),Transpose_Avg_msg_dw!$O$1:$AA$52,3,FALSE)</f>
        <v>0.10</v>
      </c>
      <c r="F501" s="29">
        <f>VLOOKUP(VLOOKUP($B501,BTS!$E$2:$F$60,2,FALSE),Transpose_Avg_msg_dw!$O$1:$AA$52,4,FALSE)</f>
        <v>0.181818181818182</v>
      </c>
      <c r="G501" s="29">
        <f>VLOOKUP(VLOOKUP($B501,BTS!$E$2:$F$60,2,FALSE),Transpose_Avg_msg_dw!$O$1:$AA$52,5,FALSE)</f>
        <v>0</v>
      </c>
      <c r="H501" s="29">
        <f>VLOOKUP(VLOOKUP($B501,BTS!$E$2:$F$60,2,FALSE),Transpose_Avg_msg_dw!$O$1:$AA$52,6,FALSE)</f>
        <v>0</v>
      </c>
      <c r="I501" s="29">
        <f>VLOOKUP(VLOOKUP($B501,BTS!$E$2:$F$60,2,FALSE),Transpose_Avg_msg_dw!$O$1:$AA$52,7,FALSE)</f>
        <v>0</v>
      </c>
      <c r="J501" s="29">
        <f>VLOOKUP(VLOOKUP($B501,BTS!$E$2:$F$60,2,FALSE),Transpose_Avg_msg_dw!$O$1:$AA$52,8,FALSE)</f>
        <v>0.0714285714285714</v>
      </c>
      <c r="K501" s="29">
        <f>VLOOKUP(VLOOKUP($B501,BTS!$E$2:$F$60,2,FALSE),Transpose_Avg_msg_dw!$O$1:$AA$52,9,FALSE)</f>
        <v>0.10</v>
      </c>
      <c r="L501" s="29">
        <f>VLOOKUP(VLOOKUP($B501,BTS!$E$2:$F$60,2,FALSE),Transpose_Avg_msg_dw!$O$1:$AA$52,10,FALSE)</f>
        <v>0.10</v>
      </c>
      <c r="M501" s="29">
        <f>VLOOKUP(VLOOKUP($B501,BTS!$E$2:$F$60,2,FALSE),Transpose_Avg_msg_dw!$O$1:$AA$52,11,FALSE)</f>
        <v>0.142857142857143</v>
      </c>
      <c r="N501" s="29">
        <f>VLOOKUP(VLOOKUP($B501,BTS!$E$2:$F$60,2,FALSE),Transpose_Avg_msg_dw!$O$1:$AA$52,12,FALSE)</f>
        <v>0</v>
      </c>
      <c r="O501" s="110">
        <f>VLOOKUP(VLOOKUP($B501,BTS!$E$2:$F$60,2,FALSE),Transpose_Avg_msg_dw!$O$1:$AA$52,13,FALSE)</f>
        <v>0</v>
      </c>
    </row>
    <row r="502" spans="2:15" ht="16" hidden="1" outlineLevel="1" thickBot="1">
      <c r="B502" s="55" t="s">
        <v>145</v>
      </c>
      <c r="C502" s="28">
        <f>VLOOKUP(VLOOKUP($B502,VName,2,FALSE),Regression_msg_dw!$J$7:$K$50,2,FALSE)</f>
        <v>0</v>
      </c>
      <c r="D502" s="29">
        <f>VLOOKUP(VLOOKUP($B502,BTS!$E$2:$F$60,2,FALSE),Transpose_Avg_msg_dw!$O$1:$AA$52,2,FALSE)</f>
        <v>0.0652173913043478</v>
      </c>
      <c r="E502" s="29">
        <f>VLOOKUP(VLOOKUP($B502,BTS!$E$2:$F$60,2,FALSE),Transpose_Avg_msg_dw!$O$1:$AA$52,3,FALSE)</f>
        <v>0</v>
      </c>
      <c r="F502" s="29">
        <f>VLOOKUP(VLOOKUP($B502,BTS!$E$2:$F$60,2,FALSE),Transpose_Avg_msg_dw!$O$1:$AA$52,4,FALSE)</f>
        <v>0</v>
      </c>
      <c r="G502" s="29">
        <f>VLOOKUP(VLOOKUP($B502,BTS!$E$2:$F$60,2,FALSE),Transpose_Avg_msg_dw!$O$1:$AA$52,5,FALSE)</f>
        <v>0</v>
      </c>
      <c r="H502" s="29">
        <f>VLOOKUP(VLOOKUP($B502,BTS!$E$2:$F$60,2,FALSE),Transpose_Avg_msg_dw!$O$1:$AA$52,6,FALSE)</f>
        <v>0</v>
      </c>
      <c r="I502" s="29">
        <f>VLOOKUP(VLOOKUP($B502,BTS!$E$2:$F$60,2,FALSE),Transpose_Avg_msg_dw!$O$1:$AA$52,7,FALSE)</f>
        <v>0</v>
      </c>
      <c r="J502" s="29">
        <f>VLOOKUP(VLOOKUP($B502,BTS!$E$2:$F$60,2,FALSE),Transpose_Avg_msg_dw!$O$1:$AA$52,8,FALSE)</f>
        <v>0</v>
      </c>
      <c r="K502" s="29">
        <f>VLOOKUP(VLOOKUP($B502,BTS!$E$2:$F$60,2,FALSE),Transpose_Avg_msg_dw!$O$1:$AA$52,9,FALSE)</f>
        <v>0</v>
      </c>
      <c r="L502" s="29">
        <f>VLOOKUP(VLOOKUP($B502,BTS!$E$2:$F$60,2,FALSE),Transpose_Avg_msg_dw!$O$1:$AA$52,10,FALSE)</f>
        <v>0</v>
      </c>
      <c r="M502" s="29">
        <f>VLOOKUP(VLOOKUP($B502,BTS!$E$2:$F$60,2,FALSE),Transpose_Avg_msg_dw!$O$1:$AA$52,11,FALSE)</f>
        <v>0</v>
      </c>
      <c r="N502" s="29">
        <f>VLOOKUP(VLOOKUP($B502,BTS!$E$2:$F$60,2,FALSE),Transpose_Avg_msg_dw!$O$1:$AA$52,12,FALSE)</f>
        <v>0</v>
      </c>
      <c r="O502" s="110">
        <f>VLOOKUP(VLOOKUP($B502,BTS!$E$2:$F$60,2,FALSE),Transpose_Avg_msg_dw!$O$1:$AA$52,13,FALSE)</f>
        <v>0</v>
      </c>
    </row>
    <row r="503" spans="2:15" ht="17" hidden="1" outlineLevel="1" thickBot="1">
      <c r="B503" s="32" t="s">
        <v>146</v>
      </c>
      <c r="C503" s="28">
        <f>VLOOKUP(VLOOKUP($B503,VName,2,FALSE),Regression_msg_dw!$J$7:$K$50,2,FALSE)</f>
        <v>0</v>
      </c>
      <c r="D503" s="29">
        <f>VLOOKUP(VLOOKUP($B503,BTS!$E$2:$F$60,2,FALSE),Transpose_Avg_msg_dw!$O$1:$AA$52,2,FALSE)</f>
        <v>0.008691</v>
      </c>
      <c r="E503" s="29">
        <f>VLOOKUP(VLOOKUP($B503,BTS!$E$2:$F$60,2,FALSE),Transpose_Avg_msg_dw!$O$1:$AA$52,3,FALSE)</f>
        <v>0.005101</v>
      </c>
      <c r="F503" s="29">
        <f>VLOOKUP(VLOOKUP($B503,BTS!$E$2:$F$60,2,FALSE),Transpose_Avg_msg_dw!$O$1:$AA$52,4,FALSE)</f>
        <v>0.007289</v>
      </c>
      <c r="G503" s="29">
        <f>VLOOKUP(VLOOKUP($B503,BTS!$E$2:$F$60,2,FALSE),Transpose_Avg_msg_dw!$O$1:$AA$52,5,FALSE)</f>
        <v>0.013547</v>
      </c>
      <c r="H503" s="29">
        <f>VLOOKUP(VLOOKUP($B503,BTS!$E$2:$F$60,2,FALSE),Transpose_Avg_msg_dw!$O$1:$AA$52,6,FALSE)</f>
        <v>0.005192</v>
      </c>
      <c r="I503" s="29">
        <f>VLOOKUP(VLOOKUP($B503,BTS!$E$2:$F$60,2,FALSE),Transpose_Avg_msg_dw!$O$1:$AA$52,7,FALSE)</f>
        <v>0.015184</v>
      </c>
      <c r="J503" s="29">
        <f>VLOOKUP(VLOOKUP($B503,BTS!$E$2:$F$60,2,FALSE),Transpose_Avg_msg_dw!$O$1:$AA$52,8,FALSE)</f>
        <v>0.014522</v>
      </c>
      <c r="K503" s="29">
        <f>VLOOKUP(VLOOKUP($B503,BTS!$E$2:$F$60,2,FALSE),Transpose_Avg_msg_dw!$O$1:$AA$52,9,FALSE)</f>
        <v>0.010157</v>
      </c>
      <c r="L503" s="29">
        <f>VLOOKUP(VLOOKUP($B503,BTS!$E$2:$F$60,2,FALSE),Transpose_Avg_msg_dw!$O$1:$AA$52,10,FALSE)</f>
        <v>0.009691</v>
      </c>
      <c r="M503" s="29">
        <f>VLOOKUP(VLOOKUP($B503,BTS!$E$2:$F$60,2,FALSE),Transpose_Avg_msg_dw!$O$1:$AA$52,11,FALSE)</f>
        <v>0.00468</v>
      </c>
      <c r="N503" s="29">
        <f>VLOOKUP(VLOOKUP($B503,BTS!$E$2:$F$60,2,FALSE),Transpose_Avg_msg_dw!$O$1:$AA$52,12,FALSE)</f>
        <v>0.014089</v>
      </c>
      <c r="O503" s="110">
        <f>VLOOKUP(VLOOKUP($B503,BTS!$E$2:$F$60,2,FALSE),Transpose_Avg_msg_dw!$O$1:$AA$52,13,FALSE)</f>
        <v>0.001238</v>
      </c>
    </row>
    <row r="504" spans="2:15" ht="17" hidden="1" outlineLevel="1" thickBot="1">
      <c r="B504" s="30" t="s">
        <v>147</v>
      </c>
      <c r="C504" s="28">
        <f>VLOOKUP(VLOOKUP($B504,VName,2,FALSE),Regression_msg_dw!$J$7:$K$50,2,FALSE)</f>
        <v>16.8608600366363</v>
      </c>
      <c r="D504" s="29">
        <f>VLOOKUP(VLOOKUP($B504,BTS!$E$2:$F$60,2,FALSE),Transpose_Avg_msg_dw!$O$1:$AA$52,2,FALSE)</f>
        <v>0.064477</v>
      </c>
      <c r="E504" s="29">
        <f>VLOOKUP(VLOOKUP($B504,BTS!$E$2:$F$60,2,FALSE),Transpose_Avg_msg_dw!$O$1:$AA$52,3,FALSE)</f>
        <v>0.042467</v>
      </c>
      <c r="F504" s="29">
        <f>VLOOKUP(VLOOKUP($B504,BTS!$E$2:$F$60,2,FALSE),Transpose_Avg_msg_dw!$O$1:$AA$52,4,FALSE)</f>
        <v>0.051669</v>
      </c>
      <c r="G504" s="29">
        <f>VLOOKUP(VLOOKUP($B504,BTS!$E$2:$F$60,2,FALSE),Transpose_Avg_msg_dw!$O$1:$AA$52,5,FALSE)</f>
        <v>0.049529</v>
      </c>
      <c r="H504" s="29">
        <f>VLOOKUP(VLOOKUP($B504,BTS!$E$2:$F$60,2,FALSE),Transpose_Avg_msg_dw!$O$1:$AA$52,6,FALSE)</f>
        <v>0.061038</v>
      </c>
      <c r="I504" s="29">
        <f>VLOOKUP(VLOOKUP($B504,BTS!$E$2:$F$60,2,FALSE),Transpose_Avg_msg_dw!$O$1:$AA$52,7,FALSE)</f>
        <v>0.041407</v>
      </c>
      <c r="J504" s="29">
        <f>VLOOKUP(VLOOKUP($B504,BTS!$E$2:$F$60,2,FALSE),Transpose_Avg_msg_dw!$O$1:$AA$52,8,FALSE)</f>
        <v>0.049486</v>
      </c>
      <c r="K504" s="29">
        <f>VLOOKUP(VLOOKUP($B504,BTS!$E$2:$F$60,2,FALSE),Transpose_Avg_msg_dw!$O$1:$AA$52,9,FALSE)</f>
        <v>0.055378</v>
      </c>
      <c r="L504" s="29">
        <f>VLOOKUP(VLOOKUP($B504,BTS!$E$2:$F$60,2,FALSE),Transpose_Avg_msg_dw!$O$1:$AA$52,10,FALSE)</f>
        <v>0.042309</v>
      </c>
      <c r="M504" s="29">
        <f>VLOOKUP(VLOOKUP($B504,BTS!$E$2:$F$60,2,FALSE),Transpose_Avg_msg_dw!$O$1:$AA$52,11,FALSE)</f>
        <v>0.054896</v>
      </c>
      <c r="N504" s="29">
        <f>VLOOKUP(VLOOKUP($B504,BTS!$E$2:$F$60,2,FALSE),Transpose_Avg_msg_dw!$O$1:$AA$52,12,FALSE)</f>
        <v>0.057901</v>
      </c>
      <c r="O504" s="110">
        <f>VLOOKUP(VLOOKUP($B504,BTS!$E$2:$F$60,2,FALSE),Transpose_Avg_msg_dw!$O$1:$AA$52,13,FALSE)</f>
        <v>0.059977</v>
      </c>
    </row>
    <row r="505" spans="2:15" ht="17" hidden="1" outlineLevel="1" thickBot="1">
      <c r="B505" s="30" t="s">
        <v>148</v>
      </c>
      <c r="C505" s="28">
        <f>VLOOKUP(VLOOKUP($B505,VName,2,FALSE),Regression_msg_dw!$J$7:$K$50,2,FALSE)</f>
        <v>-2.40685959981799</v>
      </c>
      <c r="D505" s="29">
        <f>VLOOKUP(VLOOKUP($B505,BTS!$E$2:$F$60,2,FALSE),Transpose_Avg_msg_dw!$O$1:$AA$52,2,FALSE)</f>
        <v>0.140772</v>
      </c>
      <c r="E505" s="29">
        <f>VLOOKUP(VLOOKUP($B505,BTS!$E$2:$F$60,2,FALSE),Transpose_Avg_msg_dw!$O$1:$AA$52,3,FALSE)</f>
        <v>0.304375</v>
      </c>
      <c r="F505" s="29">
        <f>VLOOKUP(VLOOKUP($B505,BTS!$E$2:$F$60,2,FALSE),Transpose_Avg_msg_dw!$O$1:$AA$52,4,FALSE)</f>
        <v>0.225784</v>
      </c>
      <c r="G505" s="29">
        <f>VLOOKUP(VLOOKUP($B505,BTS!$E$2:$F$60,2,FALSE),Transpose_Avg_msg_dw!$O$1:$AA$52,5,FALSE)</f>
        <v>0.241784</v>
      </c>
      <c r="H505" s="29">
        <f>VLOOKUP(VLOOKUP($B505,BTS!$E$2:$F$60,2,FALSE),Transpose_Avg_msg_dw!$O$1:$AA$52,6,FALSE)</f>
        <v>0.084707</v>
      </c>
      <c r="I505" s="29">
        <f>VLOOKUP(VLOOKUP($B505,BTS!$E$2:$F$60,2,FALSE),Transpose_Avg_msg_dw!$O$1:$AA$52,7,FALSE)</f>
        <v>0.175511</v>
      </c>
      <c r="J505" s="29">
        <f>VLOOKUP(VLOOKUP($B505,BTS!$E$2:$F$60,2,FALSE),Transpose_Avg_msg_dw!$O$1:$AA$52,8,FALSE)</f>
        <v>0.158481</v>
      </c>
      <c r="K505" s="29">
        <f>VLOOKUP(VLOOKUP($B505,BTS!$E$2:$F$60,2,FALSE),Transpose_Avg_msg_dw!$O$1:$AA$52,9,FALSE)</f>
        <v>0.143471</v>
      </c>
      <c r="L505" s="29">
        <f>VLOOKUP(VLOOKUP($B505,BTS!$E$2:$F$60,2,FALSE),Transpose_Avg_msg_dw!$O$1:$AA$52,10,FALSE)</f>
        <v>0.289936</v>
      </c>
      <c r="M505" s="29">
        <f>VLOOKUP(VLOOKUP($B505,BTS!$E$2:$F$60,2,FALSE),Transpose_Avg_msg_dw!$O$1:$AA$52,11,FALSE)</f>
        <v>0.155823</v>
      </c>
      <c r="N505" s="29">
        <f>VLOOKUP(VLOOKUP($B505,BTS!$E$2:$F$60,2,FALSE),Transpose_Avg_msg_dw!$O$1:$AA$52,12,FALSE)</f>
        <v>0.206352</v>
      </c>
      <c r="O505" s="110">
        <f>VLOOKUP(VLOOKUP($B505,BTS!$E$2:$F$60,2,FALSE),Transpose_Avg_msg_dw!$O$1:$AA$52,13,FALSE)</f>
        <v>0.089479</v>
      </c>
    </row>
    <row r="506" spans="2:15" ht="17" hidden="1" outlineLevel="1" thickBot="1">
      <c r="B506" s="30" t="s">
        <v>149</v>
      </c>
      <c r="C506" s="28">
        <f>VLOOKUP(VLOOKUP($B506,VName,2,FALSE),Regression_msg_dw!$J$7:$K$50,2,FALSE)</f>
        <v>-43.31052483109</v>
      </c>
      <c r="D506" s="29">
        <f>VLOOKUP(VLOOKUP($B506,BTS!$E$2:$F$60,2,FALSE),Transpose_Avg_msg_dw!$O$1:$AA$52,2,FALSE)</f>
        <v>0.008448</v>
      </c>
      <c r="E506" s="29">
        <f>VLOOKUP(VLOOKUP($B506,BTS!$E$2:$F$60,2,FALSE),Transpose_Avg_msg_dw!$O$1:$AA$52,3,FALSE)</f>
        <v>0.008877</v>
      </c>
      <c r="F506" s="29">
        <f>VLOOKUP(VLOOKUP($B506,BTS!$E$2:$F$60,2,FALSE),Transpose_Avg_msg_dw!$O$1:$AA$52,4,FALSE)</f>
        <v>0.009521</v>
      </c>
      <c r="G506" s="29">
        <f>VLOOKUP(VLOOKUP($B506,BTS!$E$2:$F$60,2,FALSE),Transpose_Avg_msg_dw!$O$1:$AA$52,5,FALSE)</f>
        <v>0.008506</v>
      </c>
      <c r="H506" s="29">
        <f>VLOOKUP(VLOOKUP($B506,BTS!$E$2:$F$60,2,FALSE),Transpose_Avg_msg_dw!$O$1:$AA$52,6,FALSE)</f>
        <v>0.008491</v>
      </c>
      <c r="I506" s="29">
        <f>VLOOKUP(VLOOKUP($B506,BTS!$E$2:$F$60,2,FALSE),Transpose_Avg_msg_dw!$O$1:$AA$52,7,FALSE)</f>
        <v>0.008435</v>
      </c>
      <c r="J506" s="29">
        <f>VLOOKUP(VLOOKUP($B506,BTS!$E$2:$F$60,2,FALSE),Transpose_Avg_msg_dw!$O$1:$AA$52,8,FALSE)</f>
        <v>0.011219</v>
      </c>
      <c r="K506" s="29">
        <f>VLOOKUP(VLOOKUP($B506,BTS!$E$2:$F$60,2,FALSE),Transpose_Avg_msg_dw!$O$1:$AA$52,9,FALSE)</f>
        <v>0.010511</v>
      </c>
      <c r="L506" s="29">
        <f>VLOOKUP(VLOOKUP($B506,BTS!$E$2:$F$60,2,FALSE),Transpose_Avg_msg_dw!$O$1:$AA$52,10,FALSE)</f>
        <v>0.006454</v>
      </c>
      <c r="M506" s="29">
        <f>VLOOKUP(VLOOKUP($B506,BTS!$E$2:$F$60,2,FALSE),Transpose_Avg_msg_dw!$O$1:$AA$52,11,FALSE)</f>
        <v>0.005352</v>
      </c>
      <c r="N506" s="29">
        <f>VLOOKUP(VLOOKUP($B506,BTS!$E$2:$F$60,2,FALSE),Transpose_Avg_msg_dw!$O$1:$AA$52,12,FALSE)</f>
        <v>0.011939</v>
      </c>
      <c r="O506" s="110">
        <f>VLOOKUP(VLOOKUP($B506,BTS!$E$2:$F$60,2,FALSE),Transpose_Avg_msg_dw!$O$1:$AA$52,13,FALSE)</f>
        <v>0.011805</v>
      </c>
    </row>
    <row r="507" spans="2:15" ht="17" hidden="1" outlineLevel="1" thickBot="1">
      <c r="B507" s="30" t="s">
        <v>150</v>
      </c>
      <c r="C507" s="28">
        <f>VLOOKUP(VLOOKUP($B507,VName,2,FALSE),Regression_msg_dw!$J$7:$K$50,2,FALSE)</f>
        <v>0</v>
      </c>
      <c r="D507" s="29">
        <f>VLOOKUP(VLOOKUP($B507,BTS!$E$2:$F$60,2,FALSE),Transpose_Avg_msg_dw!$O$1:$AA$52,2,FALSE)</f>
        <v>0.032467</v>
      </c>
      <c r="E507" s="29">
        <f>VLOOKUP(VLOOKUP($B507,BTS!$E$2:$F$60,2,FALSE),Transpose_Avg_msg_dw!$O$1:$AA$52,3,FALSE)</f>
        <v>0.032168</v>
      </c>
      <c r="F507" s="29">
        <f>VLOOKUP(VLOOKUP($B507,BTS!$E$2:$F$60,2,FALSE),Transpose_Avg_msg_dw!$O$1:$AA$52,4,FALSE)</f>
        <v>0.041736</v>
      </c>
      <c r="G507" s="29">
        <f>VLOOKUP(VLOOKUP($B507,BTS!$E$2:$F$60,2,FALSE),Transpose_Avg_msg_dw!$O$1:$AA$52,5,FALSE)</f>
        <v>0.031245</v>
      </c>
      <c r="H507" s="29">
        <f>VLOOKUP(VLOOKUP($B507,BTS!$E$2:$F$60,2,FALSE),Transpose_Avg_msg_dw!$O$1:$AA$52,6,FALSE)</f>
        <v>0.058558</v>
      </c>
      <c r="I507" s="29">
        <f>VLOOKUP(VLOOKUP($B507,BTS!$E$2:$F$60,2,FALSE),Transpose_Avg_msg_dw!$O$1:$AA$52,7,FALSE)</f>
        <v>0.036335</v>
      </c>
      <c r="J507" s="29">
        <f>VLOOKUP(VLOOKUP($B507,BTS!$E$2:$F$60,2,FALSE),Transpose_Avg_msg_dw!$O$1:$AA$52,8,FALSE)</f>
        <v>0.035314</v>
      </c>
      <c r="K507" s="29">
        <f>VLOOKUP(VLOOKUP($B507,BTS!$E$2:$F$60,2,FALSE),Transpose_Avg_msg_dw!$O$1:$AA$52,9,FALSE)</f>
        <v>0.031958</v>
      </c>
      <c r="L507" s="29">
        <f>VLOOKUP(VLOOKUP($B507,BTS!$E$2:$F$60,2,FALSE),Transpose_Avg_msg_dw!$O$1:$AA$52,10,FALSE)</f>
        <v>0.026898</v>
      </c>
      <c r="M507" s="29">
        <f>VLOOKUP(VLOOKUP($B507,BTS!$E$2:$F$60,2,FALSE),Transpose_Avg_msg_dw!$O$1:$AA$52,11,FALSE)</f>
        <v>0.041742</v>
      </c>
      <c r="N507" s="29">
        <f>VLOOKUP(VLOOKUP($B507,BTS!$E$2:$F$60,2,FALSE),Transpose_Avg_msg_dw!$O$1:$AA$52,12,FALSE)</f>
        <v>0.0326</v>
      </c>
      <c r="O507" s="110">
        <f>VLOOKUP(VLOOKUP($B507,BTS!$E$2:$F$60,2,FALSE),Transpose_Avg_msg_dw!$O$1:$AA$52,13,FALSE)</f>
        <v>0.055496</v>
      </c>
    </row>
    <row r="508" spans="2:15" ht="17" hidden="1" outlineLevel="1" thickBot="1">
      <c r="B508" s="30" t="s">
        <v>151</v>
      </c>
      <c r="C508" s="28">
        <f>VLOOKUP(VLOOKUP($B508,VName,2,FALSE),Regression_msg_dw!$J$7:$K$50,2,FALSE)</f>
        <v>0</v>
      </c>
      <c r="D508" s="29">
        <f>VLOOKUP(VLOOKUP($B508,BTS!$E$2:$F$60,2,FALSE),Transpose_Avg_msg_dw!$O$1:$AA$52,2,FALSE)</f>
        <v>0.092459</v>
      </c>
      <c r="E508" s="29">
        <f>VLOOKUP(VLOOKUP($B508,BTS!$E$2:$F$60,2,FALSE),Transpose_Avg_msg_dw!$O$1:$AA$52,3,FALSE)</f>
        <v>0.075612</v>
      </c>
      <c r="F508" s="29">
        <f>VLOOKUP(VLOOKUP($B508,BTS!$E$2:$F$60,2,FALSE),Transpose_Avg_msg_dw!$O$1:$AA$52,4,FALSE)</f>
        <v>0.080817</v>
      </c>
      <c r="G508" s="29">
        <f>VLOOKUP(VLOOKUP($B508,BTS!$E$2:$F$60,2,FALSE),Transpose_Avg_msg_dw!$O$1:$AA$52,5,FALSE)</f>
        <v>0.061551</v>
      </c>
      <c r="H508" s="29">
        <f>VLOOKUP(VLOOKUP($B508,BTS!$E$2:$F$60,2,FALSE),Transpose_Avg_msg_dw!$O$1:$AA$52,6,FALSE)</f>
        <v>0.125254</v>
      </c>
      <c r="I508" s="29">
        <f>VLOOKUP(VLOOKUP($B508,BTS!$E$2:$F$60,2,FALSE),Transpose_Avg_msg_dw!$O$1:$AA$52,7,FALSE)</f>
        <v>0.068678</v>
      </c>
      <c r="J508" s="29">
        <f>VLOOKUP(VLOOKUP($B508,BTS!$E$2:$F$60,2,FALSE),Transpose_Avg_msg_dw!$O$1:$AA$52,8,FALSE)</f>
        <v>0.051768</v>
      </c>
      <c r="K508" s="29">
        <f>VLOOKUP(VLOOKUP($B508,BTS!$E$2:$F$60,2,FALSE),Transpose_Avg_msg_dw!$O$1:$AA$52,9,FALSE)</f>
        <v>0.077317</v>
      </c>
      <c r="L508" s="29">
        <f>VLOOKUP(VLOOKUP($B508,BTS!$E$2:$F$60,2,FALSE),Transpose_Avg_msg_dw!$O$1:$AA$52,10,FALSE)</f>
        <v>0.076403</v>
      </c>
      <c r="M508" s="29">
        <f>VLOOKUP(VLOOKUP($B508,BTS!$E$2:$F$60,2,FALSE),Transpose_Avg_msg_dw!$O$1:$AA$52,11,FALSE)</f>
        <v>0.075359</v>
      </c>
      <c r="N508" s="29">
        <f>VLOOKUP(VLOOKUP($B508,BTS!$E$2:$F$60,2,FALSE),Transpose_Avg_msg_dw!$O$1:$AA$52,12,FALSE)</f>
        <v>0.092931</v>
      </c>
      <c r="O508" s="110">
        <f>VLOOKUP(VLOOKUP($B508,BTS!$E$2:$F$60,2,FALSE),Transpose_Avg_msg_dw!$O$1:$AA$52,13,FALSE)</f>
        <v>0.173571</v>
      </c>
    </row>
    <row r="509" spans="2:15" ht="17" hidden="1" outlineLevel="1" thickBot="1">
      <c r="B509" s="30" t="s">
        <v>152</v>
      </c>
      <c r="C509" s="28">
        <f>VLOOKUP(VLOOKUP($B509,VName,2,FALSE),Regression_msg_dw!$J$7:$K$50,2,FALSE)</f>
        <v>0</v>
      </c>
      <c r="D509" s="29">
        <f>VLOOKUP(VLOOKUP($B509,BTS!$E$2:$F$60,2,FALSE),Transpose_Avg_msg_dw!$O$1:$AA$52,2,FALSE)</f>
        <v>0.23273</v>
      </c>
      <c r="E509" s="29">
        <f>VLOOKUP(VLOOKUP($B509,BTS!$E$2:$F$60,2,FALSE),Transpose_Avg_msg_dw!$O$1:$AA$52,3,FALSE)</f>
        <v>0.212331</v>
      </c>
      <c r="F509" s="29">
        <f>VLOOKUP(VLOOKUP($B509,BTS!$E$2:$F$60,2,FALSE),Transpose_Avg_msg_dw!$O$1:$AA$52,4,FALSE)</f>
        <v>0.22685</v>
      </c>
      <c r="G509" s="29">
        <f>VLOOKUP(VLOOKUP($B509,BTS!$E$2:$F$60,2,FALSE),Transpose_Avg_msg_dw!$O$1:$AA$52,5,FALSE)</f>
        <v>0.247493</v>
      </c>
      <c r="H509" s="29">
        <f>VLOOKUP(VLOOKUP($B509,BTS!$E$2:$F$60,2,FALSE),Transpose_Avg_msg_dw!$O$1:$AA$52,6,FALSE)</f>
        <v>0.19837</v>
      </c>
      <c r="I509" s="29">
        <f>VLOOKUP(VLOOKUP($B509,BTS!$E$2:$F$60,2,FALSE),Transpose_Avg_msg_dw!$O$1:$AA$52,7,FALSE)</f>
        <v>0.293563</v>
      </c>
      <c r="J509" s="29">
        <f>VLOOKUP(VLOOKUP($B509,BTS!$E$2:$F$60,2,FALSE),Transpose_Avg_msg_dw!$O$1:$AA$52,8,FALSE)</f>
        <v>0.262876</v>
      </c>
      <c r="K509" s="29">
        <f>VLOOKUP(VLOOKUP($B509,BTS!$E$2:$F$60,2,FALSE),Transpose_Avg_msg_dw!$O$1:$AA$52,9,FALSE)</f>
        <v>0.288302</v>
      </c>
      <c r="L509" s="29">
        <f>VLOOKUP(VLOOKUP($B509,BTS!$E$2:$F$60,2,FALSE),Transpose_Avg_msg_dw!$O$1:$AA$52,10,FALSE)</f>
        <v>0.194429</v>
      </c>
      <c r="M509" s="29">
        <f>VLOOKUP(VLOOKUP($B509,BTS!$E$2:$F$60,2,FALSE),Transpose_Avg_msg_dw!$O$1:$AA$52,11,FALSE)</f>
        <v>0.221184</v>
      </c>
      <c r="N509" s="29">
        <f>VLOOKUP(VLOOKUP($B509,BTS!$E$2:$F$60,2,FALSE),Transpose_Avg_msg_dw!$O$1:$AA$52,12,FALSE)</f>
        <v>0.223663</v>
      </c>
      <c r="O509" s="110">
        <f>VLOOKUP(VLOOKUP($B509,BTS!$E$2:$F$60,2,FALSE),Transpose_Avg_msg_dw!$O$1:$AA$52,13,FALSE)</f>
        <v>0.246757</v>
      </c>
    </row>
    <row r="510" spans="2:15" ht="17" hidden="1" outlineLevel="1" thickBot="1">
      <c r="B510" s="30" t="s">
        <v>153</v>
      </c>
      <c r="C510" s="28">
        <f>VLOOKUP(VLOOKUP($B510,VName,2,FALSE),Regression_msg_dw!$J$7:$K$50,2,FALSE)</f>
        <v>0</v>
      </c>
      <c r="D510" s="29">
        <f>VLOOKUP(VLOOKUP($B510,BTS!$E$2:$F$60,2,FALSE),Transpose_Avg_msg_dw!$O$1:$AA$52,2,FALSE)</f>
        <v>0.123562</v>
      </c>
      <c r="E510" s="29">
        <f>VLOOKUP(VLOOKUP($B510,BTS!$E$2:$F$60,2,FALSE),Transpose_Avg_msg_dw!$O$1:$AA$52,3,FALSE)</f>
        <v>0.088726</v>
      </c>
      <c r="F510" s="29">
        <f>VLOOKUP(VLOOKUP($B510,BTS!$E$2:$F$60,2,FALSE),Transpose_Avg_msg_dw!$O$1:$AA$52,4,FALSE)</f>
        <v>0.093723</v>
      </c>
      <c r="G510" s="29">
        <f>VLOOKUP(VLOOKUP($B510,BTS!$E$2:$F$60,2,FALSE),Transpose_Avg_msg_dw!$O$1:$AA$52,5,FALSE)</f>
        <v>0.105381</v>
      </c>
      <c r="H510" s="29">
        <f>VLOOKUP(VLOOKUP($B510,BTS!$E$2:$F$60,2,FALSE),Transpose_Avg_msg_dw!$O$1:$AA$52,6,FALSE)</f>
        <v>0.121901</v>
      </c>
      <c r="I510" s="29">
        <f>VLOOKUP(VLOOKUP($B510,BTS!$E$2:$F$60,2,FALSE),Transpose_Avg_msg_dw!$O$1:$AA$52,7,FALSE)</f>
        <v>0.105727</v>
      </c>
      <c r="J510" s="29">
        <f>VLOOKUP(VLOOKUP($B510,BTS!$E$2:$F$60,2,FALSE),Transpose_Avg_msg_dw!$O$1:$AA$52,8,FALSE)</f>
        <v>0.113968</v>
      </c>
      <c r="K510" s="29">
        <f>VLOOKUP(VLOOKUP($B510,BTS!$E$2:$F$60,2,FALSE),Transpose_Avg_msg_dw!$O$1:$AA$52,9,FALSE)</f>
        <v>0.120518</v>
      </c>
      <c r="L510" s="29">
        <f>VLOOKUP(VLOOKUP($B510,BTS!$E$2:$F$60,2,FALSE),Transpose_Avg_msg_dw!$O$1:$AA$52,10,FALSE)</f>
        <v>0.095935</v>
      </c>
      <c r="M510" s="29">
        <f>VLOOKUP(VLOOKUP($B510,BTS!$E$2:$F$60,2,FALSE),Transpose_Avg_msg_dw!$O$1:$AA$52,11,FALSE)</f>
        <v>0.116922</v>
      </c>
      <c r="N510" s="29">
        <f>VLOOKUP(VLOOKUP($B510,BTS!$E$2:$F$60,2,FALSE),Transpose_Avg_msg_dw!$O$1:$AA$52,12,FALSE)</f>
        <v>0.102044</v>
      </c>
      <c r="O510" s="110">
        <f>VLOOKUP(VLOOKUP($B510,BTS!$E$2:$F$60,2,FALSE),Transpose_Avg_msg_dw!$O$1:$AA$52,13,FALSE)</f>
        <v>0.090521</v>
      </c>
    </row>
    <row r="511" spans="2:15" ht="17" hidden="1" outlineLevel="1" thickBot="1">
      <c r="B511" s="30" t="s">
        <v>154</v>
      </c>
      <c r="C511" s="28">
        <f>VLOOKUP(VLOOKUP($B511,VName,2,FALSE),Regression_msg_dw!$J$7:$K$50,2,FALSE)</f>
        <v>0</v>
      </c>
      <c r="D511" s="29">
        <f>VLOOKUP(VLOOKUP($B511,BTS!$E$2:$F$60,2,FALSE),Transpose_Avg_msg_dw!$O$1:$AA$52,2,FALSE)</f>
        <v>0.039221</v>
      </c>
      <c r="E511" s="29">
        <f>VLOOKUP(VLOOKUP($B511,BTS!$E$2:$F$60,2,FALSE),Transpose_Avg_msg_dw!$O$1:$AA$52,3,FALSE)</f>
        <v>0.028498</v>
      </c>
      <c r="F511" s="29">
        <f>VLOOKUP(VLOOKUP($B511,BTS!$E$2:$F$60,2,FALSE),Transpose_Avg_msg_dw!$O$1:$AA$52,4,FALSE)</f>
        <v>0.03138</v>
      </c>
      <c r="G511" s="29">
        <f>VLOOKUP(VLOOKUP($B511,BTS!$E$2:$F$60,2,FALSE),Transpose_Avg_msg_dw!$O$1:$AA$52,5,FALSE)</f>
        <v>0.027089</v>
      </c>
      <c r="H511" s="29">
        <f>VLOOKUP(VLOOKUP($B511,BTS!$E$2:$F$60,2,FALSE),Transpose_Avg_msg_dw!$O$1:$AA$52,6,FALSE)</f>
        <v>0.028421</v>
      </c>
      <c r="I511" s="29">
        <f>VLOOKUP(VLOOKUP($B511,BTS!$E$2:$F$60,2,FALSE),Transpose_Avg_msg_dw!$O$1:$AA$52,7,FALSE)</f>
        <v>0.027355</v>
      </c>
      <c r="J511" s="29">
        <f>VLOOKUP(VLOOKUP($B511,BTS!$E$2:$F$60,2,FALSE),Transpose_Avg_msg_dw!$O$1:$AA$52,8,FALSE)</f>
        <v>0.029118</v>
      </c>
      <c r="K511" s="29">
        <f>VLOOKUP(VLOOKUP($B511,BTS!$E$2:$F$60,2,FALSE),Transpose_Avg_msg_dw!$O$1:$AA$52,9,FALSE)</f>
        <v>0.025794</v>
      </c>
      <c r="L511" s="29">
        <f>VLOOKUP(VLOOKUP($B511,BTS!$E$2:$F$60,2,FALSE),Transpose_Avg_msg_dw!$O$1:$AA$52,10,FALSE)</f>
        <v>0.021778</v>
      </c>
      <c r="M511" s="29">
        <f>VLOOKUP(VLOOKUP($B511,BTS!$E$2:$F$60,2,FALSE),Transpose_Avg_msg_dw!$O$1:$AA$52,11,FALSE)</f>
        <v>0.024742</v>
      </c>
      <c r="N511" s="29">
        <f>VLOOKUP(VLOOKUP($B511,BTS!$E$2:$F$60,2,FALSE),Transpose_Avg_msg_dw!$O$1:$AA$52,12,FALSE)</f>
        <v>0.029576</v>
      </c>
      <c r="O511" s="110">
        <f>VLOOKUP(VLOOKUP($B511,BTS!$E$2:$F$60,2,FALSE),Transpose_Avg_msg_dw!$O$1:$AA$52,13,FALSE)</f>
        <v>0.033121</v>
      </c>
    </row>
    <row r="512" spans="2:15" ht="16" hidden="1" outlineLevel="1" thickBot="1">
      <c r="B512" s="55" t="s">
        <v>155</v>
      </c>
      <c r="C512" s="28">
        <f>VLOOKUP(VLOOKUP($B512,VName,2,FALSE),Regression_msg_dw!$J$7:$K$50,2,FALSE)</f>
        <v>0</v>
      </c>
      <c r="D512" s="29">
        <f>VLOOKUP(VLOOKUP($B512,BTS!$E$2:$F$60,2,FALSE),Transpose_Avg_msg_dw!$O$1:$AA$52,2,FALSE)</f>
        <v>0.210439</v>
      </c>
      <c r="E512" s="29">
        <f>VLOOKUP(VLOOKUP($B512,BTS!$E$2:$F$60,2,FALSE),Transpose_Avg_msg_dw!$O$1:$AA$52,3,FALSE)</f>
        <v>0.171628</v>
      </c>
      <c r="F512" s="29">
        <f>VLOOKUP(VLOOKUP($B512,BTS!$E$2:$F$60,2,FALSE),Transpose_Avg_msg_dw!$O$1:$AA$52,4,FALSE)</f>
        <v>0.19901</v>
      </c>
      <c r="G512" s="29">
        <f>VLOOKUP(VLOOKUP($B512,BTS!$E$2:$F$60,2,FALSE),Transpose_Avg_msg_dw!$O$1:$AA$52,5,FALSE)</f>
        <v>0.166463</v>
      </c>
      <c r="H512" s="29">
        <f>VLOOKUP(VLOOKUP($B512,BTS!$E$2:$F$60,2,FALSE),Transpose_Avg_msg_dw!$O$1:$AA$52,6,FALSE)</f>
        <v>0.270746</v>
      </c>
      <c r="I512" s="29">
        <f>VLOOKUP(VLOOKUP($B512,BTS!$E$2:$F$60,2,FALSE),Transpose_Avg_msg_dw!$O$1:$AA$52,7,FALSE)</f>
        <v>0.183452</v>
      </c>
      <c r="J512" s="29">
        <f>VLOOKUP(VLOOKUP($B512,BTS!$E$2:$F$60,2,FALSE),Transpose_Avg_msg_dw!$O$1:$AA$52,8,FALSE)</f>
        <v>0.201548</v>
      </c>
      <c r="K512" s="29">
        <f>VLOOKUP(VLOOKUP($B512,BTS!$E$2:$F$60,2,FALSE),Transpose_Avg_msg_dw!$O$1:$AA$52,9,FALSE)</f>
        <v>0.154778</v>
      </c>
      <c r="L512" s="29">
        <f>VLOOKUP(VLOOKUP($B512,BTS!$E$2:$F$60,2,FALSE),Transpose_Avg_msg_dw!$O$1:$AA$52,10,FALSE)</f>
        <v>0.192703</v>
      </c>
      <c r="M512" s="29">
        <f>VLOOKUP(VLOOKUP($B512,BTS!$E$2:$F$60,2,FALSE),Transpose_Avg_msg_dw!$O$1:$AA$52,11,FALSE)</f>
        <v>0.256324</v>
      </c>
      <c r="N512" s="29">
        <f>VLOOKUP(VLOOKUP($B512,BTS!$E$2:$F$60,2,FALSE),Transpose_Avg_msg_dw!$O$1:$AA$52,12,FALSE)</f>
        <v>0.192987</v>
      </c>
      <c r="O512" s="110">
        <f>VLOOKUP(VLOOKUP($B512,BTS!$E$2:$F$60,2,FALSE),Transpose_Avg_msg_dw!$O$1:$AA$52,13,FALSE)</f>
        <v>0.188525</v>
      </c>
    </row>
    <row r="513" spans="2:15" ht="17" hidden="1" outlineLevel="1" thickBot="1">
      <c r="B513" s="33" t="s">
        <v>156</v>
      </c>
      <c r="C513" s="28">
        <f>VLOOKUP(VLOOKUP($B513,VName,2,FALSE),Regression_msg_dw!$J$7:$K$50,2,FALSE)</f>
        <v>0</v>
      </c>
      <c r="D513" s="29">
        <f>VLOOKUP(VLOOKUP($B513,BTS!$E$2:$F$60,2,FALSE),Transpose_Avg_msg_dw!$O$1:$AA$52,2,FALSE)</f>
        <v>0.046734</v>
      </c>
      <c r="E513" s="29">
        <f>VLOOKUP(VLOOKUP($B513,BTS!$E$2:$F$60,2,FALSE),Transpose_Avg_msg_dw!$O$1:$AA$52,3,FALSE)</f>
        <v>0.030217</v>
      </c>
      <c r="F513" s="29">
        <f>VLOOKUP(VLOOKUP($B513,BTS!$E$2:$F$60,2,FALSE),Transpose_Avg_msg_dw!$O$1:$AA$52,4,FALSE)</f>
        <v>0.032221</v>
      </c>
      <c r="G513" s="29">
        <f>VLOOKUP(VLOOKUP($B513,BTS!$E$2:$F$60,2,FALSE),Transpose_Avg_msg_dw!$O$1:$AA$52,5,FALSE)</f>
        <v>0.047414</v>
      </c>
      <c r="H513" s="29">
        <f>VLOOKUP(VLOOKUP($B513,BTS!$E$2:$F$60,2,FALSE),Transpose_Avg_msg_dw!$O$1:$AA$52,6,FALSE)</f>
        <v>0.037322</v>
      </c>
      <c r="I513" s="29">
        <f>VLOOKUP(VLOOKUP($B513,BTS!$E$2:$F$60,2,FALSE),Transpose_Avg_msg_dw!$O$1:$AA$52,7,FALSE)</f>
        <v>0.044352</v>
      </c>
      <c r="J513" s="29">
        <f>VLOOKUP(VLOOKUP($B513,BTS!$E$2:$F$60,2,FALSE),Transpose_Avg_msg_dw!$O$1:$AA$52,8,FALSE)</f>
        <v>0.071699</v>
      </c>
      <c r="K513" s="29">
        <f>VLOOKUP(VLOOKUP($B513,BTS!$E$2:$F$60,2,FALSE),Transpose_Avg_msg_dw!$O$1:$AA$52,9,FALSE)</f>
        <v>0.081816</v>
      </c>
      <c r="L513" s="29">
        <f>VLOOKUP(VLOOKUP($B513,BTS!$E$2:$F$60,2,FALSE),Transpose_Avg_msg_dw!$O$1:$AA$52,10,FALSE)</f>
        <v>0.043464</v>
      </c>
      <c r="M513" s="29">
        <f>VLOOKUP(VLOOKUP($B513,BTS!$E$2:$F$60,2,FALSE),Transpose_Avg_msg_dw!$O$1:$AA$52,11,FALSE)</f>
        <v>0.042976</v>
      </c>
      <c r="N513" s="29">
        <f>VLOOKUP(VLOOKUP($B513,BTS!$E$2:$F$60,2,FALSE),Transpose_Avg_msg_dw!$O$1:$AA$52,12,FALSE)</f>
        <v>0.035919</v>
      </c>
      <c r="O513" s="110">
        <f>VLOOKUP(VLOOKUP($B513,BTS!$E$2:$F$60,2,FALSE),Transpose_Avg_msg_dw!$O$1:$AA$52,13,FALSE)</f>
        <v>0.04951</v>
      </c>
    </row>
    <row r="514" spans="2:15" ht="16" hidden="1" outlineLevel="1" thickBot="1">
      <c r="B514" s="56" t="s">
        <v>157</v>
      </c>
      <c r="C514" s="28">
        <f>VLOOKUP(VLOOKUP($B514,VName,2,FALSE),Regression_msg_dw!$J$7:$K$50,2,FALSE)</f>
        <v>0</v>
      </c>
      <c r="D514" s="29">
        <f>VLOOKUP(VLOOKUP($B514,BTS!$E$2:$F$60,2,FALSE),Transpose_Avg_msg_dw!$O$1:$AA$52,2,FALSE)</f>
        <v>0.057027</v>
      </c>
      <c r="E514" s="29">
        <f>VLOOKUP(VLOOKUP($B514,BTS!$E$2:$F$60,2,FALSE),Transpose_Avg_msg_dw!$O$1:$AA$52,3,FALSE)</f>
        <v>0.049609</v>
      </c>
      <c r="F514" s="29">
        <f>VLOOKUP(VLOOKUP($B514,BTS!$E$2:$F$60,2,FALSE),Transpose_Avg_msg_dw!$O$1:$AA$52,4,FALSE)</f>
        <v>0.04589</v>
      </c>
      <c r="G514" s="29">
        <f>VLOOKUP(VLOOKUP($B514,BTS!$E$2:$F$60,2,FALSE),Transpose_Avg_msg_dw!$O$1:$AA$52,5,FALSE)</f>
        <v>0.049589</v>
      </c>
      <c r="H514" s="29">
        <f>VLOOKUP(VLOOKUP($B514,BTS!$E$2:$F$60,2,FALSE),Transpose_Avg_msg_dw!$O$1:$AA$52,6,FALSE)</f>
        <v>0.037361</v>
      </c>
      <c r="I514" s="29">
        <f>VLOOKUP(VLOOKUP($B514,BTS!$E$2:$F$60,2,FALSE),Transpose_Avg_msg_dw!$O$1:$AA$52,7,FALSE)</f>
        <v>0.048832</v>
      </c>
      <c r="J514" s="29">
        <f>VLOOKUP(VLOOKUP($B514,BTS!$E$2:$F$60,2,FALSE),Transpose_Avg_msg_dw!$O$1:$AA$52,8,FALSE)</f>
        <v>0.047812</v>
      </c>
      <c r="K514" s="29">
        <f>VLOOKUP(VLOOKUP($B514,BTS!$E$2:$F$60,2,FALSE),Transpose_Avg_msg_dw!$O$1:$AA$52,9,FALSE)</f>
        <v>0.046265</v>
      </c>
      <c r="L514" s="29">
        <f>VLOOKUP(VLOOKUP($B514,BTS!$E$2:$F$60,2,FALSE),Transpose_Avg_msg_dw!$O$1:$AA$52,10,FALSE)</f>
        <v>0.040274</v>
      </c>
      <c r="M514" s="29">
        <f>VLOOKUP(VLOOKUP($B514,BTS!$E$2:$F$60,2,FALSE),Transpose_Avg_msg_dw!$O$1:$AA$52,11,FALSE)</f>
        <v>0.042436</v>
      </c>
      <c r="N514" s="29">
        <f>VLOOKUP(VLOOKUP($B514,BTS!$E$2:$F$60,2,FALSE),Transpose_Avg_msg_dw!$O$1:$AA$52,12,FALSE)</f>
        <v>0.040603</v>
      </c>
      <c r="O514" s="110">
        <f>VLOOKUP(VLOOKUP($B514,BTS!$E$2:$F$60,2,FALSE),Transpose_Avg_msg_dw!$O$1:$AA$52,13,FALSE)</f>
        <v>0.044708</v>
      </c>
    </row>
    <row r="515" spans="2:15" ht="16" hidden="1" outlineLevel="1">
      <c r="B515" s="34" t="s">
        <v>159</v>
      </c>
      <c r="C515" s="35"/>
      <c r="D515" s="92">
        <f>VLOOKUP(INDEX(BTS!$A$3:$A$14,MATCH(D$11,BTS!$C$3:$C$14,0),1)&amp;".region",Regression_msg_dw!$J$51:$K$63,2,FALSE)</f>
        <v>0.0670391844930634</v>
      </c>
      <c r="E515" s="92">
        <f>VLOOKUP(INDEX(BTS!$A$3:$A$14,MATCH(E$11,BTS!$C$3:$C$14,0),1)&amp;".region",Regression_msg_dw!$J$51:$K$63,2,FALSE)</f>
        <v>0.8561128341018964</v>
      </c>
      <c r="F515" s="92">
        <f>VLOOKUP(INDEX(BTS!$A$3:$A$14,MATCH(F$11,BTS!$C$3:$C$14,0),1)&amp;".region",Regression_msg_dw!$J$51:$K$63,2,FALSE)</f>
        <v>0.8381173909466924</v>
      </c>
      <c r="G515" s="92">
        <f>VLOOKUP(INDEX(BTS!$A$3:$A$14,MATCH(G$11,BTS!$C$3:$C$14,0),1)&amp;".region",Regression_msg_dw!$J$51:$K$63,2,FALSE)</f>
        <v>0.8421697852675214</v>
      </c>
      <c r="H515" s="92">
        <f>VLOOKUP(INDEX(BTS!$A$3:$A$14,MATCH(H$11,BTS!$C$3:$C$14,0),1)&amp;".region",Regression_msg_dw!$J$51:$K$63,2,FALSE)</f>
        <v>0.06056690135718952</v>
      </c>
      <c r="I515" s="92">
        <f>VLOOKUP(INDEX(BTS!$A$3:$A$14,MATCH(I$11,BTS!$C$3:$C$14,0),1)&amp;".region",Regression_msg_dw!$J$51:$K$63,2,FALSE)</f>
        <v>0.5431387596995925</v>
      </c>
      <c r="J515" s="92">
        <f>VLOOKUP(INDEX(BTS!$A$3:$A$14,MATCH(J$11,BTS!$C$3:$C$14,0),1)&amp;".region",Regression_msg_dw!$J$51:$K$63,2,FALSE)</f>
        <v>0.4414028193824234</v>
      </c>
      <c r="K515" s="92">
        <f>VLOOKUP(INDEX(BTS!$A$3:$A$14,MATCH(K$11,BTS!$C$3:$C$14,0),1)&amp;".region",Regression_msg_dw!$J$51:$K$63,2,FALSE)</f>
        <v>0.3518802258045844</v>
      </c>
      <c r="L515" s="92">
        <f>VLOOKUP(INDEX(BTS!$A$3:$A$14,MATCH(L$11,BTS!$C$3:$C$14,0),1)&amp;".region",Regression_msg_dw!$J$51:$K$63,2,FALSE)</f>
        <v>0.8364821538204574</v>
      </c>
      <c r="M515" s="92">
        <f>VLOOKUP(INDEX(BTS!$A$3:$A$14,MATCH(M$11,BTS!$C$3:$C$14,0),1)&amp;".region",Regression_msg_dw!$J$51:$K$63,2,FALSE)</f>
        <v>0.2910230857777234</v>
      </c>
      <c r="N515" s="92">
        <f>VLOOKUP(INDEX(BTS!$A$3:$A$14,MATCH(N$11,BTS!$C$3:$C$14,0),1)&amp;".region",Regression_msg_dw!$J$51:$K$63,2,FALSE)</f>
        <v>0.4228405551748534</v>
      </c>
      <c r="O515" s="111">
        <f>VLOOKUP(INDEX(BTS!$A$3:$A$14,MATCH(O$11,BTS!$C$3:$C$14,0),1)&amp;".region",Regression_msg_dw!$J$51:$K$63,2,FALSE)</f>
        <v>0.2803615524315254</v>
      </c>
    </row>
    <row r="516" spans="2:15" ht="16" hidden="1" outlineLevel="1" thickBot="1">
      <c r="B516" s="36" t="s">
        <v>215</v>
      </c>
      <c r="C516" s="37"/>
      <c r="D516" s="38">
        <f>D515-AVERAGE($D$515:$O$515)</f>
        <v>-0.4188887528617302</v>
      </c>
      <c r="E516" s="38">
        <f t="shared" si="29" ref="E516:O516">E515-AVERAGE($D$515:$O$515)</f>
        <v>0.3701848967471028</v>
      </c>
      <c r="F516" s="38">
        <f t="shared" si="29"/>
        <v>0.35218945359189874</v>
      </c>
      <c r="G516" s="38">
        <f t="shared" si="29"/>
        <v>0.3562418479127278</v>
      </c>
      <c r="H516" s="38">
        <f t="shared" si="29"/>
        <v>-0.4253610359976041</v>
      </c>
      <c r="I516" s="38">
        <f t="shared" si="29"/>
        <v>0.05721082234479885</v>
      </c>
      <c r="J516" s="38">
        <f t="shared" si="29"/>
        <v>-0.04452511797237024</v>
      </c>
      <c r="K516" s="38">
        <f t="shared" si="29"/>
        <v>-0.13404771155020923</v>
      </c>
      <c r="L516" s="38">
        <f t="shared" si="29"/>
        <v>0.3505542164656638</v>
      </c>
      <c r="M516" s="38">
        <f t="shared" si="29"/>
        <v>-0.19490485157707022</v>
      </c>
      <c r="N516" s="38">
        <f t="shared" si="29"/>
        <v>-0.0630873821799402</v>
      </c>
      <c r="O516" s="216">
        <f t="shared" si="29"/>
        <v>-0.20556638492326823</v>
      </c>
    </row>
    <row r="517" spans="2:15" ht="20" collapsed="1" thickBot="1">
      <c r="B517" s="197" t="s">
        <v>108</v>
      </c>
      <c r="C517" s="198"/>
      <c r="D517" s="199"/>
      <c r="E517" s="198"/>
      <c r="F517" s="198"/>
      <c r="G517" s="198"/>
      <c r="H517" s="198"/>
      <c r="I517" s="198"/>
      <c r="J517" s="198"/>
      <c r="K517" s="198"/>
      <c r="L517" s="198"/>
      <c r="M517" s="198"/>
      <c r="N517" s="198"/>
      <c r="O517" s="200"/>
    </row>
    <row r="519" spans="1:1" ht="16" thickBot="1">
      <c r="A519" s="181" t="s">
        <v>42</v>
      </c>
    </row>
    <row r="520" spans="2:15" ht="15">
      <c r="B520" s="217" t="s">
        <v>192</v>
      </c>
      <c r="C520" s="218"/>
      <c r="D520" s="219" t="s">
        <v>193</v>
      </c>
      <c r="E520" s="220" t="s">
        <v>194</v>
      </c>
      <c r="F520" s="220" t="s">
        <v>195</v>
      </c>
      <c r="G520" s="220" t="s">
        <v>196</v>
      </c>
      <c r="H520" s="220" t="s">
        <v>197</v>
      </c>
      <c r="I520" s="220" t="s">
        <v>198</v>
      </c>
      <c r="J520" s="220" t="s">
        <v>199</v>
      </c>
      <c r="K520" s="220" t="s">
        <v>200</v>
      </c>
      <c r="L520" s="220" t="s">
        <v>201</v>
      </c>
      <c r="M520" s="220" t="s">
        <v>202</v>
      </c>
      <c r="N520" s="220" t="s">
        <v>203</v>
      </c>
      <c r="O520" s="221" t="s">
        <v>204</v>
      </c>
    </row>
    <row r="521" spans="2:15" ht="15">
      <c r="B521" s="14" t="s">
        <v>205</v>
      </c>
      <c r="C521" s="188" t="s">
        <v>225</v>
      </c>
      <c r="D521" s="189">
        <f>SUMPRODUCT($C$530:$C$568,D$530:D$568)+D$569</f>
        <v>0.4366425201470411</v>
      </c>
      <c r="E521" s="189">
        <f t="shared" si="30" ref="E521:O521">SUMPRODUCT($C$530:$C$568,E$530:E$568)+E$569</f>
        <v>0.4992181029255772</v>
      </c>
      <c r="F521" s="189">
        <f t="shared" si="30"/>
        <v>0.5152780999997417</v>
      </c>
      <c r="G521" s="189">
        <f t="shared" si="30"/>
        <v>0.51774057362248</v>
      </c>
      <c r="H521" s="189">
        <f t="shared" si="30"/>
        <v>0.45804037016704313</v>
      </c>
      <c r="I521" s="189">
        <f t="shared" si="30"/>
        <v>0.44103959686788197</v>
      </c>
      <c r="J521" s="189">
        <f t="shared" si="30"/>
        <v>0.4878420510084438</v>
      </c>
      <c r="K521" s="189">
        <f t="shared" si="30"/>
        <v>0.47387945803918163</v>
      </c>
      <c r="L521" s="189">
        <f t="shared" si="30"/>
        <v>0.48959476619667364</v>
      </c>
      <c r="M521" s="189">
        <f t="shared" si="30"/>
        <v>0.44144453391077443</v>
      </c>
      <c r="N521" s="189">
        <f t="shared" si="30"/>
        <v>0.5814089441135464</v>
      </c>
      <c r="O521" s="231">
        <f t="shared" si="30"/>
        <v>0.4782282130770863</v>
      </c>
    </row>
    <row r="522" spans="2:15" ht="15">
      <c r="B522" s="14" t="s">
        <v>207</v>
      </c>
      <c r="C522" s="16" t="s">
        <v>226</v>
      </c>
      <c r="D522" s="190">
        <f>SUMPRODUCT($C$576:$C$614,D$576:D$614)+D$615</f>
        <v>0.7908067756762313</v>
      </c>
      <c r="E522" s="190">
        <f t="shared" si="31" ref="E522:O522">SUMPRODUCT($C$576:$C$614,E$576:E$614)+E$615</f>
        <v>0.6880326861430222</v>
      </c>
      <c r="F522" s="190">
        <f t="shared" si="31"/>
        <v>0.7727147755122181</v>
      </c>
      <c r="G522" s="190">
        <f t="shared" si="31"/>
        <v>0.7443489025980315</v>
      </c>
      <c r="H522" s="190">
        <f t="shared" si="31"/>
        <v>0.7205220126973917</v>
      </c>
      <c r="I522" s="190">
        <f t="shared" si="31"/>
        <v>0.7984898625771314</v>
      </c>
      <c r="J522" s="190">
        <f t="shared" si="31"/>
        <v>0.7539545513841738</v>
      </c>
      <c r="K522" s="190">
        <f t="shared" si="31"/>
        <v>0.8291149666034123</v>
      </c>
      <c r="L522" s="190">
        <f t="shared" si="31"/>
        <v>0.8019062105442201</v>
      </c>
      <c r="M522" s="190">
        <f t="shared" si="31"/>
        <v>0.6838113258794353</v>
      </c>
      <c r="N522" s="190">
        <f t="shared" si="31"/>
        <v>0.6859430499044105</v>
      </c>
      <c r="O522" s="232">
        <f t="shared" si="31"/>
        <v>0.6809089024149723</v>
      </c>
    </row>
    <row r="523" spans="2:15" ht="15">
      <c r="B523" s="14" t="s">
        <v>177</v>
      </c>
      <c r="C523" s="15" t="s">
        <v>227</v>
      </c>
      <c r="D523" s="191">
        <f t="shared" si="32" ref="D523:O523">SUMPRODUCT(D$622:D$661,$C$622:$C$661)+D$662</f>
        <v>-55416.72973427863</v>
      </c>
      <c r="E523" s="191">
        <f t="shared" si="32"/>
        <v>-50402.63740371468</v>
      </c>
      <c r="F523" s="191">
        <f t="shared" si="32"/>
        <v>-54906.622364816736</v>
      </c>
      <c r="G523" s="191">
        <f t="shared" si="32"/>
        <v>-57345.00738780371</v>
      </c>
      <c r="H523" s="191">
        <f t="shared" si="32"/>
        <v>-49893.9480772648</v>
      </c>
      <c r="I523" s="191">
        <f t="shared" si="32"/>
        <v>-69159.62435045783</v>
      </c>
      <c r="J523" s="191">
        <f t="shared" si="32"/>
        <v>-60370.8776538537</v>
      </c>
      <c r="K523" s="191">
        <f t="shared" si="32"/>
        <v>-65707.35637689731</v>
      </c>
      <c r="L523" s="191">
        <f t="shared" si="32"/>
        <v>-44912.549209739955</v>
      </c>
      <c r="M523" s="191">
        <f t="shared" si="32"/>
        <v>-51302.56351389977</v>
      </c>
      <c r="N523" s="191">
        <f t="shared" si="32"/>
        <v>-52012.929791334485</v>
      </c>
      <c r="O523" s="235">
        <f t="shared" si="32"/>
        <v>-63539.67355331631</v>
      </c>
    </row>
    <row r="524" spans="2:15" ht="15">
      <c r="B524" s="14" t="s">
        <v>178</v>
      </c>
      <c r="C524" s="16" t="s">
        <v>228</v>
      </c>
      <c r="D524" s="192">
        <f>SUMPRODUCT($C$669:$C$707,D$669:D$707)+D$708</f>
        <v>2.3017719681448248</v>
      </c>
      <c r="E524" s="192">
        <f t="shared" si="33" ref="E524:O524">SUMPRODUCT($C$669:$C$707,E$669:E$707)+E$708</f>
        <v>1.2207206216881419</v>
      </c>
      <c r="F524" s="192">
        <f t="shared" si="33"/>
        <v>1.9332121798580912</v>
      </c>
      <c r="G524" s="192">
        <f t="shared" si="33"/>
        <v>1.6324816227714156</v>
      </c>
      <c r="H524" s="192">
        <f t="shared" si="33"/>
        <v>2.943047150863124</v>
      </c>
      <c r="I524" s="192">
        <f t="shared" si="33"/>
        <v>1.9689816334811996</v>
      </c>
      <c r="J524" s="192">
        <f t="shared" si="33"/>
        <v>2.3232161013492223</v>
      </c>
      <c r="K524" s="192">
        <f t="shared" si="33"/>
        <v>1.996883547392386</v>
      </c>
      <c r="L524" s="192">
        <f t="shared" si="33"/>
        <v>1.8002352349312172</v>
      </c>
      <c r="M524" s="192">
        <f t="shared" si="33"/>
        <v>2.6399154967144307</v>
      </c>
      <c r="N524" s="192">
        <f t="shared" si="33"/>
        <v>1.9735852749930343</v>
      </c>
      <c r="O524" s="233">
        <f t="shared" si="33"/>
        <v>2.067903265702293</v>
      </c>
    </row>
    <row r="525" spans="2:18" ht="16" thickBot="1">
      <c r="B525" s="23" t="s">
        <v>108</v>
      </c>
      <c r="C525" s="18" t="s">
        <v>229</v>
      </c>
      <c r="D525" s="193">
        <f>SUMPRODUCT($C$715:$C$753,D$715:D$753)+D$754</f>
        <v>-3.204883414490677</v>
      </c>
      <c r="E525" s="193">
        <f t="shared" si="34" ref="E525:O525">SUMPRODUCT($C$715:$C$753,E$715:E$753)+E$754</f>
        <v>-2.631393843310261</v>
      </c>
      <c r="F525" s="193">
        <f t="shared" si="34"/>
        <v>-3.0539939734298827</v>
      </c>
      <c r="G525" s="193">
        <f t="shared" si="34"/>
        <v>-2.605211026728982</v>
      </c>
      <c r="H525" s="193">
        <f t="shared" si="34"/>
        <v>-4.18871623900357</v>
      </c>
      <c r="I525" s="193">
        <f t="shared" si="34"/>
        <v>-2.819488205010812</v>
      </c>
      <c r="J525" s="193">
        <f t="shared" si="34"/>
        <v>-3.354907255989267</v>
      </c>
      <c r="K525" s="193">
        <f t="shared" si="34"/>
        <v>-2.4952585245725145</v>
      </c>
      <c r="L525" s="193">
        <f t="shared" si="34"/>
        <v>-3.1506115519627866</v>
      </c>
      <c r="M525" s="193">
        <f t="shared" si="34"/>
        <v>-4.173693162886016</v>
      </c>
      <c r="N525" s="193">
        <f t="shared" si="34"/>
        <v>-2.9304135707848005</v>
      </c>
      <c r="O525" s="234">
        <f t="shared" si="34"/>
        <v>-2.6927725605437827</v>
      </c>
      <c r="R525" s="243"/>
    </row>
    <row r="526" spans="18:18" ht="16" thickBot="1">
      <c r="R526" s="243"/>
    </row>
    <row r="527" spans="1:15" ht="20" hidden="1" outlineLevel="1" thickBot="1">
      <c r="A527" t="s">
        <v>212</v>
      </c>
      <c r="B527" s="222" t="s">
        <v>205</v>
      </c>
      <c r="C527" s="223"/>
      <c r="D527" s="224"/>
      <c r="E527" s="223"/>
      <c r="F527" s="223"/>
      <c r="G527" s="223"/>
      <c r="H527" s="223"/>
      <c r="I527" s="223"/>
      <c r="J527" s="223"/>
      <c r="K527" s="223"/>
      <c r="L527" s="223"/>
      <c r="M527" s="223"/>
      <c r="N527" s="223"/>
      <c r="O527" s="225"/>
    </row>
    <row r="528" spans="1:15" ht="16" hidden="1" outlineLevel="1" thickBot="1">
      <c r="A528" t="s">
        <v>42</v>
      </c>
      <c r="B528" s="226" t="s">
        <v>213</v>
      </c>
      <c r="C528" s="227"/>
      <c r="D528" s="228">
        <v>2024</v>
      </c>
      <c r="E528" s="228">
        <f>D528</f>
        <v>2024</v>
      </c>
      <c r="F528" s="228">
        <f t="shared" si="35" ref="F528:O528">E528</f>
        <v>2024</v>
      </c>
      <c r="G528" s="228">
        <f t="shared" si="35"/>
        <v>2024</v>
      </c>
      <c r="H528" s="228">
        <f t="shared" si="35"/>
        <v>2024</v>
      </c>
      <c r="I528" s="228">
        <f t="shared" si="35"/>
        <v>2024</v>
      </c>
      <c r="J528" s="228">
        <f t="shared" si="35"/>
        <v>2024</v>
      </c>
      <c r="K528" s="228">
        <f t="shared" si="35"/>
        <v>2024</v>
      </c>
      <c r="L528" s="228">
        <f t="shared" si="35"/>
        <v>2024</v>
      </c>
      <c r="M528" s="228">
        <f t="shared" si="35"/>
        <v>2024</v>
      </c>
      <c r="N528" s="228">
        <f t="shared" si="35"/>
        <v>2024</v>
      </c>
      <c r="O528" s="228">
        <f t="shared" si="35"/>
        <v>2024</v>
      </c>
    </row>
    <row r="529" spans="2:15" ht="16" hidden="1" outlineLevel="1" thickBot="1">
      <c r="B529" s="229" t="s">
        <v>214</v>
      </c>
      <c r="C529" s="230" t="s">
        <v>114</v>
      </c>
      <c r="D529" s="230" t="s">
        <v>85</v>
      </c>
      <c r="E529" s="230" t="s">
        <v>164</v>
      </c>
      <c r="F529" s="230" t="s">
        <v>77</v>
      </c>
      <c r="G529" s="230" t="s">
        <v>165</v>
      </c>
      <c r="H529" s="230" t="s">
        <v>166</v>
      </c>
      <c r="I529" s="230" t="s">
        <v>167</v>
      </c>
      <c r="J529" s="230" t="s">
        <v>168</v>
      </c>
      <c r="K529" s="230" t="s">
        <v>169</v>
      </c>
      <c r="L529" s="230" t="s">
        <v>170</v>
      </c>
      <c r="M529" s="230" t="s">
        <v>171</v>
      </c>
      <c r="N529" s="230" t="s">
        <v>172</v>
      </c>
      <c r="O529" s="230" t="s">
        <v>173</v>
      </c>
    </row>
    <row r="530" spans="1:18" ht="17" hidden="1" outlineLevel="1" thickBot="1">
      <c r="A530" s="27"/>
      <c r="B530" s="54" t="s">
        <v>115</v>
      </c>
      <c r="C530" s="28">
        <f>VLOOKUP(VLOOKUP($B530,VName,2,FALSE),Regression_q2er_youth!$U$7:$AC$57,2,FALSE)</f>
        <v>0</v>
      </c>
      <c r="D530" s="29">
        <f>VLOOKUP(VLOOKUP($B530,BTS!$E$2:$F$60,2,FALSE),Transpose_Avg_q2er_youth!$O$1:$AA$52,2,FALSE)</f>
        <v>0.540697674418605</v>
      </c>
      <c r="E530" s="29">
        <f>VLOOKUP(VLOOKUP($B530,BTS!$E$2:$F$60,2,FALSE),Transpose_Avg_q2er_youth!$O$1:$AA$52,3,FALSE)</f>
        <v>0.534883720930233</v>
      </c>
      <c r="F530" s="29">
        <f>VLOOKUP(VLOOKUP($B530,BTS!$E$2:$F$60,2,FALSE),Transpose_Avg_q2er_youth!$O$1:$AA$52,4,FALSE)</f>
        <v>0.704545454545455</v>
      </c>
      <c r="G530" s="29">
        <f>VLOOKUP(VLOOKUP($B530,BTS!$E$2:$F$60,2,FALSE),Transpose_Avg_q2er_youth!$O$1:$AA$52,5,FALSE)</f>
        <v>0.351351351351351</v>
      </c>
      <c r="H530" s="29">
        <f>VLOOKUP(VLOOKUP($B530,BTS!$E$2:$F$60,2,FALSE),Transpose_Avg_q2er_youth!$O$1:$AA$52,6,FALSE)</f>
        <v>0.574074074074074</v>
      </c>
      <c r="I530" s="29">
        <f>VLOOKUP(VLOOKUP($B530,BTS!$E$2:$F$60,2,FALSE),Transpose_Avg_q2er_youth!$O$1:$AA$52,7,FALSE)</f>
        <v>0.333333333333333</v>
      </c>
      <c r="J530" s="29">
        <f>VLOOKUP(VLOOKUP($B530,BTS!$E$2:$F$60,2,FALSE),Transpose_Avg_q2er_youth!$O$1:$AA$52,8,FALSE)</f>
        <v>0.50</v>
      </c>
      <c r="K530" s="29">
        <f>VLOOKUP(VLOOKUP($B530,BTS!$E$2:$F$60,2,FALSE),Transpose_Avg_q2er_youth!$O$1:$AA$52,9,FALSE)</f>
        <v>0.344827586206897</v>
      </c>
      <c r="L530" s="29">
        <f>VLOOKUP(VLOOKUP($B530,BTS!$E$2:$F$60,2,FALSE),Transpose_Avg_q2er_youth!$O$1:$AA$52,10,FALSE)</f>
        <v>0.555555555555556</v>
      </c>
      <c r="M530" s="29">
        <f>VLOOKUP(VLOOKUP($B530,BTS!$E$2:$F$60,2,FALSE),Transpose_Avg_q2er_youth!$O$1:$AA$52,11,FALSE)</f>
        <v>0.473684210526316</v>
      </c>
      <c r="N530" s="29">
        <f>VLOOKUP(VLOOKUP($B530,BTS!$E$2:$F$60,2,FALSE),Transpose_Avg_q2er_youth!$O$1:$AA$52,12,FALSE)</f>
        <v>0.486486486486487</v>
      </c>
      <c r="O530" s="110">
        <f>VLOOKUP(VLOOKUP($B530,BTS!$E$2:$F$60,2,FALSE),Transpose_Avg_q2er_youth!$O$1:$AA$52,13,FALSE)</f>
        <v>0.666666666666667</v>
      </c>
      <c r="Q530" s="243"/>
      <c r="R530" s="243"/>
    </row>
    <row r="531" spans="1:18" ht="17" hidden="1" outlineLevel="1" thickBot="1">
      <c r="A531" s="27"/>
      <c r="B531" s="242" t="s">
        <v>188</v>
      </c>
      <c r="C531" s="28">
        <f>VLOOKUP(VLOOKUP($B531,VName,2,FALSE),Regression_q2er_youth!$U$7:$AC$57,2,FALSE)</f>
        <v>0</v>
      </c>
      <c r="D531" s="29">
        <f>VLOOKUP(VLOOKUP($B531,BTS!$E$2:$F$60,2,FALSE),Transpose_Avg_q2er_youth!$O$1:$AA$52,2,FALSE)</f>
        <v>0.395348837209302</v>
      </c>
      <c r="E531" s="29">
        <f>VLOOKUP(VLOOKUP($B531,BTS!$E$2:$F$60,2,FALSE),Transpose_Avg_q2er_youth!$O$1:$AA$52,3,FALSE)</f>
        <v>0.465116279069767</v>
      </c>
      <c r="F531" s="29">
        <f>VLOOKUP(VLOOKUP($B531,BTS!$E$2:$F$60,2,FALSE),Transpose_Avg_q2er_youth!$O$1:$AA$52,4,FALSE)</f>
        <v>0.954545454545455</v>
      </c>
      <c r="G531" s="29">
        <f>VLOOKUP(VLOOKUP($B531,BTS!$E$2:$F$60,2,FALSE),Transpose_Avg_q2er_youth!$O$1:$AA$52,5,FALSE)</f>
        <v>0.864864864864865</v>
      </c>
      <c r="H531" s="29">
        <f>VLOOKUP(VLOOKUP($B531,BTS!$E$2:$F$60,2,FALSE),Transpose_Avg_q2er_youth!$O$1:$AA$52,6,FALSE)</f>
        <v>0.537037037037037</v>
      </c>
      <c r="I531" s="29">
        <f>VLOOKUP(VLOOKUP($B531,BTS!$E$2:$F$60,2,FALSE),Transpose_Avg_q2er_youth!$O$1:$AA$52,7,FALSE)</f>
        <v>0.333333333333333</v>
      </c>
      <c r="J531" s="29">
        <f>VLOOKUP(VLOOKUP($B531,BTS!$E$2:$F$60,2,FALSE),Transpose_Avg_q2er_youth!$O$1:$AA$52,8,FALSE)</f>
        <v>0.833333333333333</v>
      </c>
      <c r="K531" s="29">
        <f>VLOOKUP(VLOOKUP($B531,BTS!$E$2:$F$60,2,FALSE),Transpose_Avg_q2er_youth!$O$1:$AA$52,9,FALSE)</f>
        <v>0.551724137931034</v>
      </c>
      <c r="L531" s="29">
        <f>VLOOKUP(VLOOKUP($B531,BTS!$E$2:$F$60,2,FALSE),Transpose_Avg_q2er_youth!$O$1:$AA$52,10,FALSE)</f>
        <v>0.888888888888889</v>
      </c>
      <c r="M531" s="29">
        <f>VLOOKUP(VLOOKUP($B531,BTS!$E$2:$F$60,2,FALSE),Transpose_Avg_q2er_youth!$O$1:$AA$52,11,FALSE)</f>
        <v>0.315789473684211</v>
      </c>
      <c r="N531" s="29">
        <f>VLOOKUP(VLOOKUP($B531,BTS!$E$2:$F$60,2,FALSE),Transpose_Avg_q2er_youth!$O$1:$AA$52,12,FALSE)</f>
        <v>0.783783783783784</v>
      </c>
      <c r="O531" s="110">
        <f>VLOOKUP(VLOOKUP($B531,BTS!$E$2:$F$60,2,FALSE),Transpose_Avg_q2er_youth!$O$1:$AA$52,13,FALSE)</f>
        <v>0.444444444444444</v>
      </c>
      <c r="Q531" s="243"/>
      <c r="R531" s="243"/>
    </row>
    <row r="532" spans="1:18" ht="17" hidden="1" outlineLevel="1" thickBot="1">
      <c r="A532" s="27"/>
      <c r="B532" s="31" t="s">
        <v>116</v>
      </c>
      <c r="C532" s="28">
        <f>VLOOKUP(VLOOKUP($B532,VName,2,FALSE),Regression_q2er_youth!$U$7:$AC$57,2,FALSE)</f>
        <v>0</v>
      </c>
      <c r="D532" s="29">
        <f>VLOOKUP(VLOOKUP($B532,BTS!$E$2:$F$60,2,FALSE),Transpose_Avg_q2er_youth!$O$1:$AA$52,2,FALSE)</f>
        <v>0.575581395348837</v>
      </c>
      <c r="E532" s="29">
        <f>VLOOKUP(VLOOKUP($B532,BTS!$E$2:$F$60,2,FALSE),Transpose_Avg_q2er_youth!$O$1:$AA$52,3,FALSE)</f>
        <v>0.534883720930233</v>
      </c>
      <c r="F532" s="29">
        <f>VLOOKUP(VLOOKUP($B532,BTS!$E$2:$F$60,2,FALSE),Transpose_Avg_q2er_youth!$O$1:$AA$52,4,FALSE)</f>
        <v>0.0454545454545455</v>
      </c>
      <c r="G532" s="29">
        <f>VLOOKUP(VLOOKUP($B532,BTS!$E$2:$F$60,2,FALSE),Transpose_Avg_q2er_youth!$O$1:$AA$52,5,FALSE)</f>
        <v>0.135135135135135</v>
      </c>
      <c r="H532" s="29">
        <f>VLOOKUP(VLOOKUP($B532,BTS!$E$2:$F$60,2,FALSE),Transpose_Avg_q2er_youth!$O$1:$AA$52,6,FALSE)</f>
        <v>0.462962962962963</v>
      </c>
      <c r="I532" s="29">
        <f>VLOOKUP(VLOOKUP($B532,BTS!$E$2:$F$60,2,FALSE),Transpose_Avg_q2er_youth!$O$1:$AA$52,7,FALSE)</f>
        <v>0.666666666666667</v>
      </c>
      <c r="J532" s="29">
        <f>VLOOKUP(VLOOKUP($B532,BTS!$E$2:$F$60,2,FALSE),Transpose_Avg_q2er_youth!$O$1:$AA$52,8,FALSE)</f>
        <v>0.166666666666667</v>
      </c>
      <c r="K532" s="29">
        <f>VLOOKUP(VLOOKUP($B532,BTS!$E$2:$F$60,2,FALSE),Transpose_Avg_q2er_youth!$O$1:$AA$52,9,FALSE)</f>
        <v>0.448275862068966</v>
      </c>
      <c r="L532" s="29">
        <f>VLOOKUP(VLOOKUP($B532,BTS!$E$2:$F$60,2,FALSE),Transpose_Avg_q2er_youth!$O$1:$AA$52,10,FALSE)</f>
        <v>0.111111111111111</v>
      </c>
      <c r="M532" s="29">
        <f>VLOOKUP(VLOOKUP($B532,BTS!$E$2:$F$60,2,FALSE),Transpose_Avg_q2er_youth!$O$1:$AA$52,11,FALSE)</f>
        <v>0.684210526315789</v>
      </c>
      <c r="N532" s="29">
        <f>VLOOKUP(VLOOKUP($B532,BTS!$E$2:$F$60,2,FALSE),Transpose_Avg_q2er_youth!$O$1:$AA$52,12,FALSE)</f>
        <v>0.216216216216216</v>
      </c>
      <c r="O532" s="110">
        <f>VLOOKUP(VLOOKUP($B532,BTS!$E$2:$F$60,2,FALSE),Transpose_Avg_q2er_youth!$O$1:$AA$52,13,FALSE)</f>
        <v>0.555555555555556</v>
      </c>
      <c r="Q532" s="243"/>
      <c r="R532" s="243"/>
    </row>
    <row r="533" spans="1:18" ht="17" hidden="1" outlineLevel="1" thickBot="1">
      <c r="A533" s="27"/>
      <c r="B533" s="31" t="s">
        <v>121</v>
      </c>
      <c r="C533" s="28">
        <f>VLOOKUP(VLOOKUP($B533,VName,2,FALSE),Regression_q2er_youth!$U$7:$AC$57,2,FALSE)</f>
        <v>0</v>
      </c>
      <c r="D533" s="29">
        <f>VLOOKUP(VLOOKUP($B533,BTS!$E$2:$F$60,2,FALSE),Transpose_Avg_q2er_youth!$O$1:$AA$52,2,FALSE)</f>
        <v>0.558139534883721</v>
      </c>
      <c r="E533" s="29">
        <f>VLOOKUP(VLOOKUP($B533,BTS!$E$2:$F$60,2,FALSE),Transpose_Avg_q2er_youth!$O$1:$AA$52,3,FALSE)</f>
        <v>0.441860465116279</v>
      </c>
      <c r="F533" s="29">
        <f>VLOOKUP(VLOOKUP($B533,BTS!$E$2:$F$60,2,FALSE),Transpose_Avg_q2er_youth!$O$1:$AA$52,4,FALSE)</f>
        <v>0.0454545454545455</v>
      </c>
      <c r="G533" s="29">
        <f>VLOOKUP(VLOOKUP($B533,BTS!$E$2:$F$60,2,FALSE),Transpose_Avg_q2er_youth!$O$1:$AA$52,5,FALSE)</f>
        <v>0.189189189189189</v>
      </c>
      <c r="H533" s="29">
        <f>VLOOKUP(VLOOKUP($B533,BTS!$E$2:$F$60,2,FALSE),Transpose_Avg_q2er_youth!$O$1:$AA$52,6,FALSE)</f>
        <v>0.444444444444444</v>
      </c>
      <c r="I533" s="29">
        <f>VLOOKUP(VLOOKUP($B533,BTS!$E$2:$F$60,2,FALSE),Transpose_Avg_q2er_youth!$O$1:$AA$52,7,FALSE)</f>
        <v>0.222222222222222</v>
      </c>
      <c r="J533" s="29">
        <f>VLOOKUP(VLOOKUP($B533,BTS!$E$2:$F$60,2,FALSE),Transpose_Avg_q2er_youth!$O$1:$AA$52,8,FALSE)</f>
        <v>0.666666666666667</v>
      </c>
      <c r="K533" s="29">
        <f>VLOOKUP(VLOOKUP($B533,BTS!$E$2:$F$60,2,FALSE),Transpose_Avg_q2er_youth!$O$1:$AA$52,9,FALSE)</f>
        <v>0.448275862068966</v>
      </c>
      <c r="L533" s="29">
        <f>VLOOKUP(VLOOKUP($B533,BTS!$E$2:$F$60,2,FALSE),Transpose_Avg_q2er_youth!$O$1:$AA$52,10,FALSE)</f>
        <v>0.666666666666667</v>
      </c>
      <c r="M533" s="29">
        <f>VLOOKUP(VLOOKUP($B533,BTS!$E$2:$F$60,2,FALSE),Transpose_Avg_q2er_youth!$O$1:$AA$52,11,FALSE)</f>
        <v>0.684210526315789</v>
      </c>
      <c r="N533" s="29">
        <f>VLOOKUP(VLOOKUP($B533,BTS!$E$2:$F$60,2,FALSE),Transpose_Avg_q2er_youth!$O$1:$AA$52,12,FALSE)</f>
        <v>0.243243243243243</v>
      </c>
      <c r="O533" s="110">
        <f>VLOOKUP(VLOOKUP($B533,BTS!$E$2:$F$60,2,FALSE),Transpose_Avg_q2er_youth!$O$1:$AA$52,13,FALSE)</f>
        <v>0.50</v>
      </c>
      <c r="Q533" s="243"/>
      <c r="R533" s="243"/>
    </row>
    <row r="534" spans="1:18" ht="16" hidden="1" outlineLevel="1" thickBot="1">
      <c r="A534" s="27"/>
      <c r="B534" s="55" t="s">
        <v>122</v>
      </c>
      <c r="C534" s="28">
        <f>VLOOKUP(VLOOKUP($B534,VName,2,FALSE),Regression_q2er_youth!$U$7:$AC$57,2,FALSE)</f>
        <v>0</v>
      </c>
      <c r="D534" s="29">
        <f>VLOOKUP(VLOOKUP($B534,BTS!$E$2:$F$60,2,FALSE),Transpose_Avg_q2er_youth!$O$1:$AA$52,2,FALSE)</f>
        <v>0.0116279069767442</v>
      </c>
      <c r="E534" s="29">
        <f>VLOOKUP(VLOOKUP($B534,BTS!$E$2:$F$60,2,FALSE),Transpose_Avg_q2er_youth!$O$1:$AA$52,3,FALSE)</f>
        <v>0</v>
      </c>
      <c r="F534" s="29">
        <f>VLOOKUP(VLOOKUP($B534,BTS!$E$2:$F$60,2,FALSE),Transpose_Avg_q2er_youth!$O$1:$AA$52,4,FALSE)</f>
        <v>0</v>
      </c>
      <c r="G534" s="29">
        <f>VLOOKUP(VLOOKUP($B534,BTS!$E$2:$F$60,2,FALSE),Transpose_Avg_q2er_youth!$O$1:$AA$52,5,FALSE)</f>
        <v>0</v>
      </c>
      <c r="H534" s="29">
        <f>VLOOKUP(VLOOKUP($B534,BTS!$E$2:$F$60,2,FALSE),Transpose_Avg_q2er_youth!$O$1:$AA$52,6,FALSE)</f>
        <v>0</v>
      </c>
      <c r="I534" s="29">
        <f>VLOOKUP(VLOOKUP($B534,BTS!$E$2:$F$60,2,FALSE),Transpose_Avg_q2er_youth!$O$1:$AA$52,7,FALSE)</f>
        <v>0.111111111111111</v>
      </c>
      <c r="J534" s="29">
        <f>VLOOKUP(VLOOKUP($B534,BTS!$E$2:$F$60,2,FALSE),Transpose_Avg_q2er_youth!$O$1:$AA$52,8,FALSE)</f>
        <v>0</v>
      </c>
      <c r="K534" s="29">
        <f>VLOOKUP(VLOOKUP($B534,BTS!$E$2:$F$60,2,FALSE),Transpose_Avg_q2er_youth!$O$1:$AA$52,9,FALSE)</f>
        <v>0.0344827586206897</v>
      </c>
      <c r="L534" s="29">
        <f>VLOOKUP(VLOOKUP($B534,BTS!$E$2:$F$60,2,FALSE),Transpose_Avg_q2er_youth!$O$1:$AA$52,10,FALSE)</f>
        <v>0</v>
      </c>
      <c r="M534" s="29">
        <f>VLOOKUP(VLOOKUP($B534,BTS!$E$2:$F$60,2,FALSE),Transpose_Avg_q2er_youth!$O$1:$AA$52,11,FALSE)</f>
        <v>0.157894736842105</v>
      </c>
      <c r="N534" s="29">
        <f>VLOOKUP(VLOOKUP($B534,BTS!$E$2:$F$60,2,FALSE),Transpose_Avg_q2er_youth!$O$1:$AA$52,12,FALSE)</f>
        <v>0</v>
      </c>
      <c r="O534" s="110">
        <f>VLOOKUP(VLOOKUP($B534,BTS!$E$2:$F$60,2,FALSE),Transpose_Avg_q2er_youth!$O$1:$AA$52,13,FALSE)</f>
        <v>0</v>
      </c>
      <c r="Q534" s="243"/>
      <c r="R534" s="243"/>
    </row>
    <row r="535" spans="1:18" ht="17" hidden="1" outlineLevel="1" thickBot="1">
      <c r="A535" s="27"/>
      <c r="B535" s="31" t="s">
        <v>123</v>
      </c>
      <c r="C535" s="28">
        <f>VLOOKUP(VLOOKUP($B535,VName,2,FALSE),Regression_q2er_youth!$U$7:$AC$57,2,FALSE)</f>
        <v>0</v>
      </c>
      <c r="D535" s="29">
        <f>VLOOKUP(VLOOKUP($B535,BTS!$E$2:$F$60,2,FALSE),Transpose_Avg_q2er_youth!$O$1:$AA$52,2,FALSE)</f>
        <v>0</v>
      </c>
      <c r="E535" s="29">
        <f>VLOOKUP(VLOOKUP($B535,BTS!$E$2:$F$60,2,FALSE),Transpose_Avg_q2er_youth!$O$1:$AA$52,3,FALSE)</f>
        <v>0</v>
      </c>
      <c r="F535" s="29">
        <f>VLOOKUP(VLOOKUP($B535,BTS!$E$2:$F$60,2,FALSE),Transpose_Avg_q2er_youth!$O$1:$AA$52,4,FALSE)</f>
        <v>0</v>
      </c>
      <c r="G535" s="29">
        <f>VLOOKUP(VLOOKUP($B535,BTS!$E$2:$F$60,2,FALSE),Transpose_Avg_q2er_youth!$O$1:$AA$52,5,FALSE)</f>
        <v>0.027027027027027</v>
      </c>
      <c r="H535" s="29">
        <f>VLOOKUP(VLOOKUP($B535,BTS!$E$2:$F$60,2,FALSE),Transpose_Avg_q2er_youth!$O$1:$AA$52,6,FALSE)</f>
        <v>0.037037037037037</v>
      </c>
      <c r="I535" s="29">
        <f>VLOOKUP(VLOOKUP($B535,BTS!$E$2:$F$60,2,FALSE),Transpose_Avg_q2er_youth!$O$1:$AA$52,7,FALSE)</f>
        <v>0</v>
      </c>
      <c r="J535" s="29">
        <f>VLOOKUP(VLOOKUP($B535,BTS!$E$2:$F$60,2,FALSE),Transpose_Avg_q2er_youth!$O$1:$AA$52,8,FALSE)</f>
        <v>0</v>
      </c>
      <c r="K535" s="29">
        <f>VLOOKUP(VLOOKUP($B535,BTS!$E$2:$F$60,2,FALSE),Transpose_Avg_q2er_youth!$O$1:$AA$52,9,FALSE)</f>
        <v>0</v>
      </c>
      <c r="L535" s="29">
        <f>VLOOKUP(VLOOKUP($B535,BTS!$E$2:$F$60,2,FALSE),Transpose_Avg_q2er_youth!$O$1:$AA$52,10,FALSE)</f>
        <v>0</v>
      </c>
      <c r="M535" s="29">
        <f>VLOOKUP(VLOOKUP($B535,BTS!$E$2:$F$60,2,FALSE),Transpose_Avg_q2er_youth!$O$1:$AA$52,11,FALSE)</f>
        <v>0</v>
      </c>
      <c r="N535" s="29">
        <f>VLOOKUP(VLOOKUP($B535,BTS!$E$2:$F$60,2,FALSE),Transpose_Avg_q2er_youth!$O$1:$AA$52,12,FALSE)</f>
        <v>0.027027027027027</v>
      </c>
      <c r="O535" s="110">
        <f>VLOOKUP(VLOOKUP($B535,BTS!$E$2:$F$60,2,FALSE),Transpose_Avg_q2er_youth!$O$1:$AA$52,13,FALSE)</f>
        <v>0</v>
      </c>
      <c r="Q535" s="243"/>
      <c r="R535" s="243"/>
    </row>
    <row r="536" spans="1:18" ht="17" hidden="1" outlineLevel="1" thickBot="1">
      <c r="A536" s="27"/>
      <c r="B536" s="31" t="s">
        <v>124</v>
      </c>
      <c r="C536" s="28">
        <f>VLOOKUP(VLOOKUP($B536,VName,2,FALSE),Regression_q2er_youth!$U$7:$AC$57,2,FALSE)</f>
        <v>0</v>
      </c>
      <c r="D536" s="29">
        <f>VLOOKUP(VLOOKUP($B536,BTS!$E$2:$F$60,2,FALSE),Transpose_Avg_q2er_youth!$O$1:$AA$52,2,FALSE)</f>
        <v>0</v>
      </c>
      <c r="E536" s="29">
        <f>VLOOKUP(VLOOKUP($B536,BTS!$E$2:$F$60,2,FALSE),Transpose_Avg_q2er_youth!$O$1:$AA$52,3,FALSE)</f>
        <v>0</v>
      </c>
      <c r="F536" s="29">
        <f>VLOOKUP(VLOOKUP($B536,BTS!$E$2:$F$60,2,FALSE),Transpose_Avg_q2er_youth!$O$1:$AA$52,4,FALSE)</f>
        <v>0</v>
      </c>
      <c r="G536" s="29">
        <f>VLOOKUP(VLOOKUP($B536,BTS!$E$2:$F$60,2,FALSE),Transpose_Avg_q2er_youth!$O$1:$AA$52,5,FALSE)</f>
        <v>0</v>
      </c>
      <c r="H536" s="29">
        <f>VLOOKUP(VLOOKUP($B536,BTS!$E$2:$F$60,2,FALSE),Transpose_Avg_q2er_youth!$O$1:$AA$52,6,FALSE)</f>
        <v>0.0185185185185185</v>
      </c>
      <c r="I536" s="29">
        <f>VLOOKUP(VLOOKUP($B536,BTS!$E$2:$F$60,2,FALSE),Transpose_Avg_q2er_youth!$O$1:$AA$52,7,FALSE)</f>
        <v>0.111111111111111</v>
      </c>
      <c r="J536" s="29">
        <f>VLOOKUP(VLOOKUP($B536,BTS!$E$2:$F$60,2,FALSE),Transpose_Avg_q2er_youth!$O$1:$AA$52,8,FALSE)</f>
        <v>0</v>
      </c>
      <c r="K536" s="29">
        <f>VLOOKUP(VLOOKUP($B536,BTS!$E$2:$F$60,2,FALSE),Transpose_Avg_q2er_youth!$O$1:$AA$52,9,FALSE)</f>
        <v>0</v>
      </c>
      <c r="L536" s="29">
        <f>VLOOKUP(VLOOKUP($B536,BTS!$E$2:$F$60,2,FALSE),Transpose_Avg_q2er_youth!$O$1:$AA$52,10,FALSE)</f>
        <v>0</v>
      </c>
      <c r="M536" s="29">
        <f>VLOOKUP(VLOOKUP($B536,BTS!$E$2:$F$60,2,FALSE),Transpose_Avg_q2er_youth!$O$1:$AA$52,11,FALSE)</f>
        <v>0.0526315789473684</v>
      </c>
      <c r="N536" s="29">
        <f>VLOOKUP(VLOOKUP($B536,BTS!$E$2:$F$60,2,FALSE),Transpose_Avg_q2er_youth!$O$1:$AA$52,12,FALSE)</f>
        <v>0</v>
      </c>
      <c r="O536" s="110">
        <f>VLOOKUP(VLOOKUP($B536,BTS!$E$2:$F$60,2,FALSE),Transpose_Avg_q2er_youth!$O$1:$AA$52,13,FALSE)</f>
        <v>0</v>
      </c>
      <c r="Q536" s="243"/>
      <c r="R536" s="243"/>
    </row>
    <row r="537" spans="1:18" ht="17" hidden="1" outlineLevel="1" thickBot="1">
      <c r="A537" s="27"/>
      <c r="B537" s="31" t="s">
        <v>125</v>
      </c>
      <c r="C537" s="28">
        <f>VLOOKUP(VLOOKUP($B537,VName,2,FALSE),Regression_q2er_youth!$U$7:$AC$57,2,FALSE)</f>
        <v>0.0707951716391241</v>
      </c>
      <c r="D537" s="29">
        <f>VLOOKUP(VLOOKUP($B537,BTS!$E$2:$F$60,2,FALSE),Transpose_Avg_q2er_youth!$O$1:$AA$52,2,FALSE)</f>
        <v>0</v>
      </c>
      <c r="E537" s="29">
        <f>VLOOKUP(VLOOKUP($B537,BTS!$E$2:$F$60,2,FALSE),Transpose_Avg_q2er_youth!$O$1:$AA$52,3,FALSE)</f>
        <v>0</v>
      </c>
      <c r="F537" s="29">
        <f>VLOOKUP(VLOOKUP($B537,BTS!$E$2:$F$60,2,FALSE),Transpose_Avg_q2er_youth!$O$1:$AA$52,4,FALSE)</f>
        <v>0</v>
      </c>
      <c r="G537" s="29">
        <f>VLOOKUP(VLOOKUP($B537,BTS!$E$2:$F$60,2,FALSE),Transpose_Avg_q2er_youth!$O$1:$AA$52,5,FALSE)</f>
        <v>0</v>
      </c>
      <c r="H537" s="29">
        <f>VLOOKUP(VLOOKUP($B537,BTS!$E$2:$F$60,2,FALSE),Transpose_Avg_q2er_youth!$O$1:$AA$52,6,FALSE)</f>
        <v>0</v>
      </c>
      <c r="I537" s="29">
        <f>VLOOKUP(VLOOKUP($B537,BTS!$E$2:$F$60,2,FALSE),Transpose_Avg_q2er_youth!$O$1:$AA$52,7,FALSE)</f>
        <v>0</v>
      </c>
      <c r="J537" s="29">
        <f>VLOOKUP(VLOOKUP($B537,BTS!$E$2:$F$60,2,FALSE),Transpose_Avg_q2er_youth!$O$1:$AA$52,8,FALSE)</f>
        <v>0</v>
      </c>
      <c r="K537" s="29">
        <f>VLOOKUP(VLOOKUP($B537,BTS!$E$2:$F$60,2,FALSE),Transpose_Avg_q2er_youth!$O$1:$AA$52,9,FALSE)</f>
        <v>0</v>
      </c>
      <c r="L537" s="29">
        <f>VLOOKUP(VLOOKUP($B537,BTS!$E$2:$F$60,2,FALSE),Transpose_Avg_q2er_youth!$O$1:$AA$52,10,FALSE)</f>
        <v>0</v>
      </c>
      <c r="M537" s="29">
        <f>VLOOKUP(VLOOKUP($B537,BTS!$E$2:$F$60,2,FALSE),Transpose_Avg_q2er_youth!$O$1:$AA$52,11,FALSE)</f>
        <v>0</v>
      </c>
      <c r="N537" s="29">
        <f>VLOOKUP(VLOOKUP($B537,BTS!$E$2:$F$60,2,FALSE),Transpose_Avg_q2er_youth!$O$1:$AA$52,12,FALSE)</f>
        <v>0</v>
      </c>
      <c r="O537" s="110">
        <f>VLOOKUP(VLOOKUP($B537,BTS!$E$2:$F$60,2,FALSE),Transpose_Avg_q2er_youth!$O$1:$AA$52,13,FALSE)</f>
        <v>0</v>
      </c>
      <c r="Q537" s="243"/>
      <c r="R537" s="243"/>
    </row>
    <row r="538" spans="1:18" ht="17" hidden="1" outlineLevel="1" thickBot="1">
      <c r="A538" s="27"/>
      <c r="B538" s="31" t="s">
        <v>126</v>
      </c>
      <c r="C538" s="28">
        <f>VLOOKUP(VLOOKUP($B538,VName,2,FALSE),Regression_q2er_youth!$U$7:$AC$57,2,FALSE)</f>
        <v>0</v>
      </c>
      <c r="D538" s="29">
        <f>VLOOKUP(VLOOKUP($B538,BTS!$E$2:$F$60,2,FALSE),Transpose_Avg_q2er_youth!$O$1:$AA$52,2,FALSE)</f>
        <v>0.0174418604651163</v>
      </c>
      <c r="E538" s="29">
        <f>VLOOKUP(VLOOKUP($B538,BTS!$E$2:$F$60,2,FALSE),Transpose_Avg_q2er_youth!$O$1:$AA$52,3,FALSE)</f>
        <v>0.0232558139534884</v>
      </c>
      <c r="F538" s="29">
        <f>VLOOKUP(VLOOKUP($B538,BTS!$E$2:$F$60,2,FALSE),Transpose_Avg_q2er_youth!$O$1:$AA$52,4,FALSE)</f>
        <v>0</v>
      </c>
      <c r="G538" s="29">
        <f>VLOOKUP(VLOOKUP($B538,BTS!$E$2:$F$60,2,FALSE),Transpose_Avg_q2er_youth!$O$1:$AA$52,5,FALSE)</f>
        <v>0.027027027027027</v>
      </c>
      <c r="H538" s="29">
        <f>VLOOKUP(VLOOKUP($B538,BTS!$E$2:$F$60,2,FALSE),Transpose_Avg_q2er_youth!$O$1:$AA$52,6,FALSE)</f>
        <v>0</v>
      </c>
      <c r="I538" s="29">
        <f>VLOOKUP(VLOOKUP($B538,BTS!$E$2:$F$60,2,FALSE),Transpose_Avg_q2er_youth!$O$1:$AA$52,7,FALSE)</f>
        <v>0</v>
      </c>
      <c r="J538" s="29">
        <f>VLOOKUP(VLOOKUP($B538,BTS!$E$2:$F$60,2,FALSE),Transpose_Avg_q2er_youth!$O$1:$AA$52,8,FALSE)</f>
        <v>0</v>
      </c>
      <c r="K538" s="29">
        <f>VLOOKUP(VLOOKUP($B538,BTS!$E$2:$F$60,2,FALSE),Transpose_Avg_q2er_youth!$O$1:$AA$52,9,FALSE)</f>
        <v>0</v>
      </c>
      <c r="L538" s="29">
        <f>VLOOKUP(VLOOKUP($B538,BTS!$E$2:$F$60,2,FALSE),Transpose_Avg_q2er_youth!$O$1:$AA$52,10,FALSE)</f>
        <v>0</v>
      </c>
      <c r="M538" s="29">
        <f>VLOOKUP(VLOOKUP($B538,BTS!$E$2:$F$60,2,FALSE),Transpose_Avg_q2er_youth!$O$1:$AA$52,11,FALSE)</f>
        <v>0</v>
      </c>
      <c r="N538" s="29">
        <f>VLOOKUP(VLOOKUP($B538,BTS!$E$2:$F$60,2,FALSE),Transpose_Avg_q2er_youth!$O$1:$AA$52,12,FALSE)</f>
        <v>0</v>
      </c>
      <c r="O538" s="110">
        <f>VLOOKUP(VLOOKUP($B538,BTS!$E$2:$F$60,2,FALSE),Transpose_Avg_q2er_youth!$O$1:$AA$52,13,FALSE)</f>
        <v>0</v>
      </c>
      <c r="Q538" s="243"/>
      <c r="R538" s="243"/>
    </row>
    <row r="539" spans="1:18" ht="16" hidden="1" outlineLevel="1" thickBot="1">
      <c r="A539" s="27"/>
      <c r="B539" s="55" t="s">
        <v>127</v>
      </c>
      <c r="C539" s="28">
        <f>VLOOKUP(VLOOKUP($B539,VName,2,FALSE),Regression_q2er_youth!$U$7:$AC$57,2,FALSE)</f>
        <v>0</v>
      </c>
      <c r="D539" s="29">
        <f>VLOOKUP(VLOOKUP($B539,BTS!$E$2:$F$60,2,FALSE),Transpose_Avg_q2er_youth!$O$1:$AA$52,2,FALSE)</f>
        <v>0</v>
      </c>
      <c r="E539" s="29">
        <f>VLOOKUP(VLOOKUP($B539,BTS!$E$2:$F$60,2,FALSE),Transpose_Avg_q2er_youth!$O$1:$AA$52,3,FALSE)</f>
        <v>0</v>
      </c>
      <c r="F539" s="29">
        <f>VLOOKUP(VLOOKUP($B539,BTS!$E$2:$F$60,2,FALSE),Transpose_Avg_q2er_youth!$O$1:$AA$52,4,FALSE)</f>
        <v>0</v>
      </c>
      <c r="G539" s="29">
        <f>VLOOKUP(VLOOKUP($B539,BTS!$E$2:$F$60,2,FALSE),Transpose_Avg_q2er_youth!$O$1:$AA$52,5,FALSE)</f>
        <v>0</v>
      </c>
      <c r="H539" s="29">
        <f>VLOOKUP(VLOOKUP($B539,BTS!$E$2:$F$60,2,FALSE),Transpose_Avg_q2er_youth!$O$1:$AA$52,6,FALSE)</f>
        <v>0</v>
      </c>
      <c r="I539" s="29">
        <f>VLOOKUP(VLOOKUP($B539,BTS!$E$2:$F$60,2,FALSE),Transpose_Avg_q2er_youth!$O$1:$AA$52,7,FALSE)</f>
        <v>0</v>
      </c>
      <c r="J539" s="29">
        <f>VLOOKUP(VLOOKUP($B539,BTS!$E$2:$F$60,2,FALSE),Transpose_Avg_q2er_youth!$O$1:$AA$52,8,FALSE)</f>
        <v>0</v>
      </c>
      <c r="K539" s="29">
        <f>VLOOKUP(VLOOKUP($B539,BTS!$E$2:$F$60,2,FALSE),Transpose_Avg_q2er_youth!$O$1:$AA$52,9,FALSE)</f>
        <v>0</v>
      </c>
      <c r="L539" s="29">
        <f>VLOOKUP(VLOOKUP($B539,BTS!$E$2:$F$60,2,FALSE),Transpose_Avg_q2er_youth!$O$1:$AA$52,10,FALSE)</f>
        <v>0</v>
      </c>
      <c r="M539" s="29">
        <f>VLOOKUP(VLOOKUP($B539,BTS!$E$2:$F$60,2,FALSE),Transpose_Avg_q2er_youth!$O$1:$AA$52,11,FALSE)</f>
        <v>0</v>
      </c>
      <c r="N539" s="29">
        <f>VLOOKUP(VLOOKUP($B539,BTS!$E$2:$F$60,2,FALSE),Transpose_Avg_q2er_youth!$O$1:$AA$52,12,FALSE)</f>
        <v>0</v>
      </c>
      <c r="O539" s="110">
        <f>VLOOKUP(VLOOKUP($B539,BTS!$E$2:$F$60,2,FALSE),Transpose_Avg_q2er_youth!$O$1:$AA$52,13,FALSE)</f>
        <v>0</v>
      </c>
      <c r="Q539" s="243"/>
      <c r="R539" s="243"/>
    </row>
    <row r="540" spans="1:18" ht="17" hidden="1" outlineLevel="1" thickBot="1">
      <c r="A540" s="27"/>
      <c r="B540" s="31" t="s">
        <v>128</v>
      </c>
      <c r="C540" s="28">
        <f>VLOOKUP(VLOOKUP($B540,VName,2,FALSE),Regression_q2er_youth!$U$7:$AC$57,2,FALSE)</f>
        <v>0</v>
      </c>
      <c r="D540" s="29">
        <f>VLOOKUP(VLOOKUP($B540,BTS!$E$2:$F$60,2,FALSE),Transpose_Avg_q2er_youth!$O$1:$AA$52,2,FALSE)</f>
        <v>0.796511627906977</v>
      </c>
      <c r="E540" s="29">
        <f>VLOOKUP(VLOOKUP($B540,BTS!$E$2:$F$60,2,FALSE),Transpose_Avg_q2er_youth!$O$1:$AA$52,3,FALSE)</f>
        <v>0.883720930232558</v>
      </c>
      <c r="F540" s="29">
        <f>VLOOKUP(VLOOKUP($B540,BTS!$E$2:$F$60,2,FALSE),Transpose_Avg_q2er_youth!$O$1:$AA$52,4,FALSE)</f>
        <v>1</v>
      </c>
      <c r="G540" s="29">
        <f>VLOOKUP(VLOOKUP($B540,BTS!$E$2:$F$60,2,FALSE),Transpose_Avg_q2er_youth!$O$1:$AA$52,5,FALSE)</f>
        <v>0.945945945945946</v>
      </c>
      <c r="H540" s="29">
        <f>VLOOKUP(VLOOKUP($B540,BTS!$E$2:$F$60,2,FALSE),Transpose_Avg_q2er_youth!$O$1:$AA$52,6,FALSE)</f>
        <v>0.666666666666667</v>
      </c>
      <c r="I540" s="29">
        <f>VLOOKUP(VLOOKUP($B540,BTS!$E$2:$F$60,2,FALSE),Transpose_Avg_q2er_youth!$O$1:$AA$52,7,FALSE)</f>
        <v>1</v>
      </c>
      <c r="J540" s="29">
        <f>VLOOKUP(VLOOKUP($B540,BTS!$E$2:$F$60,2,FALSE),Transpose_Avg_q2er_youth!$O$1:$AA$52,8,FALSE)</f>
        <v>0.833333333333333</v>
      </c>
      <c r="K540" s="29">
        <f>VLOOKUP(VLOOKUP($B540,BTS!$E$2:$F$60,2,FALSE),Transpose_Avg_q2er_youth!$O$1:$AA$52,9,FALSE)</f>
        <v>0.689655172413793</v>
      </c>
      <c r="L540" s="29">
        <f>VLOOKUP(VLOOKUP($B540,BTS!$E$2:$F$60,2,FALSE),Transpose_Avg_q2er_youth!$O$1:$AA$52,10,FALSE)</f>
        <v>0.888888888888889</v>
      </c>
      <c r="M540" s="29">
        <f>VLOOKUP(VLOOKUP($B540,BTS!$E$2:$F$60,2,FALSE),Transpose_Avg_q2er_youth!$O$1:$AA$52,11,FALSE)</f>
        <v>0.684210526315789</v>
      </c>
      <c r="N540" s="29">
        <f>VLOOKUP(VLOOKUP($B540,BTS!$E$2:$F$60,2,FALSE),Transpose_Avg_q2er_youth!$O$1:$AA$52,12,FALSE)</f>
        <v>0.891891891891892</v>
      </c>
      <c r="O540" s="110">
        <f>VLOOKUP(VLOOKUP($B540,BTS!$E$2:$F$60,2,FALSE),Transpose_Avg_q2er_youth!$O$1:$AA$52,13,FALSE)</f>
        <v>1</v>
      </c>
      <c r="Q540" s="243"/>
      <c r="R540" s="243"/>
    </row>
    <row r="541" spans="1:18" ht="17" hidden="1" outlineLevel="1" thickBot="1">
      <c r="A541" s="27"/>
      <c r="B541" s="31" t="s">
        <v>189</v>
      </c>
      <c r="C541" s="28">
        <f>VLOOKUP(VLOOKUP($B541,VName,2,FALSE),Regression_q2er_youth!$U$7:$AC$57,2,FALSE)</f>
        <v>-2.39657575736713</v>
      </c>
      <c r="D541" s="29">
        <f>VLOOKUP(VLOOKUP($B541,BTS!$E$2:$F$60,2,FALSE),Transpose_Avg_q2er_youth!$O$1:$AA$52,2,FALSE)</f>
        <v>0.209898</v>
      </c>
      <c r="E541" s="29">
        <f>VLOOKUP(VLOOKUP($B541,BTS!$E$2:$F$60,2,FALSE),Transpose_Avg_q2er_youth!$O$1:$AA$52,3,FALSE)</f>
        <v>0.172447</v>
      </c>
      <c r="F541" s="29">
        <f>VLOOKUP(VLOOKUP($B541,BTS!$E$2:$F$60,2,FALSE),Transpose_Avg_q2er_youth!$O$1:$AA$52,4,FALSE)</f>
        <v>0.201296</v>
      </c>
      <c r="G541" s="29">
        <f>VLOOKUP(VLOOKUP($B541,BTS!$E$2:$F$60,2,FALSE),Transpose_Avg_q2er_youth!$O$1:$AA$52,5,FALSE)</f>
        <v>0.165531</v>
      </c>
      <c r="H541" s="29">
        <f>VLOOKUP(VLOOKUP($B541,BTS!$E$2:$F$60,2,FALSE),Transpose_Avg_q2er_youth!$O$1:$AA$52,6,FALSE)</f>
        <v>0.268178</v>
      </c>
      <c r="I541" s="29">
        <f>VLOOKUP(VLOOKUP($B541,BTS!$E$2:$F$60,2,FALSE),Transpose_Avg_q2er_youth!$O$1:$AA$52,7,FALSE)</f>
        <v>0.185715</v>
      </c>
      <c r="J541" s="29">
        <f>VLOOKUP(VLOOKUP($B541,BTS!$E$2:$F$60,2,FALSE),Transpose_Avg_q2er_youth!$O$1:$AA$52,8,FALSE)</f>
        <v>0.204287</v>
      </c>
      <c r="K541" s="29">
        <f>VLOOKUP(VLOOKUP($B541,BTS!$E$2:$F$60,2,FALSE),Transpose_Avg_q2er_youth!$O$1:$AA$52,9,FALSE)</f>
        <v>0.155081</v>
      </c>
      <c r="L541" s="29">
        <f>VLOOKUP(VLOOKUP($B541,BTS!$E$2:$F$60,2,FALSE),Transpose_Avg_q2er_youth!$O$1:$AA$52,10,FALSE)</f>
        <v>0.192166</v>
      </c>
      <c r="M541" s="29">
        <f>VLOOKUP(VLOOKUP($B541,BTS!$E$2:$F$60,2,FALSE),Transpose_Avg_q2er_youth!$O$1:$AA$52,11,FALSE)</f>
        <v>0.250916</v>
      </c>
      <c r="N541" s="29">
        <f>VLOOKUP(VLOOKUP($B541,BTS!$E$2:$F$60,2,FALSE),Transpose_Avg_q2er_youth!$O$1:$AA$52,12,FALSE)</f>
        <v>0.194482</v>
      </c>
      <c r="O541" s="110">
        <f>VLOOKUP(VLOOKUP($B541,BTS!$E$2:$F$60,2,FALSE),Transpose_Avg_q2er_youth!$O$1:$AA$52,13,FALSE)</f>
        <v>0.190765</v>
      </c>
      <c r="Q541" s="243"/>
      <c r="R541" s="243"/>
    </row>
    <row r="542" spans="1:18" ht="16" hidden="1" outlineLevel="1" thickBot="1">
      <c r="A542" s="27"/>
      <c r="B542" s="55" t="s">
        <v>131</v>
      </c>
      <c r="C542" s="28">
        <f>VLOOKUP(VLOOKUP($B542,VName,2,FALSE),Regression_q2er_youth!$U$7:$AC$57,2,FALSE)</f>
        <v>0</v>
      </c>
      <c r="D542" s="29">
        <f>VLOOKUP(VLOOKUP($B542,BTS!$E$2:$F$60,2,FALSE),Transpose_Avg_q2er_youth!$O$1:$AA$52,2,FALSE)</f>
        <v>0</v>
      </c>
      <c r="E542" s="29">
        <f>VLOOKUP(VLOOKUP($B542,BTS!$E$2:$F$60,2,FALSE),Transpose_Avg_q2er_youth!$O$1:$AA$52,3,FALSE)</f>
        <v>0</v>
      </c>
      <c r="F542" s="29">
        <f>VLOOKUP(VLOOKUP($B542,BTS!$E$2:$F$60,2,FALSE),Transpose_Avg_q2er_youth!$O$1:$AA$52,4,FALSE)</f>
        <v>0</v>
      </c>
      <c r="G542" s="29">
        <f>VLOOKUP(VLOOKUP($B542,BTS!$E$2:$F$60,2,FALSE),Transpose_Avg_q2er_youth!$O$1:$AA$52,5,FALSE)</f>
        <v>0</v>
      </c>
      <c r="H542" s="29">
        <f>VLOOKUP(VLOOKUP($B542,BTS!$E$2:$F$60,2,FALSE),Transpose_Avg_q2er_youth!$O$1:$AA$52,6,FALSE)</f>
        <v>0</v>
      </c>
      <c r="I542" s="29">
        <f>VLOOKUP(VLOOKUP($B542,BTS!$E$2:$F$60,2,FALSE),Transpose_Avg_q2er_youth!$O$1:$AA$52,7,FALSE)</f>
        <v>0</v>
      </c>
      <c r="J542" s="29">
        <f>VLOOKUP(VLOOKUP($B542,BTS!$E$2:$F$60,2,FALSE),Transpose_Avg_q2er_youth!$O$1:$AA$52,8,FALSE)</f>
        <v>0</v>
      </c>
      <c r="K542" s="29">
        <f>VLOOKUP(VLOOKUP($B542,BTS!$E$2:$F$60,2,FALSE),Transpose_Avg_q2er_youth!$O$1:$AA$52,9,FALSE)</f>
        <v>0</v>
      </c>
      <c r="L542" s="29">
        <f>VLOOKUP(VLOOKUP($B542,BTS!$E$2:$F$60,2,FALSE),Transpose_Avg_q2er_youth!$O$1:$AA$52,10,FALSE)</f>
        <v>0</v>
      </c>
      <c r="M542" s="29">
        <f>VLOOKUP(VLOOKUP($B542,BTS!$E$2:$F$60,2,FALSE),Transpose_Avg_q2er_youth!$O$1:$AA$52,11,FALSE)</f>
        <v>0</v>
      </c>
      <c r="N542" s="29">
        <f>VLOOKUP(VLOOKUP($B542,BTS!$E$2:$F$60,2,FALSE),Transpose_Avg_q2er_youth!$O$1:$AA$52,12,FALSE)</f>
        <v>0</v>
      </c>
      <c r="O542" s="110">
        <f>VLOOKUP(VLOOKUP($B542,BTS!$E$2:$F$60,2,FALSE),Transpose_Avg_q2er_youth!$O$1:$AA$52,13,FALSE)</f>
        <v>0</v>
      </c>
      <c r="Q542" s="243"/>
      <c r="R542" s="243"/>
    </row>
    <row r="543" spans="1:18" ht="16" hidden="1" outlineLevel="1" thickBot="1">
      <c r="A543" s="27"/>
      <c r="B543" s="55" t="s">
        <v>132</v>
      </c>
      <c r="C543" s="28">
        <f>VLOOKUP(VLOOKUP($B543,VName,2,FALSE),Regression_q2er_youth!$U$7:$AC$57,2,FALSE)</f>
        <v>0</v>
      </c>
      <c r="D543" s="29">
        <f>VLOOKUP(VLOOKUP($B543,BTS!$E$2:$F$60,2,FALSE),Transpose_Avg_q2er_youth!$O$1:$AA$52,2,FALSE)</f>
        <v>0.337209302325581</v>
      </c>
      <c r="E543" s="29">
        <f>VLOOKUP(VLOOKUP($B543,BTS!$E$2:$F$60,2,FALSE),Transpose_Avg_q2er_youth!$O$1:$AA$52,3,FALSE)</f>
        <v>0.209302325581395</v>
      </c>
      <c r="F543" s="29">
        <f>VLOOKUP(VLOOKUP($B543,BTS!$E$2:$F$60,2,FALSE),Transpose_Avg_q2er_youth!$O$1:$AA$52,4,FALSE)</f>
        <v>0.136363636363636</v>
      </c>
      <c r="G543" s="29">
        <f>VLOOKUP(VLOOKUP($B543,BTS!$E$2:$F$60,2,FALSE),Transpose_Avg_q2er_youth!$O$1:$AA$52,5,FALSE)</f>
        <v>0.0810810810810811</v>
      </c>
      <c r="H543" s="29">
        <f>VLOOKUP(VLOOKUP($B543,BTS!$E$2:$F$60,2,FALSE),Transpose_Avg_q2er_youth!$O$1:$AA$52,6,FALSE)</f>
        <v>0.259259259259259</v>
      </c>
      <c r="I543" s="29">
        <f>VLOOKUP(VLOOKUP($B543,BTS!$E$2:$F$60,2,FALSE),Transpose_Avg_q2er_youth!$O$1:$AA$52,7,FALSE)</f>
        <v>0.111111111111111</v>
      </c>
      <c r="J543" s="29">
        <f>VLOOKUP(VLOOKUP($B543,BTS!$E$2:$F$60,2,FALSE),Transpose_Avg_q2er_youth!$O$1:$AA$52,8,FALSE)</f>
        <v>0.333333333333333</v>
      </c>
      <c r="K543" s="29">
        <f>VLOOKUP(VLOOKUP($B543,BTS!$E$2:$F$60,2,FALSE),Transpose_Avg_q2er_youth!$O$1:$AA$52,9,FALSE)</f>
        <v>0.310344827586207</v>
      </c>
      <c r="L543" s="29">
        <f>VLOOKUP(VLOOKUP($B543,BTS!$E$2:$F$60,2,FALSE),Transpose_Avg_q2er_youth!$O$1:$AA$52,10,FALSE)</f>
        <v>0</v>
      </c>
      <c r="M543" s="29">
        <f>VLOOKUP(VLOOKUP($B543,BTS!$E$2:$F$60,2,FALSE),Transpose_Avg_q2er_youth!$O$1:$AA$52,11,FALSE)</f>
        <v>0.157894736842105</v>
      </c>
      <c r="N543" s="29">
        <f>VLOOKUP(VLOOKUP($B543,BTS!$E$2:$F$60,2,FALSE),Transpose_Avg_q2er_youth!$O$1:$AA$52,12,FALSE)</f>
        <v>0.108108108108108</v>
      </c>
      <c r="O543" s="110">
        <f>VLOOKUP(VLOOKUP($B543,BTS!$E$2:$F$60,2,FALSE),Transpose_Avg_q2er_youth!$O$1:$AA$52,13,FALSE)</f>
        <v>0.444444444444444</v>
      </c>
      <c r="Q543" s="243"/>
      <c r="R543" s="243"/>
    </row>
    <row r="544" spans="1:18" ht="16" hidden="1" outlineLevel="1" thickBot="1">
      <c r="A544" s="27"/>
      <c r="B544" s="55" t="s">
        <v>133</v>
      </c>
      <c r="C544" s="28">
        <f>VLOOKUP(VLOOKUP($B544,VName,2,FALSE),Regression_q2er_youth!$U$7:$AC$57,2,FALSE)</f>
        <v>0</v>
      </c>
      <c r="D544" s="29">
        <f>VLOOKUP(VLOOKUP($B544,BTS!$E$2:$F$60,2,FALSE),Transpose_Avg_q2er_youth!$O$1:$AA$52,2,FALSE)</f>
        <v>0</v>
      </c>
      <c r="E544" s="29">
        <f>VLOOKUP(VLOOKUP($B544,BTS!$E$2:$F$60,2,FALSE),Transpose_Avg_q2er_youth!$O$1:$AA$52,3,FALSE)</f>
        <v>0</v>
      </c>
      <c r="F544" s="29">
        <f>VLOOKUP(VLOOKUP($B544,BTS!$E$2:$F$60,2,FALSE),Transpose_Avg_q2er_youth!$O$1:$AA$52,4,FALSE)</f>
        <v>0</v>
      </c>
      <c r="G544" s="29">
        <f>VLOOKUP(VLOOKUP($B544,BTS!$E$2:$F$60,2,FALSE),Transpose_Avg_q2er_youth!$O$1:$AA$52,5,FALSE)</f>
        <v>0</v>
      </c>
      <c r="H544" s="29">
        <f>VLOOKUP(VLOOKUP($B544,BTS!$E$2:$F$60,2,FALSE),Transpose_Avg_q2er_youth!$O$1:$AA$52,6,FALSE)</f>
        <v>0</v>
      </c>
      <c r="I544" s="29">
        <f>VLOOKUP(VLOOKUP($B544,BTS!$E$2:$F$60,2,FALSE),Transpose_Avg_q2er_youth!$O$1:$AA$52,7,FALSE)</f>
        <v>0</v>
      </c>
      <c r="J544" s="29">
        <f>VLOOKUP(VLOOKUP($B544,BTS!$E$2:$F$60,2,FALSE),Transpose_Avg_q2er_youth!$O$1:$AA$52,8,FALSE)</f>
        <v>0</v>
      </c>
      <c r="K544" s="29">
        <f>VLOOKUP(VLOOKUP($B544,BTS!$E$2:$F$60,2,FALSE),Transpose_Avg_q2er_youth!$O$1:$AA$52,9,FALSE)</f>
        <v>0</v>
      </c>
      <c r="L544" s="29">
        <f>VLOOKUP(VLOOKUP($B544,BTS!$E$2:$F$60,2,FALSE),Transpose_Avg_q2er_youth!$O$1:$AA$52,10,FALSE)</f>
        <v>0</v>
      </c>
      <c r="M544" s="29">
        <f>VLOOKUP(VLOOKUP($B544,BTS!$E$2:$F$60,2,FALSE),Transpose_Avg_q2er_youth!$O$1:$AA$52,11,FALSE)</f>
        <v>0</v>
      </c>
      <c r="N544" s="29">
        <f>VLOOKUP(VLOOKUP($B544,BTS!$E$2:$F$60,2,FALSE),Transpose_Avg_q2er_youth!$O$1:$AA$52,12,FALSE)</f>
        <v>0.027027027027027</v>
      </c>
      <c r="O544" s="110">
        <f>VLOOKUP(VLOOKUP($B544,BTS!$E$2:$F$60,2,FALSE),Transpose_Avg_q2er_youth!$O$1:$AA$52,13,FALSE)</f>
        <v>0</v>
      </c>
      <c r="Q544" s="243"/>
      <c r="R544" s="243"/>
    </row>
    <row r="545" spans="1:18" ht="17" hidden="1" outlineLevel="1" thickBot="1">
      <c r="A545" s="27"/>
      <c r="B545" s="31" t="s">
        <v>134</v>
      </c>
      <c r="C545" s="28">
        <f>VLOOKUP(VLOOKUP($B545,VName,2,FALSE),Regression_q2er_youth!$U$7:$AC$57,2,FALSE)</f>
        <v>0.0809240045926339</v>
      </c>
      <c r="D545" s="29">
        <f>VLOOKUP(VLOOKUP($B545,BTS!$E$2:$F$60,2,FALSE),Transpose_Avg_q2er_youth!$O$1:$AA$52,2,FALSE)</f>
        <v>0.00581395348837209</v>
      </c>
      <c r="E545" s="29">
        <f>VLOOKUP(VLOOKUP($B545,BTS!$E$2:$F$60,2,FALSE),Transpose_Avg_q2er_youth!$O$1:$AA$52,3,FALSE)</f>
        <v>0.0697674418604651</v>
      </c>
      <c r="F545" s="29">
        <f>VLOOKUP(VLOOKUP($B545,BTS!$E$2:$F$60,2,FALSE),Transpose_Avg_q2er_youth!$O$1:$AA$52,4,FALSE)</f>
        <v>0.0681818181818182</v>
      </c>
      <c r="G545" s="29">
        <f>VLOOKUP(VLOOKUP($B545,BTS!$E$2:$F$60,2,FALSE),Transpose_Avg_q2er_youth!$O$1:$AA$52,5,FALSE)</f>
        <v>0.027027027027027</v>
      </c>
      <c r="H545" s="29">
        <f>VLOOKUP(VLOOKUP($B545,BTS!$E$2:$F$60,2,FALSE),Transpose_Avg_q2er_youth!$O$1:$AA$52,6,FALSE)</f>
        <v>0.037037037037037</v>
      </c>
      <c r="I545" s="29">
        <f>VLOOKUP(VLOOKUP($B545,BTS!$E$2:$F$60,2,FALSE),Transpose_Avg_q2er_youth!$O$1:$AA$52,7,FALSE)</f>
        <v>0</v>
      </c>
      <c r="J545" s="29">
        <f>VLOOKUP(VLOOKUP($B545,BTS!$E$2:$F$60,2,FALSE),Transpose_Avg_q2er_youth!$O$1:$AA$52,8,FALSE)</f>
        <v>0</v>
      </c>
      <c r="K545" s="29">
        <f>VLOOKUP(VLOOKUP($B545,BTS!$E$2:$F$60,2,FALSE),Transpose_Avg_q2er_youth!$O$1:$AA$52,9,FALSE)</f>
        <v>0</v>
      </c>
      <c r="L545" s="29">
        <f>VLOOKUP(VLOOKUP($B545,BTS!$E$2:$F$60,2,FALSE),Transpose_Avg_q2er_youth!$O$1:$AA$52,10,FALSE)</f>
        <v>0</v>
      </c>
      <c r="M545" s="29">
        <f>VLOOKUP(VLOOKUP($B545,BTS!$E$2:$F$60,2,FALSE),Transpose_Avg_q2er_youth!$O$1:$AA$52,11,FALSE)</f>
        <v>0</v>
      </c>
      <c r="N545" s="29">
        <f>VLOOKUP(VLOOKUP($B545,BTS!$E$2:$F$60,2,FALSE),Transpose_Avg_q2er_youth!$O$1:$AA$52,12,FALSE)</f>
        <v>0.027027027027027</v>
      </c>
      <c r="O545" s="110">
        <f>VLOOKUP(VLOOKUP($B545,BTS!$E$2:$F$60,2,FALSE),Transpose_Avg_q2er_youth!$O$1:$AA$52,13,FALSE)</f>
        <v>0.0555555555555556</v>
      </c>
      <c r="Q545" s="243"/>
      <c r="R545" s="243"/>
    </row>
    <row r="546" spans="1:18" ht="17" hidden="1" outlineLevel="1" thickBot="1">
      <c r="A546" s="27"/>
      <c r="B546" s="31" t="s">
        <v>135</v>
      </c>
      <c r="C546" s="28">
        <f>VLOOKUP(VLOOKUP($B546,VName,2,FALSE),Regression_q2er_youth!$U$7:$AC$57,2,FALSE)</f>
        <v>0</v>
      </c>
      <c r="D546" s="29">
        <f>VLOOKUP(VLOOKUP($B546,BTS!$E$2:$F$60,2,FALSE),Transpose_Avg_q2er_youth!$O$1:$AA$52,2,FALSE)</f>
        <v>0.0872093023255814</v>
      </c>
      <c r="E546" s="29">
        <f>VLOOKUP(VLOOKUP($B546,BTS!$E$2:$F$60,2,FALSE),Transpose_Avg_q2er_youth!$O$1:$AA$52,3,FALSE)</f>
        <v>0.13953488372093</v>
      </c>
      <c r="F546" s="29">
        <f>VLOOKUP(VLOOKUP($B546,BTS!$E$2:$F$60,2,FALSE),Transpose_Avg_q2er_youth!$O$1:$AA$52,4,FALSE)</f>
        <v>0</v>
      </c>
      <c r="G546" s="29">
        <f>VLOOKUP(VLOOKUP($B546,BTS!$E$2:$F$60,2,FALSE),Transpose_Avg_q2er_youth!$O$1:$AA$52,5,FALSE)</f>
        <v>0.0540540540540541</v>
      </c>
      <c r="H546" s="29">
        <f>VLOOKUP(VLOOKUP($B546,BTS!$E$2:$F$60,2,FALSE),Transpose_Avg_q2er_youth!$O$1:$AA$52,6,FALSE)</f>
        <v>0.222222222222222</v>
      </c>
      <c r="I546" s="29">
        <f>VLOOKUP(VLOOKUP($B546,BTS!$E$2:$F$60,2,FALSE),Transpose_Avg_q2er_youth!$O$1:$AA$52,7,FALSE)</f>
        <v>0</v>
      </c>
      <c r="J546" s="29">
        <f>VLOOKUP(VLOOKUP($B546,BTS!$E$2:$F$60,2,FALSE),Transpose_Avg_q2er_youth!$O$1:$AA$52,8,FALSE)</f>
        <v>0</v>
      </c>
      <c r="K546" s="29">
        <f>VLOOKUP(VLOOKUP($B546,BTS!$E$2:$F$60,2,FALSE),Transpose_Avg_q2er_youth!$O$1:$AA$52,9,FALSE)</f>
        <v>0.0689655172413793</v>
      </c>
      <c r="L546" s="29">
        <f>VLOOKUP(VLOOKUP($B546,BTS!$E$2:$F$60,2,FALSE),Transpose_Avg_q2er_youth!$O$1:$AA$52,10,FALSE)</f>
        <v>0</v>
      </c>
      <c r="M546" s="29">
        <f>VLOOKUP(VLOOKUP($B546,BTS!$E$2:$F$60,2,FALSE),Transpose_Avg_q2er_youth!$O$1:$AA$52,11,FALSE)</f>
        <v>0.0526315789473684</v>
      </c>
      <c r="N546" s="29">
        <f>VLOOKUP(VLOOKUP($B546,BTS!$E$2:$F$60,2,FALSE),Transpose_Avg_q2er_youth!$O$1:$AA$52,12,FALSE)</f>
        <v>0.108108108108108</v>
      </c>
      <c r="O546" s="110">
        <f>VLOOKUP(VLOOKUP($B546,BTS!$E$2:$F$60,2,FALSE),Transpose_Avg_q2er_youth!$O$1:$AA$52,13,FALSE)</f>
        <v>0.111111111111111</v>
      </c>
      <c r="Q546" s="243"/>
      <c r="R546" s="243"/>
    </row>
    <row r="547" spans="1:18" ht="17" hidden="1" outlineLevel="1" thickBot="1">
      <c r="A547" s="27"/>
      <c r="B547" s="31" t="s">
        <v>136</v>
      </c>
      <c r="C547" s="28">
        <f>VLOOKUP(VLOOKUP($B547,VName,2,FALSE),Regression_q2er_youth!$U$7:$AC$57,2,FALSE)</f>
        <v>0</v>
      </c>
      <c r="D547" s="29">
        <f>VLOOKUP(VLOOKUP($B547,BTS!$E$2:$F$60,2,FALSE),Transpose_Avg_q2er_youth!$O$1:$AA$52,2,FALSE)</f>
        <v>0.0348837209302326</v>
      </c>
      <c r="E547" s="29">
        <f>VLOOKUP(VLOOKUP($B547,BTS!$E$2:$F$60,2,FALSE),Transpose_Avg_q2er_youth!$O$1:$AA$52,3,FALSE)</f>
        <v>0.0930232558139535</v>
      </c>
      <c r="F547" s="29">
        <f>VLOOKUP(VLOOKUP($B547,BTS!$E$2:$F$60,2,FALSE),Transpose_Avg_q2er_youth!$O$1:$AA$52,4,FALSE)</f>
        <v>0.0454545454545455</v>
      </c>
      <c r="G547" s="29">
        <f>VLOOKUP(VLOOKUP($B547,BTS!$E$2:$F$60,2,FALSE),Transpose_Avg_q2er_youth!$O$1:$AA$52,5,FALSE)</f>
        <v>0.027027027027027</v>
      </c>
      <c r="H547" s="29">
        <f>VLOOKUP(VLOOKUP($B547,BTS!$E$2:$F$60,2,FALSE),Transpose_Avg_q2er_youth!$O$1:$AA$52,6,FALSE)</f>
        <v>0.0185185185185185</v>
      </c>
      <c r="I547" s="29">
        <f>VLOOKUP(VLOOKUP($B547,BTS!$E$2:$F$60,2,FALSE),Transpose_Avg_q2er_youth!$O$1:$AA$52,7,FALSE)</f>
        <v>0</v>
      </c>
      <c r="J547" s="29">
        <f>VLOOKUP(VLOOKUP($B547,BTS!$E$2:$F$60,2,FALSE),Transpose_Avg_q2er_youth!$O$1:$AA$52,8,FALSE)</f>
        <v>0</v>
      </c>
      <c r="K547" s="29">
        <f>VLOOKUP(VLOOKUP($B547,BTS!$E$2:$F$60,2,FALSE),Transpose_Avg_q2er_youth!$O$1:$AA$52,9,FALSE)</f>
        <v>0</v>
      </c>
      <c r="L547" s="29">
        <f>VLOOKUP(VLOOKUP($B547,BTS!$E$2:$F$60,2,FALSE),Transpose_Avg_q2er_youth!$O$1:$AA$52,10,FALSE)</f>
        <v>0.222222222222222</v>
      </c>
      <c r="M547" s="29">
        <f>VLOOKUP(VLOOKUP($B547,BTS!$E$2:$F$60,2,FALSE),Transpose_Avg_q2er_youth!$O$1:$AA$52,11,FALSE)</f>
        <v>0</v>
      </c>
      <c r="N547" s="29">
        <f>VLOOKUP(VLOOKUP($B547,BTS!$E$2:$F$60,2,FALSE),Transpose_Avg_q2er_youth!$O$1:$AA$52,12,FALSE)</f>
        <v>0</v>
      </c>
      <c r="O547" s="110">
        <f>VLOOKUP(VLOOKUP($B547,BTS!$E$2:$F$60,2,FALSE),Transpose_Avg_q2er_youth!$O$1:$AA$52,13,FALSE)</f>
        <v>0.111111111111111</v>
      </c>
      <c r="Q547" s="243"/>
      <c r="R547" s="243"/>
    </row>
    <row r="548" spans="1:18" ht="17" hidden="1" outlineLevel="1" thickBot="1">
      <c r="A548" s="27"/>
      <c r="B548" s="31" t="s">
        <v>137</v>
      </c>
      <c r="C548" s="28">
        <f>VLOOKUP(VLOOKUP($B548,VName,2,FALSE),Regression_q2er_youth!$U$7:$AC$57,2,FALSE)</f>
        <v>0</v>
      </c>
      <c r="D548" s="29">
        <f>VLOOKUP(VLOOKUP($B548,BTS!$E$2:$F$60,2,FALSE),Transpose_Avg_q2er_youth!$O$1:$AA$52,2,FALSE)</f>
        <v>0.104651162790698</v>
      </c>
      <c r="E548" s="29">
        <f>VLOOKUP(VLOOKUP($B548,BTS!$E$2:$F$60,2,FALSE),Transpose_Avg_q2er_youth!$O$1:$AA$52,3,FALSE)</f>
        <v>0.186046511627907</v>
      </c>
      <c r="F548" s="29">
        <f>VLOOKUP(VLOOKUP($B548,BTS!$E$2:$F$60,2,FALSE),Transpose_Avg_q2er_youth!$O$1:$AA$52,4,FALSE)</f>
        <v>0</v>
      </c>
      <c r="G548" s="29">
        <f>VLOOKUP(VLOOKUP($B548,BTS!$E$2:$F$60,2,FALSE),Transpose_Avg_q2er_youth!$O$1:$AA$52,5,FALSE)</f>
        <v>0.0540540540540541</v>
      </c>
      <c r="H548" s="29">
        <f>VLOOKUP(VLOOKUP($B548,BTS!$E$2:$F$60,2,FALSE),Transpose_Avg_q2er_youth!$O$1:$AA$52,6,FALSE)</f>
        <v>0.0740740740740741</v>
      </c>
      <c r="I548" s="29">
        <f>VLOOKUP(VLOOKUP($B548,BTS!$E$2:$F$60,2,FALSE),Transpose_Avg_q2er_youth!$O$1:$AA$52,7,FALSE)</f>
        <v>0</v>
      </c>
      <c r="J548" s="29">
        <f>VLOOKUP(VLOOKUP($B548,BTS!$E$2:$F$60,2,FALSE),Transpose_Avg_q2er_youth!$O$1:$AA$52,8,FALSE)</f>
        <v>0.166666666666667</v>
      </c>
      <c r="K548" s="29">
        <f>VLOOKUP(VLOOKUP($B548,BTS!$E$2:$F$60,2,FALSE),Transpose_Avg_q2er_youth!$O$1:$AA$52,9,FALSE)</f>
        <v>0.275862068965517</v>
      </c>
      <c r="L548" s="29">
        <f>VLOOKUP(VLOOKUP($B548,BTS!$E$2:$F$60,2,FALSE),Transpose_Avg_q2er_youth!$O$1:$AA$52,10,FALSE)</f>
        <v>0.111111111111111</v>
      </c>
      <c r="M548" s="29">
        <f>VLOOKUP(VLOOKUP($B548,BTS!$E$2:$F$60,2,FALSE),Transpose_Avg_q2er_youth!$O$1:$AA$52,11,FALSE)</f>
        <v>0.0526315789473684</v>
      </c>
      <c r="N548" s="29">
        <f>VLOOKUP(VLOOKUP($B548,BTS!$E$2:$F$60,2,FALSE),Transpose_Avg_q2er_youth!$O$1:$AA$52,12,FALSE)</f>
        <v>0.027027027027027</v>
      </c>
      <c r="O548" s="110">
        <f>VLOOKUP(VLOOKUP($B548,BTS!$E$2:$F$60,2,FALSE),Transpose_Avg_q2er_youth!$O$1:$AA$52,13,FALSE)</f>
        <v>0.111111111111111</v>
      </c>
      <c r="Q548" s="243"/>
      <c r="R548" s="243"/>
    </row>
    <row r="549" spans="1:18" ht="17" hidden="1" outlineLevel="1" thickBot="1">
      <c r="A549" s="27"/>
      <c r="B549" s="31" t="s">
        <v>138</v>
      </c>
      <c r="C549" s="28">
        <f>VLOOKUP(VLOOKUP($B549,VName,2,FALSE),Regression_q2er_youth!$U$7:$AC$57,2,FALSE)</f>
        <v>-0.128738857170875</v>
      </c>
      <c r="D549" s="29">
        <f>VLOOKUP(VLOOKUP($B549,BTS!$E$2:$F$60,2,FALSE),Transpose_Avg_q2er_youth!$O$1:$AA$52,2,FALSE)</f>
        <v>0.0348837209302326</v>
      </c>
      <c r="E549" s="29">
        <f>VLOOKUP(VLOOKUP($B549,BTS!$E$2:$F$60,2,FALSE),Transpose_Avg_q2er_youth!$O$1:$AA$52,3,FALSE)</f>
        <v>0.0232558139534884</v>
      </c>
      <c r="F549" s="29">
        <f>VLOOKUP(VLOOKUP($B549,BTS!$E$2:$F$60,2,FALSE),Transpose_Avg_q2er_youth!$O$1:$AA$52,4,FALSE)</f>
        <v>0</v>
      </c>
      <c r="G549" s="29">
        <f>VLOOKUP(VLOOKUP($B549,BTS!$E$2:$F$60,2,FALSE),Transpose_Avg_q2er_youth!$O$1:$AA$52,5,FALSE)</f>
        <v>0</v>
      </c>
      <c r="H549" s="29">
        <f>VLOOKUP(VLOOKUP($B549,BTS!$E$2:$F$60,2,FALSE),Transpose_Avg_q2er_youth!$O$1:$AA$52,6,FALSE)</f>
        <v>0</v>
      </c>
      <c r="I549" s="29">
        <f>VLOOKUP(VLOOKUP($B549,BTS!$E$2:$F$60,2,FALSE),Transpose_Avg_q2er_youth!$O$1:$AA$52,7,FALSE)</f>
        <v>0.111111111111111</v>
      </c>
      <c r="J549" s="29">
        <f>VLOOKUP(VLOOKUP($B549,BTS!$E$2:$F$60,2,FALSE),Transpose_Avg_q2er_youth!$O$1:$AA$52,8,FALSE)</f>
        <v>0</v>
      </c>
      <c r="K549" s="29">
        <f>VLOOKUP(VLOOKUP($B549,BTS!$E$2:$F$60,2,FALSE),Transpose_Avg_q2er_youth!$O$1:$AA$52,9,FALSE)</f>
        <v>0.0344827586206897</v>
      </c>
      <c r="L549" s="29">
        <f>VLOOKUP(VLOOKUP($B549,BTS!$E$2:$F$60,2,FALSE),Transpose_Avg_q2er_youth!$O$1:$AA$52,10,FALSE)</f>
        <v>0.222222222222222</v>
      </c>
      <c r="M549" s="29">
        <f>VLOOKUP(VLOOKUP($B549,BTS!$E$2:$F$60,2,FALSE),Transpose_Avg_q2er_youth!$O$1:$AA$52,11,FALSE)</f>
        <v>0.0526315789473684</v>
      </c>
      <c r="N549" s="29">
        <f>VLOOKUP(VLOOKUP($B549,BTS!$E$2:$F$60,2,FALSE),Transpose_Avg_q2er_youth!$O$1:$AA$52,12,FALSE)</f>
        <v>0</v>
      </c>
      <c r="O549" s="110">
        <f>VLOOKUP(VLOOKUP($B549,BTS!$E$2:$F$60,2,FALSE),Transpose_Avg_q2er_youth!$O$1:$AA$52,13,FALSE)</f>
        <v>0</v>
      </c>
      <c r="Q549" s="243"/>
      <c r="R549" s="243"/>
    </row>
    <row r="550" spans="1:18" ht="17" hidden="1" outlineLevel="1" thickBot="1">
      <c r="A550" s="27"/>
      <c r="B550" s="31" t="s">
        <v>139</v>
      </c>
      <c r="C550" s="28">
        <f>VLOOKUP(VLOOKUP($B550,VName,2,FALSE),Regression_q2er_youth!$U$7:$AC$57,2,FALSE)</f>
        <v>0.601617727315723</v>
      </c>
      <c r="D550" s="29">
        <f>VLOOKUP(VLOOKUP($B550,BTS!$E$2:$F$60,2,FALSE),Transpose_Avg_q2er_youth!$O$1:$AA$52,2,FALSE)</f>
        <v>0</v>
      </c>
      <c r="E550" s="29">
        <f>VLOOKUP(VLOOKUP($B550,BTS!$E$2:$F$60,2,FALSE),Transpose_Avg_q2er_youth!$O$1:$AA$52,3,FALSE)</f>
        <v>0</v>
      </c>
      <c r="F550" s="29">
        <f>VLOOKUP(VLOOKUP($B550,BTS!$E$2:$F$60,2,FALSE),Transpose_Avg_q2er_youth!$O$1:$AA$52,4,FALSE)</f>
        <v>0</v>
      </c>
      <c r="G550" s="29">
        <f>VLOOKUP(VLOOKUP($B550,BTS!$E$2:$F$60,2,FALSE),Transpose_Avg_q2er_youth!$O$1:$AA$52,5,FALSE)</f>
        <v>0</v>
      </c>
      <c r="H550" s="29">
        <f>VLOOKUP(VLOOKUP($B550,BTS!$E$2:$F$60,2,FALSE),Transpose_Avg_q2er_youth!$O$1:$AA$52,6,FALSE)</f>
        <v>0</v>
      </c>
      <c r="I550" s="29">
        <f>VLOOKUP(VLOOKUP($B550,BTS!$E$2:$F$60,2,FALSE),Transpose_Avg_q2er_youth!$O$1:$AA$52,7,FALSE)</f>
        <v>0</v>
      </c>
      <c r="J550" s="29">
        <f>VLOOKUP(VLOOKUP($B550,BTS!$E$2:$F$60,2,FALSE),Transpose_Avg_q2er_youth!$O$1:$AA$52,8,FALSE)</f>
        <v>0</v>
      </c>
      <c r="K550" s="29">
        <f>VLOOKUP(VLOOKUP($B550,BTS!$E$2:$F$60,2,FALSE),Transpose_Avg_q2er_youth!$O$1:$AA$52,9,FALSE)</f>
        <v>0</v>
      </c>
      <c r="L550" s="29">
        <f>VLOOKUP(VLOOKUP($B550,BTS!$E$2:$F$60,2,FALSE),Transpose_Avg_q2er_youth!$O$1:$AA$52,10,FALSE)</f>
        <v>0</v>
      </c>
      <c r="M550" s="29">
        <f>VLOOKUP(VLOOKUP($B550,BTS!$E$2:$F$60,2,FALSE),Transpose_Avg_q2er_youth!$O$1:$AA$52,11,FALSE)</f>
        <v>0</v>
      </c>
      <c r="N550" s="29">
        <f>VLOOKUP(VLOOKUP($B550,BTS!$E$2:$F$60,2,FALSE),Transpose_Avg_q2er_youth!$O$1:$AA$52,12,FALSE)</f>
        <v>0</v>
      </c>
      <c r="O550" s="110">
        <f>VLOOKUP(VLOOKUP($B550,BTS!$E$2:$F$60,2,FALSE),Transpose_Avg_q2er_youth!$O$1:$AA$52,13,FALSE)</f>
        <v>0</v>
      </c>
      <c r="Q550" s="243"/>
      <c r="R550" s="243"/>
    </row>
    <row r="551" spans="1:18" ht="17" hidden="1" outlineLevel="1" thickBot="1">
      <c r="A551" s="27"/>
      <c r="B551" s="31" t="s">
        <v>140</v>
      </c>
      <c r="C551" s="28">
        <f>VLOOKUP(VLOOKUP($B551,VName,2,FALSE),Regression_q2er_youth!$U$7:$AC$57,2,FALSE)</f>
        <v>0</v>
      </c>
      <c r="D551" s="29">
        <f>VLOOKUP(VLOOKUP($B551,BTS!$E$2:$F$60,2,FALSE),Transpose_Avg_q2er_youth!$O$1:$AA$52,2,FALSE)</f>
        <v>0.044715</v>
      </c>
      <c r="E551" s="29">
        <f>VLOOKUP(VLOOKUP($B551,BTS!$E$2:$F$60,2,FALSE),Transpose_Avg_q2er_youth!$O$1:$AA$52,3,FALSE)</f>
        <v>0.039908</v>
      </c>
      <c r="F551" s="29">
        <f>VLOOKUP(VLOOKUP($B551,BTS!$E$2:$F$60,2,FALSE),Transpose_Avg_q2er_youth!$O$1:$AA$52,4,FALSE)</f>
        <v>0.031497</v>
      </c>
      <c r="G551" s="29">
        <f>VLOOKUP(VLOOKUP($B551,BTS!$E$2:$F$60,2,FALSE),Transpose_Avg_q2er_youth!$O$1:$AA$52,5,FALSE)</f>
        <v>0.03204</v>
      </c>
      <c r="H551" s="29">
        <f>VLOOKUP(VLOOKUP($B551,BTS!$E$2:$F$60,2,FALSE),Transpose_Avg_q2er_youth!$O$1:$AA$52,6,FALSE)</f>
        <v>0.02807</v>
      </c>
      <c r="I551" s="29">
        <f>VLOOKUP(VLOOKUP($B551,BTS!$E$2:$F$60,2,FALSE),Transpose_Avg_q2er_youth!$O$1:$AA$52,7,FALSE)</f>
        <v>0.036064</v>
      </c>
      <c r="J551" s="29">
        <f>VLOOKUP(VLOOKUP($B551,BTS!$E$2:$F$60,2,FALSE),Transpose_Avg_q2er_youth!$O$1:$AA$52,8,FALSE)</f>
        <v>0.035941</v>
      </c>
      <c r="K551" s="29">
        <f>VLOOKUP(VLOOKUP($B551,BTS!$E$2:$F$60,2,FALSE),Transpose_Avg_q2er_youth!$O$1:$AA$52,9,FALSE)</f>
        <v>0.033759</v>
      </c>
      <c r="L551" s="29">
        <f>VLOOKUP(VLOOKUP($B551,BTS!$E$2:$F$60,2,FALSE),Transpose_Avg_q2er_youth!$O$1:$AA$52,10,FALSE)</f>
        <v>0.029963</v>
      </c>
      <c r="M551" s="29">
        <f>VLOOKUP(VLOOKUP($B551,BTS!$E$2:$F$60,2,FALSE),Transpose_Avg_q2er_youth!$O$1:$AA$52,11,FALSE)</f>
        <v>0.030936</v>
      </c>
      <c r="N551" s="29">
        <f>VLOOKUP(VLOOKUP($B551,BTS!$E$2:$F$60,2,FALSE),Transpose_Avg_q2er_youth!$O$1:$AA$52,12,FALSE)</f>
        <v>0.030039</v>
      </c>
      <c r="O551" s="110">
        <f>VLOOKUP(VLOOKUP($B551,BTS!$E$2:$F$60,2,FALSE),Transpose_Avg_q2er_youth!$O$1:$AA$52,13,FALSE)</f>
        <v>0.034206</v>
      </c>
      <c r="Q551" s="243"/>
      <c r="R551" s="243"/>
    </row>
    <row r="552" spans="1:18" ht="17" hidden="1" outlineLevel="1" thickBot="1">
      <c r="A552" s="27"/>
      <c r="B552" s="31" t="s">
        <v>141</v>
      </c>
      <c r="C552" s="28">
        <f>VLOOKUP(VLOOKUP($B552,VName,2,FALSE),Regression_q2er_youth!$U$7:$AC$57,2,FALSE)</f>
        <v>0</v>
      </c>
      <c r="D552" s="29">
        <f>VLOOKUP(VLOOKUP($B552,BTS!$E$2:$F$60,2,FALSE),Transpose_Avg_q2er_youth!$O$1:$AA$52,2,FALSE)</f>
        <v>0.009161</v>
      </c>
      <c r="E552" s="29">
        <f>VLOOKUP(VLOOKUP($B552,BTS!$E$2:$F$60,2,FALSE),Transpose_Avg_q2er_youth!$O$1:$AA$52,3,FALSE)</f>
        <v>0.00497</v>
      </c>
      <c r="F552" s="29">
        <f>VLOOKUP(VLOOKUP($B552,BTS!$E$2:$F$60,2,FALSE),Transpose_Avg_q2er_youth!$O$1:$AA$52,4,FALSE)</f>
        <v>0.007404</v>
      </c>
      <c r="G552" s="29">
        <f>VLOOKUP(VLOOKUP($B552,BTS!$E$2:$F$60,2,FALSE),Transpose_Avg_q2er_youth!$O$1:$AA$52,5,FALSE)</f>
        <v>0.013257</v>
      </c>
      <c r="H552" s="29">
        <f>VLOOKUP(VLOOKUP($B552,BTS!$E$2:$F$60,2,FALSE),Transpose_Avg_q2er_youth!$O$1:$AA$52,6,FALSE)</f>
        <v>0.005269</v>
      </c>
      <c r="I552" s="29">
        <f>VLOOKUP(VLOOKUP($B552,BTS!$E$2:$F$60,2,FALSE),Transpose_Avg_q2er_youth!$O$1:$AA$52,7,FALSE)</f>
        <v>0.014015</v>
      </c>
      <c r="J552" s="29">
        <f>VLOOKUP(VLOOKUP($B552,BTS!$E$2:$F$60,2,FALSE),Transpose_Avg_q2er_youth!$O$1:$AA$52,8,FALSE)</f>
        <v>0.014717</v>
      </c>
      <c r="K552" s="29">
        <f>VLOOKUP(VLOOKUP($B552,BTS!$E$2:$F$60,2,FALSE),Transpose_Avg_q2er_youth!$O$1:$AA$52,9,FALSE)</f>
        <v>0.009071</v>
      </c>
      <c r="L552" s="29">
        <f>VLOOKUP(VLOOKUP($B552,BTS!$E$2:$F$60,2,FALSE),Transpose_Avg_q2er_youth!$O$1:$AA$52,10,FALSE)</f>
        <v>0.010034</v>
      </c>
      <c r="M552" s="29">
        <f>VLOOKUP(VLOOKUP($B552,BTS!$E$2:$F$60,2,FALSE),Transpose_Avg_q2er_youth!$O$1:$AA$52,11,FALSE)</f>
        <v>0.004937</v>
      </c>
      <c r="N552" s="29">
        <f>VLOOKUP(VLOOKUP($B552,BTS!$E$2:$F$60,2,FALSE),Transpose_Avg_q2er_youth!$O$1:$AA$52,12,FALSE)</f>
        <v>0.016229</v>
      </c>
      <c r="O552" s="110">
        <f>VLOOKUP(VLOOKUP($B552,BTS!$E$2:$F$60,2,FALSE),Transpose_Avg_q2er_youth!$O$1:$AA$52,13,FALSE)</f>
        <v>0.001121</v>
      </c>
      <c r="Q552" s="243"/>
      <c r="R552" s="243"/>
    </row>
    <row r="553" spans="1:18" ht="17" hidden="1" outlineLevel="1" thickBot="1">
      <c r="A553" s="27"/>
      <c r="B553" s="31" t="s">
        <v>142</v>
      </c>
      <c r="C553" s="28">
        <f>VLOOKUP(VLOOKUP($B553,VName,2,FALSE),Regression_q2er_youth!$U$7:$AC$57,2,FALSE)</f>
        <v>0</v>
      </c>
      <c r="D553" s="29">
        <f>VLOOKUP(VLOOKUP($B553,BTS!$E$2:$F$60,2,FALSE),Transpose_Avg_q2er_youth!$O$1:$AA$52,2,FALSE)</f>
        <v>0.13953488372093</v>
      </c>
      <c r="E553" s="29">
        <f>VLOOKUP(VLOOKUP($B553,BTS!$E$2:$F$60,2,FALSE),Transpose_Avg_q2er_youth!$O$1:$AA$52,3,FALSE)</f>
        <v>0.209302325581395</v>
      </c>
      <c r="F553" s="29">
        <f>VLOOKUP(VLOOKUP($B553,BTS!$E$2:$F$60,2,FALSE),Transpose_Avg_q2er_youth!$O$1:$AA$52,4,FALSE)</f>
        <v>0.136363636363636</v>
      </c>
      <c r="G553" s="29">
        <f>VLOOKUP(VLOOKUP($B553,BTS!$E$2:$F$60,2,FALSE),Transpose_Avg_q2er_youth!$O$1:$AA$52,5,FALSE)</f>
        <v>0.378378378378378</v>
      </c>
      <c r="H553" s="29">
        <f>VLOOKUP(VLOOKUP($B553,BTS!$E$2:$F$60,2,FALSE),Transpose_Avg_q2er_youth!$O$1:$AA$52,6,FALSE)</f>
        <v>0.240740740740741</v>
      </c>
      <c r="I553" s="29">
        <f>VLOOKUP(VLOOKUP($B553,BTS!$E$2:$F$60,2,FALSE),Transpose_Avg_q2er_youth!$O$1:$AA$52,7,FALSE)</f>
        <v>0.555555555555556</v>
      </c>
      <c r="J553" s="29">
        <f>VLOOKUP(VLOOKUP($B553,BTS!$E$2:$F$60,2,FALSE),Transpose_Avg_q2er_youth!$O$1:$AA$52,8,FALSE)</f>
        <v>0.50</v>
      </c>
      <c r="K553" s="29">
        <f>VLOOKUP(VLOOKUP($B553,BTS!$E$2:$F$60,2,FALSE),Transpose_Avg_q2er_youth!$O$1:$AA$52,9,FALSE)</f>
        <v>0.379310344827586</v>
      </c>
      <c r="L553" s="29">
        <f>VLOOKUP(VLOOKUP($B553,BTS!$E$2:$F$60,2,FALSE),Transpose_Avg_q2er_youth!$O$1:$AA$52,10,FALSE)</f>
        <v>0.555555555555556</v>
      </c>
      <c r="M553" s="29">
        <f>VLOOKUP(VLOOKUP($B553,BTS!$E$2:$F$60,2,FALSE),Transpose_Avg_q2er_youth!$O$1:$AA$52,11,FALSE)</f>
        <v>0.789473684210526</v>
      </c>
      <c r="N553" s="29">
        <f>VLOOKUP(VLOOKUP($B553,BTS!$E$2:$F$60,2,FALSE),Transpose_Avg_q2er_youth!$O$1:$AA$52,12,FALSE)</f>
        <v>0.162162162162162</v>
      </c>
      <c r="O553" s="110">
        <f>VLOOKUP(VLOOKUP($B553,BTS!$E$2:$F$60,2,FALSE),Transpose_Avg_q2er_youth!$O$1:$AA$52,13,FALSE)</f>
        <v>0.111111111111111</v>
      </c>
      <c r="Q553" s="243"/>
      <c r="R553" s="243"/>
    </row>
    <row r="554" spans="1:18" ht="17" hidden="1" outlineLevel="1" thickBot="1">
      <c r="A554" s="27"/>
      <c r="B554" s="31" t="s">
        <v>143</v>
      </c>
      <c r="C554" s="28">
        <f>VLOOKUP(VLOOKUP($B554,VName,2,FALSE),Regression_q2er_youth!$U$7:$AC$57,2,FALSE)</f>
        <v>0</v>
      </c>
      <c r="D554" s="29">
        <f>VLOOKUP(VLOOKUP($B554,BTS!$E$2:$F$60,2,FALSE),Transpose_Avg_q2er_youth!$O$1:$AA$52,2,FALSE)</f>
        <v>0.063885</v>
      </c>
      <c r="E554" s="29">
        <f>VLOOKUP(VLOOKUP($B554,BTS!$E$2:$F$60,2,FALSE),Transpose_Avg_q2er_youth!$O$1:$AA$52,3,FALSE)</f>
        <v>0.041758</v>
      </c>
      <c r="F554" s="29">
        <f>VLOOKUP(VLOOKUP($B554,BTS!$E$2:$F$60,2,FALSE),Transpose_Avg_q2er_youth!$O$1:$AA$52,4,FALSE)</f>
        <v>0.048699</v>
      </c>
      <c r="G554" s="29">
        <f>VLOOKUP(VLOOKUP($B554,BTS!$E$2:$F$60,2,FALSE),Transpose_Avg_q2er_youth!$O$1:$AA$52,5,FALSE)</f>
        <v>0.047177</v>
      </c>
      <c r="H554" s="29">
        <f>VLOOKUP(VLOOKUP($B554,BTS!$E$2:$F$60,2,FALSE),Transpose_Avg_q2er_youth!$O$1:$AA$52,6,FALSE)</f>
        <v>0.057338</v>
      </c>
      <c r="I554" s="29">
        <f>VLOOKUP(VLOOKUP($B554,BTS!$E$2:$F$60,2,FALSE),Transpose_Avg_q2er_youth!$O$1:$AA$52,7,FALSE)</f>
        <v>0.042461</v>
      </c>
      <c r="J554" s="29">
        <f>VLOOKUP(VLOOKUP($B554,BTS!$E$2:$F$60,2,FALSE),Transpose_Avg_q2er_youth!$O$1:$AA$52,8,FALSE)</f>
        <v>0.05365</v>
      </c>
      <c r="K554" s="29">
        <f>VLOOKUP(VLOOKUP($B554,BTS!$E$2:$F$60,2,FALSE),Transpose_Avg_q2er_youth!$O$1:$AA$52,9,FALSE)</f>
        <v>0.055834</v>
      </c>
      <c r="L554" s="29">
        <f>VLOOKUP(VLOOKUP($B554,BTS!$E$2:$F$60,2,FALSE),Transpose_Avg_q2er_youth!$O$1:$AA$52,10,FALSE)</f>
        <v>0.040994</v>
      </c>
      <c r="M554" s="29">
        <f>VLOOKUP(VLOOKUP($B554,BTS!$E$2:$F$60,2,FALSE),Transpose_Avg_q2er_youth!$O$1:$AA$52,11,FALSE)</f>
        <v>0.05478</v>
      </c>
      <c r="N554" s="29">
        <f>VLOOKUP(VLOOKUP($B554,BTS!$E$2:$F$60,2,FALSE),Transpose_Avg_q2er_youth!$O$1:$AA$52,12,FALSE)</f>
        <v>0.054449</v>
      </c>
      <c r="O554" s="110">
        <f>VLOOKUP(VLOOKUP($B554,BTS!$E$2:$F$60,2,FALSE),Transpose_Avg_q2er_youth!$O$1:$AA$52,13,FALSE)</f>
        <v>0.057019</v>
      </c>
      <c r="Q554" s="243"/>
      <c r="R554" s="243"/>
    </row>
    <row r="555" spans="1:18" ht="17" hidden="1" outlineLevel="1" thickBot="1">
      <c r="A555" s="27"/>
      <c r="B555" s="31" t="s">
        <v>144</v>
      </c>
      <c r="C555" s="28">
        <f>VLOOKUP(VLOOKUP($B555,VName,2,FALSE),Regression_q2er_youth!$U$7:$AC$57,2,FALSE)</f>
        <v>-0.126750142003697</v>
      </c>
      <c r="D555" s="29">
        <f>VLOOKUP(VLOOKUP($B555,BTS!$E$2:$F$60,2,FALSE),Transpose_Avg_q2er_youth!$O$1:$AA$52,2,FALSE)</f>
        <v>0.141635</v>
      </c>
      <c r="E555" s="29">
        <f>VLOOKUP(VLOOKUP($B555,BTS!$E$2:$F$60,2,FALSE),Transpose_Avg_q2er_youth!$O$1:$AA$52,3,FALSE)</f>
        <v>0.317396</v>
      </c>
      <c r="F555" s="29">
        <f>VLOOKUP(VLOOKUP($B555,BTS!$E$2:$F$60,2,FALSE),Transpose_Avg_q2er_youth!$O$1:$AA$52,4,FALSE)</f>
        <v>0.231642</v>
      </c>
      <c r="G555" s="29">
        <f>VLOOKUP(VLOOKUP($B555,BTS!$E$2:$F$60,2,FALSE),Transpose_Avg_q2er_youth!$O$1:$AA$52,5,FALSE)</f>
        <v>0.249489</v>
      </c>
      <c r="H555" s="29">
        <f>VLOOKUP(VLOOKUP($B555,BTS!$E$2:$F$60,2,FALSE),Transpose_Avg_q2er_youth!$O$1:$AA$52,6,FALSE)</f>
        <v>0.086659</v>
      </c>
      <c r="I555" s="29">
        <f>VLOOKUP(VLOOKUP($B555,BTS!$E$2:$F$60,2,FALSE),Transpose_Avg_q2er_youth!$O$1:$AA$52,7,FALSE)</f>
        <v>0.17315</v>
      </c>
      <c r="J555" s="29">
        <f>VLOOKUP(VLOOKUP($B555,BTS!$E$2:$F$60,2,FALSE),Transpose_Avg_q2er_youth!$O$1:$AA$52,8,FALSE)</f>
        <v>0.155769</v>
      </c>
      <c r="K555" s="29">
        <f>VLOOKUP(VLOOKUP($B555,BTS!$E$2:$F$60,2,FALSE),Transpose_Avg_q2er_youth!$O$1:$AA$52,9,FALSE)</f>
        <v>0.150769</v>
      </c>
      <c r="L555" s="29">
        <f>VLOOKUP(VLOOKUP($B555,BTS!$E$2:$F$60,2,FALSE),Transpose_Avg_q2er_youth!$O$1:$AA$52,10,FALSE)</f>
        <v>0.291903</v>
      </c>
      <c r="M555" s="29">
        <f>VLOOKUP(VLOOKUP($B555,BTS!$E$2:$F$60,2,FALSE),Transpose_Avg_q2er_youth!$O$1:$AA$52,11,FALSE)</f>
        <v>0.164913</v>
      </c>
      <c r="N555" s="29">
        <f>VLOOKUP(VLOOKUP($B555,BTS!$E$2:$F$60,2,FALSE),Transpose_Avg_q2er_youth!$O$1:$AA$52,12,FALSE)</f>
        <v>0.208785</v>
      </c>
      <c r="O555" s="110">
        <f>VLOOKUP(VLOOKUP($B555,BTS!$E$2:$F$60,2,FALSE),Transpose_Avg_q2er_youth!$O$1:$AA$52,13,FALSE)</f>
        <v>0.090744</v>
      </c>
      <c r="Q555" s="243"/>
      <c r="R555" s="243"/>
    </row>
    <row r="556" spans="1:18" ht="17" hidden="1" outlineLevel="1" thickBot="1">
      <c r="A556" s="27"/>
      <c r="B556" s="30" t="s">
        <v>190</v>
      </c>
      <c r="C556" s="28">
        <f>VLOOKUP(VLOOKUP($B556,VName,2,FALSE),Regression_q2er_youth!$U$7:$AC$57,2,FALSE)</f>
        <v>0</v>
      </c>
      <c r="D556" s="29">
        <f>VLOOKUP(VLOOKUP($B556,BTS!$E$2:$F$60,2,FALSE),Transpose_Avg_q2er_youth!$O$1:$AA$52,2,FALSE)</f>
        <v>0.032984</v>
      </c>
      <c r="E556" s="29">
        <f>VLOOKUP(VLOOKUP($B556,BTS!$E$2:$F$60,2,FALSE),Transpose_Avg_q2er_youth!$O$1:$AA$52,3,FALSE)</f>
        <v>0.030791</v>
      </c>
      <c r="F556" s="29">
        <f>VLOOKUP(VLOOKUP($B556,BTS!$E$2:$F$60,2,FALSE),Transpose_Avg_q2er_youth!$O$1:$AA$52,4,FALSE)</f>
        <v>0.041662</v>
      </c>
      <c r="G556" s="29">
        <f>VLOOKUP(VLOOKUP($B556,BTS!$E$2:$F$60,2,FALSE),Transpose_Avg_q2er_youth!$O$1:$AA$52,5,FALSE)</f>
        <v>0.031509</v>
      </c>
      <c r="H556" s="29">
        <f>VLOOKUP(VLOOKUP($B556,BTS!$E$2:$F$60,2,FALSE),Transpose_Avg_q2er_youth!$O$1:$AA$52,6,FALSE)</f>
        <v>0.063545</v>
      </c>
      <c r="I556" s="29">
        <f>VLOOKUP(VLOOKUP($B556,BTS!$E$2:$F$60,2,FALSE),Transpose_Avg_q2er_youth!$O$1:$AA$52,7,FALSE)</f>
        <v>0.035768</v>
      </c>
      <c r="J556" s="29">
        <f>VLOOKUP(VLOOKUP($B556,BTS!$E$2:$F$60,2,FALSE),Transpose_Avg_q2er_youth!$O$1:$AA$52,8,FALSE)</f>
        <v>0.035917</v>
      </c>
      <c r="K556" s="29">
        <f>VLOOKUP(VLOOKUP($B556,BTS!$E$2:$F$60,2,FALSE),Transpose_Avg_q2er_youth!$O$1:$AA$52,9,FALSE)</f>
        <v>0.032411</v>
      </c>
      <c r="L556" s="29">
        <f>VLOOKUP(VLOOKUP($B556,BTS!$E$2:$F$60,2,FALSE),Transpose_Avg_q2er_youth!$O$1:$AA$52,10,FALSE)</f>
        <v>0.026387</v>
      </c>
      <c r="M556" s="29">
        <f>VLOOKUP(VLOOKUP($B556,BTS!$E$2:$F$60,2,FALSE),Transpose_Avg_q2er_youth!$O$1:$AA$52,11,FALSE)</f>
        <v>0.041139</v>
      </c>
      <c r="N556" s="29">
        <f>VLOOKUP(VLOOKUP($B556,BTS!$E$2:$F$60,2,FALSE),Transpose_Avg_q2er_youth!$O$1:$AA$52,12,FALSE)</f>
        <v>0.032141</v>
      </c>
      <c r="O556" s="110">
        <f>VLOOKUP(VLOOKUP($B556,BTS!$E$2:$F$60,2,FALSE),Transpose_Avg_q2er_youth!$O$1:$AA$52,13,FALSE)</f>
        <v>0.058353</v>
      </c>
      <c r="Q556" s="243"/>
      <c r="R556" s="243"/>
    </row>
    <row r="557" spans="1:18" ht="17" hidden="1" outlineLevel="1" thickBot="1">
      <c r="A557" s="27"/>
      <c r="B557" s="32" t="s">
        <v>146</v>
      </c>
      <c r="C557" s="28">
        <f>VLOOKUP(VLOOKUP($B557,VName,2,FALSE),Regression_q2er_youth!$U$7:$AC$57,2,FALSE)</f>
        <v>0</v>
      </c>
      <c r="D557" s="29">
        <f>VLOOKUP(VLOOKUP($B557,BTS!$E$2:$F$60,2,FALSE),Transpose_Avg_q2er_youth!$O$1:$AA$52,2,FALSE)</f>
        <v>0.22719</v>
      </c>
      <c r="E557" s="29">
        <f>VLOOKUP(VLOOKUP($B557,BTS!$E$2:$F$60,2,FALSE),Transpose_Avg_q2er_youth!$O$1:$AA$52,3,FALSE)</f>
        <v>0.202769</v>
      </c>
      <c r="F557" s="29">
        <f>VLOOKUP(VLOOKUP($B557,BTS!$E$2:$F$60,2,FALSE),Transpose_Avg_q2er_youth!$O$1:$AA$52,4,FALSE)</f>
        <v>0.219388</v>
      </c>
      <c r="G557" s="29">
        <f>VLOOKUP(VLOOKUP($B557,BTS!$E$2:$F$60,2,FALSE),Transpose_Avg_q2er_youth!$O$1:$AA$52,5,FALSE)</f>
        <v>0.240957</v>
      </c>
      <c r="H557" s="29">
        <f>VLOOKUP(VLOOKUP($B557,BTS!$E$2:$F$60,2,FALSE),Transpose_Avg_q2er_youth!$O$1:$AA$52,6,FALSE)</f>
        <v>0.193982</v>
      </c>
      <c r="I557" s="29">
        <f>VLOOKUP(VLOOKUP($B557,BTS!$E$2:$F$60,2,FALSE),Transpose_Avg_q2er_youth!$O$1:$AA$52,7,FALSE)</f>
        <v>0.28916</v>
      </c>
      <c r="J557" s="29">
        <f>VLOOKUP(VLOOKUP($B557,BTS!$E$2:$F$60,2,FALSE),Transpose_Avg_q2er_youth!$O$1:$AA$52,8,FALSE)</f>
        <v>0.258551</v>
      </c>
      <c r="K557" s="29">
        <f>VLOOKUP(VLOOKUP($B557,BTS!$E$2:$F$60,2,FALSE),Transpose_Avg_q2er_youth!$O$1:$AA$52,9,FALSE)</f>
        <v>0.282403</v>
      </c>
      <c r="L557" s="29">
        <f>VLOOKUP(VLOOKUP($B557,BTS!$E$2:$F$60,2,FALSE),Transpose_Avg_q2er_youth!$O$1:$AA$52,10,FALSE)</f>
        <v>0.186634</v>
      </c>
      <c r="M557" s="29">
        <f>VLOOKUP(VLOOKUP($B557,BTS!$E$2:$F$60,2,FALSE),Transpose_Avg_q2er_youth!$O$1:$AA$52,11,FALSE)</f>
        <v>0.213908</v>
      </c>
      <c r="N557" s="29">
        <f>VLOOKUP(VLOOKUP($B557,BTS!$E$2:$F$60,2,FALSE),Transpose_Avg_q2er_youth!$O$1:$AA$52,12,FALSE)</f>
        <v>0.218692</v>
      </c>
      <c r="O557" s="110">
        <f>VLOOKUP(VLOOKUP($B557,BTS!$E$2:$F$60,2,FALSE),Transpose_Avg_q2er_youth!$O$1:$AA$52,13,FALSE)</f>
        <v>0.242023</v>
      </c>
      <c r="Q557" s="243"/>
      <c r="R557" s="243"/>
    </row>
    <row r="558" spans="1:18" ht="17" hidden="1" outlineLevel="1" thickBot="1">
      <c r="A558" s="27"/>
      <c r="B558" s="30" t="s">
        <v>147</v>
      </c>
      <c r="C558" s="28">
        <f>VLOOKUP(VLOOKUP($B558,VName,2,FALSE),Regression_q2er_youth!$U$7:$AC$57,2,FALSE)</f>
        <v>0</v>
      </c>
      <c r="D558" s="29">
        <f>VLOOKUP(VLOOKUP($B558,BTS!$E$2:$F$60,2,FALSE),Transpose_Avg_q2er_youth!$O$1:$AA$52,2,FALSE)</f>
        <v>0.124425</v>
      </c>
      <c r="E558" s="29">
        <f>VLOOKUP(VLOOKUP($B558,BTS!$E$2:$F$60,2,FALSE),Transpose_Avg_q2er_youth!$O$1:$AA$52,3,FALSE)</f>
        <v>0.089394</v>
      </c>
      <c r="F558" s="29">
        <f>VLOOKUP(VLOOKUP($B558,BTS!$E$2:$F$60,2,FALSE),Transpose_Avg_q2er_youth!$O$1:$AA$52,4,FALSE)</f>
        <v>0.093795</v>
      </c>
      <c r="G558" s="29">
        <f>VLOOKUP(VLOOKUP($B558,BTS!$E$2:$F$60,2,FALSE),Transpose_Avg_q2er_youth!$O$1:$AA$52,5,FALSE)</f>
        <v>0.103933</v>
      </c>
      <c r="H558" s="29">
        <f>VLOOKUP(VLOOKUP($B558,BTS!$E$2:$F$60,2,FALSE),Transpose_Avg_q2er_youth!$O$1:$AA$52,6,FALSE)</f>
        <v>0.122693</v>
      </c>
      <c r="I558" s="29">
        <f>VLOOKUP(VLOOKUP($B558,BTS!$E$2:$F$60,2,FALSE),Transpose_Avg_q2er_youth!$O$1:$AA$52,7,FALSE)</f>
        <v>0.103039</v>
      </c>
      <c r="J558" s="29">
        <f>VLOOKUP(VLOOKUP($B558,BTS!$E$2:$F$60,2,FALSE),Transpose_Avg_q2er_youth!$O$1:$AA$52,8,FALSE)</f>
        <v>0.109878</v>
      </c>
      <c r="K558" s="29">
        <f>VLOOKUP(VLOOKUP($B558,BTS!$E$2:$F$60,2,FALSE),Transpose_Avg_q2er_youth!$O$1:$AA$52,9,FALSE)</f>
        <v>0.124462</v>
      </c>
      <c r="L558" s="29">
        <f>VLOOKUP(VLOOKUP($B558,BTS!$E$2:$F$60,2,FALSE),Transpose_Avg_q2er_youth!$O$1:$AA$52,10,FALSE)</f>
        <v>0.100603</v>
      </c>
      <c r="M558" s="29">
        <f>VLOOKUP(VLOOKUP($B558,BTS!$E$2:$F$60,2,FALSE),Transpose_Avg_q2er_youth!$O$1:$AA$52,11,FALSE)</f>
        <v>0.118412</v>
      </c>
      <c r="N558" s="29">
        <f>VLOOKUP(VLOOKUP($B558,BTS!$E$2:$F$60,2,FALSE),Transpose_Avg_q2er_youth!$O$1:$AA$52,12,FALSE)</f>
        <v>0.100976</v>
      </c>
      <c r="O558" s="110">
        <f>VLOOKUP(VLOOKUP($B558,BTS!$E$2:$F$60,2,FALSE),Transpose_Avg_q2er_youth!$O$1:$AA$52,13,FALSE)</f>
        <v>0.091765</v>
      </c>
      <c r="Q558" s="243"/>
      <c r="R558" s="243"/>
    </row>
    <row r="559" spans="1:18" ht="17" hidden="1" outlineLevel="1" thickBot="1">
      <c r="A559" s="27"/>
      <c r="B559" s="30" t="s">
        <v>148</v>
      </c>
      <c r="C559" s="28">
        <f>VLOOKUP(VLOOKUP($B559,VName,2,FALSE),Regression_q2er_youth!$U$7:$AC$57,2,FALSE)</f>
        <v>0</v>
      </c>
      <c r="D559" s="29">
        <f>VLOOKUP(VLOOKUP($B559,BTS!$E$2:$F$60,2,FALSE),Transpose_Avg_q2er_youth!$O$1:$AA$52,2,FALSE)</f>
        <v>0.039462</v>
      </c>
      <c r="E559" s="29">
        <f>VLOOKUP(VLOOKUP($B559,BTS!$E$2:$F$60,2,FALSE),Transpose_Avg_q2er_youth!$O$1:$AA$52,3,FALSE)</f>
        <v>0.027009</v>
      </c>
      <c r="F559" s="29">
        <f>VLOOKUP(VLOOKUP($B559,BTS!$E$2:$F$60,2,FALSE),Transpose_Avg_q2er_youth!$O$1:$AA$52,4,FALSE)</f>
        <v>0.0311</v>
      </c>
      <c r="G559" s="29">
        <f>VLOOKUP(VLOOKUP($B559,BTS!$E$2:$F$60,2,FALSE),Transpose_Avg_q2er_youth!$O$1:$AA$52,5,FALSE)</f>
        <v>0.027221</v>
      </c>
      <c r="H559" s="29">
        <f>VLOOKUP(VLOOKUP($B559,BTS!$E$2:$F$60,2,FALSE),Transpose_Avg_q2er_youth!$O$1:$AA$52,6,FALSE)</f>
        <v>0.028321</v>
      </c>
      <c r="I559" s="29">
        <f>VLOOKUP(VLOOKUP($B559,BTS!$E$2:$F$60,2,FALSE),Transpose_Avg_q2er_youth!$O$1:$AA$52,7,FALSE)</f>
        <v>0.02778</v>
      </c>
      <c r="J559" s="29">
        <f>VLOOKUP(VLOOKUP($B559,BTS!$E$2:$F$60,2,FALSE),Transpose_Avg_q2er_youth!$O$1:$AA$52,8,FALSE)</f>
        <v>0.029534</v>
      </c>
      <c r="K559" s="29">
        <f>VLOOKUP(VLOOKUP($B559,BTS!$E$2:$F$60,2,FALSE),Transpose_Avg_q2er_youth!$O$1:$AA$52,9,FALSE)</f>
        <v>0.025802</v>
      </c>
      <c r="L559" s="29">
        <f>VLOOKUP(VLOOKUP($B559,BTS!$E$2:$F$60,2,FALSE),Transpose_Avg_q2er_youth!$O$1:$AA$52,10,FALSE)</f>
        <v>0.021513</v>
      </c>
      <c r="M559" s="29">
        <f>VLOOKUP(VLOOKUP($B559,BTS!$E$2:$F$60,2,FALSE),Transpose_Avg_q2er_youth!$O$1:$AA$52,11,FALSE)</f>
        <v>0.024363</v>
      </c>
      <c r="N559" s="29">
        <f>VLOOKUP(VLOOKUP($B559,BTS!$E$2:$F$60,2,FALSE),Transpose_Avg_q2er_youth!$O$1:$AA$52,12,FALSE)</f>
        <v>0.029232</v>
      </c>
      <c r="O559" s="110">
        <f>VLOOKUP(VLOOKUP($B559,BTS!$E$2:$F$60,2,FALSE),Transpose_Avg_q2er_youth!$O$1:$AA$52,13,FALSE)</f>
        <v>0.032551</v>
      </c>
      <c r="Q559" s="243"/>
      <c r="R559" s="243"/>
    </row>
    <row r="560" spans="1:18" ht="17" hidden="1" outlineLevel="1" thickBot="1">
      <c r="A560" s="27"/>
      <c r="B560" s="30" t="s">
        <v>149</v>
      </c>
      <c r="C560" s="28">
        <f>VLOOKUP(VLOOKUP($B560,VName,2,FALSE),Regression_q2er_youth!$U$7:$AC$57,2,FALSE)</f>
        <v>0</v>
      </c>
      <c r="D560" s="29">
        <f>VLOOKUP(VLOOKUP($B560,BTS!$E$2:$F$60,2,FALSE),Transpose_Avg_q2er_youth!$O$1:$AA$52,2,FALSE)</f>
        <v>0.008658999999999998</v>
      </c>
      <c r="E560" s="29">
        <f>VLOOKUP(VLOOKUP($B560,BTS!$E$2:$F$60,2,FALSE),Transpose_Avg_q2er_youth!$O$1:$AA$52,3,FALSE)</f>
        <v>0.008021999999999996</v>
      </c>
      <c r="F560" s="29">
        <f>VLOOKUP(VLOOKUP($B560,BTS!$E$2:$F$60,2,FALSE),Transpose_Avg_q2er_youth!$O$1:$AA$52,4,FALSE)</f>
        <v>0.010820500000000002</v>
      </c>
      <c r="G560" s="29">
        <f>VLOOKUP(VLOOKUP($B560,BTS!$E$2:$F$60,2,FALSE),Transpose_Avg_q2er_youth!$O$1:$AA$52,5,FALSE)</f>
        <v>0.008591999999999999</v>
      </c>
      <c r="H560" s="29">
        <f>VLOOKUP(VLOOKUP($B560,BTS!$E$2:$F$60,2,FALSE),Transpose_Avg_q2er_youth!$O$1:$AA$52,6,FALSE)</f>
        <v>0.008818500000000003</v>
      </c>
      <c r="I560" s="29">
        <f>VLOOKUP(VLOOKUP($B560,BTS!$E$2:$F$60,2,FALSE),Transpose_Avg_q2er_youth!$O$1:$AA$52,7,FALSE)</f>
        <v>0.008793249999999999</v>
      </c>
      <c r="J560" s="29">
        <f>VLOOKUP(VLOOKUP($B560,BTS!$E$2:$F$60,2,FALSE),Transpose_Avg_q2er_youth!$O$1:$AA$52,8,FALSE)</f>
        <v>0.010344499999999998</v>
      </c>
      <c r="K560" s="29">
        <f>VLOOKUP(VLOOKUP($B560,BTS!$E$2:$F$60,2,FALSE),Transpose_Avg_q2er_youth!$O$1:$AA$52,9,FALSE)</f>
        <v>0.010807</v>
      </c>
      <c r="L560" s="29">
        <f>VLOOKUP(VLOOKUP($B560,BTS!$E$2:$F$60,2,FALSE),Transpose_Avg_q2er_youth!$O$1:$AA$52,10,FALSE)</f>
        <v>0.0065924999999999985</v>
      </c>
      <c r="M560" s="29">
        <f>VLOOKUP(VLOOKUP($B560,BTS!$E$2:$F$60,2,FALSE),Transpose_Avg_q2er_youth!$O$1:$AA$52,11,FALSE)</f>
        <v>0.005668999999999999</v>
      </c>
      <c r="N560" s="29">
        <f>VLOOKUP(VLOOKUP($B560,BTS!$E$2:$F$60,2,FALSE),Transpose_Avg_q2er_youth!$O$1:$AA$52,12,FALSE)</f>
        <v>0.010369000000000001</v>
      </c>
      <c r="O560" s="110">
        <f>VLOOKUP(VLOOKUP($B560,BTS!$E$2:$F$60,2,FALSE),Transpose_Avg_q2er_youth!$O$1:$AA$52,13,FALSE)</f>
        <v>0.013978749999999998</v>
      </c>
      <c r="Q560" s="243"/>
      <c r="R560" s="243"/>
    </row>
    <row r="561" spans="1:18" ht="17" hidden="1" outlineLevel="1" thickBot="1">
      <c r="A561" s="27"/>
      <c r="B561" s="30" t="s">
        <v>150</v>
      </c>
      <c r="C561" s="28">
        <f>VLOOKUP(VLOOKUP($B561,VName,2,FALSE),Regression_q2er_youth!$U$7:$AC$57,2,FALSE)</f>
        <v>0</v>
      </c>
      <c r="D561" s="29">
        <f>VLOOKUP(VLOOKUP($B561,BTS!$E$2:$F$60,2,FALSE),Transpose_Avg_q2er_youth!$O$1:$AA$52,2,FALSE)</f>
        <v>0.03295850000000004</v>
      </c>
      <c r="E561" s="29">
        <f>VLOOKUP(VLOOKUP($B561,BTS!$E$2:$F$60,2,FALSE),Transpose_Avg_q2er_youth!$O$1:$AA$52,3,FALSE)</f>
        <v>0.029413</v>
      </c>
      <c r="F561" s="29">
        <f>VLOOKUP(VLOOKUP($B561,BTS!$E$2:$F$60,2,FALSE),Transpose_Avg_q2er_youth!$O$1:$AA$52,4,FALSE)</f>
        <v>0.04337775</v>
      </c>
      <c r="G561" s="29">
        <f>VLOOKUP(VLOOKUP($B561,BTS!$E$2:$F$60,2,FALSE),Transpose_Avg_q2er_youth!$O$1:$AA$52,5,FALSE)</f>
        <v>0.031991249999999985</v>
      </c>
      <c r="H561" s="29">
        <f>VLOOKUP(VLOOKUP($B561,BTS!$E$2:$F$60,2,FALSE),Transpose_Avg_q2er_youth!$O$1:$AA$52,6,FALSE)</f>
        <v>0.06501974999999997</v>
      </c>
      <c r="I561" s="29">
        <f>VLOOKUP(VLOOKUP($B561,BTS!$E$2:$F$60,2,FALSE),Transpose_Avg_q2er_youth!$O$1:$AA$52,7,FALSE)</f>
        <v>0.03654125</v>
      </c>
      <c r="J561" s="29">
        <f>VLOOKUP(VLOOKUP($B561,BTS!$E$2:$F$60,2,FALSE),Transpose_Avg_q2er_youth!$O$1:$AA$52,8,FALSE)</f>
        <v>0.03637749999999999</v>
      </c>
      <c r="K561" s="29">
        <f>VLOOKUP(VLOOKUP($B561,BTS!$E$2:$F$60,2,FALSE),Transpose_Avg_q2er_youth!$O$1:$AA$52,9,FALSE)</f>
        <v>0.03260275</v>
      </c>
      <c r="L561" s="29">
        <f>VLOOKUP(VLOOKUP($B561,BTS!$E$2:$F$60,2,FALSE),Transpose_Avg_q2er_youth!$O$1:$AA$52,10,FALSE)</f>
        <v>0.026110249999999998</v>
      </c>
      <c r="M561" s="29">
        <f>VLOOKUP(VLOOKUP($B561,BTS!$E$2:$F$60,2,FALSE),Transpose_Avg_q2er_youth!$O$1:$AA$52,11,FALSE)</f>
        <v>0.04115675</v>
      </c>
      <c r="N561" s="29">
        <f>VLOOKUP(VLOOKUP($B561,BTS!$E$2:$F$60,2,FALSE),Transpose_Avg_q2er_youth!$O$1:$AA$52,12,FALSE)</f>
        <v>0.03190699999999999</v>
      </c>
      <c r="O561" s="110">
        <f>VLOOKUP(VLOOKUP($B561,BTS!$E$2:$F$60,2,FALSE),Transpose_Avg_q2er_youth!$O$1:$AA$52,13,FALSE)</f>
        <v>0.06112000000000003</v>
      </c>
      <c r="Q561" s="243"/>
      <c r="R561" s="243"/>
    </row>
    <row r="562" spans="1:18" ht="17" hidden="1" outlineLevel="1" thickBot="1">
      <c r="A562" s="27"/>
      <c r="B562" s="30" t="s">
        <v>151</v>
      </c>
      <c r="C562" s="28">
        <f>VLOOKUP(VLOOKUP($B562,VName,2,FALSE),Regression_q2er_youth!$U$7:$AC$57,2,FALSE)</f>
        <v>0</v>
      </c>
      <c r="D562" s="29">
        <f>VLOOKUP(VLOOKUP($B562,BTS!$E$2:$F$60,2,FALSE),Transpose_Avg_q2er_youth!$O$1:$AA$52,2,FALSE)</f>
        <v>0.09066949999999982</v>
      </c>
      <c r="E562" s="29">
        <f>VLOOKUP(VLOOKUP($B562,BTS!$E$2:$F$60,2,FALSE),Transpose_Avg_q2er_youth!$O$1:$AA$52,3,FALSE)</f>
        <v>0.08038675000000003</v>
      </c>
      <c r="F562" s="29">
        <f>VLOOKUP(VLOOKUP($B562,BTS!$E$2:$F$60,2,FALSE),Transpose_Avg_q2er_youth!$O$1:$AA$52,4,FALSE)</f>
        <v>0.08643049999999997</v>
      </c>
      <c r="G562" s="29">
        <f>VLOOKUP(VLOOKUP($B562,BTS!$E$2:$F$60,2,FALSE),Transpose_Avg_q2er_youth!$O$1:$AA$52,5,FALSE)</f>
        <v>0.06612899999999995</v>
      </c>
      <c r="H562" s="29">
        <f>VLOOKUP(VLOOKUP($B562,BTS!$E$2:$F$60,2,FALSE),Transpose_Avg_q2er_youth!$O$1:$AA$52,6,FALSE)</f>
        <v>0.13288049999999996</v>
      </c>
      <c r="I562" s="29">
        <f>VLOOKUP(VLOOKUP($B562,BTS!$E$2:$F$60,2,FALSE),Transpose_Avg_q2er_youth!$O$1:$AA$52,7,FALSE)</f>
        <v>0.0729075</v>
      </c>
      <c r="J562" s="29">
        <f>VLOOKUP(VLOOKUP($B562,BTS!$E$2:$F$60,2,FALSE),Transpose_Avg_q2er_youth!$O$1:$AA$52,8,FALSE)</f>
        <v>0.05698175</v>
      </c>
      <c r="K562" s="29">
        <f>VLOOKUP(VLOOKUP($B562,BTS!$E$2:$F$60,2,FALSE),Transpose_Avg_q2er_youth!$O$1:$AA$52,9,FALSE)</f>
        <v>0.07539374999999998</v>
      </c>
      <c r="L562" s="29">
        <f>VLOOKUP(VLOOKUP($B562,BTS!$E$2:$F$60,2,FALSE),Transpose_Avg_q2er_youth!$O$1:$AA$52,10,FALSE)</f>
        <v>0.08613125</v>
      </c>
      <c r="M562" s="29">
        <f>VLOOKUP(VLOOKUP($B562,BTS!$E$2:$F$60,2,FALSE),Transpose_Avg_q2er_youth!$O$1:$AA$52,11,FALSE)</f>
        <v>0.0810565</v>
      </c>
      <c r="N562" s="29">
        <f>VLOOKUP(VLOOKUP($B562,BTS!$E$2:$F$60,2,FALSE),Transpose_Avg_q2er_youth!$O$1:$AA$52,12,FALSE)</f>
        <v>0.10020124999999999</v>
      </c>
      <c r="O562" s="110">
        <f>VLOOKUP(VLOOKUP($B562,BTS!$E$2:$F$60,2,FALSE),Transpose_Avg_q2er_youth!$O$1:$AA$52,13,FALSE)</f>
        <v>0.17997500000000008</v>
      </c>
      <c r="Q562" s="243"/>
      <c r="R562" s="243"/>
    </row>
    <row r="563" spans="1:18" ht="17" hidden="1" outlineLevel="1" thickBot="1">
      <c r="A563" s="27"/>
      <c r="B563" s="30" t="s">
        <v>152</v>
      </c>
      <c r="C563" s="28">
        <f>VLOOKUP(VLOOKUP($B563,VName,2,FALSE),Regression_q2er_youth!$U$7:$AC$57,2,FALSE)</f>
        <v>0</v>
      </c>
      <c r="D563" s="29">
        <f>VLOOKUP(VLOOKUP($B563,BTS!$E$2:$F$60,2,FALSE),Transpose_Avg_q2er_youth!$O$1:$AA$52,2,FALSE)</f>
        <v>0.23595250000000004</v>
      </c>
      <c r="E563" s="29">
        <f>VLOOKUP(VLOOKUP($B563,BTS!$E$2:$F$60,2,FALSE),Transpose_Avg_q2er_youth!$O$1:$AA$52,3,FALSE)</f>
        <v>0.1957962500000001</v>
      </c>
      <c r="F563" s="29">
        <f>VLOOKUP(VLOOKUP($B563,BTS!$E$2:$F$60,2,FALSE),Transpose_Avg_q2er_youth!$O$1:$AA$52,4,FALSE)</f>
        <v>0.22232925000000023</v>
      </c>
      <c r="G563" s="29">
        <f>VLOOKUP(VLOOKUP($B563,BTS!$E$2:$F$60,2,FALSE),Transpose_Avg_q2er_youth!$O$1:$AA$52,5,FALSE)</f>
        <v>0.24402474999999993</v>
      </c>
      <c r="H563" s="29">
        <f>VLOOKUP(VLOOKUP($B563,BTS!$E$2:$F$60,2,FALSE),Transpose_Avg_q2er_youth!$O$1:$AA$52,6,FALSE)</f>
        <v>0.18878949999999997</v>
      </c>
      <c r="I563" s="29">
        <f>VLOOKUP(VLOOKUP($B563,BTS!$E$2:$F$60,2,FALSE),Transpose_Avg_q2er_youth!$O$1:$AA$52,7,FALSE)</f>
        <v>0.29433574999999995</v>
      </c>
      <c r="J563" s="29">
        <f>VLOOKUP(VLOOKUP($B563,BTS!$E$2:$F$60,2,FALSE),Transpose_Avg_q2er_youth!$O$1:$AA$52,8,FALSE)</f>
        <v>0.265909</v>
      </c>
      <c r="K563" s="29">
        <f>VLOOKUP(VLOOKUP($B563,BTS!$E$2:$F$60,2,FALSE),Transpose_Avg_q2er_youth!$O$1:$AA$52,9,FALSE)</f>
        <v>0.27629000000000004</v>
      </c>
      <c r="L563" s="29">
        <f>VLOOKUP(VLOOKUP($B563,BTS!$E$2:$F$60,2,FALSE),Transpose_Avg_q2er_youth!$O$1:$AA$52,10,FALSE)</f>
        <v>0.18452399999999994</v>
      </c>
      <c r="M563" s="29">
        <f>VLOOKUP(VLOOKUP($B563,BTS!$E$2:$F$60,2,FALSE),Transpose_Avg_q2er_youth!$O$1:$AA$52,11,FALSE)</f>
        <v>0.20632950000000005</v>
      </c>
      <c r="N563" s="29">
        <f>VLOOKUP(VLOOKUP($B563,BTS!$E$2:$F$60,2,FALSE),Transpose_Avg_q2er_youth!$O$1:$AA$52,12,FALSE)</f>
        <v>0.2228342500000002</v>
      </c>
      <c r="O563" s="110">
        <f>VLOOKUP(VLOOKUP($B563,BTS!$E$2:$F$60,2,FALSE),Transpose_Avg_q2er_youth!$O$1:$AA$52,13,FALSE)</f>
        <v>0.2400985</v>
      </c>
      <c r="Q563" s="243"/>
      <c r="R563" s="243"/>
    </row>
    <row r="564" spans="1:18" ht="17" hidden="1" outlineLevel="1" thickBot="1">
      <c r="A564" s="27"/>
      <c r="B564" s="30" t="s">
        <v>153</v>
      </c>
      <c r="C564" s="28">
        <f>VLOOKUP(VLOOKUP($B564,VName,2,FALSE),Regression_q2er_youth!$U$7:$AC$57,2,FALSE)</f>
        <v>-2.13861261844569</v>
      </c>
      <c r="D564" s="29">
        <f>VLOOKUP(VLOOKUP($B564,BTS!$E$2:$F$60,2,FALSE),Transpose_Avg_q2er_youth!$O$1:$AA$52,2,FALSE)</f>
        <v>0.12294824999999994</v>
      </c>
      <c r="E564" s="29">
        <f>VLOOKUP(VLOOKUP($B564,BTS!$E$2:$F$60,2,FALSE),Transpose_Avg_q2er_youth!$O$1:$AA$52,3,FALSE)</f>
        <v>0.07688449999999998</v>
      </c>
      <c r="F564" s="29">
        <f>VLOOKUP(VLOOKUP($B564,BTS!$E$2:$F$60,2,FALSE),Transpose_Avg_q2er_youth!$O$1:$AA$52,4,FALSE)</f>
        <v>0.09076050000000001</v>
      </c>
      <c r="G564" s="29">
        <f>VLOOKUP(VLOOKUP($B564,BTS!$E$2:$F$60,2,FALSE),Transpose_Avg_q2er_youth!$O$1:$AA$52,5,FALSE)</f>
        <v>0.10186499999999998</v>
      </c>
      <c r="H564" s="29">
        <f>VLOOKUP(VLOOKUP($B564,BTS!$E$2:$F$60,2,FALSE),Transpose_Avg_q2er_youth!$O$1:$AA$52,6,FALSE)</f>
        <v>0.11515925000000003</v>
      </c>
      <c r="I564" s="29">
        <f>VLOOKUP(VLOOKUP($B564,BTS!$E$2:$F$60,2,FALSE),Transpose_Avg_q2er_youth!$O$1:$AA$52,7,FALSE)</f>
        <v>0.10348750000000001</v>
      </c>
      <c r="J564" s="29">
        <f>VLOOKUP(VLOOKUP($B564,BTS!$E$2:$F$60,2,FALSE),Transpose_Avg_q2er_youth!$O$1:$AA$52,8,FALSE)</f>
        <v>0.10872375000000001</v>
      </c>
      <c r="K564" s="29">
        <f>VLOOKUP(VLOOKUP($B564,BTS!$E$2:$F$60,2,FALSE),Transpose_Avg_q2er_youth!$O$1:$AA$52,9,FALSE)</f>
        <v>0.12094300000000002</v>
      </c>
      <c r="L564" s="29">
        <f>VLOOKUP(VLOOKUP($B564,BTS!$E$2:$F$60,2,FALSE),Transpose_Avg_q2er_youth!$O$1:$AA$52,10,FALSE)</f>
        <v>0.09773975000000001</v>
      </c>
      <c r="M564" s="29">
        <f>VLOOKUP(VLOOKUP($B564,BTS!$E$2:$F$60,2,FALSE),Transpose_Avg_q2er_youth!$O$1:$AA$52,11,FALSE)</f>
        <v>0.11453200000000001</v>
      </c>
      <c r="N564" s="29">
        <f>VLOOKUP(VLOOKUP($B564,BTS!$E$2:$F$60,2,FALSE),Transpose_Avg_q2er_youth!$O$1:$AA$52,12,FALSE)</f>
        <v>0.09368549999999998</v>
      </c>
      <c r="O564" s="110">
        <f>VLOOKUP(VLOOKUP($B564,BTS!$E$2:$F$60,2,FALSE),Transpose_Avg_q2er_youth!$O$1:$AA$52,13,FALSE)</f>
        <v>0.08678200000000005</v>
      </c>
      <c r="Q564" s="243"/>
      <c r="R564" s="243"/>
    </row>
    <row r="565" spans="1:18" ht="17" hidden="1" outlineLevel="1" thickBot="1">
      <c r="A565" s="27"/>
      <c r="B565" s="30" t="s">
        <v>154</v>
      </c>
      <c r="C565" s="28">
        <f>VLOOKUP(VLOOKUP($B565,VName,2,FALSE),Regression_q2er_youth!$U$7:$AC$57,2,FALSE)</f>
        <v>0</v>
      </c>
      <c r="D565" s="29">
        <f>VLOOKUP(VLOOKUP($B565,BTS!$E$2:$F$60,2,FALSE),Transpose_Avg_q2er_youth!$O$1:$AA$52,2,FALSE)</f>
        <v>0.036641500000000056</v>
      </c>
      <c r="E565" s="29">
        <f>VLOOKUP(VLOOKUP($B565,BTS!$E$2:$F$60,2,FALSE),Transpose_Avg_q2er_youth!$O$1:$AA$52,3,FALSE)</f>
        <v>0.02532700000000001</v>
      </c>
      <c r="F565" s="29">
        <f>VLOOKUP(VLOOKUP($B565,BTS!$E$2:$F$60,2,FALSE),Transpose_Avg_q2er_youth!$O$1:$AA$52,4,FALSE)</f>
        <v>0.029903250000000017</v>
      </c>
      <c r="G565" s="29">
        <f>VLOOKUP(VLOOKUP($B565,BTS!$E$2:$F$60,2,FALSE),Transpose_Avg_q2er_youth!$O$1:$AA$52,5,FALSE)</f>
        <v>0.026560250000000014</v>
      </c>
      <c r="H565" s="29">
        <f>VLOOKUP(VLOOKUP($B565,BTS!$E$2:$F$60,2,FALSE),Transpose_Avg_q2er_youth!$O$1:$AA$52,6,FALSE)</f>
        <v>0.02711000000000001</v>
      </c>
      <c r="I565" s="29">
        <f>VLOOKUP(VLOOKUP($B565,BTS!$E$2:$F$60,2,FALSE),Transpose_Avg_q2er_youth!$O$1:$AA$52,7,FALSE)</f>
        <v>0.0268405</v>
      </c>
      <c r="J565" s="29">
        <f>VLOOKUP(VLOOKUP($B565,BTS!$E$2:$F$60,2,FALSE),Transpose_Avg_q2er_youth!$O$1:$AA$52,8,FALSE)</f>
        <v>0.027014499999999997</v>
      </c>
      <c r="K565" s="29">
        <f>VLOOKUP(VLOOKUP($B565,BTS!$E$2:$F$60,2,FALSE),Transpose_Avg_q2er_youth!$O$1:$AA$52,9,FALSE)</f>
        <v>0.024616249999999996</v>
      </c>
      <c r="L565" s="29">
        <f>VLOOKUP(VLOOKUP($B565,BTS!$E$2:$F$60,2,FALSE),Transpose_Avg_q2er_youth!$O$1:$AA$52,10,FALSE)</f>
        <v>0.0200345</v>
      </c>
      <c r="M565" s="29">
        <f>VLOOKUP(VLOOKUP($B565,BTS!$E$2:$F$60,2,FALSE),Transpose_Avg_q2er_youth!$O$1:$AA$52,11,FALSE)</f>
        <v>0.022961</v>
      </c>
      <c r="N565" s="29">
        <f>VLOOKUP(VLOOKUP($B565,BTS!$E$2:$F$60,2,FALSE),Transpose_Avg_q2er_youth!$O$1:$AA$52,12,FALSE)</f>
        <v>0.028483749999999995</v>
      </c>
      <c r="O565" s="110">
        <f>VLOOKUP(VLOOKUP($B565,BTS!$E$2:$F$60,2,FALSE),Transpose_Avg_q2er_youth!$O$1:$AA$52,13,FALSE)</f>
        <v>0.03141775</v>
      </c>
      <c r="Q565" s="243"/>
      <c r="R565" s="243"/>
    </row>
    <row r="566" spans="1:18" ht="16" hidden="1" outlineLevel="1" thickBot="1">
      <c r="A566" s="27"/>
      <c r="B566" s="55" t="s">
        <v>155</v>
      </c>
      <c r="C566" s="28">
        <f>VLOOKUP(VLOOKUP($B566,VName,2,FALSE),Regression_q2er_youth!$U$7:$AC$57,2,FALSE)</f>
        <v>-1.45888314369851</v>
      </c>
      <c r="D566" s="29">
        <f>VLOOKUP(VLOOKUP($B566,BTS!$E$2:$F$60,2,FALSE),Transpose_Avg_q2er_youth!$O$1:$AA$52,2,FALSE)</f>
        <v>0.046652</v>
      </c>
      <c r="E566" s="29">
        <f>VLOOKUP(VLOOKUP($B566,BTS!$E$2:$F$60,2,FALSE),Transpose_Avg_q2er_youth!$O$1:$AA$52,3,FALSE)</f>
        <v>0.028938</v>
      </c>
      <c r="F566" s="29">
        <f>VLOOKUP(VLOOKUP($B566,BTS!$E$2:$F$60,2,FALSE),Transpose_Avg_q2er_youth!$O$1:$AA$52,4,FALSE)</f>
        <v>0.031695</v>
      </c>
      <c r="G566" s="29">
        <f>VLOOKUP(VLOOKUP($B566,BTS!$E$2:$F$60,2,FALSE),Transpose_Avg_q2er_youth!$O$1:$AA$52,5,FALSE)</f>
        <v>0.045736</v>
      </c>
      <c r="H566" s="29">
        <f>VLOOKUP(VLOOKUP($B566,BTS!$E$2:$F$60,2,FALSE),Transpose_Avg_q2er_youth!$O$1:$AA$52,6,FALSE)</f>
        <v>0.039175</v>
      </c>
      <c r="I566" s="29">
        <f>VLOOKUP(VLOOKUP($B566,BTS!$E$2:$F$60,2,FALSE),Transpose_Avg_q2er_youth!$O$1:$AA$52,7,FALSE)</f>
        <v>0.044974</v>
      </c>
      <c r="J566" s="29">
        <f>VLOOKUP(VLOOKUP($B566,BTS!$E$2:$F$60,2,FALSE),Transpose_Avg_q2er_youth!$O$1:$AA$52,8,FALSE)</f>
        <v>0.071696</v>
      </c>
      <c r="K566" s="29">
        <f>VLOOKUP(VLOOKUP($B566,BTS!$E$2:$F$60,2,FALSE),Transpose_Avg_q2er_youth!$O$1:$AA$52,9,FALSE)</f>
        <v>0.079248</v>
      </c>
      <c r="L566" s="29">
        <f>VLOOKUP(VLOOKUP($B566,BTS!$E$2:$F$60,2,FALSE),Transpose_Avg_q2er_youth!$O$1:$AA$52,10,FALSE)</f>
        <v>0.041974</v>
      </c>
      <c r="M566" s="29">
        <f>VLOOKUP(VLOOKUP($B566,BTS!$E$2:$F$60,2,FALSE),Transpose_Avg_q2er_youth!$O$1:$AA$52,11,FALSE)</f>
        <v>0.044907</v>
      </c>
      <c r="N566" s="29">
        <f>VLOOKUP(VLOOKUP($B566,BTS!$E$2:$F$60,2,FALSE),Transpose_Avg_q2er_youth!$O$1:$AA$52,12,FALSE)</f>
        <v>0.035095</v>
      </c>
      <c r="O566" s="110">
        <f>VLOOKUP(VLOOKUP($B566,BTS!$E$2:$F$60,2,FALSE),Transpose_Avg_q2er_youth!$O$1:$AA$52,13,FALSE)</f>
        <v>0.04662</v>
      </c>
      <c r="Q566" s="243"/>
      <c r="R566" s="243"/>
    </row>
    <row r="567" spans="2:18" ht="17" hidden="1" outlineLevel="1" thickBot="1">
      <c r="B567" s="33" t="s">
        <v>156</v>
      </c>
      <c r="C567" s="28">
        <f>VLOOKUP(VLOOKUP($B567,VName,2,FALSE),Regression_q2er_youth!$U$7:$AC$57,2,FALSE)</f>
        <v>0</v>
      </c>
      <c r="D567" s="29">
        <f>VLOOKUP(VLOOKUP($B567,BTS!$E$2:$F$60,2,FALSE),Transpose_Avg_q2er_youth!$O$1:$AA$52,2,FALSE)</f>
        <v>0.045896750000000035</v>
      </c>
      <c r="E567" s="29">
        <f>VLOOKUP(VLOOKUP($B567,BTS!$E$2:$F$60,2,FALSE),Transpose_Avg_q2er_youth!$O$1:$AA$52,3,FALSE)</f>
        <v>0.027173749999999993</v>
      </c>
      <c r="F567" s="29">
        <f>VLOOKUP(VLOOKUP($B567,BTS!$E$2:$F$60,2,FALSE),Transpose_Avg_q2er_youth!$O$1:$AA$52,4,FALSE)</f>
        <v>0.03232575</v>
      </c>
      <c r="G567" s="29">
        <f>VLOOKUP(VLOOKUP($B567,BTS!$E$2:$F$60,2,FALSE),Transpose_Avg_q2er_youth!$O$1:$AA$52,5,FALSE)</f>
        <v>0.04590200000000001</v>
      </c>
      <c r="H567" s="29">
        <f>VLOOKUP(VLOOKUP($B567,BTS!$E$2:$F$60,2,FALSE),Transpose_Avg_q2er_youth!$O$1:$AA$52,6,FALSE)</f>
        <v>0.03700474999999998</v>
      </c>
      <c r="I567" s="29">
        <f>VLOOKUP(VLOOKUP($B567,BTS!$E$2:$F$60,2,FALSE),Transpose_Avg_q2er_youth!$O$1:$AA$52,7,FALSE)</f>
        <v>0.045050749999999994</v>
      </c>
      <c r="J567" s="29">
        <f>VLOOKUP(VLOOKUP($B567,BTS!$E$2:$F$60,2,FALSE),Transpose_Avg_q2er_youth!$O$1:$AA$52,8,FALSE)</f>
        <v>0.07192825000000001</v>
      </c>
      <c r="K567" s="29">
        <f>VLOOKUP(VLOOKUP($B567,BTS!$E$2:$F$60,2,FALSE),Transpose_Avg_q2er_youth!$O$1:$AA$52,9,FALSE)</f>
        <v>0.07866725</v>
      </c>
      <c r="L567" s="29">
        <f>VLOOKUP(VLOOKUP($B567,BTS!$E$2:$F$60,2,FALSE),Transpose_Avg_q2er_youth!$O$1:$AA$52,10,FALSE)</f>
        <v>0.04159025</v>
      </c>
      <c r="M567" s="29">
        <f>VLOOKUP(VLOOKUP($B567,BTS!$E$2:$F$60,2,FALSE),Transpose_Avg_q2er_youth!$O$1:$AA$52,11,FALSE)</f>
        <v>0.04793149999999999</v>
      </c>
      <c r="N567" s="29">
        <f>VLOOKUP(VLOOKUP($B567,BTS!$E$2:$F$60,2,FALSE),Transpose_Avg_q2er_youth!$O$1:$AA$52,12,FALSE)</f>
        <v>0.034601250000000014</v>
      </c>
      <c r="O567" s="110">
        <f>VLOOKUP(VLOOKUP($B567,BTS!$E$2:$F$60,2,FALSE),Transpose_Avg_q2er_youth!$O$1:$AA$52,13,FALSE)</f>
        <v>0.048542000000000016</v>
      </c>
      <c r="Q567" s="243"/>
      <c r="R567" s="243"/>
    </row>
    <row r="568" spans="1:18" ht="16" hidden="1" outlineLevel="1" thickBot="1">
      <c r="A568" s="27"/>
      <c r="B568" s="56" t="s">
        <v>157</v>
      </c>
      <c r="C568" s="28">
        <f>VLOOKUP(VLOOKUP($B568,VName,2,FALSE),Regression_q2er_youth!$U$7:$AC$57,2,FALSE)</f>
        <v>0</v>
      </c>
      <c r="D568" s="29">
        <f>VLOOKUP(VLOOKUP($B568,BTS!$E$2:$F$60,2,FALSE),Transpose_Avg_q2er_youth!$O$1:$AA$52,2,FALSE)</f>
        <v>0.096023</v>
      </c>
      <c r="E568" s="29">
        <f>VLOOKUP(VLOOKUP($B568,BTS!$E$2:$F$60,2,FALSE),Transpose_Avg_q2er_youth!$O$1:$AA$52,3,FALSE)</f>
        <v>0.075825</v>
      </c>
      <c r="F568" s="29">
        <f>VLOOKUP(VLOOKUP($B568,BTS!$E$2:$F$60,2,FALSE),Transpose_Avg_q2er_youth!$O$1:$AA$52,4,FALSE)</f>
        <v>0.083405</v>
      </c>
      <c r="G568" s="29">
        <f>VLOOKUP(VLOOKUP($B568,BTS!$E$2:$F$60,2,FALSE),Transpose_Avg_q2er_youth!$O$1:$AA$52,5,FALSE)</f>
        <v>0.066535</v>
      </c>
      <c r="H568" s="29">
        <f>VLOOKUP(VLOOKUP($B568,BTS!$E$2:$F$60,2,FALSE),Transpose_Avg_q2er_youth!$O$1:$AA$52,6,FALSE)</f>
        <v>0.125932</v>
      </c>
      <c r="I568" s="29">
        <f>VLOOKUP(VLOOKUP($B568,BTS!$E$2:$F$60,2,FALSE),Transpose_Avg_q2er_youth!$O$1:$AA$52,7,FALSE)</f>
        <v>0.075422</v>
      </c>
      <c r="J568" s="29">
        <f>VLOOKUP(VLOOKUP($B568,BTS!$E$2:$F$60,2,FALSE),Transpose_Avg_q2er_youth!$O$1:$AA$52,8,FALSE)</f>
        <v>0.054839</v>
      </c>
      <c r="K568" s="29">
        <f>VLOOKUP(VLOOKUP($B568,BTS!$E$2:$F$60,2,FALSE),Transpose_Avg_q2er_youth!$O$1:$AA$52,9,FALSE)</f>
        <v>0.074586</v>
      </c>
      <c r="L568" s="29">
        <f>VLOOKUP(VLOOKUP($B568,BTS!$E$2:$F$60,2,FALSE),Transpose_Avg_q2er_youth!$O$1:$AA$52,10,FALSE)</f>
        <v>0.081215</v>
      </c>
      <c r="M568" s="29">
        <f>VLOOKUP(VLOOKUP($B568,BTS!$E$2:$F$60,2,FALSE),Transpose_Avg_q2er_youth!$O$1:$AA$52,11,FALSE)</f>
        <v>0.076277</v>
      </c>
      <c r="N568" s="29">
        <f>VLOOKUP(VLOOKUP($B568,BTS!$E$2:$F$60,2,FALSE),Transpose_Avg_q2er_youth!$O$1:$AA$52,12,FALSE)</f>
        <v>0.099584</v>
      </c>
      <c r="O568" s="110">
        <f>VLOOKUP(VLOOKUP($B568,BTS!$E$2:$F$60,2,FALSE),Transpose_Avg_q2er_youth!$O$1:$AA$52,13,FALSE)</f>
        <v>0.176245</v>
      </c>
      <c r="Q568" s="243"/>
      <c r="R568" s="243"/>
    </row>
    <row r="569" spans="1:15" ht="16" hidden="1" outlineLevel="1">
      <c r="A569" s="27"/>
      <c r="B569" s="34" t="s">
        <v>159</v>
      </c>
      <c r="C569" s="35"/>
      <c r="D569" s="92">
        <f>VLOOKUP(INDEX(BTS!$A$3:$A$14,MATCH(D$11,BTS!$C$3:$C$14,0),1)&amp;".region",Regression_q2er_youth!$U$47:$AC$58,2,FALSE)</f>
        <v>1.29265013208285</v>
      </c>
      <c r="E569" s="92">
        <f>VLOOKUP(INDEX(BTS!$A$3:$A$14,MATCH(E$11,BTS!$C$3:$C$14,0),1)&amp;".region",Regression_q2er_youth!$U$47:$AC$58,2,FALSE)</f>
        <v>1.156721779028325</v>
      </c>
      <c r="F569" s="92">
        <f>VLOOKUP(INDEX(BTS!$A$3:$A$14,MATCH(F$11,BTS!$C$3:$C$14,0),1)&amp;".region",Regression_q2er_youth!$U$47:$AC$58,2,FALSE)</f>
        <v>1.2618831760770206</v>
      </c>
      <c r="G569" s="92">
        <f>VLOOKUP(INDEX(BTS!$A$3:$A$14,MATCH(G$11,BTS!$C$3:$C$14,0),1)&amp;".region",Regression_q2er_youth!$U$47:$AC$58,2,FALSE)</f>
        <v>1.2284570400724837</v>
      </c>
      <c r="H569" s="92">
        <f>VLOOKUP(INDEX(BTS!$A$3:$A$14,MATCH(H$11,BTS!$C$3:$C$14,0),1)&amp;".region",Regression_q2er_youth!$U$47:$AC$58,2,FALSE)</f>
        <v>1.412168891161992</v>
      </c>
      <c r="I569" s="92">
        <f>VLOOKUP(INDEX(BTS!$A$3:$A$14,MATCH(I$11,BTS!$C$3:$C$14,0),1)&amp;".region",Regression_q2er_youth!$U$47:$AC$58,2,FALSE)</f>
        <v>1.2093022520547843</v>
      </c>
      <c r="J569" s="92">
        <f>VLOOKUP(INDEX(BTS!$A$3:$A$14,MATCH(J$11,BTS!$C$3:$C$14,0),1)&amp;".region",Regression_q2er_youth!$U$47:$AC$58,2,FALSE)</f>
        <v>1.3342891351688195</v>
      </c>
      <c r="K569" s="92">
        <f>VLOOKUP(INDEX(BTS!$A$3:$A$14,MATCH(K$11,BTS!$C$3:$C$14,0),1)&amp;".region",Regression_q2er_youth!$U$47:$AC$58,2,FALSE)</f>
        <v>1.2433558834486123</v>
      </c>
      <c r="L569" s="92">
        <f>VLOOKUP(INDEX(BTS!$A$3:$A$14,MATCH(L$11,BTS!$C$3:$C$14,0),1)&amp;".region",Regression_q2er_youth!$U$47:$AC$58,2,FALSE)</f>
        <v>1.2860051485623802</v>
      </c>
      <c r="M569" s="92">
        <f>VLOOKUP(INDEX(BTS!$A$3:$A$14,MATCH(M$11,BTS!$C$3:$C$14,0),1)&amp;".region",Regression_q2er_youth!$U$47:$AC$58,2,FALSE)</f>
        <v>1.3809158578892344</v>
      </c>
      <c r="N569" s="92">
        <f>VLOOKUP(INDEX(BTS!$A$3:$A$14,MATCH(N$11,BTS!$C$3:$C$14,0),1)&amp;".region",Regression_q2er_youth!$U$47:$AC$58,2,FALSE)</f>
        <v>1.323332680090295</v>
      </c>
      <c r="O569" s="92">
        <f>VLOOKUP(INDEX(BTS!$A$3:$A$14,MATCH(O$11,BTS!$C$3:$C$14,0),1)&amp;".region",Regression_q2er_youth!$U$47:$AC$58,2,FALSE)</f>
        <v>1.1960232366974648</v>
      </c>
    </row>
    <row r="570" spans="1:15" ht="16" hidden="1" outlineLevel="1" thickBot="1">
      <c r="A570" s="27"/>
      <c r="B570" s="36" t="s">
        <v>215</v>
      </c>
      <c r="C570" s="37"/>
      <c r="D570" s="38">
        <f>D569-AVERAGE($D$569:$O$569)</f>
        <v>0.015558031054994759</v>
      </c>
      <c r="E570" s="38">
        <f t="shared" si="36" ref="E570:O570">E569-AVERAGE($D$569:$O$569)</f>
        <v>-0.12037032199953024</v>
      </c>
      <c r="F570" s="38">
        <f t="shared" si="36"/>
        <v>-0.015208924950834701</v>
      </c>
      <c r="G570" s="38">
        <f t="shared" si="36"/>
        <v>-0.04863506095537162</v>
      </c>
      <c r="H570" s="38">
        <f t="shared" si="36"/>
        <v>0.13507679013413676</v>
      </c>
      <c r="I570" s="38">
        <f t="shared" si="36"/>
        <v>-0.06778984897307105</v>
      </c>
      <c r="J570" s="38">
        <f t="shared" si="36"/>
        <v>0.05719703414096422</v>
      </c>
      <c r="K570" s="38">
        <f t="shared" si="36"/>
        <v>-0.033736217579243055</v>
      </c>
      <c r="L570" s="38">
        <f t="shared" si="36"/>
        <v>0.008913047534524932</v>
      </c>
      <c r="M570" s="38">
        <f t="shared" si="36"/>
        <v>0.10382375686137912</v>
      </c>
      <c r="N570" s="38">
        <f t="shared" si="36"/>
        <v>0.04624057906243961</v>
      </c>
      <c r="O570" s="38">
        <f t="shared" si="36"/>
        <v>-0.08106886433039051</v>
      </c>
    </row>
    <row r="571" spans="2:15" ht="20" collapsed="1" thickBot="1">
      <c r="B571" s="222" t="s">
        <v>205</v>
      </c>
      <c r="C571" s="223"/>
      <c r="D571" s="224"/>
      <c r="E571" s="223"/>
      <c r="F571" s="223"/>
      <c r="G571" s="223"/>
      <c r="H571" s="223"/>
      <c r="I571" s="223"/>
      <c r="J571" s="223"/>
      <c r="K571" s="223"/>
      <c r="L571" s="223"/>
      <c r="M571" s="223"/>
      <c r="N571" s="223"/>
      <c r="O571" s="225"/>
    </row>
    <row r="572" ht="16" thickBot="1"/>
    <row r="573" spans="1:15" ht="20" hidden="1" outlineLevel="1" thickBot="1">
      <c r="A573" t="s">
        <v>216</v>
      </c>
      <c r="B573" s="222" t="s">
        <v>207</v>
      </c>
      <c r="C573" s="223"/>
      <c r="D573" s="224"/>
      <c r="E573" s="223"/>
      <c r="F573" s="223"/>
      <c r="G573" s="223"/>
      <c r="H573" s="223"/>
      <c r="I573" s="223"/>
      <c r="J573" s="223"/>
      <c r="K573" s="223"/>
      <c r="L573" s="223"/>
      <c r="M573" s="223"/>
      <c r="N573" s="223"/>
      <c r="O573" s="225"/>
    </row>
    <row r="574" spans="1:15" ht="16" hidden="1" outlineLevel="1" thickBot="1">
      <c r="A574" t="s">
        <v>42</v>
      </c>
      <c r="B574" s="226" t="s">
        <v>213</v>
      </c>
      <c r="C574" s="227"/>
      <c r="D574" s="228">
        <f>2024</f>
        <v>2024</v>
      </c>
      <c r="E574" s="228">
        <f>D574</f>
        <v>2024</v>
      </c>
      <c r="F574" s="228">
        <f t="shared" si="37" ref="F574:O574">E574</f>
        <v>2024</v>
      </c>
      <c r="G574" s="228">
        <f t="shared" si="37"/>
        <v>2024</v>
      </c>
      <c r="H574" s="228">
        <f t="shared" si="37"/>
        <v>2024</v>
      </c>
      <c r="I574" s="228">
        <f t="shared" si="37"/>
        <v>2024</v>
      </c>
      <c r="J574" s="228">
        <f t="shared" si="37"/>
        <v>2024</v>
      </c>
      <c r="K574" s="228">
        <f t="shared" si="37"/>
        <v>2024</v>
      </c>
      <c r="L574" s="228">
        <f t="shared" si="37"/>
        <v>2024</v>
      </c>
      <c r="M574" s="228">
        <f t="shared" si="37"/>
        <v>2024</v>
      </c>
      <c r="N574" s="228">
        <f t="shared" si="37"/>
        <v>2024</v>
      </c>
      <c r="O574" s="228">
        <f t="shared" si="37"/>
        <v>2024</v>
      </c>
    </row>
    <row r="575" spans="2:15" ht="16" hidden="1" outlineLevel="1" thickBot="1">
      <c r="B575" s="229" t="s">
        <v>214</v>
      </c>
      <c r="C575" s="230" t="s">
        <v>114</v>
      </c>
      <c r="D575" s="230" t="s">
        <v>85</v>
      </c>
      <c r="E575" s="230" t="s">
        <v>164</v>
      </c>
      <c r="F575" s="230" t="s">
        <v>77</v>
      </c>
      <c r="G575" s="230" t="s">
        <v>165</v>
      </c>
      <c r="H575" s="230" t="s">
        <v>166</v>
      </c>
      <c r="I575" s="230" t="s">
        <v>167</v>
      </c>
      <c r="J575" s="230" t="s">
        <v>168</v>
      </c>
      <c r="K575" s="230" t="s">
        <v>169</v>
      </c>
      <c r="L575" s="230" t="s">
        <v>170</v>
      </c>
      <c r="M575" s="230" t="s">
        <v>171</v>
      </c>
      <c r="N575" s="230" t="s">
        <v>172</v>
      </c>
      <c r="O575" s="230" t="s">
        <v>173</v>
      </c>
    </row>
    <row r="576" spans="1:15" ht="17" hidden="1" outlineLevel="1" thickBot="1">
      <c r="A576" s="27"/>
      <c r="B576" s="54" t="s">
        <v>115</v>
      </c>
      <c r="C576" s="28">
        <f>VLOOKUP(VLOOKUP($B576,VName,2,FALSE),Regression_q4er_youth!$U$7:$AC$57,2,FALSE)</f>
        <v>0</v>
      </c>
      <c r="D576" s="29">
        <f>VLOOKUP(VLOOKUP($B576,BTS!$E$2:$F$60,2,FALSE),Transpose_Avg_q4er_youth!$O$1:$AA$52,2,FALSE)</f>
        <v>0.581521739130435</v>
      </c>
      <c r="E576" s="29">
        <f>VLOOKUP(VLOOKUP($B576,BTS!$E$2:$F$60,2,FALSE),Transpose_Avg_q4er_youth!$O$1:$AA$52,3,FALSE)</f>
        <v>0.564102564102564</v>
      </c>
      <c r="F576" s="29">
        <f>VLOOKUP(VLOOKUP($B576,BTS!$E$2:$F$60,2,FALSE),Transpose_Avg_q4er_youth!$O$1:$AA$52,4,FALSE)</f>
        <v>0.60</v>
      </c>
      <c r="G576" s="29">
        <f>VLOOKUP(VLOOKUP($B576,BTS!$E$2:$F$60,2,FALSE),Transpose_Avg_q4er_youth!$O$1:$AA$52,5,FALSE)</f>
        <v>0.612903225806452</v>
      </c>
      <c r="H576" s="29">
        <f>VLOOKUP(VLOOKUP($B576,BTS!$E$2:$F$60,2,FALSE),Transpose_Avg_q4er_youth!$O$1:$AA$52,6,FALSE)</f>
        <v>0.717948717948718</v>
      </c>
      <c r="I576" s="29">
        <f>VLOOKUP(VLOOKUP($B576,BTS!$E$2:$F$60,2,FALSE),Transpose_Avg_q4er_youth!$O$1:$AA$52,7,FALSE)</f>
        <v>0.50</v>
      </c>
      <c r="J576" s="29">
        <f>VLOOKUP(VLOOKUP($B576,BTS!$E$2:$F$60,2,FALSE),Transpose_Avg_q4er_youth!$O$1:$AA$52,8,FALSE)</f>
        <v>0.555555555555556</v>
      </c>
      <c r="K576" s="29">
        <f>VLOOKUP(VLOOKUP($B576,BTS!$E$2:$F$60,2,FALSE),Transpose_Avg_q4er_youth!$O$1:$AA$52,9,FALSE)</f>
        <v>0.666666666666667</v>
      </c>
      <c r="L576" s="29">
        <f>VLOOKUP(VLOOKUP($B576,BTS!$E$2:$F$60,2,FALSE),Transpose_Avg_q4er_youth!$O$1:$AA$52,10,FALSE)</f>
        <v>0.454545454545455</v>
      </c>
      <c r="M576" s="29">
        <f>VLOOKUP(VLOOKUP($B576,BTS!$E$2:$F$60,2,FALSE),Transpose_Avg_q4er_youth!$O$1:$AA$52,11,FALSE)</f>
        <v>0.50</v>
      </c>
      <c r="N576" s="29">
        <f>VLOOKUP(VLOOKUP($B576,BTS!$E$2:$F$60,2,FALSE),Transpose_Avg_q4er_youth!$O$1:$AA$52,12,FALSE)</f>
        <v>0.470588235294118</v>
      </c>
      <c r="O576" s="110">
        <f>VLOOKUP(VLOOKUP($B576,BTS!$E$2:$F$60,2,FALSE),Transpose_Avg_q4er_youth!$O$1:$AA$52,13,FALSE)</f>
        <v>0.714285714285714</v>
      </c>
    </row>
    <row r="577" spans="1:15" ht="17" hidden="1" outlineLevel="1" thickBot="1">
      <c r="A577" s="27"/>
      <c r="B577" s="242" t="s">
        <v>188</v>
      </c>
      <c r="C577" s="28">
        <f>VLOOKUP(VLOOKUP($B577,VName,2,FALSE),Regression_q4er_youth!$U$7:$AC$57,2,FALSE)</f>
        <v>0</v>
      </c>
      <c r="D577" s="29">
        <f>VLOOKUP(VLOOKUP($B577,BTS!$E$2:$F$60,2,FALSE),Transpose_Avg_q4er_youth!$O$1:$AA$52,2,FALSE)</f>
        <v>0.309782608695652</v>
      </c>
      <c r="E577" s="29">
        <f>VLOOKUP(VLOOKUP($B577,BTS!$E$2:$F$60,2,FALSE),Transpose_Avg_q4er_youth!$O$1:$AA$52,3,FALSE)</f>
        <v>0.384615384615385</v>
      </c>
      <c r="F577" s="29">
        <f>VLOOKUP(VLOOKUP($B577,BTS!$E$2:$F$60,2,FALSE),Transpose_Avg_q4er_youth!$O$1:$AA$52,4,FALSE)</f>
        <v>1</v>
      </c>
      <c r="G577" s="29">
        <f>VLOOKUP(VLOOKUP($B577,BTS!$E$2:$F$60,2,FALSE),Transpose_Avg_q4er_youth!$O$1:$AA$52,5,FALSE)</f>
        <v>0.161290322580645</v>
      </c>
      <c r="H577" s="29">
        <f>VLOOKUP(VLOOKUP($B577,BTS!$E$2:$F$60,2,FALSE),Transpose_Avg_q4er_youth!$O$1:$AA$52,6,FALSE)</f>
        <v>0.307692307692308</v>
      </c>
      <c r="I577" s="29">
        <f>VLOOKUP(VLOOKUP($B577,BTS!$E$2:$F$60,2,FALSE),Transpose_Avg_q4er_youth!$O$1:$AA$52,7,FALSE)</f>
        <v>0.423076923076923</v>
      </c>
      <c r="J577" s="29">
        <f>VLOOKUP(VLOOKUP($B577,BTS!$E$2:$F$60,2,FALSE),Transpose_Avg_q4er_youth!$O$1:$AA$52,8,FALSE)</f>
        <v>0.555555555555556</v>
      </c>
      <c r="K577" s="29">
        <f>VLOOKUP(VLOOKUP($B577,BTS!$E$2:$F$60,2,FALSE),Transpose_Avg_q4er_youth!$O$1:$AA$52,9,FALSE)</f>
        <v>0.60</v>
      </c>
      <c r="L577" s="29">
        <f>VLOOKUP(VLOOKUP($B577,BTS!$E$2:$F$60,2,FALSE),Transpose_Avg_q4er_youth!$O$1:$AA$52,10,FALSE)</f>
        <v>0.727272727272727</v>
      </c>
      <c r="M577" s="29">
        <f>VLOOKUP(VLOOKUP($B577,BTS!$E$2:$F$60,2,FALSE),Transpose_Avg_q4er_youth!$O$1:$AA$52,11,FALSE)</f>
        <v>0.166666666666667</v>
      </c>
      <c r="N577" s="29">
        <f>VLOOKUP(VLOOKUP($B577,BTS!$E$2:$F$60,2,FALSE),Transpose_Avg_q4er_youth!$O$1:$AA$52,12,FALSE)</f>
        <v>0.647058823529412</v>
      </c>
      <c r="O577" s="110">
        <f>VLOOKUP(VLOOKUP($B577,BTS!$E$2:$F$60,2,FALSE),Transpose_Avg_q4er_youth!$O$1:$AA$52,13,FALSE)</f>
        <v>0.142857142857143</v>
      </c>
    </row>
    <row r="578" spans="1:15" ht="17" hidden="1" outlineLevel="1" thickBot="1">
      <c r="A578" s="27"/>
      <c r="B578" s="31" t="s">
        <v>116</v>
      </c>
      <c r="C578" s="28">
        <f>VLOOKUP(VLOOKUP($B578,VName,2,FALSE),Regression_q4er_youth!$U$7:$AC$57,2,FALSE)</f>
        <v>0</v>
      </c>
      <c r="D578" s="29">
        <f>VLOOKUP(VLOOKUP($B578,BTS!$E$2:$F$60,2,FALSE),Transpose_Avg_q4er_youth!$O$1:$AA$52,2,FALSE)</f>
        <v>0.603260869565217</v>
      </c>
      <c r="E578" s="29">
        <f>VLOOKUP(VLOOKUP($B578,BTS!$E$2:$F$60,2,FALSE),Transpose_Avg_q4er_youth!$O$1:$AA$52,3,FALSE)</f>
        <v>0.615384615384615</v>
      </c>
      <c r="F578" s="29">
        <f>VLOOKUP(VLOOKUP($B578,BTS!$E$2:$F$60,2,FALSE),Transpose_Avg_q4er_youth!$O$1:$AA$52,4,FALSE)</f>
        <v>0</v>
      </c>
      <c r="G578" s="29">
        <f>VLOOKUP(VLOOKUP($B578,BTS!$E$2:$F$60,2,FALSE),Transpose_Avg_q4er_youth!$O$1:$AA$52,5,FALSE)</f>
        <v>0.838709677419355</v>
      </c>
      <c r="H578" s="29">
        <f>VLOOKUP(VLOOKUP($B578,BTS!$E$2:$F$60,2,FALSE),Transpose_Avg_q4er_youth!$O$1:$AA$52,6,FALSE)</f>
        <v>0.692307692307692</v>
      </c>
      <c r="I578" s="29">
        <f>VLOOKUP(VLOOKUP($B578,BTS!$E$2:$F$60,2,FALSE),Transpose_Avg_q4er_youth!$O$1:$AA$52,7,FALSE)</f>
        <v>0.576923076923077</v>
      </c>
      <c r="J578" s="29">
        <f>VLOOKUP(VLOOKUP($B578,BTS!$E$2:$F$60,2,FALSE),Transpose_Avg_q4er_youth!$O$1:$AA$52,8,FALSE)</f>
        <v>0.444444444444444</v>
      </c>
      <c r="K578" s="29">
        <f>VLOOKUP(VLOOKUP($B578,BTS!$E$2:$F$60,2,FALSE),Transpose_Avg_q4er_youth!$O$1:$AA$52,9,FALSE)</f>
        <v>0.40</v>
      </c>
      <c r="L578" s="29">
        <f>VLOOKUP(VLOOKUP($B578,BTS!$E$2:$F$60,2,FALSE),Transpose_Avg_q4er_youth!$O$1:$AA$52,10,FALSE)</f>
        <v>0.272727272727273</v>
      </c>
      <c r="M578" s="29">
        <f>VLOOKUP(VLOOKUP($B578,BTS!$E$2:$F$60,2,FALSE),Transpose_Avg_q4er_youth!$O$1:$AA$52,11,FALSE)</f>
        <v>0.833333333333333</v>
      </c>
      <c r="N578" s="29">
        <f>VLOOKUP(VLOOKUP($B578,BTS!$E$2:$F$60,2,FALSE),Transpose_Avg_q4er_youth!$O$1:$AA$52,12,FALSE)</f>
        <v>0.352941176470588</v>
      </c>
      <c r="O578" s="110">
        <f>VLOOKUP(VLOOKUP($B578,BTS!$E$2:$F$60,2,FALSE),Transpose_Avg_q4er_youth!$O$1:$AA$52,13,FALSE)</f>
        <v>0.857142857142857</v>
      </c>
    </row>
    <row r="579" spans="1:15" ht="17" hidden="1" outlineLevel="1" thickBot="1">
      <c r="A579" s="27"/>
      <c r="B579" s="31" t="s">
        <v>121</v>
      </c>
      <c r="C579" s="28">
        <f>VLOOKUP(VLOOKUP($B579,VName,2,FALSE),Regression_q4er_youth!$U$7:$AC$57,2,FALSE)</f>
        <v>-0.110369791282909</v>
      </c>
      <c r="D579" s="29">
        <f>VLOOKUP(VLOOKUP($B579,BTS!$E$2:$F$60,2,FALSE),Transpose_Avg_q4er_youth!$O$1:$AA$52,2,FALSE)</f>
        <v>0.53804347826087</v>
      </c>
      <c r="E579" s="29">
        <f>VLOOKUP(VLOOKUP($B579,BTS!$E$2:$F$60,2,FALSE),Transpose_Avg_q4er_youth!$O$1:$AA$52,3,FALSE)</f>
        <v>0.743589743589744</v>
      </c>
      <c r="F579" s="29">
        <f>VLOOKUP(VLOOKUP($B579,BTS!$E$2:$F$60,2,FALSE),Transpose_Avg_q4er_youth!$O$1:$AA$52,4,FALSE)</f>
        <v>0</v>
      </c>
      <c r="G579" s="29">
        <f>VLOOKUP(VLOOKUP($B579,BTS!$E$2:$F$60,2,FALSE),Transpose_Avg_q4er_youth!$O$1:$AA$52,5,FALSE)</f>
        <v>0.709677419354839</v>
      </c>
      <c r="H579" s="29">
        <f>VLOOKUP(VLOOKUP($B579,BTS!$E$2:$F$60,2,FALSE),Transpose_Avg_q4er_youth!$O$1:$AA$52,6,FALSE)</f>
        <v>0.461538461538462</v>
      </c>
      <c r="I579" s="29">
        <f>VLOOKUP(VLOOKUP($B579,BTS!$E$2:$F$60,2,FALSE),Transpose_Avg_q4er_youth!$O$1:$AA$52,7,FALSE)</f>
        <v>0.423076923076923</v>
      </c>
      <c r="J579" s="29">
        <f>VLOOKUP(VLOOKUP($B579,BTS!$E$2:$F$60,2,FALSE),Transpose_Avg_q4er_youth!$O$1:$AA$52,8,FALSE)</f>
        <v>0.555555555555556</v>
      </c>
      <c r="K579" s="29">
        <f>VLOOKUP(VLOOKUP($B579,BTS!$E$2:$F$60,2,FALSE),Transpose_Avg_q4er_youth!$O$1:$AA$52,9,FALSE)</f>
        <v>0.666666666666667</v>
      </c>
      <c r="L579" s="29">
        <f>VLOOKUP(VLOOKUP($B579,BTS!$E$2:$F$60,2,FALSE),Transpose_Avg_q4er_youth!$O$1:$AA$52,10,FALSE)</f>
        <v>0.0909090909090909</v>
      </c>
      <c r="M579" s="29">
        <f>VLOOKUP(VLOOKUP($B579,BTS!$E$2:$F$60,2,FALSE),Transpose_Avg_q4er_youth!$O$1:$AA$52,11,FALSE)</f>
        <v>1</v>
      </c>
      <c r="N579" s="29">
        <f>VLOOKUP(VLOOKUP($B579,BTS!$E$2:$F$60,2,FALSE),Transpose_Avg_q4er_youth!$O$1:$AA$52,12,FALSE)</f>
        <v>0.705882352941177</v>
      </c>
      <c r="O579" s="110">
        <f>VLOOKUP(VLOOKUP($B579,BTS!$E$2:$F$60,2,FALSE),Transpose_Avg_q4er_youth!$O$1:$AA$52,13,FALSE)</f>
        <v>0.857142857142857</v>
      </c>
    </row>
    <row r="580" spans="1:15" ht="16" hidden="1" outlineLevel="1" thickBot="1">
      <c r="A580" s="27"/>
      <c r="B580" s="55" t="s">
        <v>122</v>
      </c>
      <c r="C580" s="28">
        <f>VLOOKUP(VLOOKUP($B580,VName,2,FALSE),Regression_q4er_youth!$U$7:$AC$57,2,FALSE)</f>
        <v>0</v>
      </c>
      <c r="D580" s="29">
        <f>VLOOKUP(VLOOKUP($B580,BTS!$E$2:$F$60,2,FALSE),Transpose_Avg_q4er_youth!$O$1:$AA$52,2,FALSE)</f>
        <v>0.00543478260869565</v>
      </c>
      <c r="E580" s="29">
        <f>VLOOKUP(VLOOKUP($B580,BTS!$E$2:$F$60,2,FALSE),Transpose_Avg_q4er_youth!$O$1:$AA$52,3,FALSE)</f>
        <v>0</v>
      </c>
      <c r="F580" s="29">
        <f>VLOOKUP(VLOOKUP($B580,BTS!$E$2:$F$60,2,FALSE),Transpose_Avg_q4er_youth!$O$1:$AA$52,4,FALSE)</f>
        <v>0</v>
      </c>
      <c r="G580" s="29">
        <f>VLOOKUP(VLOOKUP($B580,BTS!$E$2:$F$60,2,FALSE),Transpose_Avg_q4er_youth!$O$1:$AA$52,5,FALSE)</f>
        <v>0</v>
      </c>
      <c r="H580" s="29">
        <f>VLOOKUP(VLOOKUP($B580,BTS!$E$2:$F$60,2,FALSE),Transpose_Avg_q4er_youth!$O$1:$AA$52,6,FALSE)</f>
        <v>0.0769230769230769</v>
      </c>
      <c r="I580" s="29">
        <f>VLOOKUP(VLOOKUP($B580,BTS!$E$2:$F$60,2,FALSE),Transpose_Avg_q4er_youth!$O$1:$AA$52,7,FALSE)</f>
        <v>0.0769230769230769</v>
      </c>
      <c r="J580" s="29">
        <f>VLOOKUP(VLOOKUP($B580,BTS!$E$2:$F$60,2,FALSE),Transpose_Avg_q4er_youth!$O$1:$AA$52,8,FALSE)</f>
        <v>0</v>
      </c>
      <c r="K580" s="29">
        <f>VLOOKUP(VLOOKUP($B580,BTS!$E$2:$F$60,2,FALSE),Transpose_Avg_q4er_youth!$O$1:$AA$52,9,FALSE)</f>
        <v>0</v>
      </c>
      <c r="L580" s="29">
        <f>VLOOKUP(VLOOKUP($B580,BTS!$E$2:$F$60,2,FALSE),Transpose_Avg_q4er_youth!$O$1:$AA$52,10,FALSE)</f>
        <v>0</v>
      </c>
      <c r="M580" s="29">
        <f>VLOOKUP(VLOOKUP($B580,BTS!$E$2:$F$60,2,FALSE),Transpose_Avg_q4er_youth!$O$1:$AA$52,11,FALSE)</f>
        <v>0</v>
      </c>
      <c r="N580" s="29">
        <f>VLOOKUP(VLOOKUP($B580,BTS!$E$2:$F$60,2,FALSE),Transpose_Avg_q4er_youth!$O$1:$AA$52,12,FALSE)</f>
        <v>0</v>
      </c>
      <c r="O580" s="110">
        <f>VLOOKUP(VLOOKUP($B580,BTS!$E$2:$F$60,2,FALSE),Transpose_Avg_q4er_youth!$O$1:$AA$52,13,FALSE)</f>
        <v>0</v>
      </c>
    </row>
    <row r="581" spans="1:15" ht="17" hidden="1" outlineLevel="1" thickBot="1">
      <c r="A581" s="27"/>
      <c r="B581" s="31" t="s">
        <v>123</v>
      </c>
      <c r="C581" s="28">
        <f>VLOOKUP(VLOOKUP($B581,VName,2,FALSE),Regression_q4er_youth!$U$7:$AC$57,2,FALSE)</f>
        <v>0</v>
      </c>
      <c r="D581" s="29">
        <f>VLOOKUP(VLOOKUP($B581,BTS!$E$2:$F$60,2,FALSE),Transpose_Avg_q4er_youth!$O$1:$AA$52,2,FALSE)</f>
        <v>0.00543478260869565</v>
      </c>
      <c r="E581" s="29">
        <f>VLOOKUP(VLOOKUP($B581,BTS!$E$2:$F$60,2,FALSE),Transpose_Avg_q4er_youth!$O$1:$AA$52,3,FALSE)</f>
        <v>0</v>
      </c>
      <c r="F581" s="29">
        <f>VLOOKUP(VLOOKUP($B581,BTS!$E$2:$F$60,2,FALSE),Transpose_Avg_q4er_youth!$O$1:$AA$52,4,FALSE)</f>
        <v>0</v>
      </c>
      <c r="G581" s="29">
        <f>VLOOKUP(VLOOKUP($B581,BTS!$E$2:$F$60,2,FALSE),Transpose_Avg_q4er_youth!$O$1:$AA$52,5,FALSE)</f>
        <v>0.0967741935483871</v>
      </c>
      <c r="H581" s="29">
        <f>VLOOKUP(VLOOKUP($B581,BTS!$E$2:$F$60,2,FALSE),Transpose_Avg_q4er_youth!$O$1:$AA$52,6,FALSE)</f>
        <v>0.102564102564103</v>
      </c>
      <c r="I581" s="29">
        <f>VLOOKUP(VLOOKUP($B581,BTS!$E$2:$F$60,2,FALSE),Transpose_Avg_q4er_youth!$O$1:$AA$52,7,FALSE)</f>
        <v>0.0384615384615385</v>
      </c>
      <c r="J581" s="29">
        <f>VLOOKUP(VLOOKUP($B581,BTS!$E$2:$F$60,2,FALSE),Transpose_Avg_q4er_youth!$O$1:$AA$52,8,FALSE)</f>
        <v>0</v>
      </c>
      <c r="K581" s="29">
        <f>VLOOKUP(VLOOKUP($B581,BTS!$E$2:$F$60,2,FALSE),Transpose_Avg_q4er_youth!$O$1:$AA$52,9,FALSE)</f>
        <v>0</v>
      </c>
      <c r="L581" s="29">
        <f>VLOOKUP(VLOOKUP($B581,BTS!$E$2:$F$60,2,FALSE),Transpose_Avg_q4er_youth!$O$1:$AA$52,10,FALSE)</f>
        <v>0.0909090909090909</v>
      </c>
      <c r="M581" s="29">
        <f>VLOOKUP(VLOOKUP($B581,BTS!$E$2:$F$60,2,FALSE),Transpose_Avg_q4er_youth!$O$1:$AA$52,11,FALSE)</f>
        <v>0</v>
      </c>
      <c r="N581" s="29">
        <f>VLOOKUP(VLOOKUP($B581,BTS!$E$2:$F$60,2,FALSE),Transpose_Avg_q4er_youth!$O$1:$AA$52,12,FALSE)</f>
        <v>0</v>
      </c>
      <c r="O581" s="110">
        <f>VLOOKUP(VLOOKUP($B581,BTS!$E$2:$F$60,2,FALSE),Transpose_Avg_q4er_youth!$O$1:$AA$52,13,FALSE)</f>
        <v>0</v>
      </c>
    </row>
    <row r="582" spans="1:15" ht="17" hidden="1" outlineLevel="1" thickBot="1">
      <c r="A582" s="27"/>
      <c r="B582" s="31" t="s">
        <v>124</v>
      </c>
      <c r="C582" s="28">
        <f>VLOOKUP(VLOOKUP($B582,VName,2,FALSE),Regression_q4er_youth!$U$7:$AC$57,2,FALSE)</f>
        <v>-0.11275605886935</v>
      </c>
      <c r="D582" s="29">
        <f>VLOOKUP(VLOOKUP($B582,BTS!$E$2:$F$60,2,FALSE),Transpose_Avg_q4er_youth!$O$1:$AA$52,2,FALSE)</f>
        <v>0</v>
      </c>
      <c r="E582" s="29">
        <f>VLOOKUP(VLOOKUP($B582,BTS!$E$2:$F$60,2,FALSE),Transpose_Avg_q4er_youth!$O$1:$AA$52,3,FALSE)</f>
        <v>0</v>
      </c>
      <c r="F582" s="29">
        <f>VLOOKUP(VLOOKUP($B582,BTS!$E$2:$F$60,2,FALSE),Transpose_Avg_q4er_youth!$O$1:$AA$52,4,FALSE)</f>
        <v>0</v>
      </c>
      <c r="G582" s="29">
        <f>VLOOKUP(VLOOKUP($B582,BTS!$E$2:$F$60,2,FALSE),Transpose_Avg_q4er_youth!$O$1:$AA$52,5,FALSE)</f>
        <v>0.032258064516129</v>
      </c>
      <c r="H582" s="29">
        <f>VLOOKUP(VLOOKUP($B582,BTS!$E$2:$F$60,2,FALSE),Transpose_Avg_q4er_youth!$O$1:$AA$52,6,FALSE)</f>
        <v>0</v>
      </c>
      <c r="I582" s="29">
        <f>VLOOKUP(VLOOKUP($B582,BTS!$E$2:$F$60,2,FALSE),Transpose_Avg_q4er_youth!$O$1:$AA$52,7,FALSE)</f>
        <v>0.0384615384615385</v>
      </c>
      <c r="J582" s="29">
        <f>VLOOKUP(VLOOKUP($B582,BTS!$E$2:$F$60,2,FALSE),Transpose_Avg_q4er_youth!$O$1:$AA$52,8,FALSE)</f>
        <v>0</v>
      </c>
      <c r="K582" s="29">
        <f>VLOOKUP(VLOOKUP($B582,BTS!$E$2:$F$60,2,FALSE),Transpose_Avg_q4er_youth!$O$1:$AA$52,9,FALSE)</f>
        <v>0</v>
      </c>
      <c r="L582" s="29">
        <f>VLOOKUP(VLOOKUP($B582,BTS!$E$2:$F$60,2,FALSE),Transpose_Avg_q4er_youth!$O$1:$AA$52,10,FALSE)</f>
        <v>0</v>
      </c>
      <c r="M582" s="29">
        <f>VLOOKUP(VLOOKUP($B582,BTS!$E$2:$F$60,2,FALSE),Transpose_Avg_q4er_youth!$O$1:$AA$52,11,FALSE)</f>
        <v>0</v>
      </c>
      <c r="N582" s="29">
        <f>VLOOKUP(VLOOKUP($B582,BTS!$E$2:$F$60,2,FALSE),Transpose_Avg_q4er_youth!$O$1:$AA$52,12,FALSE)</f>
        <v>0</v>
      </c>
      <c r="O582" s="110">
        <f>VLOOKUP(VLOOKUP($B582,BTS!$E$2:$F$60,2,FALSE),Transpose_Avg_q4er_youth!$O$1:$AA$52,13,FALSE)</f>
        <v>0</v>
      </c>
    </row>
    <row r="583" spans="1:15" ht="17" hidden="1" outlineLevel="1" thickBot="1">
      <c r="A583" s="27"/>
      <c r="B583" s="31" t="s">
        <v>125</v>
      </c>
      <c r="C583" s="28">
        <f>VLOOKUP(VLOOKUP($B583,VName,2,FALSE),Regression_q4er_youth!$U$7:$AC$57,2,FALSE)</f>
        <v>0.0502750692720527</v>
      </c>
      <c r="D583" s="29">
        <f>VLOOKUP(VLOOKUP($B583,BTS!$E$2:$F$60,2,FALSE),Transpose_Avg_q4er_youth!$O$1:$AA$52,2,FALSE)</f>
        <v>0</v>
      </c>
      <c r="E583" s="29">
        <f>VLOOKUP(VLOOKUP($B583,BTS!$E$2:$F$60,2,FALSE),Transpose_Avg_q4er_youth!$O$1:$AA$52,3,FALSE)</f>
        <v>0</v>
      </c>
      <c r="F583" s="29">
        <f>VLOOKUP(VLOOKUP($B583,BTS!$E$2:$F$60,2,FALSE),Transpose_Avg_q4er_youth!$O$1:$AA$52,4,FALSE)</f>
        <v>0</v>
      </c>
      <c r="G583" s="29">
        <f>VLOOKUP(VLOOKUP($B583,BTS!$E$2:$F$60,2,FALSE),Transpose_Avg_q4er_youth!$O$1:$AA$52,5,FALSE)</f>
        <v>0</v>
      </c>
      <c r="H583" s="29">
        <f>VLOOKUP(VLOOKUP($B583,BTS!$E$2:$F$60,2,FALSE),Transpose_Avg_q4er_youth!$O$1:$AA$52,6,FALSE)</f>
        <v>0</v>
      </c>
      <c r="I583" s="29">
        <f>VLOOKUP(VLOOKUP($B583,BTS!$E$2:$F$60,2,FALSE),Transpose_Avg_q4er_youth!$O$1:$AA$52,7,FALSE)</f>
        <v>0</v>
      </c>
      <c r="J583" s="29">
        <f>VLOOKUP(VLOOKUP($B583,BTS!$E$2:$F$60,2,FALSE),Transpose_Avg_q4er_youth!$O$1:$AA$52,8,FALSE)</f>
        <v>0</v>
      </c>
      <c r="K583" s="29">
        <f>VLOOKUP(VLOOKUP($B583,BTS!$E$2:$F$60,2,FALSE),Transpose_Avg_q4er_youth!$O$1:$AA$52,9,FALSE)</f>
        <v>0</v>
      </c>
      <c r="L583" s="29">
        <f>VLOOKUP(VLOOKUP($B583,BTS!$E$2:$F$60,2,FALSE),Transpose_Avg_q4er_youth!$O$1:$AA$52,10,FALSE)</f>
        <v>0</v>
      </c>
      <c r="M583" s="29">
        <f>VLOOKUP(VLOOKUP($B583,BTS!$E$2:$F$60,2,FALSE),Transpose_Avg_q4er_youth!$O$1:$AA$52,11,FALSE)</f>
        <v>0</v>
      </c>
      <c r="N583" s="29">
        <f>VLOOKUP(VLOOKUP($B583,BTS!$E$2:$F$60,2,FALSE),Transpose_Avg_q4er_youth!$O$1:$AA$52,12,FALSE)</f>
        <v>0</v>
      </c>
      <c r="O583" s="110">
        <f>VLOOKUP(VLOOKUP($B583,BTS!$E$2:$F$60,2,FALSE),Transpose_Avg_q4er_youth!$O$1:$AA$52,13,FALSE)</f>
        <v>0</v>
      </c>
    </row>
    <row r="584" spans="1:15" ht="17" hidden="1" outlineLevel="1" thickBot="1">
      <c r="A584" s="27"/>
      <c r="B584" s="31" t="s">
        <v>126</v>
      </c>
      <c r="C584" s="28">
        <f>VLOOKUP(VLOOKUP($B584,VName,2,FALSE),Regression_q4er_youth!$U$7:$AC$57,2,FALSE)</f>
        <v>0</v>
      </c>
      <c r="D584" s="29">
        <f>VLOOKUP(VLOOKUP($B584,BTS!$E$2:$F$60,2,FALSE),Transpose_Avg_q4er_youth!$O$1:$AA$52,2,FALSE)</f>
        <v>0.0326086956521739</v>
      </c>
      <c r="E584" s="29">
        <f>VLOOKUP(VLOOKUP($B584,BTS!$E$2:$F$60,2,FALSE),Transpose_Avg_q4er_youth!$O$1:$AA$52,3,FALSE)</f>
        <v>0.0256410256410256</v>
      </c>
      <c r="F584" s="29">
        <f>VLOOKUP(VLOOKUP($B584,BTS!$E$2:$F$60,2,FALSE),Transpose_Avg_q4er_youth!$O$1:$AA$52,4,FALSE)</f>
        <v>0.20</v>
      </c>
      <c r="G584" s="29">
        <f>VLOOKUP(VLOOKUP($B584,BTS!$E$2:$F$60,2,FALSE),Transpose_Avg_q4er_youth!$O$1:$AA$52,5,FALSE)</f>
        <v>0</v>
      </c>
      <c r="H584" s="29">
        <f>VLOOKUP(VLOOKUP($B584,BTS!$E$2:$F$60,2,FALSE),Transpose_Avg_q4er_youth!$O$1:$AA$52,6,FALSE)</f>
        <v>0</v>
      </c>
      <c r="I584" s="29">
        <f>VLOOKUP(VLOOKUP($B584,BTS!$E$2:$F$60,2,FALSE),Transpose_Avg_q4er_youth!$O$1:$AA$52,7,FALSE)</f>
        <v>0.0384615384615385</v>
      </c>
      <c r="J584" s="29">
        <f>VLOOKUP(VLOOKUP($B584,BTS!$E$2:$F$60,2,FALSE),Transpose_Avg_q4er_youth!$O$1:$AA$52,8,FALSE)</f>
        <v>0</v>
      </c>
      <c r="K584" s="29">
        <f>VLOOKUP(VLOOKUP($B584,BTS!$E$2:$F$60,2,FALSE),Transpose_Avg_q4er_youth!$O$1:$AA$52,9,FALSE)</f>
        <v>0</v>
      </c>
      <c r="L584" s="29">
        <f>VLOOKUP(VLOOKUP($B584,BTS!$E$2:$F$60,2,FALSE),Transpose_Avg_q4er_youth!$O$1:$AA$52,10,FALSE)</f>
        <v>0</v>
      </c>
      <c r="M584" s="29">
        <f>VLOOKUP(VLOOKUP($B584,BTS!$E$2:$F$60,2,FALSE),Transpose_Avg_q4er_youth!$O$1:$AA$52,11,FALSE)</f>
        <v>0</v>
      </c>
      <c r="N584" s="29">
        <f>VLOOKUP(VLOOKUP($B584,BTS!$E$2:$F$60,2,FALSE),Transpose_Avg_q4er_youth!$O$1:$AA$52,12,FALSE)</f>
        <v>0</v>
      </c>
      <c r="O584" s="110">
        <f>VLOOKUP(VLOOKUP($B584,BTS!$E$2:$F$60,2,FALSE),Transpose_Avg_q4er_youth!$O$1:$AA$52,13,FALSE)</f>
        <v>0</v>
      </c>
    </row>
    <row r="585" spans="1:15" ht="16" hidden="1" outlineLevel="1" thickBot="1">
      <c r="A585" s="27"/>
      <c r="B585" s="55" t="s">
        <v>127</v>
      </c>
      <c r="C585" s="28">
        <f>VLOOKUP(VLOOKUP($B585,VName,2,FALSE),Regression_q4er_youth!$U$7:$AC$57,2,FALSE)</f>
        <v>0.519526014351833</v>
      </c>
      <c r="D585" s="29">
        <f>VLOOKUP(VLOOKUP($B585,BTS!$E$2:$F$60,2,FALSE),Transpose_Avg_q4er_youth!$O$1:$AA$52,2,FALSE)</f>
        <v>0</v>
      </c>
      <c r="E585" s="29">
        <f>VLOOKUP(VLOOKUP($B585,BTS!$E$2:$F$60,2,FALSE),Transpose_Avg_q4er_youth!$O$1:$AA$52,3,FALSE)</f>
        <v>0</v>
      </c>
      <c r="F585" s="29">
        <f>VLOOKUP(VLOOKUP($B585,BTS!$E$2:$F$60,2,FALSE),Transpose_Avg_q4er_youth!$O$1:$AA$52,4,FALSE)</f>
        <v>0</v>
      </c>
      <c r="G585" s="29">
        <f>VLOOKUP(VLOOKUP($B585,BTS!$E$2:$F$60,2,FALSE),Transpose_Avg_q4er_youth!$O$1:$AA$52,5,FALSE)</f>
        <v>0.032258064516129</v>
      </c>
      <c r="H585" s="29">
        <f>VLOOKUP(VLOOKUP($B585,BTS!$E$2:$F$60,2,FALSE),Transpose_Avg_q4er_youth!$O$1:$AA$52,6,FALSE)</f>
        <v>0</v>
      </c>
      <c r="I585" s="29">
        <f>VLOOKUP(VLOOKUP($B585,BTS!$E$2:$F$60,2,FALSE),Transpose_Avg_q4er_youth!$O$1:$AA$52,7,FALSE)</f>
        <v>0.0384615384615385</v>
      </c>
      <c r="J585" s="29">
        <f>VLOOKUP(VLOOKUP($B585,BTS!$E$2:$F$60,2,FALSE),Transpose_Avg_q4er_youth!$O$1:$AA$52,8,FALSE)</f>
        <v>0</v>
      </c>
      <c r="K585" s="29">
        <f>VLOOKUP(VLOOKUP($B585,BTS!$E$2:$F$60,2,FALSE),Transpose_Avg_q4er_youth!$O$1:$AA$52,9,FALSE)</f>
        <v>0</v>
      </c>
      <c r="L585" s="29">
        <f>VLOOKUP(VLOOKUP($B585,BTS!$E$2:$F$60,2,FALSE),Transpose_Avg_q4er_youth!$O$1:$AA$52,10,FALSE)</f>
        <v>0</v>
      </c>
      <c r="M585" s="29">
        <f>VLOOKUP(VLOOKUP($B585,BTS!$E$2:$F$60,2,FALSE),Transpose_Avg_q4er_youth!$O$1:$AA$52,11,FALSE)</f>
        <v>0</v>
      </c>
      <c r="N585" s="29">
        <f>VLOOKUP(VLOOKUP($B585,BTS!$E$2:$F$60,2,FALSE),Transpose_Avg_q4er_youth!$O$1:$AA$52,12,FALSE)</f>
        <v>0</v>
      </c>
      <c r="O585" s="110">
        <f>VLOOKUP(VLOOKUP($B585,BTS!$E$2:$F$60,2,FALSE),Transpose_Avg_q4er_youth!$O$1:$AA$52,13,FALSE)</f>
        <v>0</v>
      </c>
    </row>
    <row r="586" spans="1:15" ht="17" hidden="1" outlineLevel="1" thickBot="1">
      <c r="A586" s="27"/>
      <c r="B586" s="31" t="s">
        <v>128</v>
      </c>
      <c r="C586" s="28">
        <f>VLOOKUP(VLOOKUP($B586,VName,2,FALSE),Regression_q4er_youth!$U$7:$AC$57,2,FALSE)</f>
        <v>0</v>
      </c>
      <c r="D586" s="29">
        <f>VLOOKUP(VLOOKUP($B586,BTS!$E$2:$F$60,2,FALSE),Transpose_Avg_q4er_youth!$O$1:$AA$52,2,FALSE)</f>
        <v>0.777173913043478</v>
      </c>
      <c r="E586" s="29">
        <f>VLOOKUP(VLOOKUP($B586,BTS!$E$2:$F$60,2,FALSE),Transpose_Avg_q4er_youth!$O$1:$AA$52,3,FALSE)</f>
        <v>0.82051282051282</v>
      </c>
      <c r="F586" s="29">
        <f>VLOOKUP(VLOOKUP($B586,BTS!$E$2:$F$60,2,FALSE),Transpose_Avg_q4er_youth!$O$1:$AA$52,4,FALSE)</f>
        <v>0.80</v>
      </c>
      <c r="G586" s="29">
        <f>VLOOKUP(VLOOKUP($B586,BTS!$E$2:$F$60,2,FALSE),Transpose_Avg_q4er_youth!$O$1:$AA$52,5,FALSE)</f>
        <v>0.645161290322581</v>
      </c>
      <c r="H586" s="29">
        <f>VLOOKUP(VLOOKUP($B586,BTS!$E$2:$F$60,2,FALSE),Transpose_Avg_q4er_youth!$O$1:$AA$52,6,FALSE)</f>
        <v>0.615384615384615</v>
      </c>
      <c r="I586" s="29">
        <f>VLOOKUP(VLOOKUP($B586,BTS!$E$2:$F$60,2,FALSE),Transpose_Avg_q4er_youth!$O$1:$AA$52,7,FALSE)</f>
        <v>0.846153846153846</v>
      </c>
      <c r="J586" s="29">
        <f>VLOOKUP(VLOOKUP($B586,BTS!$E$2:$F$60,2,FALSE),Transpose_Avg_q4er_youth!$O$1:$AA$52,8,FALSE)</f>
        <v>0.777777777777778</v>
      </c>
      <c r="K586" s="29">
        <f>VLOOKUP(VLOOKUP($B586,BTS!$E$2:$F$60,2,FALSE),Transpose_Avg_q4er_youth!$O$1:$AA$52,9,FALSE)</f>
        <v>0.80</v>
      </c>
      <c r="L586" s="29">
        <f>VLOOKUP(VLOOKUP($B586,BTS!$E$2:$F$60,2,FALSE),Transpose_Avg_q4er_youth!$O$1:$AA$52,10,FALSE)</f>
        <v>0.454545454545455</v>
      </c>
      <c r="M586" s="29">
        <f>VLOOKUP(VLOOKUP($B586,BTS!$E$2:$F$60,2,FALSE),Transpose_Avg_q4er_youth!$O$1:$AA$52,11,FALSE)</f>
        <v>1</v>
      </c>
      <c r="N586" s="29">
        <f>VLOOKUP(VLOOKUP($B586,BTS!$E$2:$F$60,2,FALSE),Transpose_Avg_q4er_youth!$O$1:$AA$52,12,FALSE)</f>
        <v>0.941176470588235</v>
      </c>
      <c r="O586" s="110">
        <f>VLOOKUP(VLOOKUP($B586,BTS!$E$2:$F$60,2,FALSE),Transpose_Avg_q4er_youth!$O$1:$AA$52,13,FALSE)</f>
        <v>1</v>
      </c>
    </row>
    <row r="587" spans="1:15" ht="17" hidden="1" outlineLevel="1" thickBot="1">
      <c r="A587" s="27"/>
      <c r="B587" s="31" t="s">
        <v>189</v>
      </c>
      <c r="C587" s="28">
        <f>VLOOKUP(VLOOKUP($B587,VName,2,FALSE),Regression_q4er_youth!$U$7:$AC$57,2,FALSE)</f>
        <v>-0.897100688913877</v>
      </c>
      <c r="D587" s="29">
        <f>VLOOKUP(VLOOKUP($B587,BTS!$E$2:$F$60,2,FALSE),Transpose_Avg_q4er_youth!$O$1:$AA$52,2,FALSE)</f>
        <v>0.211299</v>
      </c>
      <c r="E587" s="29">
        <f>VLOOKUP(VLOOKUP($B587,BTS!$E$2:$F$60,2,FALSE),Transpose_Avg_q4er_youth!$O$1:$AA$52,3,FALSE)</f>
        <v>0.17123</v>
      </c>
      <c r="F587" s="29">
        <f>VLOOKUP(VLOOKUP($B587,BTS!$E$2:$F$60,2,FALSE),Transpose_Avg_q4er_youth!$O$1:$AA$52,4,FALSE)</f>
        <v>0.202856</v>
      </c>
      <c r="G587" s="29">
        <f>VLOOKUP(VLOOKUP($B587,BTS!$E$2:$F$60,2,FALSE),Transpose_Avg_q4er_youth!$O$1:$AA$52,5,FALSE)</f>
        <v>0.16572</v>
      </c>
      <c r="H587" s="29">
        <f>VLOOKUP(VLOOKUP($B587,BTS!$E$2:$F$60,2,FALSE),Transpose_Avg_q4er_youth!$O$1:$AA$52,6,FALSE)</f>
        <v>0.271159</v>
      </c>
      <c r="I587" s="29">
        <f>VLOOKUP(VLOOKUP($B587,BTS!$E$2:$F$60,2,FALSE),Transpose_Avg_q4er_youth!$O$1:$AA$52,7,FALSE)</f>
        <v>0.185399</v>
      </c>
      <c r="J587" s="29">
        <f>VLOOKUP(VLOOKUP($B587,BTS!$E$2:$F$60,2,FALSE),Transpose_Avg_q4er_youth!$O$1:$AA$52,8,FALSE)</f>
        <v>0.210695</v>
      </c>
      <c r="K587" s="29">
        <f>VLOOKUP(VLOOKUP($B587,BTS!$E$2:$F$60,2,FALSE),Transpose_Avg_q4er_youth!$O$1:$AA$52,9,FALSE)</f>
        <v>0.157265</v>
      </c>
      <c r="L587" s="29">
        <f>VLOOKUP(VLOOKUP($B587,BTS!$E$2:$F$60,2,FALSE),Transpose_Avg_q4er_youth!$O$1:$AA$52,10,FALSE)</f>
        <v>0.191981</v>
      </c>
      <c r="M587" s="29">
        <f>VLOOKUP(VLOOKUP($B587,BTS!$E$2:$F$60,2,FALSE),Transpose_Avg_q4er_youth!$O$1:$AA$52,11,FALSE)</f>
        <v>0.252355</v>
      </c>
      <c r="N587" s="29">
        <f>VLOOKUP(VLOOKUP($B587,BTS!$E$2:$F$60,2,FALSE),Transpose_Avg_q4er_youth!$O$1:$AA$52,12,FALSE)</f>
        <v>0.198667</v>
      </c>
      <c r="O587" s="110">
        <f>VLOOKUP(VLOOKUP($B587,BTS!$E$2:$F$60,2,FALSE),Transpose_Avg_q4er_youth!$O$1:$AA$52,13,FALSE)</f>
        <v>0.196487</v>
      </c>
    </row>
    <row r="588" spans="1:15" ht="16" hidden="1" outlineLevel="1" thickBot="1">
      <c r="A588" s="27"/>
      <c r="B588" s="55" t="s">
        <v>131</v>
      </c>
      <c r="C588" s="28">
        <f>VLOOKUP(VLOOKUP($B588,VName,2,FALSE),Regression_q4er_youth!$U$7:$AC$57,2,FALSE)</f>
        <v>0</v>
      </c>
      <c r="D588" s="29">
        <f>VLOOKUP(VLOOKUP($B588,BTS!$E$2:$F$60,2,FALSE),Transpose_Avg_q4er_youth!$O$1:$AA$52,2,FALSE)</f>
        <v>0</v>
      </c>
      <c r="E588" s="29">
        <f>VLOOKUP(VLOOKUP($B588,BTS!$E$2:$F$60,2,FALSE),Transpose_Avg_q4er_youth!$O$1:$AA$52,3,FALSE)</f>
        <v>0</v>
      </c>
      <c r="F588" s="29">
        <f>VLOOKUP(VLOOKUP($B588,BTS!$E$2:$F$60,2,FALSE),Transpose_Avg_q4er_youth!$O$1:$AA$52,4,FALSE)</f>
        <v>0</v>
      </c>
      <c r="G588" s="29">
        <f>VLOOKUP(VLOOKUP($B588,BTS!$E$2:$F$60,2,FALSE),Transpose_Avg_q4er_youth!$O$1:$AA$52,5,FALSE)</f>
        <v>0</v>
      </c>
      <c r="H588" s="29">
        <f>VLOOKUP(VLOOKUP($B588,BTS!$E$2:$F$60,2,FALSE),Transpose_Avg_q4er_youth!$O$1:$AA$52,6,FALSE)</f>
        <v>0</v>
      </c>
      <c r="I588" s="29">
        <f>VLOOKUP(VLOOKUP($B588,BTS!$E$2:$F$60,2,FALSE),Transpose_Avg_q4er_youth!$O$1:$AA$52,7,FALSE)</f>
        <v>0</v>
      </c>
      <c r="J588" s="29">
        <f>VLOOKUP(VLOOKUP($B588,BTS!$E$2:$F$60,2,FALSE),Transpose_Avg_q4er_youth!$O$1:$AA$52,8,FALSE)</f>
        <v>0</v>
      </c>
      <c r="K588" s="29">
        <f>VLOOKUP(VLOOKUP($B588,BTS!$E$2:$F$60,2,FALSE),Transpose_Avg_q4er_youth!$O$1:$AA$52,9,FALSE)</f>
        <v>0</v>
      </c>
      <c r="L588" s="29">
        <f>VLOOKUP(VLOOKUP($B588,BTS!$E$2:$F$60,2,FALSE),Transpose_Avg_q4er_youth!$O$1:$AA$52,10,FALSE)</f>
        <v>0</v>
      </c>
      <c r="M588" s="29">
        <f>VLOOKUP(VLOOKUP($B588,BTS!$E$2:$F$60,2,FALSE),Transpose_Avg_q4er_youth!$O$1:$AA$52,11,FALSE)</f>
        <v>0</v>
      </c>
      <c r="N588" s="29">
        <f>VLOOKUP(VLOOKUP($B588,BTS!$E$2:$F$60,2,FALSE),Transpose_Avg_q4er_youth!$O$1:$AA$52,12,FALSE)</f>
        <v>0</v>
      </c>
      <c r="O588" s="110">
        <f>VLOOKUP(VLOOKUP($B588,BTS!$E$2:$F$60,2,FALSE),Transpose_Avg_q4er_youth!$O$1:$AA$52,13,FALSE)</f>
        <v>0</v>
      </c>
    </row>
    <row r="589" spans="1:15" ht="16" hidden="1" outlineLevel="1" thickBot="1">
      <c r="A589" s="27"/>
      <c r="B589" s="55" t="s">
        <v>132</v>
      </c>
      <c r="C589" s="28">
        <f>VLOOKUP(VLOOKUP($B589,VName,2,FALSE),Regression_q4er_youth!$U$7:$AC$57,2,FALSE)</f>
        <v>0</v>
      </c>
      <c r="D589" s="29">
        <f>VLOOKUP(VLOOKUP($B589,BTS!$E$2:$F$60,2,FALSE),Transpose_Avg_q4er_youth!$O$1:$AA$52,2,FALSE)</f>
        <v>0.25</v>
      </c>
      <c r="E589" s="29">
        <f>VLOOKUP(VLOOKUP($B589,BTS!$E$2:$F$60,2,FALSE),Transpose_Avg_q4er_youth!$O$1:$AA$52,3,FALSE)</f>
        <v>0.205128205128205</v>
      </c>
      <c r="F589" s="29">
        <f>VLOOKUP(VLOOKUP($B589,BTS!$E$2:$F$60,2,FALSE),Transpose_Avg_q4er_youth!$O$1:$AA$52,4,FALSE)</f>
        <v>0.20</v>
      </c>
      <c r="G589" s="29">
        <f>VLOOKUP(VLOOKUP($B589,BTS!$E$2:$F$60,2,FALSE),Transpose_Avg_q4er_youth!$O$1:$AA$52,5,FALSE)</f>
        <v>0.193548387096774</v>
      </c>
      <c r="H589" s="29">
        <f>VLOOKUP(VLOOKUP($B589,BTS!$E$2:$F$60,2,FALSE),Transpose_Avg_q4er_youth!$O$1:$AA$52,6,FALSE)</f>
        <v>0.102564102564103</v>
      </c>
      <c r="I589" s="29">
        <f>VLOOKUP(VLOOKUP($B589,BTS!$E$2:$F$60,2,FALSE),Transpose_Avg_q4er_youth!$O$1:$AA$52,7,FALSE)</f>
        <v>0.192307692307692</v>
      </c>
      <c r="J589" s="29">
        <f>VLOOKUP(VLOOKUP($B589,BTS!$E$2:$F$60,2,FALSE),Transpose_Avg_q4er_youth!$O$1:$AA$52,8,FALSE)</f>
        <v>0.111111111111111</v>
      </c>
      <c r="K589" s="29">
        <f>VLOOKUP(VLOOKUP($B589,BTS!$E$2:$F$60,2,FALSE),Transpose_Avg_q4er_youth!$O$1:$AA$52,9,FALSE)</f>
        <v>0.0666666666666667</v>
      </c>
      <c r="L589" s="29">
        <f>VLOOKUP(VLOOKUP($B589,BTS!$E$2:$F$60,2,FALSE),Transpose_Avg_q4er_youth!$O$1:$AA$52,10,FALSE)</f>
        <v>0.181818181818182</v>
      </c>
      <c r="M589" s="29">
        <f>VLOOKUP(VLOOKUP($B589,BTS!$E$2:$F$60,2,FALSE),Transpose_Avg_q4er_youth!$O$1:$AA$52,11,FALSE)</f>
        <v>0.166666666666667</v>
      </c>
      <c r="N589" s="29">
        <f>VLOOKUP(VLOOKUP($B589,BTS!$E$2:$F$60,2,FALSE),Transpose_Avg_q4er_youth!$O$1:$AA$52,12,FALSE)</f>
        <v>0.411764705882353</v>
      </c>
      <c r="O589" s="110">
        <f>VLOOKUP(VLOOKUP($B589,BTS!$E$2:$F$60,2,FALSE),Transpose_Avg_q4er_youth!$O$1:$AA$52,13,FALSE)</f>
        <v>0.285714285714286</v>
      </c>
    </row>
    <row r="590" spans="1:15" ht="16" hidden="1" outlineLevel="1" thickBot="1">
      <c r="A590" s="27"/>
      <c r="B590" s="55" t="s">
        <v>133</v>
      </c>
      <c r="C590" s="28">
        <f>VLOOKUP(VLOOKUP($B590,VName,2,FALSE),Regression_q4er_youth!$U$7:$AC$57,2,FALSE)</f>
        <v>0</v>
      </c>
      <c r="D590" s="29">
        <f>VLOOKUP(VLOOKUP($B590,BTS!$E$2:$F$60,2,FALSE),Transpose_Avg_q4er_youth!$O$1:$AA$52,2,FALSE)</f>
        <v>0.016304347826087</v>
      </c>
      <c r="E590" s="29">
        <f>VLOOKUP(VLOOKUP($B590,BTS!$E$2:$F$60,2,FALSE),Transpose_Avg_q4er_youth!$O$1:$AA$52,3,FALSE)</f>
        <v>0</v>
      </c>
      <c r="F590" s="29">
        <f>VLOOKUP(VLOOKUP($B590,BTS!$E$2:$F$60,2,FALSE),Transpose_Avg_q4er_youth!$O$1:$AA$52,4,FALSE)</f>
        <v>0</v>
      </c>
      <c r="G590" s="29">
        <f>VLOOKUP(VLOOKUP($B590,BTS!$E$2:$F$60,2,FALSE),Transpose_Avg_q4er_youth!$O$1:$AA$52,5,FALSE)</f>
        <v>0.0645161290322581</v>
      </c>
      <c r="H590" s="29">
        <f>VLOOKUP(VLOOKUP($B590,BTS!$E$2:$F$60,2,FALSE),Transpose_Avg_q4er_youth!$O$1:$AA$52,6,FALSE)</f>
        <v>0</v>
      </c>
      <c r="I590" s="29">
        <f>VLOOKUP(VLOOKUP($B590,BTS!$E$2:$F$60,2,FALSE),Transpose_Avg_q4er_youth!$O$1:$AA$52,7,FALSE)</f>
        <v>0</v>
      </c>
      <c r="J590" s="29">
        <f>VLOOKUP(VLOOKUP($B590,BTS!$E$2:$F$60,2,FALSE),Transpose_Avg_q4er_youth!$O$1:$AA$52,8,FALSE)</f>
        <v>0</v>
      </c>
      <c r="K590" s="29">
        <f>VLOOKUP(VLOOKUP($B590,BTS!$E$2:$F$60,2,FALSE),Transpose_Avg_q4er_youth!$O$1:$AA$52,9,FALSE)</f>
        <v>0.133333333333333</v>
      </c>
      <c r="L590" s="29">
        <f>VLOOKUP(VLOOKUP($B590,BTS!$E$2:$F$60,2,FALSE),Transpose_Avg_q4er_youth!$O$1:$AA$52,10,FALSE)</f>
        <v>0</v>
      </c>
      <c r="M590" s="29">
        <f>VLOOKUP(VLOOKUP($B590,BTS!$E$2:$F$60,2,FALSE),Transpose_Avg_q4er_youth!$O$1:$AA$52,11,FALSE)</f>
        <v>0</v>
      </c>
      <c r="N590" s="29">
        <f>VLOOKUP(VLOOKUP($B590,BTS!$E$2:$F$60,2,FALSE),Transpose_Avg_q4er_youth!$O$1:$AA$52,12,FALSE)</f>
        <v>0</v>
      </c>
      <c r="O590" s="110">
        <f>VLOOKUP(VLOOKUP($B590,BTS!$E$2:$F$60,2,FALSE),Transpose_Avg_q4er_youth!$O$1:$AA$52,13,FALSE)</f>
        <v>0</v>
      </c>
    </row>
    <row r="591" spans="1:15" ht="17" hidden="1" outlineLevel="1" thickBot="1">
      <c r="A591" s="27"/>
      <c r="B591" s="31" t="s">
        <v>134</v>
      </c>
      <c r="C591" s="28">
        <f>VLOOKUP(VLOOKUP($B591,VName,2,FALSE),Regression_q4er_youth!$U$7:$AC$57,2,FALSE)</f>
        <v>0</v>
      </c>
      <c r="D591" s="29">
        <f>VLOOKUP(VLOOKUP($B591,BTS!$E$2:$F$60,2,FALSE),Transpose_Avg_q4er_youth!$O$1:$AA$52,2,FALSE)</f>
        <v>0</v>
      </c>
      <c r="E591" s="29">
        <f>VLOOKUP(VLOOKUP($B591,BTS!$E$2:$F$60,2,FALSE),Transpose_Avg_q4er_youth!$O$1:$AA$52,3,FALSE)</f>
        <v>0.102564102564103</v>
      </c>
      <c r="F591" s="29">
        <f>VLOOKUP(VLOOKUP($B591,BTS!$E$2:$F$60,2,FALSE),Transpose_Avg_q4er_youth!$O$1:$AA$52,4,FALSE)</f>
        <v>0</v>
      </c>
      <c r="G591" s="29">
        <f>VLOOKUP(VLOOKUP($B591,BTS!$E$2:$F$60,2,FALSE),Transpose_Avg_q4er_youth!$O$1:$AA$52,5,FALSE)</f>
        <v>0.0645161290322581</v>
      </c>
      <c r="H591" s="29">
        <f>VLOOKUP(VLOOKUP($B591,BTS!$E$2:$F$60,2,FALSE),Transpose_Avg_q4er_youth!$O$1:$AA$52,6,FALSE)</f>
        <v>0.0256410256410256</v>
      </c>
      <c r="I591" s="29">
        <f>VLOOKUP(VLOOKUP($B591,BTS!$E$2:$F$60,2,FALSE),Transpose_Avg_q4er_youth!$O$1:$AA$52,7,FALSE)</f>
        <v>0.0769230769230769</v>
      </c>
      <c r="J591" s="29">
        <f>VLOOKUP(VLOOKUP($B591,BTS!$E$2:$F$60,2,FALSE),Transpose_Avg_q4er_youth!$O$1:$AA$52,8,FALSE)</f>
        <v>0</v>
      </c>
      <c r="K591" s="29">
        <f>VLOOKUP(VLOOKUP($B591,BTS!$E$2:$F$60,2,FALSE),Transpose_Avg_q4er_youth!$O$1:$AA$52,9,FALSE)</f>
        <v>0</v>
      </c>
      <c r="L591" s="29">
        <f>VLOOKUP(VLOOKUP($B591,BTS!$E$2:$F$60,2,FALSE),Transpose_Avg_q4er_youth!$O$1:$AA$52,10,FALSE)</f>
        <v>0</v>
      </c>
      <c r="M591" s="29">
        <f>VLOOKUP(VLOOKUP($B591,BTS!$E$2:$F$60,2,FALSE),Transpose_Avg_q4er_youth!$O$1:$AA$52,11,FALSE)</f>
        <v>0</v>
      </c>
      <c r="N591" s="29">
        <f>VLOOKUP(VLOOKUP($B591,BTS!$E$2:$F$60,2,FALSE),Transpose_Avg_q4er_youth!$O$1:$AA$52,12,FALSE)</f>
        <v>0</v>
      </c>
      <c r="O591" s="110">
        <f>VLOOKUP(VLOOKUP($B591,BTS!$E$2:$F$60,2,FALSE),Transpose_Avg_q4er_youth!$O$1:$AA$52,13,FALSE)</f>
        <v>0</v>
      </c>
    </row>
    <row r="592" spans="1:15" ht="17" hidden="1" outlineLevel="1" thickBot="1">
      <c r="A592" s="27"/>
      <c r="B592" s="31" t="s">
        <v>135</v>
      </c>
      <c r="C592" s="28">
        <f>VLOOKUP(VLOOKUP($B592,VName,2,FALSE),Regression_q4er_youth!$U$7:$AC$57,2,FALSE)</f>
        <v>0</v>
      </c>
      <c r="D592" s="29">
        <f>VLOOKUP(VLOOKUP($B592,BTS!$E$2:$F$60,2,FALSE),Transpose_Avg_q4er_youth!$O$1:$AA$52,2,FALSE)</f>
        <v>0.0815217391304348</v>
      </c>
      <c r="E592" s="29">
        <f>VLOOKUP(VLOOKUP($B592,BTS!$E$2:$F$60,2,FALSE),Transpose_Avg_q4er_youth!$O$1:$AA$52,3,FALSE)</f>
        <v>0.358974358974359</v>
      </c>
      <c r="F592" s="29">
        <f>VLOOKUP(VLOOKUP($B592,BTS!$E$2:$F$60,2,FALSE),Transpose_Avg_q4er_youth!$O$1:$AA$52,4,FALSE)</f>
        <v>0</v>
      </c>
      <c r="G592" s="29">
        <f>VLOOKUP(VLOOKUP($B592,BTS!$E$2:$F$60,2,FALSE),Transpose_Avg_q4er_youth!$O$1:$AA$52,5,FALSE)</f>
        <v>0.483870967741935</v>
      </c>
      <c r="H592" s="29">
        <f>VLOOKUP(VLOOKUP($B592,BTS!$E$2:$F$60,2,FALSE),Transpose_Avg_q4er_youth!$O$1:$AA$52,6,FALSE)</f>
        <v>0.282051282051282</v>
      </c>
      <c r="I592" s="29">
        <f>VLOOKUP(VLOOKUP($B592,BTS!$E$2:$F$60,2,FALSE),Transpose_Avg_q4er_youth!$O$1:$AA$52,7,FALSE)</f>
        <v>0.153846153846154</v>
      </c>
      <c r="J592" s="29">
        <f>VLOOKUP(VLOOKUP($B592,BTS!$E$2:$F$60,2,FALSE),Transpose_Avg_q4er_youth!$O$1:$AA$52,8,FALSE)</f>
        <v>0</v>
      </c>
      <c r="K592" s="29">
        <f>VLOOKUP(VLOOKUP($B592,BTS!$E$2:$F$60,2,FALSE),Transpose_Avg_q4er_youth!$O$1:$AA$52,9,FALSE)</f>
        <v>0.266666666666667</v>
      </c>
      <c r="L592" s="29">
        <f>VLOOKUP(VLOOKUP($B592,BTS!$E$2:$F$60,2,FALSE),Transpose_Avg_q4er_youth!$O$1:$AA$52,10,FALSE)</f>
        <v>0.181818181818182</v>
      </c>
      <c r="M592" s="29">
        <f>VLOOKUP(VLOOKUP($B592,BTS!$E$2:$F$60,2,FALSE),Transpose_Avg_q4er_youth!$O$1:$AA$52,11,FALSE)</f>
        <v>0</v>
      </c>
      <c r="N592" s="29">
        <f>VLOOKUP(VLOOKUP($B592,BTS!$E$2:$F$60,2,FALSE),Transpose_Avg_q4er_youth!$O$1:$AA$52,12,FALSE)</f>
        <v>0.176470588235294</v>
      </c>
      <c r="O592" s="110">
        <f>VLOOKUP(VLOOKUP($B592,BTS!$E$2:$F$60,2,FALSE),Transpose_Avg_q4er_youth!$O$1:$AA$52,13,FALSE)</f>
        <v>0.285714285714286</v>
      </c>
    </row>
    <row r="593" spans="1:15" ht="17" hidden="1" outlineLevel="1" thickBot="1">
      <c r="A593" s="27"/>
      <c r="B593" s="31" t="s">
        <v>136</v>
      </c>
      <c r="C593" s="28">
        <f>VLOOKUP(VLOOKUP($B593,VName,2,FALSE),Regression_q4er_youth!$U$7:$AC$57,2,FALSE)</f>
        <v>0</v>
      </c>
      <c r="D593" s="29">
        <f>VLOOKUP(VLOOKUP($B593,BTS!$E$2:$F$60,2,FALSE),Transpose_Avg_q4er_youth!$O$1:$AA$52,2,FALSE)</f>
        <v>0.0380434782608696</v>
      </c>
      <c r="E593" s="29">
        <f>VLOOKUP(VLOOKUP($B593,BTS!$E$2:$F$60,2,FALSE),Transpose_Avg_q4er_youth!$O$1:$AA$52,3,FALSE)</f>
        <v>0.0769230769230769</v>
      </c>
      <c r="F593" s="29">
        <f>VLOOKUP(VLOOKUP($B593,BTS!$E$2:$F$60,2,FALSE),Transpose_Avg_q4er_youth!$O$1:$AA$52,4,FALSE)</f>
        <v>0</v>
      </c>
      <c r="G593" s="29">
        <f>VLOOKUP(VLOOKUP($B593,BTS!$E$2:$F$60,2,FALSE),Transpose_Avg_q4er_youth!$O$1:$AA$52,5,FALSE)</f>
        <v>0.0645161290322581</v>
      </c>
      <c r="H593" s="29">
        <f>VLOOKUP(VLOOKUP($B593,BTS!$E$2:$F$60,2,FALSE),Transpose_Avg_q4er_youth!$O$1:$AA$52,6,FALSE)</f>
        <v>0.0256410256410256</v>
      </c>
      <c r="I593" s="29">
        <f>VLOOKUP(VLOOKUP($B593,BTS!$E$2:$F$60,2,FALSE),Transpose_Avg_q4er_youth!$O$1:$AA$52,7,FALSE)</f>
        <v>0</v>
      </c>
      <c r="J593" s="29">
        <f>VLOOKUP(VLOOKUP($B593,BTS!$E$2:$F$60,2,FALSE),Transpose_Avg_q4er_youth!$O$1:$AA$52,8,FALSE)</f>
        <v>0.222222222222222</v>
      </c>
      <c r="K593" s="29">
        <f>VLOOKUP(VLOOKUP($B593,BTS!$E$2:$F$60,2,FALSE),Transpose_Avg_q4er_youth!$O$1:$AA$52,9,FALSE)</f>
        <v>0.133333333333333</v>
      </c>
      <c r="L593" s="29">
        <f>VLOOKUP(VLOOKUP($B593,BTS!$E$2:$F$60,2,FALSE),Transpose_Avg_q4er_youth!$O$1:$AA$52,10,FALSE)</f>
        <v>0.0909090909090909</v>
      </c>
      <c r="M593" s="29">
        <f>VLOOKUP(VLOOKUP($B593,BTS!$E$2:$F$60,2,FALSE),Transpose_Avg_q4er_youth!$O$1:$AA$52,11,FALSE)</f>
        <v>0</v>
      </c>
      <c r="N593" s="29">
        <f>VLOOKUP(VLOOKUP($B593,BTS!$E$2:$F$60,2,FALSE),Transpose_Avg_q4er_youth!$O$1:$AA$52,12,FALSE)</f>
        <v>0</v>
      </c>
      <c r="O593" s="110">
        <f>VLOOKUP(VLOOKUP($B593,BTS!$E$2:$F$60,2,FALSE),Transpose_Avg_q4er_youth!$O$1:$AA$52,13,FALSE)</f>
        <v>0.142857142857143</v>
      </c>
    </row>
    <row r="594" spans="1:15" ht="17" hidden="1" outlineLevel="1" thickBot="1">
      <c r="A594" s="27"/>
      <c r="B594" s="31" t="s">
        <v>137</v>
      </c>
      <c r="C594" s="28">
        <f>VLOOKUP(VLOOKUP($B594,VName,2,FALSE),Regression_q4er_youth!$U$7:$AC$57,2,FALSE)</f>
        <v>-0.0916165467477548</v>
      </c>
      <c r="D594" s="29">
        <f>VLOOKUP(VLOOKUP($B594,BTS!$E$2:$F$60,2,FALSE),Transpose_Avg_q4er_youth!$O$1:$AA$52,2,FALSE)</f>
        <v>0.0760869565217391</v>
      </c>
      <c r="E594" s="29">
        <f>VLOOKUP(VLOOKUP($B594,BTS!$E$2:$F$60,2,FALSE),Transpose_Avg_q4er_youth!$O$1:$AA$52,3,FALSE)</f>
        <v>0.179487179487179</v>
      </c>
      <c r="F594" s="29">
        <f>VLOOKUP(VLOOKUP($B594,BTS!$E$2:$F$60,2,FALSE),Transpose_Avg_q4er_youth!$O$1:$AA$52,4,FALSE)</f>
        <v>0</v>
      </c>
      <c r="G594" s="29">
        <f>VLOOKUP(VLOOKUP($B594,BTS!$E$2:$F$60,2,FALSE),Transpose_Avg_q4er_youth!$O$1:$AA$52,5,FALSE)</f>
        <v>0.225806451612903</v>
      </c>
      <c r="H594" s="29">
        <f>VLOOKUP(VLOOKUP($B594,BTS!$E$2:$F$60,2,FALSE),Transpose_Avg_q4er_youth!$O$1:$AA$52,6,FALSE)</f>
        <v>0.0769230769230769</v>
      </c>
      <c r="I594" s="29">
        <f>VLOOKUP(VLOOKUP($B594,BTS!$E$2:$F$60,2,FALSE),Transpose_Avg_q4er_youth!$O$1:$AA$52,7,FALSE)</f>
        <v>0.0769230769230769</v>
      </c>
      <c r="J594" s="29">
        <f>VLOOKUP(VLOOKUP($B594,BTS!$E$2:$F$60,2,FALSE),Transpose_Avg_q4er_youth!$O$1:$AA$52,8,FALSE)</f>
        <v>0</v>
      </c>
      <c r="K594" s="29">
        <f>VLOOKUP(VLOOKUP($B594,BTS!$E$2:$F$60,2,FALSE),Transpose_Avg_q4er_youth!$O$1:$AA$52,9,FALSE)</f>
        <v>0.0666666666666667</v>
      </c>
      <c r="L594" s="29">
        <f>VLOOKUP(VLOOKUP($B594,BTS!$E$2:$F$60,2,FALSE),Transpose_Avg_q4er_youth!$O$1:$AA$52,10,FALSE)</f>
        <v>0</v>
      </c>
      <c r="M594" s="29">
        <f>VLOOKUP(VLOOKUP($B594,BTS!$E$2:$F$60,2,FALSE),Transpose_Avg_q4er_youth!$O$1:$AA$52,11,FALSE)</f>
        <v>0</v>
      </c>
      <c r="N594" s="29">
        <f>VLOOKUP(VLOOKUP($B594,BTS!$E$2:$F$60,2,FALSE),Transpose_Avg_q4er_youth!$O$1:$AA$52,12,FALSE)</f>
        <v>0.235294117647059</v>
      </c>
      <c r="O594" s="110">
        <f>VLOOKUP(VLOOKUP($B594,BTS!$E$2:$F$60,2,FALSE),Transpose_Avg_q4er_youth!$O$1:$AA$52,13,FALSE)</f>
        <v>0.142857142857143</v>
      </c>
    </row>
    <row r="595" spans="1:15" ht="17" hidden="1" outlineLevel="1" thickBot="1">
      <c r="A595" s="27"/>
      <c r="B595" s="31" t="s">
        <v>138</v>
      </c>
      <c r="C595" s="28">
        <f>VLOOKUP(VLOOKUP($B595,VName,2,FALSE),Regression_q4er_youth!$U$7:$AC$57,2,FALSE)</f>
        <v>-0.0901515132526589</v>
      </c>
      <c r="D595" s="29">
        <f>VLOOKUP(VLOOKUP($B595,BTS!$E$2:$F$60,2,FALSE),Transpose_Avg_q4er_youth!$O$1:$AA$52,2,FALSE)</f>
        <v>0.0217391304347826</v>
      </c>
      <c r="E595" s="29">
        <f>VLOOKUP(VLOOKUP($B595,BTS!$E$2:$F$60,2,FALSE),Transpose_Avg_q4er_youth!$O$1:$AA$52,3,FALSE)</f>
        <v>0.0769230769230769</v>
      </c>
      <c r="F595" s="29">
        <f>VLOOKUP(VLOOKUP($B595,BTS!$E$2:$F$60,2,FALSE),Transpose_Avg_q4er_youth!$O$1:$AA$52,4,FALSE)</f>
        <v>0</v>
      </c>
      <c r="G595" s="29">
        <f>VLOOKUP(VLOOKUP($B595,BTS!$E$2:$F$60,2,FALSE),Transpose_Avg_q4er_youth!$O$1:$AA$52,5,FALSE)</f>
        <v>0.0967741935483871</v>
      </c>
      <c r="H595" s="29">
        <f>VLOOKUP(VLOOKUP($B595,BTS!$E$2:$F$60,2,FALSE),Transpose_Avg_q4er_youth!$O$1:$AA$52,6,FALSE)</f>
        <v>0.0256410256410256</v>
      </c>
      <c r="I595" s="29">
        <f>VLOOKUP(VLOOKUP($B595,BTS!$E$2:$F$60,2,FALSE),Transpose_Avg_q4er_youth!$O$1:$AA$52,7,FALSE)</f>
        <v>0</v>
      </c>
      <c r="J595" s="29">
        <f>VLOOKUP(VLOOKUP($B595,BTS!$E$2:$F$60,2,FALSE),Transpose_Avg_q4er_youth!$O$1:$AA$52,8,FALSE)</f>
        <v>0</v>
      </c>
      <c r="K595" s="29">
        <f>VLOOKUP(VLOOKUP($B595,BTS!$E$2:$F$60,2,FALSE),Transpose_Avg_q4er_youth!$O$1:$AA$52,9,FALSE)</f>
        <v>0</v>
      </c>
      <c r="L595" s="29">
        <f>VLOOKUP(VLOOKUP($B595,BTS!$E$2:$F$60,2,FALSE),Transpose_Avg_q4er_youth!$O$1:$AA$52,10,FALSE)</f>
        <v>0.0909090909090909</v>
      </c>
      <c r="M595" s="29">
        <f>VLOOKUP(VLOOKUP($B595,BTS!$E$2:$F$60,2,FALSE),Transpose_Avg_q4er_youth!$O$1:$AA$52,11,FALSE)</f>
        <v>0</v>
      </c>
      <c r="N595" s="29">
        <f>VLOOKUP(VLOOKUP($B595,BTS!$E$2:$F$60,2,FALSE),Transpose_Avg_q4er_youth!$O$1:$AA$52,12,FALSE)</f>
        <v>0.0588235294117647</v>
      </c>
      <c r="O595" s="110">
        <f>VLOOKUP(VLOOKUP($B595,BTS!$E$2:$F$60,2,FALSE),Transpose_Avg_q4er_youth!$O$1:$AA$52,13,FALSE)</f>
        <v>0</v>
      </c>
    </row>
    <row r="596" spans="1:15" ht="17" hidden="1" outlineLevel="1" thickBot="1">
      <c r="A596" s="27"/>
      <c r="B596" s="31" t="s">
        <v>139</v>
      </c>
      <c r="C596" s="28">
        <f>VLOOKUP(VLOOKUP($B596,VName,2,FALSE),Regression_q4er_youth!$U$7:$AC$57,2,FALSE)</f>
        <v>0.536467265142122</v>
      </c>
      <c r="D596" s="29">
        <f>VLOOKUP(VLOOKUP($B596,BTS!$E$2:$F$60,2,FALSE),Transpose_Avg_q4er_youth!$O$1:$AA$52,2,FALSE)</f>
        <v>0.00543478260869565</v>
      </c>
      <c r="E596" s="29">
        <f>VLOOKUP(VLOOKUP($B596,BTS!$E$2:$F$60,2,FALSE),Transpose_Avg_q4er_youth!$O$1:$AA$52,3,FALSE)</f>
        <v>0</v>
      </c>
      <c r="F596" s="29">
        <f>VLOOKUP(VLOOKUP($B596,BTS!$E$2:$F$60,2,FALSE),Transpose_Avg_q4er_youth!$O$1:$AA$52,4,FALSE)</f>
        <v>0</v>
      </c>
      <c r="G596" s="29">
        <f>VLOOKUP(VLOOKUP($B596,BTS!$E$2:$F$60,2,FALSE),Transpose_Avg_q4er_youth!$O$1:$AA$52,5,FALSE)</f>
        <v>0</v>
      </c>
      <c r="H596" s="29">
        <f>VLOOKUP(VLOOKUP($B596,BTS!$E$2:$F$60,2,FALSE),Transpose_Avg_q4er_youth!$O$1:$AA$52,6,FALSE)</f>
        <v>0</v>
      </c>
      <c r="I596" s="29">
        <f>VLOOKUP(VLOOKUP($B596,BTS!$E$2:$F$60,2,FALSE),Transpose_Avg_q4er_youth!$O$1:$AA$52,7,FALSE)</f>
        <v>0.0384615384615385</v>
      </c>
      <c r="J596" s="29">
        <f>VLOOKUP(VLOOKUP($B596,BTS!$E$2:$F$60,2,FALSE),Transpose_Avg_q4er_youth!$O$1:$AA$52,8,FALSE)</f>
        <v>0</v>
      </c>
      <c r="K596" s="29">
        <f>VLOOKUP(VLOOKUP($B596,BTS!$E$2:$F$60,2,FALSE),Transpose_Avg_q4er_youth!$O$1:$AA$52,9,FALSE)</f>
        <v>0</v>
      </c>
      <c r="L596" s="29">
        <f>VLOOKUP(VLOOKUP($B596,BTS!$E$2:$F$60,2,FALSE),Transpose_Avg_q4er_youth!$O$1:$AA$52,10,FALSE)</f>
        <v>0</v>
      </c>
      <c r="M596" s="29">
        <f>VLOOKUP(VLOOKUP($B596,BTS!$E$2:$F$60,2,FALSE),Transpose_Avg_q4er_youth!$O$1:$AA$52,11,FALSE)</f>
        <v>0</v>
      </c>
      <c r="N596" s="29">
        <f>VLOOKUP(VLOOKUP($B596,BTS!$E$2:$F$60,2,FALSE),Transpose_Avg_q4er_youth!$O$1:$AA$52,12,FALSE)</f>
        <v>0</v>
      </c>
      <c r="O596" s="110">
        <f>VLOOKUP(VLOOKUP($B596,BTS!$E$2:$F$60,2,FALSE),Transpose_Avg_q4er_youth!$O$1:$AA$52,13,FALSE)</f>
        <v>0</v>
      </c>
    </row>
    <row r="597" spans="1:15" ht="17" hidden="1" outlineLevel="1" thickBot="1">
      <c r="A597" s="27"/>
      <c r="B597" s="31" t="s">
        <v>140</v>
      </c>
      <c r="C597" s="28">
        <f>VLOOKUP(VLOOKUP($B597,VName,2,FALSE),Regression_q4er_youth!$U$7:$AC$57,2,FALSE)</f>
        <v>0.305057404176961</v>
      </c>
      <c r="D597" s="29">
        <f>VLOOKUP(VLOOKUP($B597,BTS!$E$2:$F$60,2,FALSE),Transpose_Avg_q4er_youth!$O$1:$AA$52,2,FALSE)</f>
        <v>0.048138</v>
      </c>
      <c r="E597" s="29">
        <f>VLOOKUP(VLOOKUP($B597,BTS!$E$2:$F$60,2,FALSE),Transpose_Avg_q4er_youth!$O$1:$AA$52,3,FALSE)</f>
        <v>0.039978</v>
      </c>
      <c r="F597" s="29">
        <f>VLOOKUP(VLOOKUP($B597,BTS!$E$2:$F$60,2,FALSE),Transpose_Avg_q4er_youth!$O$1:$AA$52,4,FALSE)</f>
        <v>0.032322</v>
      </c>
      <c r="G597" s="29">
        <f>VLOOKUP(VLOOKUP($B597,BTS!$E$2:$F$60,2,FALSE),Transpose_Avg_q4er_youth!$O$1:$AA$52,5,FALSE)</f>
        <v>0.035111</v>
      </c>
      <c r="H597" s="29">
        <f>VLOOKUP(VLOOKUP($B597,BTS!$E$2:$F$60,2,FALSE),Transpose_Avg_q4er_youth!$O$1:$AA$52,6,FALSE)</f>
        <v>0.027906</v>
      </c>
      <c r="I597" s="29">
        <f>VLOOKUP(VLOOKUP($B597,BTS!$E$2:$F$60,2,FALSE),Transpose_Avg_q4er_youth!$O$1:$AA$52,7,FALSE)</f>
        <v>0.037</v>
      </c>
      <c r="J597" s="29">
        <f>VLOOKUP(VLOOKUP($B597,BTS!$E$2:$F$60,2,FALSE),Transpose_Avg_q4er_youth!$O$1:$AA$52,8,FALSE)</f>
        <v>0.039038</v>
      </c>
      <c r="K597" s="29">
        <f>VLOOKUP(VLOOKUP($B597,BTS!$E$2:$F$60,2,FALSE),Transpose_Avg_q4er_youth!$O$1:$AA$52,9,FALSE)</f>
        <v>0.034449</v>
      </c>
      <c r="L597" s="29">
        <f>VLOOKUP(VLOOKUP($B597,BTS!$E$2:$F$60,2,FALSE),Transpose_Avg_q4er_youth!$O$1:$AA$52,10,FALSE)</f>
        <v>0.032239</v>
      </c>
      <c r="M597" s="29">
        <f>VLOOKUP(VLOOKUP($B597,BTS!$E$2:$F$60,2,FALSE),Transpose_Avg_q4er_youth!$O$1:$AA$52,11,FALSE)</f>
        <v>0.030755</v>
      </c>
      <c r="N597" s="29">
        <f>VLOOKUP(VLOOKUP($B597,BTS!$E$2:$F$60,2,FALSE),Transpose_Avg_q4er_youth!$O$1:$AA$52,12,FALSE)</f>
        <v>0.030202</v>
      </c>
      <c r="O597" s="110">
        <f>VLOOKUP(VLOOKUP($B597,BTS!$E$2:$F$60,2,FALSE),Transpose_Avg_q4er_youth!$O$1:$AA$52,13,FALSE)</f>
        <v>0.032776</v>
      </c>
    </row>
    <row r="598" spans="1:15" ht="17" hidden="1" outlineLevel="1" thickBot="1">
      <c r="A598" s="27"/>
      <c r="B598" s="31" t="s">
        <v>141</v>
      </c>
      <c r="C598" s="28">
        <f>VLOOKUP(VLOOKUP($B598,VName,2,FALSE),Regression_q4er_youth!$U$7:$AC$57,2,FALSE)</f>
        <v>0</v>
      </c>
      <c r="D598" s="29">
        <f>VLOOKUP(VLOOKUP($B598,BTS!$E$2:$F$60,2,FALSE),Transpose_Avg_q4er_youth!$O$1:$AA$52,2,FALSE)</f>
        <v>0.0083</v>
      </c>
      <c r="E598" s="29">
        <f>VLOOKUP(VLOOKUP($B598,BTS!$E$2:$F$60,2,FALSE),Transpose_Avg_q4er_youth!$O$1:$AA$52,3,FALSE)</f>
        <v>0.004317</v>
      </c>
      <c r="F598" s="29">
        <f>VLOOKUP(VLOOKUP($B598,BTS!$E$2:$F$60,2,FALSE),Transpose_Avg_q4er_youth!$O$1:$AA$52,4,FALSE)</f>
        <v>0.006952</v>
      </c>
      <c r="G598" s="29">
        <f>VLOOKUP(VLOOKUP($B598,BTS!$E$2:$F$60,2,FALSE),Transpose_Avg_q4er_youth!$O$1:$AA$52,5,FALSE)</f>
        <v>0.012591</v>
      </c>
      <c r="H598" s="29">
        <f>VLOOKUP(VLOOKUP($B598,BTS!$E$2:$F$60,2,FALSE),Transpose_Avg_q4er_youth!$O$1:$AA$52,6,FALSE)</f>
        <v>0.004653</v>
      </c>
      <c r="I598" s="29">
        <f>VLOOKUP(VLOOKUP($B598,BTS!$E$2:$F$60,2,FALSE),Transpose_Avg_q4er_youth!$O$1:$AA$52,7,FALSE)</f>
        <v>0.011824</v>
      </c>
      <c r="J598" s="29">
        <f>VLOOKUP(VLOOKUP($B598,BTS!$E$2:$F$60,2,FALSE),Transpose_Avg_q4er_youth!$O$1:$AA$52,8,FALSE)</f>
        <v>0.015397</v>
      </c>
      <c r="K598" s="29">
        <f>VLOOKUP(VLOOKUP($B598,BTS!$E$2:$F$60,2,FALSE),Transpose_Avg_q4er_youth!$O$1:$AA$52,9,FALSE)</f>
        <v>0.008563</v>
      </c>
      <c r="L598" s="29">
        <f>VLOOKUP(VLOOKUP($B598,BTS!$E$2:$F$60,2,FALSE),Transpose_Avg_q4er_youth!$O$1:$AA$52,10,FALSE)</f>
        <v>0.009665</v>
      </c>
      <c r="M598" s="29">
        <f>VLOOKUP(VLOOKUP($B598,BTS!$E$2:$F$60,2,FALSE),Transpose_Avg_q4er_youth!$O$1:$AA$52,11,FALSE)</f>
        <v>0.004718</v>
      </c>
      <c r="N598" s="29">
        <f>VLOOKUP(VLOOKUP($B598,BTS!$E$2:$F$60,2,FALSE),Transpose_Avg_q4er_youth!$O$1:$AA$52,12,FALSE)</f>
        <v>0.015856</v>
      </c>
      <c r="O598" s="110">
        <f>VLOOKUP(VLOOKUP($B598,BTS!$E$2:$F$60,2,FALSE),Transpose_Avg_q4er_youth!$O$1:$AA$52,13,FALSE)</f>
        <v>0.001161</v>
      </c>
    </row>
    <row r="599" spans="1:15" ht="17" hidden="1" outlineLevel="1" thickBot="1">
      <c r="A599" s="27"/>
      <c r="B599" s="31" t="s">
        <v>142</v>
      </c>
      <c r="C599" s="28">
        <f>VLOOKUP(VLOOKUP($B599,VName,2,FALSE),Regression_q4er_youth!$U$7:$AC$57,2,FALSE)</f>
        <v>0</v>
      </c>
      <c r="D599" s="29">
        <f>VLOOKUP(VLOOKUP($B599,BTS!$E$2:$F$60,2,FALSE),Transpose_Avg_q4er_youth!$O$1:$AA$52,2,FALSE)</f>
        <v>0.157608695652174</v>
      </c>
      <c r="E599" s="29">
        <f>VLOOKUP(VLOOKUP($B599,BTS!$E$2:$F$60,2,FALSE),Transpose_Avg_q4er_youth!$O$1:$AA$52,3,FALSE)</f>
        <v>0.153846153846154</v>
      </c>
      <c r="F599" s="29">
        <f>VLOOKUP(VLOOKUP($B599,BTS!$E$2:$F$60,2,FALSE),Transpose_Avg_q4er_youth!$O$1:$AA$52,4,FALSE)</f>
        <v>0.20</v>
      </c>
      <c r="G599" s="29">
        <f>VLOOKUP(VLOOKUP($B599,BTS!$E$2:$F$60,2,FALSE),Transpose_Avg_q4er_youth!$O$1:$AA$52,5,FALSE)</f>
        <v>0.32258064516129</v>
      </c>
      <c r="H599" s="29">
        <f>VLOOKUP(VLOOKUP($B599,BTS!$E$2:$F$60,2,FALSE),Transpose_Avg_q4er_youth!$O$1:$AA$52,6,FALSE)</f>
        <v>0.128205128205128</v>
      </c>
      <c r="I599" s="29">
        <f>VLOOKUP(VLOOKUP($B599,BTS!$E$2:$F$60,2,FALSE),Transpose_Avg_q4er_youth!$O$1:$AA$52,7,FALSE)</f>
        <v>0.576923076923077</v>
      </c>
      <c r="J599" s="29">
        <f>VLOOKUP(VLOOKUP($B599,BTS!$E$2:$F$60,2,FALSE),Transpose_Avg_q4er_youth!$O$1:$AA$52,8,FALSE)</f>
        <v>0.555555555555556</v>
      </c>
      <c r="K599" s="29">
        <f>VLOOKUP(VLOOKUP($B599,BTS!$E$2:$F$60,2,FALSE),Transpose_Avg_q4er_youth!$O$1:$AA$52,9,FALSE)</f>
        <v>0.0666666666666667</v>
      </c>
      <c r="L599" s="29">
        <f>VLOOKUP(VLOOKUP($B599,BTS!$E$2:$F$60,2,FALSE),Transpose_Avg_q4er_youth!$O$1:$AA$52,10,FALSE)</f>
        <v>0.272727272727273</v>
      </c>
      <c r="M599" s="29">
        <f>VLOOKUP(VLOOKUP($B599,BTS!$E$2:$F$60,2,FALSE),Transpose_Avg_q4er_youth!$O$1:$AA$52,11,FALSE)</f>
        <v>0.666666666666667</v>
      </c>
      <c r="N599" s="29">
        <f>VLOOKUP(VLOOKUP($B599,BTS!$E$2:$F$60,2,FALSE),Transpose_Avg_q4er_youth!$O$1:$AA$52,12,FALSE)</f>
        <v>0.0588235294117647</v>
      </c>
      <c r="O599" s="110">
        <f>VLOOKUP(VLOOKUP($B599,BTS!$E$2:$F$60,2,FALSE),Transpose_Avg_q4er_youth!$O$1:$AA$52,13,FALSE)</f>
        <v>0</v>
      </c>
    </row>
    <row r="600" spans="1:15" ht="17" hidden="1" outlineLevel="1" thickBot="1">
      <c r="A600" s="27"/>
      <c r="B600" s="31" t="s">
        <v>143</v>
      </c>
      <c r="C600" s="28">
        <f>VLOOKUP(VLOOKUP($B600,VName,2,FALSE),Regression_q4er_youth!$U$7:$AC$57,2,FALSE)</f>
        <v>0</v>
      </c>
      <c r="D600" s="29">
        <f>VLOOKUP(VLOOKUP($B600,BTS!$E$2:$F$60,2,FALSE),Transpose_Avg_q4er_youth!$O$1:$AA$52,2,FALSE)</f>
        <v>0.057929</v>
      </c>
      <c r="E600" s="29">
        <f>VLOOKUP(VLOOKUP($B600,BTS!$E$2:$F$60,2,FALSE),Transpose_Avg_q4er_youth!$O$1:$AA$52,3,FALSE)</f>
        <v>0.037872</v>
      </c>
      <c r="F600" s="29">
        <f>VLOOKUP(VLOOKUP($B600,BTS!$E$2:$F$60,2,FALSE),Transpose_Avg_q4er_youth!$O$1:$AA$52,4,FALSE)</f>
        <v>0.046276</v>
      </c>
      <c r="G600" s="29">
        <f>VLOOKUP(VLOOKUP($B600,BTS!$E$2:$F$60,2,FALSE),Transpose_Avg_q4er_youth!$O$1:$AA$52,5,FALSE)</f>
        <v>0.041662</v>
      </c>
      <c r="H600" s="29">
        <f>VLOOKUP(VLOOKUP($B600,BTS!$E$2:$F$60,2,FALSE),Transpose_Avg_q4er_youth!$O$1:$AA$52,6,FALSE)</f>
        <v>0.054816</v>
      </c>
      <c r="I600" s="29">
        <f>VLOOKUP(VLOOKUP($B600,BTS!$E$2:$F$60,2,FALSE),Transpose_Avg_q4er_youth!$O$1:$AA$52,7,FALSE)</f>
        <v>0.040904</v>
      </c>
      <c r="J600" s="29">
        <f>VLOOKUP(VLOOKUP($B600,BTS!$E$2:$F$60,2,FALSE),Transpose_Avg_q4er_youth!$O$1:$AA$52,8,FALSE)</f>
        <v>0.048153</v>
      </c>
      <c r="K600" s="29">
        <f>VLOOKUP(VLOOKUP($B600,BTS!$E$2:$F$60,2,FALSE),Transpose_Avg_q4er_youth!$O$1:$AA$52,9,FALSE)</f>
        <v>0.053209</v>
      </c>
      <c r="L600" s="29">
        <f>VLOOKUP(VLOOKUP($B600,BTS!$E$2:$F$60,2,FALSE),Transpose_Avg_q4er_youth!$O$1:$AA$52,10,FALSE)</f>
        <v>0.037778</v>
      </c>
      <c r="M600" s="29">
        <f>VLOOKUP(VLOOKUP($B600,BTS!$E$2:$F$60,2,FALSE),Transpose_Avg_q4er_youth!$O$1:$AA$52,11,FALSE)</f>
        <v>0.051117</v>
      </c>
      <c r="N600" s="29">
        <f>VLOOKUP(VLOOKUP($B600,BTS!$E$2:$F$60,2,FALSE),Transpose_Avg_q4er_youth!$O$1:$AA$52,12,FALSE)</f>
        <v>0.050939</v>
      </c>
      <c r="O600" s="110">
        <f>VLOOKUP(VLOOKUP($B600,BTS!$E$2:$F$60,2,FALSE),Transpose_Avg_q4er_youth!$O$1:$AA$52,13,FALSE)</f>
        <v>0.052266</v>
      </c>
    </row>
    <row r="601" spans="1:15" ht="17" hidden="1" outlineLevel="1" thickBot="1">
      <c r="A601" s="27"/>
      <c r="B601" s="31" t="s">
        <v>144</v>
      </c>
      <c r="C601" s="28">
        <f>VLOOKUP(VLOOKUP($B601,VName,2,FALSE),Regression_q4er_youth!$U$7:$AC$57,2,FALSE)</f>
        <v>0</v>
      </c>
      <c r="D601" s="29">
        <f>VLOOKUP(VLOOKUP($B601,BTS!$E$2:$F$60,2,FALSE),Transpose_Avg_q4er_youth!$O$1:$AA$52,2,FALSE)</f>
        <v>0.143842</v>
      </c>
      <c r="E601" s="29">
        <f>VLOOKUP(VLOOKUP($B601,BTS!$E$2:$F$60,2,FALSE),Transpose_Avg_q4er_youth!$O$1:$AA$52,3,FALSE)</f>
        <v>0.329675</v>
      </c>
      <c r="F601" s="29">
        <f>VLOOKUP(VLOOKUP($B601,BTS!$E$2:$F$60,2,FALSE),Transpose_Avg_q4er_youth!$O$1:$AA$52,4,FALSE)</f>
        <v>0.233938</v>
      </c>
      <c r="G601" s="29">
        <f>VLOOKUP(VLOOKUP($B601,BTS!$E$2:$F$60,2,FALSE),Transpose_Avg_q4er_youth!$O$1:$AA$52,5,FALSE)</f>
        <v>0.252978</v>
      </c>
      <c r="H601" s="29">
        <f>VLOOKUP(VLOOKUP($B601,BTS!$E$2:$F$60,2,FALSE),Transpose_Avg_q4er_youth!$O$1:$AA$52,6,FALSE)</f>
        <v>0.088588</v>
      </c>
      <c r="I601" s="29">
        <f>VLOOKUP(VLOOKUP($B601,BTS!$E$2:$F$60,2,FALSE),Transpose_Avg_q4er_youth!$O$1:$AA$52,7,FALSE)</f>
        <v>0.176884</v>
      </c>
      <c r="J601" s="29">
        <f>VLOOKUP(VLOOKUP($B601,BTS!$E$2:$F$60,2,FALSE),Transpose_Avg_q4er_youth!$O$1:$AA$52,8,FALSE)</f>
        <v>0.155334</v>
      </c>
      <c r="K601" s="29">
        <f>VLOOKUP(VLOOKUP($B601,BTS!$E$2:$F$60,2,FALSE),Transpose_Avg_q4er_youth!$O$1:$AA$52,9,FALSE)</f>
        <v>0.158466</v>
      </c>
      <c r="L601" s="29">
        <f>VLOOKUP(VLOOKUP($B601,BTS!$E$2:$F$60,2,FALSE),Transpose_Avg_q4er_youth!$O$1:$AA$52,10,FALSE)</f>
        <v>0.296784</v>
      </c>
      <c r="M601" s="29">
        <f>VLOOKUP(VLOOKUP($B601,BTS!$E$2:$F$60,2,FALSE),Transpose_Avg_q4er_youth!$O$1:$AA$52,11,FALSE)</f>
        <v>0.170007</v>
      </c>
      <c r="N601" s="29">
        <f>VLOOKUP(VLOOKUP($B601,BTS!$E$2:$F$60,2,FALSE),Transpose_Avg_q4er_youth!$O$1:$AA$52,12,FALSE)</f>
        <v>0.210801</v>
      </c>
      <c r="O601" s="110">
        <f>VLOOKUP(VLOOKUP($B601,BTS!$E$2:$F$60,2,FALSE),Transpose_Avg_q4er_youth!$O$1:$AA$52,13,FALSE)</f>
        <v>0.091324</v>
      </c>
    </row>
    <row r="602" spans="1:15" ht="17" hidden="1" outlineLevel="1" thickBot="1">
      <c r="A602" s="27"/>
      <c r="B602" s="30" t="s">
        <v>190</v>
      </c>
      <c r="C602" s="28">
        <f>VLOOKUP(VLOOKUP($B602,VName,2,FALSE),Regression_q4er_youth!$U$7:$AC$57,2,FALSE)</f>
        <v>0</v>
      </c>
      <c r="D602" s="29">
        <f>VLOOKUP(VLOOKUP($B602,BTS!$E$2:$F$60,2,FALSE),Transpose_Avg_q4er_youth!$O$1:$AA$52,2,FALSE)</f>
        <v>0.032697</v>
      </c>
      <c r="E602" s="29">
        <f>VLOOKUP(VLOOKUP($B602,BTS!$E$2:$F$60,2,FALSE),Transpose_Avg_q4er_youth!$O$1:$AA$52,3,FALSE)</f>
        <v>0.03003</v>
      </c>
      <c r="F602" s="29">
        <f>VLOOKUP(VLOOKUP($B602,BTS!$E$2:$F$60,2,FALSE),Transpose_Avg_q4er_youth!$O$1:$AA$52,4,FALSE)</f>
        <v>0.041807</v>
      </c>
      <c r="G602" s="29">
        <f>VLOOKUP(VLOOKUP($B602,BTS!$E$2:$F$60,2,FALSE),Transpose_Avg_q4er_youth!$O$1:$AA$52,5,FALSE)</f>
        <v>0.031233</v>
      </c>
      <c r="H602" s="29">
        <f>VLOOKUP(VLOOKUP($B602,BTS!$E$2:$F$60,2,FALSE),Transpose_Avg_q4er_youth!$O$1:$AA$52,6,FALSE)</f>
        <v>0.063618</v>
      </c>
      <c r="I602" s="29">
        <f>VLOOKUP(VLOOKUP($B602,BTS!$E$2:$F$60,2,FALSE),Transpose_Avg_q4er_youth!$O$1:$AA$52,7,FALSE)</f>
        <v>0.035105</v>
      </c>
      <c r="J602" s="29">
        <f>VLOOKUP(VLOOKUP($B602,BTS!$E$2:$F$60,2,FALSE),Transpose_Avg_q4er_youth!$O$1:$AA$52,8,FALSE)</f>
        <v>0.035341</v>
      </c>
      <c r="K602" s="29">
        <f>VLOOKUP(VLOOKUP($B602,BTS!$E$2:$F$60,2,FALSE),Transpose_Avg_q4er_youth!$O$1:$AA$52,9,FALSE)</f>
        <v>0.031147</v>
      </c>
      <c r="L602" s="29">
        <f>VLOOKUP(VLOOKUP($B602,BTS!$E$2:$F$60,2,FALSE),Transpose_Avg_q4er_youth!$O$1:$AA$52,10,FALSE)</f>
        <v>0.025508</v>
      </c>
      <c r="M602" s="29">
        <f>VLOOKUP(VLOOKUP($B602,BTS!$E$2:$F$60,2,FALSE),Transpose_Avg_q4er_youth!$O$1:$AA$52,11,FALSE)</f>
        <v>0.040666</v>
      </c>
      <c r="N602" s="29">
        <f>VLOOKUP(VLOOKUP($B602,BTS!$E$2:$F$60,2,FALSE),Transpose_Avg_q4er_youth!$O$1:$AA$52,12,FALSE)</f>
        <v>0.032251</v>
      </c>
      <c r="O602" s="110">
        <f>VLOOKUP(VLOOKUP($B602,BTS!$E$2:$F$60,2,FALSE),Transpose_Avg_q4er_youth!$O$1:$AA$52,13,FALSE)</f>
        <v>0.05965</v>
      </c>
    </row>
    <row r="603" spans="1:15" ht="17" hidden="1" outlineLevel="1" thickBot="1">
      <c r="A603" s="27"/>
      <c r="B603" s="32" t="s">
        <v>146</v>
      </c>
      <c r="C603" s="28">
        <f>VLOOKUP(VLOOKUP($B603,VName,2,FALSE),Regression_q4er_youth!$U$7:$AC$57,2,FALSE)</f>
        <v>0</v>
      </c>
      <c r="D603" s="29">
        <f>VLOOKUP(VLOOKUP($B603,BTS!$E$2:$F$60,2,FALSE),Transpose_Avg_q4er_youth!$O$1:$AA$52,2,FALSE)</f>
        <v>0.240049</v>
      </c>
      <c r="E603" s="29">
        <f>VLOOKUP(VLOOKUP($B603,BTS!$E$2:$F$60,2,FALSE),Transpose_Avg_q4er_youth!$O$1:$AA$52,3,FALSE)</f>
        <v>0.208033</v>
      </c>
      <c r="F603" s="29">
        <f>VLOOKUP(VLOOKUP($B603,BTS!$E$2:$F$60,2,FALSE),Transpose_Avg_q4er_youth!$O$1:$AA$52,4,FALSE)</f>
        <v>0.226059</v>
      </c>
      <c r="G603" s="29">
        <f>VLOOKUP(VLOOKUP($B603,BTS!$E$2:$F$60,2,FALSE),Transpose_Avg_q4er_youth!$O$1:$AA$52,5,FALSE)</f>
        <v>0.24971</v>
      </c>
      <c r="H603" s="29">
        <f>VLOOKUP(VLOOKUP($B603,BTS!$E$2:$F$60,2,FALSE),Transpose_Avg_q4er_youth!$O$1:$AA$52,6,FALSE)</f>
        <v>0.199804</v>
      </c>
      <c r="I603" s="29">
        <f>VLOOKUP(VLOOKUP($B603,BTS!$E$2:$F$60,2,FALSE),Transpose_Avg_q4er_youth!$O$1:$AA$52,7,FALSE)</f>
        <v>0.298498</v>
      </c>
      <c r="J603" s="29">
        <f>VLOOKUP(VLOOKUP($B603,BTS!$E$2:$F$60,2,FALSE),Transpose_Avg_q4er_youth!$O$1:$AA$52,8,FALSE)</f>
        <v>0.267941</v>
      </c>
      <c r="K603" s="29">
        <f>VLOOKUP(VLOOKUP($B603,BTS!$E$2:$F$60,2,FALSE),Transpose_Avg_q4er_youth!$O$1:$AA$52,9,FALSE)</f>
        <v>0.286601</v>
      </c>
      <c r="L603" s="29">
        <f>VLOOKUP(VLOOKUP($B603,BTS!$E$2:$F$60,2,FALSE),Transpose_Avg_q4er_youth!$O$1:$AA$52,10,FALSE)</f>
        <v>0.191858</v>
      </c>
      <c r="M603" s="29">
        <f>VLOOKUP(VLOOKUP($B603,BTS!$E$2:$F$60,2,FALSE),Transpose_Avg_q4er_youth!$O$1:$AA$52,11,FALSE)</f>
        <v>0.217448</v>
      </c>
      <c r="N603" s="29">
        <f>VLOOKUP(VLOOKUP($B603,BTS!$E$2:$F$60,2,FALSE),Transpose_Avg_q4er_youth!$O$1:$AA$52,12,FALSE)</f>
        <v>0.226184</v>
      </c>
      <c r="O603" s="110">
        <f>VLOOKUP(VLOOKUP($B603,BTS!$E$2:$F$60,2,FALSE),Transpose_Avg_q4er_youth!$O$1:$AA$52,13,FALSE)</f>
        <v>0.242513</v>
      </c>
    </row>
    <row r="604" spans="1:15" ht="17" hidden="1" outlineLevel="1" thickBot="1">
      <c r="A604" s="27"/>
      <c r="B604" s="30" t="s">
        <v>147</v>
      </c>
      <c r="C604" s="28">
        <f>VLOOKUP(VLOOKUP($B604,VName,2,FALSE),Regression_q4er_youth!$U$7:$AC$57,2,FALSE)</f>
        <v>3.41196064537885</v>
      </c>
      <c r="D604" s="29">
        <f>VLOOKUP(VLOOKUP($B604,BTS!$E$2:$F$60,2,FALSE),Transpose_Avg_q4er_youth!$O$1:$AA$52,2,FALSE)</f>
        <v>0.121554</v>
      </c>
      <c r="E604" s="29">
        <f>VLOOKUP(VLOOKUP($B604,BTS!$E$2:$F$60,2,FALSE),Transpose_Avg_q4er_youth!$O$1:$AA$52,3,FALSE)</f>
        <v>0.080842</v>
      </c>
      <c r="F604" s="29">
        <f>VLOOKUP(VLOOKUP($B604,BTS!$E$2:$F$60,2,FALSE),Transpose_Avg_q4er_youth!$O$1:$AA$52,4,FALSE)</f>
        <v>0.087675</v>
      </c>
      <c r="G604" s="29">
        <f>VLOOKUP(VLOOKUP($B604,BTS!$E$2:$F$60,2,FALSE),Transpose_Avg_q4er_youth!$O$1:$AA$52,5,FALSE)</f>
        <v>0.100235</v>
      </c>
      <c r="H604" s="29">
        <f>VLOOKUP(VLOOKUP($B604,BTS!$E$2:$F$60,2,FALSE),Transpose_Avg_q4er_youth!$O$1:$AA$52,6,FALSE)</f>
        <v>0.115233</v>
      </c>
      <c r="I604" s="29">
        <f>VLOOKUP(VLOOKUP($B604,BTS!$E$2:$F$60,2,FALSE),Transpose_Avg_q4er_youth!$O$1:$AA$52,7,FALSE)</f>
        <v>0.098881</v>
      </c>
      <c r="J604" s="29">
        <f>VLOOKUP(VLOOKUP($B604,BTS!$E$2:$F$60,2,FALSE),Transpose_Avg_q4er_youth!$O$1:$AA$52,8,FALSE)</f>
        <v>0.106736</v>
      </c>
      <c r="K604" s="29">
        <f>VLOOKUP(VLOOKUP($B604,BTS!$E$2:$F$60,2,FALSE),Transpose_Avg_q4er_youth!$O$1:$AA$52,9,FALSE)</f>
        <v>0.12347</v>
      </c>
      <c r="L604" s="29">
        <f>VLOOKUP(VLOOKUP($B604,BTS!$E$2:$F$60,2,FALSE),Transpose_Avg_q4er_youth!$O$1:$AA$52,10,FALSE)</f>
        <v>0.101029</v>
      </c>
      <c r="M604" s="29">
        <f>VLOOKUP(VLOOKUP($B604,BTS!$E$2:$F$60,2,FALSE),Transpose_Avg_q4er_youth!$O$1:$AA$52,11,FALSE)</f>
        <v>0.114391</v>
      </c>
      <c r="N604" s="29">
        <f>VLOOKUP(VLOOKUP($B604,BTS!$E$2:$F$60,2,FALSE),Transpose_Avg_q4er_youth!$O$1:$AA$52,12,FALSE)</f>
        <v>0.092861</v>
      </c>
      <c r="O604" s="110">
        <f>VLOOKUP(VLOOKUP($B604,BTS!$E$2:$F$60,2,FALSE),Transpose_Avg_q4er_youth!$O$1:$AA$52,13,FALSE)</f>
        <v>0.088386</v>
      </c>
    </row>
    <row r="605" spans="1:15" ht="17" hidden="1" outlineLevel="1" thickBot="1">
      <c r="A605" s="27"/>
      <c r="B605" s="30" t="s">
        <v>148</v>
      </c>
      <c r="C605" s="28">
        <f>VLOOKUP(VLOOKUP($B605,VName,2,FALSE),Regression_q4er_youth!$U$7:$AC$57,2,FALSE)</f>
        <v>0.219736065951431</v>
      </c>
      <c r="D605" s="29">
        <f>VLOOKUP(VLOOKUP($B605,BTS!$E$2:$F$60,2,FALSE),Transpose_Avg_q4er_youth!$O$1:$AA$52,2,FALSE)</f>
        <v>0.038551</v>
      </c>
      <c r="E605" s="29">
        <f>VLOOKUP(VLOOKUP($B605,BTS!$E$2:$F$60,2,FALSE),Transpose_Avg_q4er_youth!$O$1:$AA$52,3,FALSE)</f>
        <v>0.026775</v>
      </c>
      <c r="F605" s="29">
        <f>VLOOKUP(VLOOKUP($B605,BTS!$E$2:$F$60,2,FALSE),Transpose_Avg_q4er_youth!$O$1:$AA$52,4,FALSE)</f>
        <v>0.030724</v>
      </c>
      <c r="G605" s="29">
        <f>VLOOKUP(VLOOKUP($B605,BTS!$E$2:$F$60,2,FALSE),Transpose_Avg_q4er_youth!$O$1:$AA$52,5,FALSE)</f>
        <v>0.026684</v>
      </c>
      <c r="H605" s="29">
        <f>VLOOKUP(VLOOKUP($B605,BTS!$E$2:$F$60,2,FALSE),Transpose_Avg_q4er_youth!$O$1:$AA$52,6,FALSE)</f>
        <v>0.028224</v>
      </c>
      <c r="I605" s="29">
        <f>VLOOKUP(VLOOKUP($B605,BTS!$E$2:$F$60,2,FALSE),Transpose_Avg_q4er_youth!$O$1:$AA$52,7,FALSE)</f>
        <v>0.02706</v>
      </c>
      <c r="J605" s="29">
        <f>VLOOKUP(VLOOKUP($B605,BTS!$E$2:$F$60,2,FALSE),Transpose_Avg_q4er_youth!$O$1:$AA$52,8,FALSE)</f>
        <v>0.027483</v>
      </c>
      <c r="K605" s="29">
        <f>VLOOKUP(VLOOKUP($B605,BTS!$E$2:$F$60,2,FALSE),Transpose_Avg_q4er_youth!$O$1:$AA$52,9,FALSE)</f>
        <v>0.024774</v>
      </c>
      <c r="L605" s="29">
        <f>VLOOKUP(VLOOKUP($B605,BTS!$E$2:$F$60,2,FALSE),Transpose_Avg_q4er_youth!$O$1:$AA$52,10,FALSE)</f>
        <v>0.020809</v>
      </c>
      <c r="M605" s="29">
        <f>VLOOKUP(VLOOKUP($B605,BTS!$E$2:$F$60,2,FALSE),Transpose_Avg_q4er_youth!$O$1:$AA$52,11,FALSE)</f>
        <v>0.024884</v>
      </c>
      <c r="N605" s="29">
        <f>VLOOKUP(VLOOKUP($B605,BTS!$E$2:$F$60,2,FALSE),Transpose_Avg_q4er_youth!$O$1:$AA$52,12,FALSE)</f>
        <v>0.029624</v>
      </c>
      <c r="O605" s="110">
        <f>VLOOKUP(VLOOKUP($B605,BTS!$E$2:$F$60,2,FALSE),Transpose_Avg_q4er_youth!$O$1:$AA$52,13,FALSE)</f>
        <v>0.031813</v>
      </c>
    </row>
    <row r="606" spans="1:15" ht="17" hidden="1" outlineLevel="1" thickBot="1">
      <c r="A606" s="27"/>
      <c r="B606" s="30" t="s">
        <v>149</v>
      </c>
      <c r="C606" s="28">
        <f>VLOOKUP(VLOOKUP($B606,VName,2,FALSE),Regression_q4er_youth!$U$7:$AC$57,2,FALSE)</f>
        <v>0</v>
      </c>
      <c r="D606" s="29">
        <f>VLOOKUP(VLOOKUP($B606,BTS!$E$2:$F$60,2,FALSE),Transpose_Avg_q4er_youth!$O$1:$AA$52,2,FALSE)</f>
        <v>0.008519750000000006</v>
      </c>
      <c r="E606" s="29">
        <f>VLOOKUP(VLOOKUP($B606,BTS!$E$2:$F$60,2,FALSE),Transpose_Avg_q4er_youth!$O$1:$AA$52,3,FALSE)</f>
        <v>0.0079155</v>
      </c>
      <c r="F606" s="29">
        <f>VLOOKUP(VLOOKUP($B606,BTS!$E$2:$F$60,2,FALSE),Transpose_Avg_q4er_youth!$O$1:$AA$52,4,FALSE)</f>
        <v>0.011279500000000007</v>
      </c>
      <c r="G606" s="29">
        <f>VLOOKUP(VLOOKUP($B606,BTS!$E$2:$F$60,2,FALSE),Transpose_Avg_q4er_youth!$O$1:$AA$52,5,FALSE)</f>
        <v>0.008481999999999996</v>
      </c>
      <c r="H606" s="29">
        <f>VLOOKUP(VLOOKUP($B606,BTS!$E$2:$F$60,2,FALSE),Transpose_Avg_q4er_youth!$O$1:$AA$52,6,FALSE)</f>
        <v>0.008863750000000007</v>
      </c>
      <c r="I606" s="29">
        <f>VLOOKUP(VLOOKUP($B606,BTS!$E$2:$F$60,2,FALSE),Transpose_Avg_q4er_youth!$O$1:$AA$52,7,FALSE)</f>
        <v>0.00854075</v>
      </c>
      <c r="J606" s="29">
        <f>VLOOKUP(VLOOKUP($B606,BTS!$E$2:$F$60,2,FALSE),Transpose_Avg_q4er_youth!$O$1:$AA$52,8,FALSE)</f>
        <v>0.009623</v>
      </c>
      <c r="K606" s="29">
        <f>VLOOKUP(VLOOKUP($B606,BTS!$E$2:$F$60,2,FALSE),Transpose_Avg_q4er_youth!$O$1:$AA$52,9,FALSE)</f>
        <v>0.01102925</v>
      </c>
      <c r="L606" s="29">
        <f>VLOOKUP(VLOOKUP($B606,BTS!$E$2:$F$60,2,FALSE),Transpose_Avg_q4er_youth!$O$1:$AA$52,10,FALSE)</f>
        <v>0.00657625</v>
      </c>
      <c r="M606" s="29">
        <f>VLOOKUP(VLOOKUP($B606,BTS!$E$2:$F$60,2,FALSE),Transpose_Avg_q4er_youth!$O$1:$AA$52,11,FALSE)</f>
        <v>0.0055145</v>
      </c>
      <c r="N606" s="29">
        <f>VLOOKUP(VLOOKUP($B606,BTS!$E$2:$F$60,2,FALSE),Transpose_Avg_q4er_youth!$O$1:$AA$52,12,FALSE)</f>
        <v>0.010127249999999997</v>
      </c>
      <c r="O606" s="110">
        <f>VLOOKUP(VLOOKUP($B606,BTS!$E$2:$F$60,2,FALSE),Transpose_Avg_q4er_youth!$O$1:$AA$52,13,FALSE)</f>
        <v>0.014683750000000002</v>
      </c>
    </row>
    <row r="607" spans="1:15" ht="17" hidden="1" outlineLevel="1" thickBot="1">
      <c r="A607" s="27"/>
      <c r="B607" s="30" t="s">
        <v>150</v>
      </c>
      <c r="C607" s="28">
        <f>VLOOKUP(VLOOKUP($B607,VName,2,FALSE),Regression_q4er_youth!$U$7:$AC$57,2,FALSE)</f>
        <v>0</v>
      </c>
      <c r="D607" s="29">
        <f>VLOOKUP(VLOOKUP($B607,BTS!$E$2:$F$60,2,FALSE),Transpose_Avg_q4er_youth!$O$1:$AA$52,2,FALSE)</f>
        <v>0.03365825000000001</v>
      </c>
      <c r="E607" s="29">
        <f>VLOOKUP(VLOOKUP($B607,BTS!$E$2:$F$60,2,FALSE),Transpose_Avg_q4er_youth!$O$1:$AA$52,3,FALSE)</f>
        <v>0.029974999999999995</v>
      </c>
      <c r="F607" s="29">
        <f>VLOOKUP(VLOOKUP($B607,BTS!$E$2:$F$60,2,FALSE),Transpose_Avg_q4er_youth!$O$1:$AA$52,4,FALSE)</f>
        <v>0.04383425000000001</v>
      </c>
      <c r="G607" s="29">
        <f>VLOOKUP(VLOOKUP($B607,BTS!$E$2:$F$60,2,FALSE),Transpose_Avg_q4er_youth!$O$1:$AA$52,5,FALSE)</f>
        <v>0.03229975</v>
      </c>
      <c r="H607" s="29">
        <f>VLOOKUP(VLOOKUP($B607,BTS!$E$2:$F$60,2,FALSE),Transpose_Avg_q4er_youth!$O$1:$AA$52,6,FALSE)</f>
        <v>0.06644974999999997</v>
      </c>
      <c r="I607" s="29">
        <f>VLOOKUP(VLOOKUP($B607,BTS!$E$2:$F$60,2,FALSE),Transpose_Avg_q4er_youth!$O$1:$AA$52,7,FALSE)</f>
        <v>0.0371725</v>
      </c>
      <c r="J607" s="29">
        <f>VLOOKUP(VLOOKUP($B607,BTS!$E$2:$F$60,2,FALSE),Transpose_Avg_q4er_youth!$O$1:$AA$52,8,FALSE)</f>
        <v>0.03663875</v>
      </c>
      <c r="K607" s="29">
        <f>VLOOKUP(VLOOKUP($B607,BTS!$E$2:$F$60,2,FALSE),Transpose_Avg_q4er_youth!$O$1:$AA$52,9,FALSE)</f>
        <v>0.033604</v>
      </c>
      <c r="L607" s="29">
        <f>VLOOKUP(VLOOKUP($B607,BTS!$E$2:$F$60,2,FALSE),Transpose_Avg_q4er_youth!$O$1:$AA$52,10,FALSE)</f>
        <v>0.026475999999999996</v>
      </c>
      <c r="M607" s="29">
        <f>VLOOKUP(VLOOKUP($B607,BTS!$E$2:$F$60,2,FALSE),Transpose_Avg_q4er_youth!$O$1:$AA$52,11,FALSE)</f>
        <v>0.040667</v>
      </c>
      <c r="N607" s="29">
        <f>VLOOKUP(VLOOKUP($B607,BTS!$E$2:$F$60,2,FALSE),Transpose_Avg_q4er_youth!$O$1:$AA$52,12,FALSE)</f>
        <v>0.031956000000000005</v>
      </c>
      <c r="O607" s="110">
        <f>VLOOKUP(VLOOKUP($B607,BTS!$E$2:$F$60,2,FALSE),Transpose_Avg_q4er_youth!$O$1:$AA$52,13,FALSE)</f>
        <v>0.061417</v>
      </c>
    </row>
    <row r="608" spans="1:15" ht="17" hidden="1" outlineLevel="1" thickBot="1">
      <c r="A608" s="27"/>
      <c r="B608" s="30" t="s">
        <v>151</v>
      </c>
      <c r="C608" s="28">
        <f>VLOOKUP(VLOOKUP($B608,VName,2,FALSE),Regression_q4er_youth!$U$7:$AC$57,2,FALSE)</f>
        <v>0</v>
      </c>
      <c r="D608" s="29">
        <f>VLOOKUP(VLOOKUP($B608,BTS!$E$2:$F$60,2,FALSE),Transpose_Avg_q4er_youth!$O$1:$AA$52,2,FALSE)</f>
        <v>0.08853799999999996</v>
      </c>
      <c r="E608" s="29">
        <f>VLOOKUP(VLOOKUP($B608,BTS!$E$2:$F$60,2,FALSE),Transpose_Avg_q4er_youth!$O$1:$AA$52,3,FALSE)</f>
        <v>0.08133224999999993</v>
      </c>
      <c r="F608" s="29">
        <f>VLOOKUP(VLOOKUP($B608,BTS!$E$2:$F$60,2,FALSE),Transpose_Avg_q4er_youth!$O$1:$AA$52,4,FALSE)</f>
        <v>0.08319099999999993</v>
      </c>
      <c r="G608" s="29">
        <f>VLOOKUP(VLOOKUP($B608,BTS!$E$2:$F$60,2,FALSE),Transpose_Avg_q4er_youth!$O$1:$AA$52,5,FALSE)</f>
        <v>0.062223249999999994</v>
      </c>
      <c r="H608" s="29">
        <f>VLOOKUP(VLOOKUP($B608,BTS!$E$2:$F$60,2,FALSE),Transpose_Avg_q4er_youth!$O$1:$AA$52,6,FALSE)</f>
        <v>0.13081225</v>
      </c>
      <c r="I608" s="29">
        <f>VLOOKUP(VLOOKUP($B608,BTS!$E$2:$F$60,2,FALSE),Transpose_Avg_q4er_youth!$O$1:$AA$52,7,FALSE)</f>
        <v>0.07436150000000001</v>
      </c>
      <c r="J608" s="29">
        <f>VLOOKUP(VLOOKUP($B608,BTS!$E$2:$F$60,2,FALSE),Transpose_Avg_q4er_youth!$O$1:$AA$52,8,FALSE)</f>
        <v>0.057517</v>
      </c>
      <c r="K608" s="29">
        <f>VLOOKUP(VLOOKUP($B608,BTS!$E$2:$F$60,2,FALSE),Transpose_Avg_q4er_youth!$O$1:$AA$52,9,FALSE)</f>
        <v>0.07630475</v>
      </c>
      <c r="L608" s="29">
        <f>VLOOKUP(VLOOKUP($B608,BTS!$E$2:$F$60,2,FALSE),Transpose_Avg_q4er_youth!$O$1:$AA$52,10,FALSE)</f>
        <v>0.08763475</v>
      </c>
      <c r="M608" s="29">
        <f>VLOOKUP(VLOOKUP($B608,BTS!$E$2:$F$60,2,FALSE),Transpose_Avg_q4er_youth!$O$1:$AA$52,11,FALSE)</f>
        <v>0.07699175</v>
      </c>
      <c r="N608" s="29">
        <f>VLOOKUP(VLOOKUP($B608,BTS!$E$2:$F$60,2,FALSE),Transpose_Avg_q4er_youth!$O$1:$AA$52,12,FALSE)</f>
        <v>0.0994975</v>
      </c>
      <c r="O608" s="110">
        <f>VLOOKUP(VLOOKUP($B608,BTS!$E$2:$F$60,2,FALSE),Transpose_Avg_q4er_youth!$O$1:$AA$52,13,FALSE)</f>
        <v>0.1781854999999999</v>
      </c>
    </row>
    <row r="609" spans="1:15" ht="17" hidden="1" outlineLevel="1" thickBot="1">
      <c r="A609" s="27"/>
      <c r="B609" s="30" t="s">
        <v>152</v>
      </c>
      <c r="C609" s="28">
        <f>VLOOKUP(VLOOKUP($B609,VName,2,FALSE),Regression_q4er_youth!$U$7:$AC$57,2,FALSE)</f>
        <v>0</v>
      </c>
      <c r="D609" s="29">
        <f>VLOOKUP(VLOOKUP($B609,BTS!$E$2:$F$60,2,FALSE),Transpose_Avg_q4er_youth!$O$1:$AA$52,2,FALSE)</f>
        <v>0.2393897499999998</v>
      </c>
      <c r="E609" s="29">
        <f>VLOOKUP(VLOOKUP($B609,BTS!$E$2:$F$60,2,FALSE),Transpose_Avg_q4er_youth!$O$1:$AA$52,3,FALSE)</f>
        <v>0.19932699999999995</v>
      </c>
      <c r="F609" s="29">
        <f>VLOOKUP(VLOOKUP($B609,BTS!$E$2:$F$60,2,FALSE),Transpose_Avg_q4er_youth!$O$1:$AA$52,4,FALSE)</f>
        <v>0.22577700000000003</v>
      </c>
      <c r="G609" s="29">
        <f>VLOOKUP(VLOOKUP($B609,BTS!$E$2:$F$60,2,FALSE),Transpose_Avg_q4er_youth!$O$1:$AA$52,5,FALSE)</f>
        <v>0.24602275000000004</v>
      </c>
      <c r="H609" s="29">
        <f>VLOOKUP(VLOOKUP($B609,BTS!$E$2:$F$60,2,FALSE),Transpose_Avg_q4er_youth!$O$1:$AA$52,6,FALSE)</f>
        <v>0.19053750000000017</v>
      </c>
      <c r="I609" s="29">
        <f>VLOOKUP(VLOOKUP($B609,BTS!$E$2:$F$60,2,FALSE),Transpose_Avg_q4er_youth!$O$1:$AA$52,7,FALSE)</f>
        <v>0.2974097499999999</v>
      </c>
      <c r="J609" s="29">
        <f>VLOOKUP(VLOOKUP($B609,BTS!$E$2:$F$60,2,FALSE),Transpose_Avg_q4er_youth!$O$1:$AA$52,8,FALSE)</f>
        <v>0.27215075</v>
      </c>
      <c r="K609" s="29">
        <f>VLOOKUP(VLOOKUP($B609,BTS!$E$2:$F$60,2,FALSE),Transpose_Avg_q4er_youth!$O$1:$AA$52,9,FALSE)</f>
        <v>0.28342975</v>
      </c>
      <c r="L609" s="29">
        <f>VLOOKUP(VLOOKUP($B609,BTS!$E$2:$F$60,2,FALSE),Transpose_Avg_q4er_youth!$O$1:$AA$52,10,FALSE)</f>
        <v>0.18465074999999997</v>
      </c>
      <c r="M609" s="29">
        <f>VLOOKUP(VLOOKUP($B609,BTS!$E$2:$F$60,2,FALSE),Transpose_Avg_q4er_youth!$O$1:$AA$52,11,FALSE)</f>
        <v>0.208069</v>
      </c>
      <c r="N609" s="29">
        <f>VLOOKUP(VLOOKUP($B609,BTS!$E$2:$F$60,2,FALSE),Transpose_Avg_q4er_youth!$O$1:$AA$52,12,FALSE)</f>
        <v>0.22614525000000008</v>
      </c>
      <c r="O609" s="110">
        <f>VLOOKUP(VLOOKUP($B609,BTS!$E$2:$F$60,2,FALSE),Transpose_Avg_q4er_youth!$O$1:$AA$52,13,FALSE)</f>
        <v>0.24291225000000005</v>
      </c>
    </row>
    <row r="610" spans="1:15" ht="17" hidden="1" outlineLevel="1" thickBot="1">
      <c r="A610" s="27"/>
      <c r="B610" s="30" t="s">
        <v>153</v>
      </c>
      <c r="C610" s="28">
        <f>VLOOKUP(VLOOKUP($B610,VName,2,FALSE),Regression_q4er_youth!$U$7:$AC$57,2,FALSE)</f>
        <v>-0.984934501947846</v>
      </c>
      <c r="D610" s="29">
        <f>VLOOKUP(VLOOKUP($B610,BTS!$E$2:$F$60,2,FALSE),Transpose_Avg_q4er_youth!$O$1:$AA$52,2,FALSE)</f>
        <v>0.12085850000000008</v>
      </c>
      <c r="E610" s="29">
        <f>VLOOKUP(VLOOKUP($B610,BTS!$E$2:$F$60,2,FALSE),Transpose_Avg_q4er_youth!$O$1:$AA$52,3,FALSE)</f>
        <v>0.07485099999999995</v>
      </c>
      <c r="F610" s="29">
        <f>VLOOKUP(VLOOKUP($B610,BTS!$E$2:$F$60,2,FALSE),Transpose_Avg_q4er_youth!$O$1:$AA$52,4,FALSE)</f>
        <v>0.08930975000000002</v>
      </c>
      <c r="G610" s="29">
        <f>VLOOKUP(VLOOKUP($B610,BTS!$E$2:$F$60,2,FALSE),Transpose_Avg_q4er_youth!$O$1:$AA$52,5,FALSE)</f>
        <v>0.0993415</v>
      </c>
      <c r="H610" s="29">
        <f>VLOOKUP(VLOOKUP($B610,BTS!$E$2:$F$60,2,FALSE),Transpose_Avg_q4er_youth!$O$1:$AA$52,6,FALSE)</f>
        <v>0.11240725000000001</v>
      </c>
      <c r="I610" s="29">
        <f>VLOOKUP(VLOOKUP($B610,BTS!$E$2:$F$60,2,FALSE),Transpose_Avg_q4er_youth!$O$1:$AA$52,7,FALSE)</f>
        <v>0.10076025</v>
      </c>
      <c r="J610" s="29">
        <f>VLOOKUP(VLOOKUP($B610,BTS!$E$2:$F$60,2,FALSE),Transpose_Avg_q4er_youth!$O$1:$AA$52,8,FALSE)</f>
        <v>0.10634974999999999</v>
      </c>
      <c r="K610" s="29">
        <f>VLOOKUP(VLOOKUP($B610,BTS!$E$2:$F$60,2,FALSE),Transpose_Avg_q4er_youth!$O$1:$AA$52,9,FALSE)</f>
        <v>0.11599625000000004</v>
      </c>
      <c r="L610" s="29">
        <f>VLOOKUP(VLOOKUP($B610,BTS!$E$2:$F$60,2,FALSE),Transpose_Avg_q4er_youth!$O$1:$AA$52,10,FALSE)</f>
        <v>0.09509150000000001</v>
      </c>
      <c r="M610" s="29">
        <f>VLOOKUP(VLOOKUP($B610,BTS!$E$2:$F$60,2,FALSE),Transpose_Avg_q4er_youth!$O$1:$AA$52,11,FALSE)</f>
        <v>0.11319025000000002</v>
      </c>
      <c r="N610" s="29">
        <f>VLOOKUP(VLOOKUP($B610,BTS!$E$2:$F$60,2,FALSE),Transpose_Avg_q4er_youth!$O$1:$AA$52,12,FALSE)</f>
        <v>0.09191674999999996</v>
      </c>
      <c r="O610" s="110">
        <f>VLOOKUP(VLOOKUP($B610,BTS!$E$2:$F$60,2,FALSE),Transpose_Avg_q4er_youth!$O$1:$AA$52,13,FALSE)</f>
        <v>0.0818295</v>
      </c>
    </row>
    <row r="611" spans="1:15" ht="17" hidden="1" outlineLevel="1" thickBot="1">
      <c r="A611" s="27"/>
      <c r="B611" s="30" t="s">
        <v>154</v>
      </c>
      <c r="C611" s="28">
        <f>VLOOKUP(VLOOKUP($B611,VName,2,FALSE),Regression_q4er_youth!$U$7:$AC$57,2,FALSE)</f>
        <v>0</v>
      </c>
      <c r="D611" s="29">
        <f>VLOOKUP(VLOOKUP($B611,BTS!$E$2:$F$60,2,FALSE),Transpose_Avg_q4er_youth!$O$1:$AA$52,2,FALSE)</f>
        <v>0.036120250000000007</v>
      </c>
      <c r="E611" s="29">
        <f>VLOOKUP(VLOOKUP($B611,BTS!$E$2:$F$60,2,FALSE),Transpose_Avg_q4er_youth!$O$1:$AA$52,3,FALSE)</f>
        <v>0.025002249999999993</v>
      </c>
      <c r="F611" s="29">
        <f>VLOOKUP(VLOOKUP($B611,BTS!$E$2:$F$60,2,FALSE),Transpose_Avg_q4er_youth!$O$1:$AA$52,4,FALSE)</f>
        <v>0.029457999999999984</v>
      </c>
      <c r="G611" s="29">
        <f>VLOOKUP(VLOOKUP($B611,BTS!$E$2:$F$60,2,FALSE),Transpose_Avg_q4er_youth!$O$1:$AA$52,5,FALSE)</f>
        <v>0.026723750000000004</v>
      </c>
      <c r="H611" s="29">
        <f>VLOOKUP(VLOOKUP($B611,BTS!$E$2:$F$60,2,FALSE),Transpose_Avg_q4er_youth!$O$1:$AA$52,6,FALSE)</f>
        <v>0.02669650000000001</v>
      </c>
      <c r="I611" s="29">
        <f>VLOOKUP(VLOOKUP($B611,BTS!$E$2:$F$60,2,FALSE),Transpose_Avg_q4er_youth!$O$1:$AA$52,7,FALSE)</f>
        <v>0.026220499999999997</v>
      </c>
      <c r="J611" s="29">
        <f>VLOOKUP(VLOOKUP($B611,BTS!$E$2:$F$60,2,FALSE),Transpose_Avg_q4er_youth!$O$1:$AA$52,8,FALSE)</f>
        <v>0.026315249999999995</v>
      </c>
      <c r="K611" s="29">
        <f>VLOOKUP(VLOOKUP($B611,BTS!$E$2:$F$60,2,FALSE),Transpose_Avg_q4er_youth!$O$1:$AA$52,9,FALSE)</f>
        <v>0.024347</v>
      </c>
      <c r="L611" s="29">
        <f>VLOOKUP(VLOOKUP($B611,BTS!$E$2:$F$60,2,FALSE),Transpose_Avg_q4er_youth!$O$1:$AA$52,10,FALSE)</f>
        <v>0.01980275</v>
      </c>
      <c r="M611" s="29">
        <f>VLOOKUP(VLOOKUP($B611,BTS!$E$2:$F$60,2,FALSE),Transpose_Avg_q4er_youth!$O$1:$AA$52,11,FALSE)</f>
        <v>0.02281225</v>
      </c>
      <c r="N611" s="29">
        <f>VLOOKUP(VLOOKUP($B611,BTS!$E$2:$F$60,2,FALSE),Transpose_Avg_q4er_youth!$O$1:$AA$52,12,FALSE)</f>
        <v>0.02800875</v>
      </c>
      <c r="O611" s="110">
        <f>VLOOKUP(VLOOKUP($B611,BTS!$E$2:$F$60,2,FALSE),Transpose_Avg_q4er_youth!$O$1:$AA$52,13,FALSE)</f>
        <v>0.03141750000000001</v>
      </c>
    </row>
    <row r="612" spans="1:15" ht="16" hidden="1" outlineLevel="1" thickBot="1">
      <c r="A612" s="27"/>
      <c r="B612" s="55" t="s">
        <v>155</v>
      </c>
      <c r="C612" s="28">
        <f>VLOOKUP(VLOOKUP($B612,VName,2,FALSE),Regression_q4er_youth!$U$7:$AC$57,2,FALSE)</f>
        <v>0</v>
      </c>
      <c r="D612" s="29">
        <f>VLOOKUP(VLOOKUP($B612,BTS!$E$2:$F$60,2,FALSE),Transpose_Avg_q4er_youth!$O$1:$AA$52,2,FALSE)</f>
        <v>0.043559</v>
      </c>
      <c r="E612" s="29">
        <f>VLOOKUP(VLOOKUP($B612,BTS!$E$2:$F$60,2,FALSE),Transpose_Avg_q4er_youth!$O$1:$AA$52,3,FALSE)</f>
        <v>0.026991</v>
      </c>
      <c r="F612" s="29">
        <f>VLOOKUP(VLOOKUP($B612,BTS!$E$2:$F$60,2,FALSE),Transpose_Avg_q4er_youth!$O$1:$AA$52,4,FALSE)</f>
        <v>0.030245</v>
      </c>
      <c r="G612" s="29">
        <f>VLOOKUP(VLOOKUP($B612,BTS!$E$2:$F$60,2,FALSE),Transpose_Avg_q4er_youth!$O$1:$AA$52,5,FALSE)</f>
        <v>0.043066</v>
      </c>
      <c r="H612" s="29">
        <f>VLOOKUP(VLOOKUP($B612,BTS!$E$2:$F$60,2,FALSE),Transpose_Avg_q4er_youth!$O$1:$AA$52,6,FALSE)</f>
        <v>0.037169</v>
      </c>
      <c r="I612" s="29">
        <f>VLOOKUP(VLOOKUP($B612,BTS!$E$2:$F$60,2,FALSE),Transpose_Avg_q4er_youth!$O$1:$AA$52,7,FALSE)</f>
        <v>0.042924</v>
      </c>
      <c r="J612" s="29">
        <f>VLOOKUP(VLOOKUP($B612,BTS!$E$2:$F$60,2,FALSE),Transpose_Avg_q4er_youth!$O$1:$AA$52,8,FALSE)</f>
        <v>0.06844</v>
      </c>
      <c r="K612" s="29">
        <f>VLOOKUP(VLOOKUP($B612,BTS!$E$2:$F$60,2,FALSE),Transpose_Avg_q4er_youth!$O$1:$AA$52,9,FALSE)</f>
        <v>0.07384</v>
      </c>
      <c r="L612" s="29">
        <f>VLOOKUP(VLOOKUP($B612,BTS!$E$2:$F$60,2,FALSE),Transpose_Avg_q4er_youth!$O$1:$AA$52,10,FALSE)</f>
        <v>0.038096</v>
      </c>
      <c r="M612" s="29">
        <f>VLOOKUP(VLOOKUP($B612,BTS!$E$2:$F$60,2,FALSE),Transpose_Avg_q4er_youth!$O$1:$AA$52,11,FALSE)</f>
        <v>0.043248</v>
      </c>
      <c r="N612" s="29">
        <f>VLOOKUP(VLOOKUP($B612,BTS!$E$2:$F$60,2,FALSE),Transpose_Avg_q4er_youth!$O$1:$AA$52,12,FALSE)</f>
        <v>0.033355</v>
      </c>
      <c r="O612" s="110">
        <f>VLOOKUP(VLOOKUP($B612,BTS!$E$2:$F$60,2,FALSE),Transpose_Avg_q4er_youth!$O$1:$AA$52,13,FALSE)</f>
        <v>0.046386</v>
      </c>
    </row>
    <row r="613" spans="2:15" ht="17" hidden="1" outlineLevel="1" thickBot="1">
      <c r="B613" s="33" t="s">
        <v>156</v>
      </c>
      <c r="C613" s="28">
        <f>VLOOKUP(VLOOKUP($B613,VName,2,FALSE),Regression_q4er_youth!$U$7:$AC$57,2,FALSE)</f>
        <v>0</v>
      </c>
      <c r="D613" s="29">
        <f>VLOOKUP(VLOOKUP($B613,BTS!$E$2:$F$60,2,FALSE),Transpose_Avg_q4er_youth!$O$1:$AA$52,2,FALSE)</f>
        <v>0.047056999999999995</v>
      </c>
      <c r="E613" s="29">
        <f>VLOOKUP(VLOOKUP($B613,BTS!$E$2:$F$60,2,FALSE),Transpose_Avg_q4er_youth!$O$1:$AA$52,3,FALSE)</f>
        <v>0.027737999999999985</v>
      </c>
      <c r="F613" s="29">
        <f>VLOOKUP(VLOOKUP($B613,BTS!$E$2:$F$60,2,FALSE),Transpose_Avg_q4er_youth!$O$1:$AA$52,4,FALSE)</f>
        <v>0.032813749999999975</v>
      </c>
      <c r="G613" s="29">
        <f>VLOOKUP(VLOOKUP($B613,BTS!$E$2:$F$60,2,FALSE),Transpose_Avg_q4er_youth!$O$1:$AA$52,5,FALSE)</f>
        <v>0.04664325000000001</v>
      </c>
      <c r="H613" s="29">
        <f>VLOOKUP(VLOOKUP($B613,BTS!$E$2:$F$60,2,FALSE),Transpose_Avg_q4er_youth!$O$1:$AA$52,6,FALSE)</f>
        <v>0.03746150000000001</v>
      </c>
      <c r="I613" s="29">
        <f>VLOOKUP(VLOOKUP($B613,BTS!$E$2:$F$60,2,FALSE),Transpose_Avg_q4er_youth!$O$1:$AA$52,7,FALSE)</f>
        <v>0.0458465</v>
      </c>
      <c r="J613" s="29">
        <f>VLOOKUP(VLOOKUP($B613,BTS!$E$2:$F$60,2,FALSE),Transpose_Avg_q4er_youth!$O$1:$AA$52,8,FALSE)</f>
        <v>0.07341975</v>
      </c>
      <c r="K613" s="29">
        <f>VLOOKUP(VLOOKUP($B613,BTS!$E$2:$F$60,2,FALSE),Transpose_Avg_q4er_youth!$O$1:$AA$52,9,FALSE)</f>
        <v>0.0808605</v>
      </c>
      <c r="L613" s="29">
        <f>VLOOKUP(VLOOKUP($B613,BTS!$E$2:$F$60,2,FALSE),Transpose_Avg_q4er_youth!$O$1:$AA$52,10,FALSE)</f>
        <v>0.041879000000000006</v>
      </c>
      <c r="M613" s="29">
        <f>VLOOKUP(VLOOKUP($B613,BTS!$E$2:$F$60,2,FALSE),Transpose_Avg_q4er_youth!$O$1:$AA$52,11,FALSE)</f>
        <v>0.05081074999999999</v>
      </c>
      <c r="N613" s="29">
        <f>VLOOKUP(VLOOKUP($B613,BTS!$E$2:$F$60,2,FALSE),Transpose_Avg_q4er_youth!$O$1:$AA$52,12,FALSE)</f>
        <v>0.034887000000000015</v>
      </c>
      <c r="O613" s="110">
        <f>VLOOKUP(VLOOKUP($B613,BTS!$E$2:$F$60,2,FALSE),Transpose_Avg_q4er_youth!$O$1:$AA$52,13,FALSE)</f>
        <v>0.05034200000000001</v>
      </c>
    </row>
    <row r="614" spans="1:15" ht="16" hidden="1" outlineLevel="1" thickBot="1">
      <c r="A614" s="27"/>
      <c r="B614" s="56" t="s">
        <v>157</v>
      </c>
      <c r="C614" s="28">
        <f>VLOOKUP(VLOOKUP($B614,VName,2,FALSE),Regression_q4er_youth!$U$7:$AC$57,2,FALSE)</f>
        <v>0</v>
      </c>
      <c r="D614" s="29">
        <f>VLOOKUP(VLOOKUP($B614,BTS!$E$2:$F$60,2,FALSE),Transpose_Avg_q4er_youth!$O$1:$AA$52,2,FALSE)</f>
        <v>0.09375</v>
      </c>
      <c r="E614" s="29">
        <f>VLOOKUP(VLOOKUP($B614,BTS!$E$2:$F$60,2,FALSE),Transpose_Avg_q4er_youth!$O$1:$AA$52,3,FALSE)</f>
        <v>0.075804</v>
      </c>
      <c r="F614" s="29">
        <f>VLOOKUP(VLOOKUP($B614,BTS!$E$2:$F$60,2,FALSE),Transpose_Avg_q4er_youth!$O$1:$AA$52,4,FALSE)</f>
        <v>0.083463</v>
      </c>
      <c r="G614" s="29">
        <f>VLOOKUP(VLOOKUP($B614,BTS!$E$2:$F$60,2,FALSE),Transpose_Avg_q4er_youth!$O$1:$AA$52,5,FALSE)</f>
        <v>0.067486</v>
      </c>
      <c r="H614" s="29">
        <f>VLOOKUP(VLOOKUP($B614,BTS!$E$2:$F$60,2,FALSE),Transpose_Avg_q4er_youth!$O$1:$AA$52,6,FALSE)</f>
        <v>0.127821</v>
      </c>
      <c r="I614" s="29">
        <f>VLOOKUP(VLOOKUP($B614,BTS!$E$2:$F$60,2,FALSE),Transpose_Avg_q4er_youth!$O$1:$AA$52,7,FALSE)</f>
        <v>0.073858</v>
      </c>
      <c r="J614" s="29">
        <f>VLOOKUP(VLOOKUP($B614,BTS!$E$2:$F$60,2,FALSE),Transpose_Avg_q4er_youth!$O$1:$AA$52,8,FALSE)</f>
        <v>0.053693</v>
      </c>
      <c r="K614" s="29">
        <f>VLOOKUP(VLOOKUP($B614,BTS!$E$2:$F$60,2,FALSE),Transpose_Avg_q4er_youth!$O$1:$AA$52,9,FALSE)</f>
        <v>0.072181</v>
      </c>
      <c r="L614" s="29">
        <f>VLOOKUP(VLOOKUP($B614,BTS!$E$2:$F$60,2,FALSE),Transpose_Avg_q4er_youth!$O$1:$AA$52,10,FALSE)</f>
        <v>0.079765</v>
      </c>
      <c r="M614" s="29">
        <f>VLOOKUP(VLOOKUP($B614,BTS!$E$2:$F$60,2,FALSE),Transpose_Avg_q4er_youth!$O$1:$AA$52,11,FALSE)</f>
        <v>0.075564</v>
      </c>
      <c r="N614" s="29">
        <f>VLOOKUP(VLOOKUP($B614,BTS!$E$2:$F$60,2,FALSE),Transpose_Avg_q4er_youth!$O$1:$AA$52,12,FALSE)</f>
        <v>0.099209</v>
      </c>
      <c r="O614" s="110">
        <f>VLOOKUP(VLOOKUP($B614,BTS!$E$2:$F$60,2,FALSE),Transpose_Avg_q4er_youth!$O$1:$AA$52,13,FALSE)</f>
        <v>0.176833</v>
      </c>
    </row>
    <row r="615" spans="1:15" ht="16" hidden="1" outlineLevel="1">
      <c r="A615" s="27"/>
      <c r="B615" s="34" t="s">
        <v>159</v>
      </c>
      <c r="C615" s="35"/>
      <c r="D615" s="92">
        <f>VLOOKUP(INDEX(BTS!$A$3:$A$14,MATCH(D$11,BTS!$C$3:$C$14,0),1)&amp;".region",Regression_q4er_youth!$U$47:$AC$58,2,FALSE)</f>
        <v>0.726906401106178</v>
      </c>
      <c r="E615" s="92">
        <f>VLOOKUP(INDEX(BTS!$A$3:$A$14,MATCH(E$11,BTS!$C$3:$C$14,0),1)&amp;".region",Regression_q4er_youth!$U$47:$AC$58,2,FALSE)</f>
        <v>0.726906401106178</v>
      </c>
      <c r="F615" s="92">
        <f>VLOOKUP(INDEX(BTS!$A$3:$A$14,MATCH(F$11,BTS!$C$3:$C$14,0),1)&amp;".region",Regression_q4er_youth!$U$47:$AC$58,2,FALSE)</f>
        <v>0.726906401106178</v>
      </c>
      <c r="G615" s="92">
        <f>VLOOKUP(INDEX(BTS!$A$3:$A$14,MATCH(G$11,BTS!$C$3:$C$14,0),1)&amp;".region",Regression_q4er_youth!$U$47:$AC$58,2,FALSE)</f>
        <v>0.726906401106178</v>
      </c>
      <c r="H615" s="92">
        <f>VLOOKUP(INDEX(BTS!$A$3:$A$14,MATCH(H$11,BTS!$C$3:$C$14,0),1)&amp;".region",Regression_q4er_youth!$U$47:$AC$58,2,FALSE)</f>
        <v>0.726906401106178</v>
      </c>
      <c r="I615" s="92">
        <f>VLOOKUP(INDEX(BTS!$A$3:$A$14,MATCH(I$11,BTS!$C$3:$C$14,0),1)&amp;".region",Regression_q4er_youth!$U$47:$AC$58,2,FALSE)</f>
        <v>0.726906401106178</v>
      </c>
      <c r="J615" s="92">
        <f>VLOOKUP(INDEX(BTS!$A$3:$A$14,MATCH(J$11,BTS!$C$3:$C$14,0),1)&amp;".region",Regression_q4er_youth!$U$47:$AC$58,2,FALSE)</f>
        <v>0.726906401106178</v>
      </c>
      <c r="K615" s="92">
        <f>VLOOKUP(INDEX(BTS!$A$3:$A$14,MATCH(K$11,BTS!$C$3:$C$14,0),1)&amp;".region",Regression_q4er_youth!$U$47:$AC$58,2,FALSE)</f>
        <v>0.726906401106178</v>
      </c>
      <c r="L615" s="92">
        <f>VLOOKUP(INDEX(BTS!$A$3:$A$14,MATCH(L$11,BTS!$C$3:$C$14,0),1)&amp;".region",Regression_q4er_youth!$U$47:$AC$58,2,FALSE)</f>
        <v>0.726906401106178</v>
      </c>
      <c r="M615" s="92">
        <f>VLOOKUP(INDEX(BTS!$A$3:$A$14,MATCH(M$11,BTS!$C$3:$C$14,0),1)&amp;".region",Regression_q4er_youth!$U$47:$AC$58,2,FALSE)</f>
        <v>0.726906401106178</v>
      </c>
      <c r="N615" s="92">
        <f>VLOOKUP(INDEX(BTS!$A$3:$A$14,MATCH(N$11,BTS!$C$3:$C$14,0),1)&amp;".region",Regression_q4er_youth!$U$47:$AC$58,2,FALSE)</f>
        <v>0.726906401106178</v>
      </c>
      <c r="O615" s="92">
        <f>VLOOKUP(INDEX(BTS!$A$3:$A$14,MATCH(O$11,BTS!$C$3:$C$14,0),1)&amp;".region",Regression_q4er_youth!$U$47:$AC$58,2,FALSE)</f>
        <v>0.726906401106178</v>
      </c>
    </row>
    <row r="616" spans="1:15" ht="16" hidden="1" outlineLevel="1" thickBot="1">
      <c r="A616" s="27"/>
      <c r="B616" s="36" t="s">
        <v>215</v>
      </c>
      <c r="C616" s="37"/>
      <c r="D616" s="38">
        <f>D615-AVERAGE($D$615:$O$615)</f>
        <v>0</v>
      </c>
      <c r="E616" s="38">
        <f t="shared" si="38" ref="E616:O616">E615-AVERAGE($D$615:$O$615)</f>
        <v>0</v>
      </c>
      <c r="F616" s="38">
        <f t="shared" si="38"/>
        <v>0</v>
      </c>
      <c r="G616" s="38">
        <f t="shared" si="38"/>
        <v>0</v>
      </c>
      <c r="H616" s="38">
        <f t="shared" si="38"/>
        <v>0</v>
      </c>
      <c r="I616" s="38">
        <f t="shared" si="38"/>
        <v>0</v>
      </c>
      <c r="J616" s="38">
        <f t="shared" si="38"/>
        <v>0</v>
      </c>
      <c r="K616" s="38">
        <f t="shared" si="38"/>
        <v>0</v>
      </c>
      <c r="L616" s="38">
        <f t="shared" si="38"/>
        <v>0</v>
      </c>
      <c r="M616" s="38">
        <f t="shared" si="38"/>
        <v>0</v>
      </c>
      <c r="N616" s="38">
        <f t="shared" si="38"/>
        <v>0</v>
      </c>
      <c r="O616" s="38">
        <f t="shared" si="38"/>
        <v>0</v>
      </c>
    </row>
    <row r="617" spans="2:15" ht="20" collapsed="1" thickBot="1">
      <c r="B617" s="222" t="s">
        <v>207</v>
      </c>
      <c r="C617" s="223"/>
      <c r="D617" s="224"/>
      <c r="E617" s="223"/>
      <c r="F617" s="223"/>
      <c r="G617" s="223"/>
      <c r="H617" s="223"/>
      <c r="I617" s="223"/>
      <c r="J617" s="223"/>
      <c r="K617" s="223"/>
      <c r="L617" s="223"/>
      <c r="M617" s="223"/>
      <c r="N617" s="223"/>
      <c r="O617" s="225"/>
    </row>
    <row r="618" ht="16" thickBot="1"/>
    <row r="619" spans="1:15" ht="20" hidden="1" outlineLevel="1" thickBot="1">
      <c r="A619" t="s">
        <v>217</v>
      </c>
      <c r="B619" s="222" t="s">
        <v>177</v>
      </c>
      <c r="C619" s="223"/>
      <c r="D619" s="224"/>
      <c r="E619" s="223"/>
      <c r="F619" s="223"/>
      <c r="G619" s="223"/>
      <c r="H619" s="223"/>
      <c r="I619" s="223"/>
      <c r="J619" s="223"/>
      <c r="K619" s="223"/>
      <c r="L619" s="223"/>
      <c r="M619" s="223"/>
      <c r="N619" s="223"/>
      <c r="O619" s="225"/>
    </row>
    <row r="620" spans="1:15" ht="16" hidden="1" outlineLevel="1" thickBot="1">
      <c r="A620" t="s">
        <v>42</v>
      </c>
      <c r="B620" s="226" t="s">
        <v>213</v>
      </c>
      <c r="C620" s="227"/>
      <c r="D620" s="228">
        <f>2024</f>
        <v>2024</v>
      </c>
      <c r="E620" s="228">
        <f>D620</f>
        <v>2024</v>
      </c>
      <c r="F620" s="228">
        <f t="shared" si="39" ref="F620:O620">E620</f>
        <v>2024</v>
      </c>
      <c r="G620" s="228">
        <f t="shared" si="39"/>
        <v>2024</v>
      </c>
      <c r="H620" s="228">
        <f t="shared" si="39"/>
        <v>2024</v>
      </c>
      <c r="I620" s="228">
        <f t="shared" si="39"/>
        <v>2024</v>
      </c>
      <c r="J620" s="228">
        <f t="shared" si="39"/>
        <v>2024</v>
      </c>
      <c r="K620" s="228">
        <f t="shared" si="39"/>
        <v>2024</v>
      </c>
      <c r="L620" s="228">
        <f t="shared" si="39"/>
        <v>2024</v>
      </c>
      <c r="M620" s="228">
        <f t="shared" si="39"/>
        <v>2024</v>
      </c>
      <c r="N620" s="228">
        <f t="shared" si="39"/>
        <v>2024</v>
      </c>
      <c r="O620" s="228">
        <f t="shared" si="39"/>
        <v>2024</v>
      </c>
    </row>
    <row r="621" spans="2:15" ht="16" hidden="1" outlineLevel="1" thickBot="1">
      <c r="B621" s="229" t="s">
        <v>214</v>
      </c>
      <c r="C621" s="230" t="s">
        <v>114</v>
      </c>
      <c r="D621" s="230" t="s">
        <v>85</v>
      </c>
      <c r="E621" s="230" t="s">
        <v>164</v>
      </c>
      <c r="F621" s="230" t="s">
        <v>77</v>
      </c>
      <c r="G621" s="230" t="s">
        <v>165</v>
      </c>
      <c r="H621" s="230" t="s">
        <v>166</v>
      </c>
      <c r="I621" s="230" t="s">
        <v>167</v>
      </c>
      <c r="J621" s="230" t="s">
        <v>168</v>
      </c>
      <c r="K621" s="230" t="s">
        <v>169</v>
      </c>
      <c r="L621" s="230" t="s">
        <v>170</v>
      </c>
      <c r="M621" s="230" t="s">
        <v>171</v>
      </c>
      <c r="N621" s="230" t="s">
        <v>172</v>
      </c>
      <c r="O621" s="230" t="s">
        <v>173</v>
      </c>
    </row>
    <row r="622" spans="1:15" ht="17" hidden="1" outlineLevel="1" thickBot="1">
      <c r="A622" s="27"/>
      <c r="B622" s="54" t="s">
        <v>115</v>
      </c>
      <c r="C622" s="28">
        <f>VLOOKUP(VLOOKUP($B622,VName,2,FALSE),Regression_me_youth!$U$7:$AC$57,2,FALSE)</f>
        <v>0</v>
      </c>
      <c r="D622" s="29">
        <f>VLOOKUP(VLOOKUP($B622,BTS!$E$2:$F$60,2,FALSE),Transpose_Avg_me_youth!$O$1:$AA$52,2,FALSE)</f>
        <v>0.540697674418605</v>
      </c>
      <c r="E622" s="29">
        <f>VLOOKUP(VLOOKUP($B622,BTS!$E$2:$F$60,2,FALSE),Transpose_Avg_me_youth!$O$1:$AA$52,3,FALSE)</f>
        <v>0.534883720930233</v>
      </c>
      <c r="F622" s="29">
        <f>VLOOKUP(VLOOKUP($B622,BTS!$E$2:$F$60,2,FALSE),Transpose_Avg_me_youth!$O$1:$AA$52,4,FALSE)</f>
        <v>0.704545454545455</v>
      </c>
      <c r="G622" s="29">
        <f>VLOOKUP(VLOOKUP($B622,BTS!$E$2:$F$60,2,FALSE),Transpose_Avg_me_youth!$O$1:$AA$52,5,FALSE)</f>
        <v>0.351351351351351</v>
      </c>
      <c r="H622" s="29">
        <f>VLOOKUP(VLOOKUP($B622,BTS!$E$2:$F$60,2,FALSE),Transpose_Avg_me_youth!$O$1:$AA$52,6,FALSE)</f>
        <v>0.574074074074074</v>
      </c>
      <c r="I622" s="29">
        <f>VLOOKUP(VLOOKUP($B622,BTS!$E$2:$F$60,2,FALSE),Transpose_Avg_me_youth!$O$1:$AA$52,7,FALSE)</f>
        <v>0.333333333333333</v>
      </c>
      <c r="J622" s="29">
        <f>VLOOKUP(VLOOKUP($B622,BTS!$E$2:$F$60,2,FALSE),Transpose_Avg_me_youth!$O$1:$AA$52,8,FALSE)</f>
        <v>0.50</v>
      </c>
      <c r="K622" s="29">
        <f>VLOOKUP(VLOOKUP($B622,BTS!$E$2:$F$60,2,FALSE),Transpose_Avg_me_youth!$O$1:$AA$52,9,FALSE)</f>
        <v>0.344827586206897</v>
      </c>
      <c r="L622" s="29">
        <f>VLOOKUP(VLOOKUP($B622,BTS!$E$2:$F$60,2,FALSE),Transpose_Avg_me_youth!$O$1:$AA$52,10,FALSE)</f>
        <v>0.555555555555556</v>
      </c>
      <c r="M622" s="29">
        <f>VLOOKUP(VLOOKUP($B622,BTS!$E$2:$F$60,2,FALSE),Transpose_Avg_me_youth!$O$1:$AA$52,11,FALSE)</f>
        <v>0.473684210526316</v>
      </c>
      <c r="N622" s="29">
        <f>VLOOKUP(VLOOKUP($B622,BTS!$E$2:$F$60,2,FALSE),Transpose_Avg_me_youth!$O$1:$AA$52,12,FALSE)</f>
        <v>0.486486486486487</v>
      </c>
      <c r="O622" s="110">
        <f>VLOOKUP(VLOOKUP($B622,BTS!$E$2:$F$60,2,FALSE),Transpose_Avg_me_youth!$O$1:$AA$52,13,FALSE)</f>
        <v>0.666666666666667</v>
      </c>
    </row>
    <row r="623" spans="1:15" ht="17" hidden="1" outlineLevel="1" thickBot="1">
      <c r="A623" s="27"/>
      <c r="B623" s="242" t="s">
        <v>188</v>
      </c>
      <c r="C623" s="28">
        <f>VLOOKUP(VLOOKUP($B623,VName,2,FALSE),Regression_me_youth!$U$7:$AC$57,2,FALSE)</f>
        <v>0</v>
      </c>
      <c r="D623" s="29">
        <f>VLOOKUP(VLOOKUP($B623,BTS!$E$2:$F$60,2,FALSE),Transpose_Avg_me_youth!$O$1:$AA$52,2,FALSE)</f>
        <v>0.395348837209302</v>
      </c>
      <c r="E623" s="29">
        <f>VLOOKUP(VLOOKUP($B623,BTS!$E$2:$F$60,2,FALSE),Transpose_Avg_me_youth!$O$1:$AA$52,3,FALSE)</f>
        <v>0.465116279069767</v>
      </c>
      <c r="F623" s="29">
        <f>VLOOKUP(VLOOKUP($B623,BTS!$E$2:$F$60,2,FALSE),Transpose_Avg_me_youth!$O$1:$AA$52,4,FALSE)</f>
        <v>0.954545454545455</v>
      </c>
      <c r="G623" s="29">
        <f>VLOOKUP(VLOOKUP($B623,BTS!$E$2:$F$60,2,FALSE),Transpose_Avg_me_youth!$O$1:$AA$52,5,FALSE)</f>
        <v>0.864864864864865</v>
      </c>
      <c r="H623" s="29">
        <f>VLOOKUP(VLOOKUP($B623,BTS!$E$2:$F$60,2,FALSE),Transpose_Avg_me_youth!$O$1:$AA$52,6,FALSE)</f>
        <v>0.537037037037037</v>
      </c>
      <c r="I623" s="29">
        <f>VLOOKUP(VLOOKUP($B623,BTS!$E$2:$F$60,2,FALSE),Transpose_Avg_me_youth!$O$1:$AA$52,7,FALSE)</f>
        <v>0.333333333333333</v>
      </c>
      <c r="J623" s="29">
        <f>VLOOKUP(VLOOKUP($B623,BTS!$E$2:$F$60,2,FALSE),Transpose_Avg_me_youth!$O$1:$AA$52,8,FALSE)</f>
        <v>0.833333333333333</v>
      </c>
      <c r="K623" s="29">
        <f>VLOOKUP(VLOOKUP($B623,BTS!$E$2:$F$60,2,FALSE),Transpose_Avg_me_youth!$O$1:$AA$52,9,FALSE)</f>
        <v>0.551724137931034</v>
      </c>
      <c r="L623" s="29">
        <f>VLOOKUP(VLOOKUP($B623,BTS!$E$2:$F$60,2,FALSE),Transpose_Avg_me_youth!$O$1:$AA$52,10,FALSE)</f>
        <v>0.888888888888889</v>
      </c>
      <c r="M623" s="29">
        <f>VLOOKUP(VLOOKUP($B623,BTS!$E$2:$F$60,2,FALSE),Transpose_Avg_me_youth!$O$1:$AA$52,11,FALSE)</f>
        <v>0.315789473684211</v>
      </c>
      <c r="N623" s="29">
        <f>VLOOKUP(VLOOKUP($B623,BTS!$E$2:$F$60,2,FALSE),Transpose_Avg_me_youth!$O$1:$AA$52,12,FALSE)</f>
        <v>0.783783783783784</v>
      </c>
      <c r="O623" s="110">
        <f>VLOOKUP(VLOOKUP($B623,BTS!$E$2:$F$60,2,FALSE),Transpose_Avg_me_youth!$O$1:$AA$52,13,FALSE)</f>
        <v>0.444444444444444</v>
      </c>
    </row>
    <row r="624" spans="1:15" ht="17" hidden="1" outlineLevel="1" thickBot="1">
      <c r="A624" s="27"/>
      <c r="B624" s="31" t="s">
        <v>116</v>
      </c>
      <c r="C624" s="28">
        <f>VLOOKUP(VLOOKUP($B624,VName,2,FALSE),Regression_me_youth!$U$7:$AC$57,2,FALSE)</f>
        <v>0</v>
      </c>
      <c r="D624" s="29">
        <f>VLOOKUP(VLOOKUP($B624,BTS!$E$2:$F$60,2,FALSE),Transpose_Avg_me_youth!$O$1:$AA$52,2,FALSE)</f>
        <v>0.575581395348837</v>
      </c>
      <c r="E624" s="29">
        <f>VLOOKUP(VLOOKUP($B624,BTS!$E$2:$F$60,2,FALSE),Transpose_Avg_me_youth!$O$1:$AA$52,3,FALSE)</f>
        <v>0.534883720930233</v>
      </c>
      <c r="F624" s="29">
        <f>VLOOKUP(VLOOKUP($B624,BTS!$E$2:$F$60,2,FALSE),Transpose_Avg_me_youth!$O$1:$AA$52,4,FALSE)</f>
        <v>0.0454545454545455</v>
      </c>
      <c r="G624" s="29">
        <f>VLOOKUP(VLOOKUP($B624,BTS!$E$2:$F$60,2,FALSE),Transpose_Avg_me_youth!$O$1:$AA$52,5,FALSE)</f>
        <v>0.135135135135135</v>
      </c>
      <c r="H624" s="29">
        <f>VLOOKUP(VLOOKUP($B624,BTS!$E$2:$F$60,2,FALSE),Transpose_Avg_me_youth!$O$1:$AA$52,6,FALSE)</f>
        <v>0.462962962962963</v>
      </c>
      <c r="I624" s="29">
        <f>VLOOKUP(VLOOKUP($B624,BTS!$E$2:$F$60,2,FALSE),Transpose_Avg_me_youth!$O$1:$AA$52,7,FALSE)</f>
        <v>0.666666666666667</v>
      </c>
      <c r="J624" s="29">
        <f>VLOOKUP(VLOOKUP($B624,BTS!$E$2:$F$60,2,FALSE),Transpose_Avg_me_youth!$O$1:$AA$52,8,FALSE)</f>
        <v>0.166666666666667</v>
      </c>
      <c r="K624" s="29">
        <f>VLOOKUP(VLOOKUP($B624,BTS!$E$2:$F$60,2,FALSE),Transpose_Avg_me_youth!$O$1:$AA$52,9,FALSE)</f>
        <v>0.448275862068966</v>
      </c>
      <c r="L624" s="29">
        <f>VLOOKUP(VLOOKUP($B624,BTS!$E$2:$F$60,2,FALSE),Transpose_Avg_me_youth!$O$1:$AA$52,10,FALSE)</f>
        <v>0.111111111111111</v>
      </c>
      <c r="M624" s="29">
        <f>VLOOKUP(VLOOKUP($B624,BTS!$E$2:$F$60,2,FALSE),Transpose_Avg_me_youth!$O$1:$AA$52,11,FALSE)</f>
        <v>0.684210526315789</v>
      </c>
      <c r="N624" s="29">
        <f>VLOOKUP(VLOOKUP($B624,BTS!$E$2:$F$60,2,FALSE),Transpose_Avg_me_youth!$O$1:$AA$52,12,FALSE)</f>
        <v>0.216216216216216</v>
      </c>
      <c r="O624" s="110">
        <f>VLOOKUP(VLOOKUP($B624,BTS!$E$2:$F$60,2,FALSE),Transpose_Avg_me_youth!$O$1:$AA$52,13,FALSE)</f>
        <v>0.555555555555556</v>
      </c>
    </row>
    <row r="625" spans="1:15" ht="17" hidden="1" outlineLevel="1" thickBot="1">
      <c r="A625" s="27"/>
      <c r="B625" s="31" t="s">
        <v>121</v>
      </c>
      <c r="C625" s="28">
        <f>VLOOKUP(VLOOKUP($B625,VName,2,FALSE),Regression_me_youth!$U$7:$AC$57,2,FALSE)</f>
        <v>0</v>
      </c>
      <c r="D625" s="29">
        <f>VLOOKUP(VLOOKUP($B625,BTS!$E$2:$F$60,2,FALSE),Transpose_Avg_me_youth!$O$1:$AA$52,2,FALSE)</f>
        <v>0.558139534883721</v>
      </c>
      <c r="E625" s="29">
        <f>VLOOKUP(VLOOKUP($B625,BTS!$E$2:$F$60,2,FALSE),Transpose_Avg_me_youth!$O$1:$AA$52,3,FALSE)</f>
        <v>0.441860465116279</v>
      </c>
      <c r="F625" s="29">
        <f>VLOOKUP(VLOOKUP($B625,BTS!$E$2:$F$60,2,FALSE),Transpose_Avg_me_youth!$O$1:$AA$52,4,FALSE)</f>
        <v>0.0454545454545455</v>
      </c>
      <c r="G625" s="29">
        <f>VLOOKUP(VLOOKUP($B625,BTS!$E$2:$F$60,2,FALSE),Transpose_Avg_me_youth!$O$1:$AA$52,5,FALSE)</f>
        <v>0.189189189189189</v>
      </c>
      <c r="H625" s="29">
        <f>VLOOKUP(VLOOKUP($B625,BTS!$E$2:$F$60,2,FALSE),Transpose_Avg_me_youth!$O$1:$AA$52,6,FALSE)</f>
        <v>0.444444444444444</v>
      </c>
      <c r="I625" s="29">
        <f>VLOOKUP(VLOOKUP($B625,BTS!$E$2:$F$60,2,FALSE),Transpose_Avg_me_youth!$O$1:$AA$52,7,FALSE)</f>
        <v>0.222222222222222</v>
      </c>
      <c r="J625" s="29">
        <f>VLOOKUP(VLOOKUP($B625,BTS!$E$2:$F$60,2,FALSE),Transpose_Avg_me_youth!$O$1:$AA$52,8,FALSE)</f>
        <v>0.666666666666667</v>
      </c>
      <c r="K625" s="29">
        <f>VLOOKUP(VLOOKUP($B625,BTS!$E$2:$F$60,2,FALSE),Transpose_Avg_me_youth!$O$1:$AA$52,9,FALSE)</f>
        <v>0.448275862068966</v>
      </c>
      <c r="L625" s="29">
        <f>VLOOKUP(VLOOKUP($B625,BTS!$E$2:$F$60,2,FALSE),Transpose_Avg_me_youth!$O$1:$AA$52,10,FALSE)</f>
        <v>0.666666666666667</v>
      </c>
      <c r="M625" s="29">
        <f>VLOOKUP(VLOOKUP($B625,BTS!$E$2:$F$60,2,FALSE),Transpose_Avg_me_youth!$O$1:$AA$52,11,FALSE)</f>
        <v>0.684210526315789</v>
      </c>
      <c r="N625" s="29">
        <f>VLOOKUP(VLOOKUP($B625,BTS!$E$2:$F$60,2,FALSE),Transpose_Avg_me_youth!$O$1:$AA$52,12,FALSE)</f>
        <v>0.243243243243243</v>
      </c>
      <c r="O625" s="110">
        <f>VLOOKUP(VLOOKUP($B625,BTS!$E$2:$F$60,2,FALSE),Transpose_Avg_me_youth!$O$1:$AA$52,13,FALSE)</f>
        <v>0.50</v>
      </c>
    </row>
    <row r="626" spans="1:15" ht="16" hidden="1" outlineLevel="1" thickBot="1">
      <c r="A626" s="27"/>
      <c r="B626" s="55" t="s">
        <v>122</v>
      </c>
      <c r="C626" s="28">
        <f>VLOOKUP(VLOOKUP($B626,VName,2,FALSE),Regression_me_youth!$U$7:$AC$57,2,FALSE)</f>
        <v>0</v>
      </c>
      <c r="D626" s="29">
        <f>VLOOKUP(VLOOKUP($B626,BTS!$E$2:$F$60,2,FALSE),Transpose_Avg_me_youth!$O$1:$AA$52,2,FALSE)</f>
        <v>0.0116279069767442</v>
      </c>
      <c r="E626" s="29">
        <f>VLOOKUP(VLOOKUP($B626,BTS!$E$2:$F$60,2,FALSE),Transpose_Avg_me_youth!$O$1:$AA$52,3,FALSE)</f>
        <v>0</v>
      </c>
      <c r="F626" s="29">
        <f>VLOOKUP(VLOOKUP($B626,BTS!$E$2:$F$60,2,FALSE),Transpose_Avg_me_youth!$O$1:$AA$52,4,FALSE)</f>
        <v>0</v>
      </c>
      <c r="G626" s="29">
        <f>VLOOKUP(VLOOKUP($B626,BTS!$E$2:$F$60,2,FALSE),Transpose_Avg_me_youth!$O$1:$AA$52,5,FALSE)</f>
        <v>0</v>
      </c>
      <c r="H626" s="29">
        <f>VLOOKUP(VLOOKUP($B626,BTS!$E$2:$F$60,2,FALSE),Transpose_Avg_me_youth!$O$1:$AA$52,6,FALSE)</f>
        <v>0</v>
      </c>
      <c r="I626" s="29">
        <f>VLOOKUP(VLOOKUP($B626,BTS!$E$2:$F$60,2,FALSE),Transpose_Avg_me_youth!$O$1:$AA$52,7,FALSE)</f>
        <v>0.111111111111111</v>
      </c>
      <c r="J626" s="29">
        <f>VLOOKUP(VLOOKUP($B626,BTS!$E$2:$F$60,2,FALSE),Transpose_Avg_me_youth!$O$1:$AA$52,8,FALSE)</f>
        <v>0</v>
      </c>
      <c r="K626" s="29">
        <f>VLOOKUP(VLOOKUP($B626,BTS!$E$2:$F$60,2,FALSE),Transpose_Avg_me_youth!$O$1:$AA$52,9,FALSE)</f>
        <v>0.0344827586206897</v>
      </c>
      <c r="L626" s="29">
        <f>VLOOKUP(VLOOKUP($B626,BTS!$E$2:$F$60,2,FALSE),Transpose_Avg_me_youth!$O$1:$AA$52,10,FALSE)</f>
        <v>0</v>
      </c>
      <c r="M626" s="29">
        <f>VLOOKUP(VLOOKUP($B626,BTS!$E$2:$F$60,2,FALSE),Transpose_Avg_me_youth!$O$1:$AA$52,11,FALSE)</f>
        <v>0.157894736842105</v>
      </c>
      <c r="N626" s="29">
        <f>VLOOKUP(VLOOKUP($B626,BTS!$E$2:$F$60,2,FALSE),Transpose_Avg_me_youth!$O$1:$AA$52,12,FALSE)</f>
        <v>0</v>
      </c>
      <c r="O626" s="110">
        <f>VLOOKUP(VLOOKUP($B626,BTS!$E$2:$F$60,2,FALSE),Transpose_Avg_me_youth!$O$1:$AA$52,13,FALSE)</f>
        <v>0</v>
      </c>
    </row>
    <row r="627" spans="1:15" ht="17" hidden="1" outlineLevel="1" thickBot="1">
      <c r="A627" s="27"/>
      <c r="B627" s="31" t="s">
        <v>123</v>
      </c>
      <c r="C627" s="28">
        <f>VLOOKUP(VLOOKUP($B627,VName,2,FALSE),Regression_me_youth!$U$7:$AC$57,2,FALSE)</f>
        <v>0</v>
      </c>
      <c r="D627" s="29">
        <f>VLOOKUP(VLOOKUP($B627,BTS!$E$2:$F$60,2,FALSE),Transpose_Avg_me_youth!$O$1:$AA$52,2,FALSE)</f>
        <v>0</v>
      </c>
      <c r="E627" s="29">
        <f>VLOOKUP(VLOOKUP($B627,BTS!$E$2:$F$60,2,FALSE),Transpose_Avg_me_youth!$O$1:$AA$52,3,FALSE)</f>
        <v>0</v>
      </c>
      <c r="F627" s="29">
        <f>VLOOKUP(VLOOKUP($B627,BTS!$E$2:$F$60,2,FALSE),Transpose_Avg_me_youth!$O$1:$AA$52,4,FALSE)</f>
        <v>0</v>
      </c>
      <c r="G627" s="29">
        <f>VLOOKUP(VLOOKUP($B627,BTS!$E$2:$F$60,2,FALSE),Transpose_Avg_me_youth!$O$1:$AA$52,5,FALSE)</f>
        <v>0.027027027027027</v>
      </c>
      <c r="H627" s="29">
        <f>VLOOKUP(VLOOKUP($B627,BTS!$E$2:$F$60,2,FALSE),Transpose_Avg_me_youth!$O$1:$AA$52,6,FALSE)</f>
        <v>0.037037037037037</v>
      </c>
      <c r="I627" s="29">
        <f>VLOOKUP(VLOOKUP($B627,BTS!$E$2:$F$60,2,FALSE),Transpose_Avg_me_youth!$O$1:$AA$52,7,FALSE)</f>
        <v>0</v>
      </c>
      <c r="J627" s="29">
        <f>VLOOKUP(VLOOKUP($B627,BTS!$E$2:$F$60,2,FALSE),Transpose_Avg_me_youth!$O$1:$AA$52,8,FALSE)</f>
        <v>0</v>
      </c>
      <c r="K627" s="29">
        <f>VLOOKUP(VLOOKUP($B627,BTS!$E$2:$F$60,2,FALSE),Transpose_Avg_me_youth!$O$1:$AA$52,9,FALSE)</f>
        <v>0</v>
      </c>
      <c r="L627" s="29">
        <f>VLOOKUP(VLOOKUP($B627,BTS!$E$2:$F$60,2,FALSE),Transpose_Avg_me_youth!$O$1:$AA$52,10,FALSE)</f>
        <v>0</v>
      </c>
      <c r="M627" s="29">
        <f>VLOOKUP(VLOOKUP($B627,BTS!$E$2:$F$60,2,FALSE),Transpose_Avg_me_youth!$O$1:$AA$52,11,FALSE)</f>
        <v>0</v>
      </c>
      <c r="N627" s="29">
        <f>VLOOKUP(VLOOKUP($B627,BTS!$E$2:$F$60,2,FALSE),Transpose_Avg_me_youth!$O$1:$AA$52,12,FALSE)</f>
        <v>0.027027027027027</v>
      </c>
      <c r="O627" s="110">
        <f>VLOOKUP(VLOOKUP($B627,BTS!$E$2:$F$60,2,FALSE),Transpose_Avg_me_youth!$O$1:$AA$52,13,FALSE)</f>
        <v>0</v>
      </c>
    </row>
    <row r="628" spans="1:15" ht="17" hidden="1" outlineLevel="1" thickBot="1">
      <c r="A628" s="27"/>
      <c r="B628" s="31" t="s">
        <v>124</v>
      </c>
      <c r="C628" s="28">
        <f>VLOOKUP(VLOOKUP($B628,VName,2,FALSE),Regression_me_youth!$U$7:$AC$57,2,FALSE)</f>
        <v>3436.68893276345</v>
      </c>
      <c r="D628" s="29">
        <f>VLOOKUP(VLOOKUP($B628,BTS!$E$2:$F$60,2,FALSE),Transpose_Avg_me_youth!$O$1:$AA$52,2,FALSE)</f>
        <v>0</v>
      </c>
      <c r="E628" s="29">
        <f>VLOOKUP(VLOOKUP($B628,BTS!$E$2:$F$60,2,FALSE),Transpose_Avg_me_youth!$O$1:$AA$52,3,FALSE)</f>
        <v>0</v>
      </c>
      <c r="F628" s="29">
        <f>VLOOKUP(VLOOKUP($B628,BTS!$E$2:$F$60,2,FALSE),Transpose_Avg_me_youth!$O$1:$AA$52,4,FALSE)</f>
        <v>0</v>
      </c>
      <c r="G628" s="29">
        <f>VLOOKUP(VLOOKUP($B628,BTS!$E$2:$F$60,2,FALSE),Transpose_Avg_me_youth!$O$1:$AA$52,5,FALSE)</f>
        <v>0</v>
      </c>
      <c r="H628" s="29">
        <f>VLOOKUP(VLOOKUP($B628,BTS!$E$2:$F$60,2,FALSE),Transpose_Avg_me_youth!$O$1:$AA$52,6,FALSE)</f>
        <v>0.0185185185185185</v>
      </c>
      <c r="I628" s="29">
        <f>VLOOKUP(VLOOKUP($B628,BTS!$E$2:$F$60,2,FALSE),Transpose_Avg_me_youth!$O$1:$AA$52,7,FALSE)</f>
        <v>0.111111111111111</v>
      </c>
      <c r="J628" s="29">
        <f>VLOOKUP(VLOOKUP($B628,BTS!$E$2:$F$60,2,FALSE),Transpose_Avg_me_youth!$O$1:$AA$52,8,FALSE)</f>
        <v>0</v>
      </c>
      <c r="K628" s="29">
        <f>VLOOKUP(VLOOKUP($B628,BTS!$E$2:$F$60,2,FALSE),Transpose_Avg_me_youth!$O$1:$AA$52,9,FALSE)</f>
        <v>0</v>
      </c>
      <c r="L628" s="29">
        <f>VLOOKUP(VLOOKUP($B628,BTS!$E$2:$F$60,2,FALSE),Transpose_Avg_me_youth!$O$1:$AA$52,10,FALSE)</f>
        <v>0</v>
      </c>
      <c r="M628" s="29">
        <f>VLOOKUP(VLOOKUP($B628,BTS!$E$2:$F$60,2,FALSE),Transpose_Avg_me_youth!$O$1:$AA$52,11,FALSE)</f>
        <v>0.0526315789473684</v>
      </c>
      <c r="N628" s="29">
        <f>VLOOKUP(VLOOKUP($B628,BTS!$E$2:$F$60,2,FALSE),Transpose_Avg_me_youth!$O$1:$AA$52,12,FALSE)</f>
        <v>0</v>
      </c>
      <c r="O628" s="110">
        <f>VLOOKUP(VLOOKUP($B628,BTS!$E$2:$F$60,2,FALSE),Transpose_Avg_me_youth!$O$1:$AA$52,13,FALSE)</f>
        <v>0</v>
      </c>
    </row>
    <row r="629" spans="1:15" ht="17" hidden="1" outlineLevel="1" thickBot="1">
      <c r="A629" s="27"/>
      <c r="B629" s="31" t="s">
        <v>125</v>
      </c>
      <c r="C629" s="28">
        <f>VLOOKUP(VLOOKUP($B629,VName,2,FALSE),Regression_me_youth!$U$7:$AC$57,2,FALSE)</f>
        <v>0</v>
      </c>
      <c r="D629" s="29">
        <f>VLOOKUP(VLOOKUP($B629,BTS!$E$2:$F$60,2,FALSE),Transpose_Avg_me_youth!$O$1:$AA$52,2,FALSE)</f>
        <v>0</v>
      </c>
      <c r="E629" s="29">
        <f>VLOOKUP(VLOOKUP($B629,BTS!$E$2:$F$60,2,FALSE),Transpose_Avg_me_youth!$O$1:$AA$52,3,FALSE)</f>
        <v>0</v>
      </c>
      <c r="F629" s="29">
        <f>VLOOKUP(VLOOKUP($B629,BTS!$E$2:$F$60,2,FALSE),Transpose_Avg_me_youth!$O$1:$AA$52,4,FALSE)</f>
        <v>0</v>
      </c>
      <c r="G629" s="29">
        <f>VLOOKUP(VLOOKUP($B629,BTS!$E$2:$F$60,2,FALSE),Transpose_Avg_me_youth!$O$1:$AA$52,5,FALSE)</f>
        <v>0</v>
      </c>
      <c r="H629" s="29">
        <f>VLOOKUP(VLOOKUP($B629,BTS!$E$2:$F$60,2,FALSE),Transpose_Avg_me_youth!$O$1:$AA$52,6,FALSE)</f>
        <v>0</v>
      </c>
      <c r="I629" s="29">
        <f>VLOOKUP(VLOOKUP($B629,BTS!$E$2:$F$60,2,FALSE),Transpose_Avg_me_youth!$O$1:$AA$52,7,FALSE)</f>
        <v>0</v>
      </c>
      <c r="J629" s="29">
        <f>VLOOKUP(VLOOKUP($B629,BTS!$E$2:$F$60,2,FALSE),Transpose_Avg_me_youth!$O$1:$AA$52,8,FALSE)</f>
        <v>0</v>
      </c>
      <c r="K629" s="29">
        <f>VLOOKUP(VLOOKUP($B629,BTS!$E$2:$F$60,2,FALSE),Transpose_Avg_me_youth!$O$1:$AA$52,9,FALSE)</f>
        <v>0</v>
      </c>
      <c r="L629" s="29">
        <f>VLOOKUP(VLOOKUP($B629,BTS!$E$2:$F$60,2,FALSE),Transpose_Avg_me_youth!$O$1:$AA$52,10,FALSE)</f>
        <v>0</v>
      </c>
      <c r="M629" s="29">
        <f>VLOOKUP(VLOOKUP($B629,BTS!$E$2:$F$60,2,FALSE),Transpose_Avg_me_youth!$O$1:$AA$52,11,FALSE)</f>
        <v>0</v>
      </c>
      <c r="N629" s="29">
        <f>VLOOKUP(VLOOKUP($B629,BTS!$E$2:$F$60,2,FALSE),Transpose_Avg_me_youth!$O$1:$AA$52,12,FALSE)</f>
        <v>0</v>
      </c>
      <c r="O629" s="110">
        <f>VLOOKUP(VLOOKUP($B629,BTS!$E$2:$F$60,2,FALSE),Transpose_Avg_me_youth!$O$1:$AA$52,13,FALSE)</f>
        <v>0</v>
      </c>
    </row>
    <row r="630" spans="1:15" ht="17" hidden="1" outlineLevel="1" thickBot="1">
      <c r="A630" s="27"/>
      <c r="B630" s="31" t="s">
        <v>126</v>
      </c>
      <c r="C630" s="28">
        <f>VLOOKUP(VLOOKUP($B630,VName,2,FALSE),Regression_me_youth!$U$7:$AC$57,2,FALSE)</f>
        <v>-2539.88409512738</v>
      </c>
      <c r="D630" s="29">
        <f>VLOOKUP(VLOOKUP($B630,BTS!$E$2:$F$60,2,FALSE),Transpose_Avg_me_youth!$O$1:$AA$52,2,FALSE)</f>
        <v>0.0174418604651163</v>
      </c>
      <c r="E630" s="29">
        <f>VLOOKUP(VLOOKUP($B630,BTS!$E$2:$F$60,2,FALSE),Transpose_Avg_me_youth!$O$1:$AA$52,3,FALSE)</f>
        <v>0.0232558139534884</v>
      </c>
      <c r="F630" s="29">
        <f>VLOOKUP(VLOOKUP($B630,BTS!$E$2:$F$60,2,FALSE),Transpose_Avg_me_youth!$O$1:$AA$52,4,FALSE)</f>
        <v>0</v>
      </c>
      <c r="G630" s="29">
        <f>VLOOKUP(VLOOKUP($B630,BTS!$E$2:$F$60,2,FALSE),Transpose_Avg_me_youth!$O$1:$AA$52,5,FALSE)</f>
        <v>0.027027027027027</v>
      </c>
      <c r="H630" s="29">
        <f>VLOOKUP(VLOOKUP($B630,BTS!$E$2:$F$60,2,FALSE),Transpose_Avg_me_youth!$O$1:$AA$52,6,FALSE)</f>
        <v>0</v>
      </c>
      <c r="I630" s="29">
        <f>VLOOKUP(VLOOKUP($B630,BTS!$E$2:$F$60,2,FALSE),Transpose_Avg_me_youth!$O$1:$AA$52,7,FALSE)</f>
        <v>0</v>
      </c>
      <c r="J630" s="29">
        <f>VLOOKUP(VLOOKUP($B630,BTS!$E$2:$F$60,2,FALSE),Transpose_Avg_me_youth!$O$1:$AA$52,8,FALSE)</f>
        <v>0</v>
      </c>
      <c r="K630" s="29">
        <f>VLOOKUP(VLOOKUP($B630,BTS!$E$2:$F$60,2,FALSE),Transpose_Avg_me_youth!$O$1:$AA$52,9,FALSE)</f>
        <v>0</v>
      </c>
      <c r="L630" s="29">
        <f>VLOOKUP(VLOOKUP($B630,BTS!$E$2:$F$60,2,FALSE),Transpose_Avg_me_youth!$O$1:$AA$52,10,FALSE)</f>
        <v>0</v>
      </c>
      <c r="M630" s="29">
        <f>VLOOKUP(VLOOKUP($B630,BTS!$E$2:$F$60,2,FALSE),Transpose_Avg_me_youth!$O$1:$AA$52,11,FALSE)</f>
        <v>0</v>
      </c>
      <c r="N630" s="29">
        <f>VLOOKUP(VLOOKUP($B630,BTS!$E$2:$F$60,2,FALSE),Transpose_Avg_me_youth!$O$1:$AA$52,12,FALSE)</f>
        <v>0</v>
      </c>
      <c r="O630" s="110">
        <f>VLOOKUP(VLOOKUP($B630,BTS!$E$2:$F$60,2,FALSE),Transpose_Avg_me_youth!$O$1:$AA$52,13,FALSE)</f>
        <v>0</v>
      </c>
    </row>
    <row r="631" spans="1:15" ht="16" hidden="1" outlineLevel="1" thickBot="1">
      <c r="A631" s="27"/>
      <c r="B631" s="55" t="s">
        <v>127</v>
      </c>
      <c r="C631" s="28">
        <f>VLOOKUP(VLOOKUP($B631,VName,2,FALSE),Regression_me_youth!$U$7:$AC$57,2,FALSE)</f>
        <v>0</v>
      </c>
      <c r="D631" s="29">
        <f>VLOOKUP(VLOOKUP($B631,BTS!$E$2:$F$60,2,FALSE),Transpose_Avg_me_youth!$O$1:$AA$52,2,FALSE)</f>
        <v>0</v>
      </c>
      <c r="E631" s="29">
        <f>VLOOKUP(VLOOKUP($B631,BTS!$E$2:$F$60,2,FALSE),Transpose_Avg_me_youth!$O$1:$AA$52,3,FALSE)</f>
        <v>0</v>
      </c>
      <c r="F631" s="29">
        <f>VLOOKUP(VLOOKUP($B631,BTS!$E$2:$F$60,2,FALSE),Transpose_Avg_me_youth!$O$1:$AA$52,4,FALSE)</f>
        <v>0</v>
      </c>
      <c r="G631" s="29">
        <f>VLOOKUP(VLOOKUP($B631,BTS!$E$2:$F$60,2,FALSE),Transpose_Avg_me_youth!$O$1:$AA$52,5,FALSE)</f>
        <v>0</v>
      </c>
      <c r="H631" s="29">
        <f>VLOOKUP(VLOOKUP($B631,BTS!$E$2:$F$60,2,FALSE),Transpose_Avg_me_youth!$O$1:$AA$52,6,FALSE)</f>
        <v>0</v>
      </c>
      <c r="I631" s="29">
        <f>VLOOKUP(VLOOKUP($B631,BTS!$E$2:$F$60,2,FALSE),Transpose_Avg_me_youth!$O$1:$AA$52,7,FALSE)</f>
        <v>0</v>
      </c>
      <c r="J631" s="29">
        <f>VLOOKUP(VLOOKUP($B631,BTS!$E$2:$F$60,2,FALSE),Transpose_Avg_me_youth!$O$1:$AA$52,8,FALSE)</f>
        <v>0</v>
      </c>
      <c r="K631" s="29">
        <f>VLOOKUP(VLOOKUP($B631,BTS!$E$2:$F$60,2,FALSE),Transpose_Avg_me_youth!$O$1:$AA$52,9,FALSE)</f>
        <v>0</v>
      </c>
      <c r="L631" s="29">
        <f>VLOOKUP(VLOOKUP($B631,BTS!$E$2:$F$60,2,FALSE),Transpose_Avg_me_youth!$O$1:$AA$52,10,FALSE)</f>
        <v>0</v>
      </c>
      <c r="M631" s="29">
        <f>VLOOKUP(VLOOKUP($B631,BTS!$E$2:$F$60,2,FALSE),Transpose_Avg_me_youth!$O$1:$AA$52,11,FALSE)</f>
        <v>0</v>
      </c>
      <c r="N631" s="29">
        <f>VLOOKUP(VLOOKUP($B631,BTS!$E$2:$F$60,2,FALSE),Transpose_Avg_me_youth!$O$1:$AA$52,12,FALSE)</f>
        <v>0</v>
      </c>
      <c r="O631" s="110">
        <f>VLOOKUP(VLOOKUP($B631,BTS!$E$2:$F$60,2,FALSE),Transpose_Avg_me_youth!$O$1:$AA$52,13,FALSE)</f>
        <v>0</v>
      </c>
    </row>
    <row r="632" spans="1:15" ht="17" hidden="1" outlineLevel="1" thickBot="1">
      <c r="A632" s="27"/>
      <c r="B632" s="31" t="s">
        <v>128</v>
      </c>
      <c r="C632" s="28">
        <f>VLOOKUP(VLOOKUP($B632,VName,2,FALSE),Regression_me_youth!$U$7:$AC$57,2,FALSE)</f>
        <v>0</v>
      </c>
      <c r="D632" s="29">
        <f>VLOOKUP(VLOOKUP($B632,BTS!$E$2:$F$60,2,FALSE),Transpose_Avg_me_youth!$O$1:$AA$52,2,FALSE)</f>
        <v>0.796511627906977</v>
      </c>
      <c r="E632" s="29">
        <f>VLOOKUP(VLOOKUP($B632,BTS!$E$2:$F$60,2,FALSE),Transpose_Avg_me_youth!$O$1:$AA$52,3,FALSE)</f>
        <v>0.883720930232558</v>
      </c>
      <c r="F632" s="29">
        <f>VLOOKUP(VLOOKUP($B632,BTS!$E$2:$F$60,2,FALSE),Transpose_Avg_me_youth!$O$1:$AA$52,4,FALSE)</f>
        <v>1</v>
      </c>
      <c r="G632" s="29">
        <f>VLOOKUP(VLOOKUP($B632,BTS!$E$2:$F$60,2,FALSE),Transpose_Avg_me_youth!$O$1:$AA$52,5,FALSE)</f>
        <v>0.945945945945946</v>
      </c>
      <c r="H632" s="29">
        <f>VLOOKUP(VLOOKUP($B632,BTS!$E$2:$F$60,2,FALSE),Transpose_Avg_me_youth!$O$1:$AA$52,6,FALSE)</f>
        <v>0.666666666666667</v>
      </c>
      <c r="I632" s="29">
        <f>VLOOKUP(VLOOKUP($B632,BTS!$E$2:$F$60,2,FALSE),Transpose_Avg_me_youth!$O$1:$AA$52,7,FALSE)</f>
        <v>1</v>
      </c>
      <c r="J632" s="29">
        <f>VLOOKUP(VLOOKUP($B632,BTS!$E$2:$F$60,2,FALSE),Transpose_Avg_me_youth!$O$1:$AA$52,8,FALSE)</f>
        <v>0.833333333333333</v>
      </c>
      <c r="K632" s="29">
        <f>VLOOKUP(VLOOKUP($B632,BTS!$E$2:$F$60,2,FALSE),Transpose_Avg_me_youth!$O$1:$AA$52,9,FALSE)</f>
        <v>0.689655172413793</v>
      </c>
      <c r="L632" s="29">
        <f>VLOOKUP(VLOOKUP($B632,BTS!$E$2:$F$60,2,FALSE),Transpose_Avg_me_youth!$O$1:$AA$52,10,FALSE)</f>
        <v>0.888888888888889</v>
      </c>
      <c r="M632" s="29">
        <f>VLOOKUP(VLOOKUP($B632,BTS!$E$2:$F$60,2,FALSE),Transpose_Avg_me_youth!$O$1:$AA$52,11,FALSE)</f>
        <v>0.684210526315789</v>
      </c>
      <c r="N632" s="29">
        <f>VLOOKUP(VLOOKUP($B632,BTS!$E$2:$F$60,2,FALSE),Transpose_Avg_me_youth!$O$1:$AA$52,12,FALSE)</f>
        <v>0.891891891891892</v>
      </c>
      <c r="O632" s="110">
        <f>VLOOKUP(VLOOKUP($B632,BTS!$E$2:$F$60,2,FALSE),Transpose_Avg_me_youth!$O$1:$AA$52,13,FALSE)</f>
        <v>1</v>
      </c>
    </row>
    <row r="633" spans="1:15" ht="17" hidden="1" outlineLevel="1" thickBot="1">
      <c r="A633" s="27"/>
      <c r="B633" s="31" t="s">
        <v>189</v>
      </c>
      <c r="C633" s="28">
        <f>VLOOKUP(VLOOKUP($B633,VName,2,FALSE),Regression_me_youth!$U$7:$AC$57,2,FALSE)</f>
        <v>-33169.8545326502</v>
      </c>
      <c r="D633" s="29">
        <f>VLOOKUP(VLOOKUP($B633,BTS!$E$2:$F$60,2,FALSE),Transpose_Avg_me_youth!$O$1:$AA$52,2,FALSE)</f>
        <v>0.209898</v>
      </c>
      <c r="E633" s="29">
        <f>VLOOKUP(VLOOKUP($B633,BTS!$E$2:$F$60,2,FALSE),Transpose_Avg_me_youth!$O$1:$AA$52,3,FALSE)</f>
        <v>0.172447</v>
      </c>
      <c r="F633" s="29">
        <f>VLOOKUP(VLOOKUP($B633,BTS!$E$2:$F$60,2,FALSE),Transpose_Avg_me_youth!$O$1:$AA$52,4,FALSE)</f>
        <v>0.201296</v>
      </c>
      <c r="G633" s="29">
        <f>VLOOKUP(VLOOKUP($B633,BTS!$E$2:$F$60,2,FALSE),Transpose_Avg_me_youth!$O$1:$AA$52,5,FALSE)</f>
        <v>0.165531</v>
      </c>
      <c r="H633" s="29">
        <f>VLOOKUP(VLOOKUP($B633,BTS!$E$2:$F$60,2,FALSE),Transpose_Avg_me_youth!$O$1:$AA$52,6,FALSE)</f>
        <v>0.268178</v>
      </c>
      <c r="I633" s="29">
        <f>VLOOKUP(VLOOKUP($B633,BTS!$E$2:$F$60,2,FALSE),Transpose_Avg_me_youth!$O$1:$AA$52,7,FALSE)</f>
        <v>0.185715</v>
      </c>
      <c r="J633" s="29">
        <f>VLOOKUP(VLOOKUP($B633,BTS!$E$2:$F$60,2,FALSE),Transpose_Avg_me_youth!$O$1:$AA$52,8,FALSE)</f>
        <v>0.204287</v>
      </c>
      <c r="K633" s="29">
        <f>VLOOKUP(VLOOKUP($B633,BTS!$E$2:$F$60,2,FALSE),Transpose_Avg_me_youth!$O$1:$AA$52,9,FALSE)</f>
        <v>0.155081</v>
      </c>
      <c r="L633" s="29">
        <f>VLOOKUP(VLOOKUP($B633,BTS!$E$2:$F$60,2,FALSE),Transpose_Avg_me_youth!$O$1:$AA$52,10,FALSE)</f>
        <v>0.192166</v>
      </c>
      <c r="M633" s="29">
        <f>VLOOKUP(VLOOKUP($B633,BTS!$E$2:$F$60,2,FALSE),Transpose_Avg_me_youth!$O$1:$AA$52,11,FALSE)</f>
        <v>0.250916</v>
      </c>
      <c r="N633" s="29">
        <f>VLOOKUP(VLOOKUP($B633,BTS!$E$2:$F$60,2,FALSE),Transpose_Avg_me_youth!$O$1:$AA$52,12,FALSE)</f>
        <v>0.194482</v>
      </c>
      <c r="O633" s="110">
        <f>VLOOKUP(VLOOKUP($B633,BTS!$E$2:$F$60,2,FALSE),Transpose_Avg_me_youth!$O$1:$AA$52,13,FALSE)</f>
        <v>0.190765</v>
      </c>
    </row>
    <row r="634" spans="1:15" ht="16" hidden="1" outlineLevel="1" thickBot="1">
      <c r="A634" s="27"/>
      <c r="B634" s="55" t="s">
        <v>131</v>
      </c>
      <c r="C634" s="28">
        <f>VLOOKUP(VLOOKUP($B634,VName,2,FALSE),Regression_me_youth!$U$7:$AC$57,2,FALSE)</f>
        <v>10718.7958538674</v>
      </c>
      <c r="D634" s="29">
        <f>VLOOKUP(VLOOKUP($B634,BTS!$E$2:$F$60,2,FALSE),Transpose_Avg_me_youth!$O$1:$AA$52,2,FALSE)</f>
        <v>0</v>
      </c>
      <c r="E634" s="29">
        <f>VLOOKUP(VLOOKUP($B634,BTS!$E$2:$F$60,2,FALSE),Transpose_Avg_me_youth!$O$1:$AA$52,3,FALSE)</f>
        <v>0</v>
      </c>
      <c r="F634" s="29">
        <f>VLOOKUP(VLOOKUP($B634,BTS!$E$2:$F$60,2,FALSE),Transpose_Avg_me_youth!$O$1:$AA$52,4,FALSE)</f>
        <v>0</v>
      </c>
      <c r="G634" s="29">
        <f>VLOOKUP(VLOOKUP($B634,BTS!$E$2:$F$60,2,FALSE),Transpose_Avg_me_youth!$O$1:$AA$52,5,FALSE)</f>
        <v>0</v>
      </c>
      <c r="H634" s="29">
        <f>VLOOKUP(VLOOKUP($B634,BTS!$E$2:$F$60,2,FALSE),Transpose_Avg_me_youth!$O$1:$AA$52,6,FALSE)</f>
        <v>0</v>
      </c>
      <c r="I634" s="29">
        <f>VLOOKUP(VLOOKUP($B634,BTS!$E$2:$F$60,2,FALSE),Transpose_Avg_me_youth!$O$1:$AA$52,7,FALSE)</f>
        <v>0</v>
      </c>
      <c r="J634" s="29">
        <f>VLOOKUP(VLOOKUP($B634,BTS!$E$2:$F$60,2,FALSE),Transpose_Avg_me_youth!$O$1:$AA$52,8,FALSE)</f>
        <v>0</v>
      </c>
      <c r="K634" s="29">
        <f>VLOOKUP(VLOOKUP($B634,BTS!$E$2:$F$60,2,FALSE),Transpose_Avg_me_youth!$O$1:$AA$52,9,FALSE)</f>
        <v>0</v>
      </c>
      <c r="L634" s="29">
        <f>VLOOKUP(VLOOKUP($B634,BTS!$E$2:$F$60,2,FALSE),Transpose_Avg_me_youth!$O$1:$AA$52,10,FALSE)</f>
        <v>0</v>
      </c>
      <c r="M634" s="29">
        <f>VLOOKUP(VLOOKUP($B634,BTS!$E$2:$F$60,2,FALSE),Transpose_Avg_me_youth!$O$1:$AA$52,11,FALSE)</f>
        <v>0</v>
      </c>
      <c r="N634" s="29">
        <f>VLOOKUP(VLOOKUP($B634,BTS!$E$2:$F$60,2,FALSE),Transpose_Avg_me_youth!$O$1:$AA$52,12,FALSE)</f>
        <v>0</v>
      </c>
      <c r="O634" s="110">
        <f>VLOOKUP(VLOOKUP($B634,BTS!$E$2:$F$60,2,FALSE),Transpose_Avg_me_youth!$O$1:$AA$52,13,FALSE)</f>
        <v>0</v>
      </c>
    </row>
    <row r="635" spans="1:15" ht="16" hidden="1" outlineLevel="1" thickBot="1">
      <c r="A635" s="27"/>
      <c r="B635" s="55" t="s">
        <v>132</v>
      </c>
      <c r="C635" s="28">
        <f>VLOOKUP(VLOOKUP($B635,VName,2,FALSE),Regression_me_youth!$U$7:$AC$57,2,FALSE)</f>
        <v>0</v>
      </c>
      <c r="D635" s="29">
        <f>VLOOKUP(VLOOKUP($B635,BTS!$E$2:$F$60,2,FALSE),Transpose_Avg_me_youth!$O$1:$AA$52,2,FALSE)</f>
        <v>0.337209302325581</v>
      </c>
      <c r="E635" s="29">
        <f>VLOOKUP(VLOOKUP($B635,BTS!$E$2:$F$60,2,FALSE),Transpose_Avg_me_youth!$O$1:$AA$52,3,FALSE)</f>
        <v>0.209302325581395</v>
      </c>
      <c r="F635" s="29">
        <f>VLOOKUP(VLOOKUP($B635,BTS!$E$2:$F$60,2,FALSE),Transpose_Avg_me_youth!$O$1:$AA$52,4,FALSE)</f>
        <v>0.136363636363636</v>
      </c>
      <c r="G635" s="29">
        <f>VLOOKUP(VLOOKUP($B635,BTS!$E$2:$F$60,2,FALSE),Transpose_Avg_me_youth!$O$1:$AA$52,5,FALSE)</f>
        <v>0.0810810810810811</v>
      </c>
      <c r="H635" s="29">
        <f>VLOOKUP(VLOOKUP($B635,BTS!$E$2:$F$60,2,FALSE),Transpose_Avg_me_youth!$O$1:$AA$52,6,FALSE)</f>
        <v>0.259259259259259</v>
      </c>
      <c r="I635" s="29">
        <f>VLOOKUP(VLOOKUP($B635,BTS!$E$2:$F$60,2,FALSE),Transpose_Avg_me_youth!$O$1:$AA$52,7,FALSE)</f>
        <v>0.111111111111111</v>
      </c>
      <c r="J635" s="29">
        <f>VLOOKUP(VLOOKUP($B635,BTS!$E$2:$F$60,2,FALSE),Transpose_Avg_me_youth!$O$1:$AA$52,8,FALSE)</f>
        <v>0.333333333333333</v>
      </c>
      <c r="K635" s="29">
        <f>VLOOKUP(VLOOKUP($B635,BTS!$E$2:$F$60,2,FALSE),Transpose_Avg_me_youth!$O$1:$AA$52,9,FALSE)</f>
        <v>0.310344827586207</v>
      </c>
      <c r="L635" s="29">
        <f>VLOOKUP(VLOOKUP($B635,BTS!$E$2:$F$60,2,FALSE),Transpose_Avg_me_youth!$O$1:$AA$52,10,FALSE)</f>
        <v>0</v>
      </c>
      <c r="M635" s="29">
        <f>VLOOKUP(VLOOKUP($B635,BTS!$E$2:$F$60,2,FALSE),Transpose_Avg_me_youth!$O$1:$AA$52,11,FALSE)</f>
        <v>0.157894736842105</v>
      </c>
      <c r="N635" s="29">
        <f>VLOOKUP(VLOOKUP($B635,BTS!$E$2:$F$60,2,FALSE),Transpose_Avg_me_youth!$O$1:$AA$52,12,FALSE)</f>
        <v>0.108108108108108</v>
      </c>
      <c r="O635" s="110">
        <f>VLOOKUP(VLOOKUP($B635,BTS!$E$2:$F$60,2,FALSE),Transpose_Avg_me_youth!$O$1:$AA$52,13,FALSE)</f>
        <v>0.444444444444444</v>
      </c>
    </row>
    <row r="636" spans="1:15" ht="16" hidden="1" outlineLevel="1" thickBot="1">
      <c r="A636" s="27"/>
      <c r="B636" s="55" t="s">
        <v>133</v>
      </c>
      <c r="C636" s="28">
        <f>VLOOKUP(VLOOKUP($B636,VName,2,FALSE),Regression_me_youth!$U$7:$AC$57,2,FALSE)</f>
        <v>0</v>
      </c>
      <c r="D636" s="29">
        <f>VLOOKUP(VLOOKUP($B636,BTS!$E$2:$F$60,2,FALSE),Transpose_Avg_me_youth!$O$1:$AA$52,2,FALSE)</f>
        <v>0</v>
      </c>
      <c r="E636" s="29">
        <f>VLOOKUP(VLOOKUP($B636,BTS!$E$2:$F$60,2,FALSE),Transpose_Avg_me_youth!$O$1:$AA$52,3,FALSE)</f>
        <v>0</v>
      </c>
      <c r="F636" s="29">
        <f>VLOOKUP(VLOOKUP($B636,BTS!$E$2:$F$60,2,FALSE),Transpose_Avg_me_youth!$O$1:$AA$52,4,FALSE)</f>
        <v>0</v>
      </c>
      <c r="G636" s="29">
        <f>VLOOKUP(VLOOKUP($B636,BTS!$E$2:$F$60,2,FALSE),Transpose_Avg_me_youth!$O$1:$AA$52,5,FALSE)</f>
        <v>0</v>
      </c>
      <c r="H636" s="29">
        <f>VLOOKUP(VLOOKUP($B636,BTS!$E$2:$F$60,2,FALSE),Transpose_Avg_me_youth!$O$1:$AA$52,6,FALSE)</f>
        <v>0</v>
      </c>
      <c r="I636" s="29">
        <f>VLOOKUP(VLOOKUP($B636,BTS!$E$2:$F$60,2,FALSE),Transpose_Avg_me_youth!$O$1:$AA$52,7,FALSE)</f>
        <v>0</v>
      </c>
      <c r="J636" s="29">
        <f>VLOOKUP(VLOOKUP($B636,BTS!$E$2:$F$60,2,FALSE),Transpose_Avg_me_youth!$O$1:$AA$52,8,FALSE)</f>
        <v>0</v>
      </c>
      <c r="K636" s="29">
        <f>VLOOKUP(VLOOKUP($B636,BTS!$E$2:$F$60,2,FALSE),Transpose_Avg_me_youth!$O$1:$AA$52,9,FALSE)</f>
        <v>0</v>
      </c>
      <c r="L636" s="29">
        <f>VLOOKUP(VLOOKUP($B636,BTS!$E$2:$F$60,2,FALSE),Transpose_Avg_me_youth!$O$1:$AA$52,10,FALSE)</f>
        <v>0</v>
      </c>
      <c r="M636" s="29">
        <f>VLOOKUP(VLOOKUP($B636,BTS!$E$2:$F$60,2,FALSE),Transpose_Avg_me_youth!$O$1:$AA$52,11,FALSE)</f>
        <v>0</v>
      </c>
      <c r="N636" s="29">
        <f>VLOOKUP(VLOOKUP($B636,BTS!$E$2:$F$60,2,FALSE),Transpose_Avg_me_youth!$O$1:$AA$52,12,FALSE)</f>
        <v>0.027027027027027</v>
      </c>
      <c r="O636" s="110">
        <f>VLOOKUP(VLOOKUP($B636,BTS!$E$2:$F$60,2,FALSE),Transpose_Avg_me_youth!$O$1:$AA$52,13,FALSE)</f>
        <v>0</v>
      </c>
    </row>
    <row r="637" spans="1:15" ht="17" hidden="1" outlineLevel="1" thickBot="1">
      <c r="A637" s="27"/>
      <c r="B637" s="31" t="s">
        <v>134</v>
      </c>
      <c r="C637" s="28">
        <f>VLOOKUP(VLOOKUP($B637,VName,2,FALSE),Regression_me_youth!$U$7:$AC$57,2,FALSE)</f>
        <v>1888.57515115005</v>
      </c>
      <c r="D637" s="29">
        <f>VLOOKUP(VLOOKUP($B637,BTS!$E$2:$F$60,2,FALSE),Transpose_Avg_me_youth!$O$1:$AA$52,2,FALSE)</f>
        <v>0.00581395348837209</v>
      </c>
      <c r="E637" s="29">
        <f>VLOOKUP(VLOOKUP($B637,BTS!$E$2:$F$60,2,FALSE),Transpose_Avg_me_youth!$O$1:$AA$52,3,FALSE)</f>
        <v>0.0697674418604651</v>
      </c>
      <c r="F637" s="29">
        <f>VLOOKUP(VLOOKUP($B637,BTS!$E$2:$F$60,2,FALSE),Transpose_Avg_me_youth!$O$1:$AA$52,4,FALSE)</f>
        <v>0.0681818181818182</v>
      </c>
      <c r="G637" s="29">
        <f>VLOOKUP(VLOOKUP($B637,BTS!$E$2:$F$60,2,FALSE),Transpose_Avg_me_youth!$O$1:$AA$52,5,FALSE)</f>
        <v>0.027027027027027</v>
      </c>
      <c r="H637" s="29">
        <f>VLOOKUP(VLOOKUP($B637,BTS!$E$2:$F$60,2,FALSE),Transpose_Avg_me_youth!$O$1:$AA$52,6,FALSE)</f>
        <v>0.037037037037037</v>
      </c>
      <c r="I637" s="29">
        <f>VLOOKUP(VLOOKUP($B637,BTS!$E$2:$F$60,2,FALSE),Transpose_Avg_me_youth!$O$1:$AA$52,7,FALSE)</f>
        <v>0</v>
      </c>
      <c r="J637" s="29">
        <f>VLOOKUP(VLOOKUP($B637,BTS!$E$2:$F$60,2,FALSE),Transpose_Avg_me_youth!$O$1:$AA$52,8,FALSE)</f>
        <v>0</v>
      </c>
      <c r="K637" s="29">
        <f>VLOOKUP(VLOOKUP($B637,BTS!$E$2:$F$60,2,FALSE),Transpose_Avg_me_youth!$O$1:$AA$52,9,FALSE)</f>
        <v>0</v>
      </c>
      <c r="L637" s="29">
        <f>VLOOKUP(VLOOKUP($B637,BTS!$E$2:$F$60,2,FALSE),Transpose_Avg_me_youth!$O$1:$AA$52,10,FALSE)</f>
        <v>0</v>
      </c>
      <c r="M637" s="29">
        <f>VLOOKUP(VLOOKUP($B637,BTS!$E$2:$F$60,2,FALSE),Transpose_Avg_me_youth!$O$1:$AA$52,11,FALSE)</f>
        <v>0</v>
      </c>
      <c r="N637" s="29">
        <f>VLOOKUP(VLOOKUP($B637,BTS!$E$2:$F$60,2,FALSE),Transpose_Avg_me_youth!$O$1:$AA$52,12,FALSE)</f>
        <v>0.027027027027027</v>
      </c>
      <c r="O637" s="110">
        <f>VLOOKUP(VLOOKUP($B637,BTS!$E$2:$F$60,2,FALSE),Transpose_Avg_me_youth!$O$1:$AA$52,13,FALSE)</f>
        <v>0.0555555555555556</v>
      </c>
    </row>
    <row r="638" spans="1:15" ht="17" hidden="1" outlineLevel="1" thickBot="1">
      <c r="A638" s="27"/>
      <c r="B638" s="31" t="s">
        <v>135</v>
      </c>
      <c r="C638" s="28">
        <f>VLOOKUP(VLOOKUP($B638,VName,2,FALSE),Regression_me_youth!$U$7:$AC$57,2,FALSE)</f>
        <v>0</v>
      </c>
      <c r="D638" s="29">
        <f>VLOOKUP(VLOOKUP($B638,BTS!$E$2:$F$60,2,FALSE),Transpose_Avg_me_youth!$O$1:$AA$52,2,FALSE)</f>
        <v>0.0872093023255814</v>
      </c>
      <c r="E638" s="29">
        <f>VLOOKUP(VLOOKUP($B638,BTS!$E$2:$F$60,2,FALSE),Transpose_Avg_me_youth!$O$1:$AA$52,3,FALSE)</f>
        <v>0.13953488372093</v>
      </c>
      <c r="F638" s="29">
        <f>VLOOKUP(VLOOKUP($B638,BTS!$E$2:$F$60,2,FALSE),Transpose_Avg_me_youth!$O$1:$AA$52,4,FALSE)</f>
        <v>0</v>
      </c>
      <c r="G638" s="29">
        <f>VLOOKUP(VLOOKUP($B638,BTS!$E$2:$F$60,2,FALSE),Transpose_Avg_me_youth!$O$1:$AA$52,5,FALSE)</f>
        <v>0.0540540540540541</v>
      </c>
      <c r="H638" s="29">
        <f>VLOOKUP(VLOOKUP($B638,BTS!$E$2:$F$60,2,FALSE),Transpose_Avg_me_youth!$O$1:$AA$52,6,FALSE)</f>
        <v>0.222222222222222</v>
      </c>
      <c r="I638" s="29">
        <f>VLOOKUP(VLOOKUP($B638,BTS!$E$2:$F$60,2,FALSE),Transpose_Avg_me_youth!$O$1:$AA$52,7,FALSE)</f>
        <v>0</v>
      </c>
      <c r="J638" s="29">
        <f>VLOOKUP(VLOOKUP($B638,BTS!$E$2:$F$60,2,FALSE),Transpose_Avg_me_youth!$O$1:$AA$52,8,FALSE)</f>
        <v>0</v>
      </c>
      <c r="K638" s="29">
        <f>VLOOKUP(VLOOKUP($B638,BTS!$E$2:$F$60,2,FALSE),Transpose_Avg_me_youth!$O$1:$AA$52,9,FALSE)</f>
        <v>0.0689655172413793</v>
      </c>
      <c r="L638" s="29">
        <f>VLOOKUP(VLOOKUP($B638,BTS!$E$2:$F$60,2,FALSE),Transpose_Avg_me_youth!$O$1:$AA$52,10,FALSE)</f>
        <v>0</v>
      </c>
      <c r="M638" s="29">
        <f>VLOOKUP(VLOOKUP($B638,BTS!$E$2:$F$60,2,FALSE),Transpose_Avg_me_youth!$O$1:$AA$52,11,FALSE)</f>
        <v>0.0526315789473684</v>
      </c>
      <c r="N638" s="29">
        <f>VLOOKUP(VLOOKUP($B638,BTS!$E$2:$F$60,2,FALSE),Transpose_Avg_me_youth!$O$1:$AA$52,12,FALSE)</f>
        <v>0.108108108108108</v>
      </c>
      <c r="O638" s="110">
        <f>VLOOKUP(VLOOKUP($B638,BTS!$E$2:$F$60,2,FALSE),Transpose_Avg_me_youth!$O$1:$AA$52,13,FALSE)</f>
        <v>0.111111111111111</v>
      </c>
    </row>
    <row r="639" spans="1:15" ht="17" hidden="1" outlineLevel="1" thickBot="1">
      <c r="A639" s="27"/>
      <c r="B639" s="31" t="s">
        <v>136</v>
      </c>
      <c r="C639" s="28">
        <f>VLOOKUP(VLOOKUP($B639,VName,2,FALSE),Regression_me_youth!$U$7:$AC$57,2,FALSE)</f>
        <v>0</v>
      </c>
      <c r="D639" s="29">
        <f>VLOOKUP(VLOOKUP($B639,BTS!$E$2:$F$60,2,FALSE),Transpose_Avg_me_youth!$O$1:$AA$52,2,FALSE)</f>
        <v>0.0348837209302326</v>
      </c>
      <c r="E639" s="29">
        <f>VLOOKUP(VLOOKUP($B639,BTS!$E$2:$F$60,2,FALSE),Transpose_Avg_me_youth!$O$1:$AA$52,3,FALSE)</f>
        <v>0.0930232558139535</v>
      </c>
      <c r="F639" s="29">
        <f>VLOOKUP(VLOOKUP($B639,BTS!$E$2:$F$60,2,FALSE),Transpose_Avg_me_youth!$O$1:$AA$52,4,FALSE)</f>
        <v>0.0454545454545455</v>
      </c>
      <c r="G639" s="29">
        <f>VLOOKUP(VLOOKUP($B639,BTS!$E$2:$F$60,2,FALSE),Transpose_Avg_me_youth!$O$1:$AA$52,5,FALSE)</f>
        <v>0.027027027027027</v>
      </c>
      <c r="H639" s="29">
        <f>VLOOKUP(VLOOKUP($B639,BTS!$E$2:$F$60,2,FALSE),Transpose_Avg_me_youth!$O$1:$AA$52,6,FALSE)</f>
        <v>0.0185185185185185</v>
      </c>
      <c r="I639" s="29">
        <f>VLOOKUP(VLOOKUP($B639,BTS!$E$2:$F$60,2,FALSE),Transpose_Avg_me_youth!$O$1:$AA$52,7,FALSE)</f>
        <v>0</v>
      </c>
      <c r="J639" s="29">
        <f>VLOOKUP(VLOOKUP($B639,BTS!$E$2:$F$60,2,FALSE),Transpose_Avg_me_youth!$O$1:$AA$52,8,FALSE)</f>
        <v>0</v>
      </c>
      <c r="K639" s="29">
        <f>VLOOKUP(VLOOKUP($B639,BTS!$E$2:$F$60,2,FALSE),Transpose_Avg_me_youth!$O$1:$AA$52,9,FALSE)</f>
        <v>0</v>
      </c>
      <c r="L639" s="29">
        <f>VLOOKUP(VLOOKUP($B639,BTS!$E$2:$F$60,2,FALSE),Transpose_Avg_me_youth!$O$1:$AA$52,10,FALSE)</f>
        <v>0.222222222222222</v>
      </c>
      <c r="M639" s="29">
        <f>VLOOKUP(VLOOKUP($B639,BTS!$E$2:$F$60,2,FALSE),Transpose_Avg_me_youth!$O$1:$AA$52,11,FALSE)</f>
        <v>0</v>
      </c>
      <c r="N639" s="29">
        <f>VLOOKUP(VLOOKUP($B639,BTS!$E$2:$F$60,2,FALSE),Transpose_Avg_me_youth!$O$1:$AA$52,12,FALSE)</f>
        <v>0</v>
      </c>
      <c r="O639" s="110">
        <f>VLOOKUP(VLOOKUP($B639,BTS!$E$2:$F$60,2,FALSE),Transpose_Avg_me_youth!$O$1:$AA$52,13,FALSE)</f>
        <v>0.111111111111111</v>
      </c>
    </row>
    <row r="640" spans="1:15" ht="17" hidden="1" outlineLevel="1" thickBot="1">
      <c r="A640" s="27"/>
      <c r="B640" s="31" t="s">
        <v>137</v>
      </c>
      <c r="C640" s="28">
        <f>VLOOKUP(VLOOKUP($B640,VName,2,FALSE),Regression_me_youth!$U$7:$AC$57,2,FALSE)</f>
        <v>0</v>
      </c>
      <c r="D640" s="29">
        <f>VLOOKUP(VLOOKUP($B640,BTS!$E$2:$F$60,2,FALSE),Transpose_Avg_me_youth!$O$1:$AA$52,2,FALSE)</f>
        <v>0.104651162790698</v>
      </c>
      <c r="E640" s="29">
        <f>VLOOKUP(VLOOKUP($B640,BTS!$E$2:$F$60,2,FALSE),Transpose_Avg_me_youth!$O$1:$AA$52,3,FALSE)</f>
        <v>0.186046511627907</v>
      </c>
      <c r="F640" s="29">
        <f>VLOOKUP(VLOOKUP($B640,BTS!$E$2:$F$60,2,FALSE),Transpose_Avg_me_youth!$O$1:$AA$52,4,FALSE)</f>
        <v>0</v>
      </c>
      <c r="G640" s="29">
        <f>VLOOKUP(VLOOKUP($B640,BTS!$E$2:$F$60,2,FALSE),Transpose_Avg_me_youth!$O$1:$AA$52,5,FALSE)</f>
        <v>0.0540540540540541</v>
      </c>
      <c r="H640" s="29">
        <f>VLOOKUP(VLOOKUP($B640,BTS!$E$2:$F$60,2,FALSE),Transpose_Avg_me_youth!$O$1:$AA$52,6,FALSE)</f>
        <v>0.0740740740740741</v>
      </c>
      <c r="I640" s="29">
        <f>VLOOKUP(VLOOKUP($B640,BTS!$E$2:$F$60,2,FALSE),Transpose_Avg_me_youth!$O$1:$AA$52,7,FALSE)</f>
        <v>0</v>
      </c>
      <c r="J640" s="29">
        <f>VLOOKUP(VLOOKUP($B640,BTS!$E$2:$F$60,2,FALSE),Transpose_Avg_me_youth!$O$1:$AA$52,8,FALSE)</f>
        <v>0.166666666666667</v>
      </c>
      <c r="K640" s="29">
        <f>VLOOKUP(VLOOKUP($B640,BTS!$E$2:$F$60,2,FALSE),Transpose_Avg_me_youth!$O$1:$AA$52,9,FALSE)</f>
        <v>0.275862068965517</v>
      </c>
      <c r="L640" s="29">
        <f>VLOOKUP(VLOOKUP($B640,BTS!$E$2:$F$60,2,FALSE),Transpose_Avg_me_youth!$O$1:$AA$52,10,FALSE)</f>
        <v>0.111111111111111</v>
      </c>
      <c r="M640" s="29">
        <f>VLOOKUP(VLOOKUP($B640,BTS!$E$2:$F$60,2,FALSE),Transpose_Avg_me_youth!$O$1:$AA$52,11,FALSE)</f>
        <v>0.0526315789473684</v>
      </c>
      <c r="N640" s="29">
        <f>VLOOKUP(VLOOKUP($B640,BTS!$E$2:$F$60,2,FALSE),Transpose_Avg_me_youth!$O$1:$AA$52,12,FALSE)</f>
        <v>0.027027027027027</v>
      </c>
      <c r="O640" s="110">
        <f>VLOOKUP(VLOOKUP($B640,BTS!$E$2:$F$60,2,FALSE),Transpose_Avg_me_youth!$O$1:$AA$52,13,FALSE)</f>
        <v>0.111111111111111</v>
      </c>
    </row>
    <row r="641" spans="1:15" ht="17" hidden="1" outlineLevel="1" thickBot="1">
      <c r="A641" s="27"/>
      <c r="B641" s="31" t="s">
        <v>138</v>
      </c>
      <c r="C641" s="28">
        <f>VLOOKUP(VLOOKUP($B641,VName,2,FALSE),Regression_me_youth!$U$7:$AC$57,2,FALSE)</f>
        <v>-1562.21144182773</v>
      </c>
      <c r="D641" s="29">
        <f>VLOOKUP(VLOOKUP($B641,BTS!$E$2:$F$60,2,FALSE),Transpose_Avg_me_youth!$O$1:$AA$52,2,FALSE)</f>
        <v>0.0348837209302326</v>
      </c>
      <c r="E641" s="29">
        <f>VLOOKUP(VLOOKUP($B641,BTS!$E$2:$F$60,2,FALSE),Transpose_Avg_me_youth!$O$1:$AA$52,3,FALSE)</f>
        <v>0.0232558139534884</v>
      </c>
      <c r="F641" s="29">
        <f>VLOOKUP(VLOOKUP($B641,BTS!$E$2:$F$60,2,FALSE),Transpose_Avg_me_youth!$O$1:$AA$52,4,FALSE)</f>
        <v>0</v>
      </c>
      <c r="G641" s="29">
        <f>VLOOKUP(VLOOKUP($B641,BTS!$E$2:$F$60,2,FALSE),Transpose_Avg_me_youth!$O$1:$AA$52,5,FALSE)</f>
        <v>0</v>
      </c>
      <c r="H641" s="29">
        <f>VLOOKUP(VLOOKUP($B641,BTS!$E$2:$F$60,2,FALSE),Transpose_Avg_me_youth!$O$1:$AA$52,6,FALSE)</f>
        <v>0</v>
      </c>
      <c r="I641" s="29">
        <f>VLOOKUP(VLOOKUP($B641,BTS!$E$2:$F$60,2,FALSE),Transpose_Avg_me_youth!$O$1:$AA$52,7,FALSE)</f>
        <v>0.111111111111111</v>
      </c>
      <c r="J641" s="29">
        <f>VLOOKUP(VLOOKUP($B641,BTS!$E$2:$F$60,2,FALSE),Transpose_Avg_me_youth!$O$1:$AA$52,8,FALSE)</f>
        <v>0</v>
      </c>
      <c r="K641" s="29">
        <f>VLOOKUP(VLOOKUP($B641,BTS!$E$2:$F$60,2,FALSE),Transpose_Avg_me_youth!$O$1:$AA$52,9,FALSE)</f>
        <v>0.0344827586206897</v>
      </c>
      <c r="L641" s="29">
        <f>VLOOKUP(VLOOKUP($B641,BTS!$E$2:$F$60,2,FALSE),Transpose_Avg_me_youth!$O$1:$AA$52,10,FALSE)</f>
        <v>0.222222222222222</v>
      </c>
      <c r="M641" s="29">
        <f>VLOOKUP(VLOOKUP($B641,BTS!$E$2:$F$60,2,FALSE),Transpose_Avg_me_youth!$O$1:$AA$52,11,FALSE)</f>
        <v>0.0526315789473684</v>
      </c>
      <c r="N641" s="29">
        <f>VLOOKUP(VLOOKUP($B641,BTS!$E$2:$F$60,2,FALSE),Transpose_Avg_me_youth!$O$1:$AA$52,12,FALSE)</f>
        <v>0</v>
      </c>
      <c r="O641" s="110">
        <f>VLOOKUP(VLOOKUP($B641,BTS!$E$2:$F$60,2,FALSE),Transpose_Avg_me_youth!$O$1:$AA$52,13,FALSE)</f>
        <v>0</v>
      </c>
    </row>
    <row r="642" spans="1:15" ht="17" hidden="1" outlineLevel="1" thickBot="1">
      <c r="A642" s="27"/>
      <c r="B642" s="31" t="s">
        <v>139</v>
      </c>
      <c r="C642" s="28">
        <f>VLOOKUP(VLOOKUP($B642,VName,2,FALSE),Regression_me_youth!$U$7:$AC$57,2,FALSE)</f>
        <v>0</v>
      </c>
      <c r="D642" s="29">
        <f>VLOOKUP(VLOOKUP($B642,BTS!$E$2:$F$60,2,FALSE),Transpose_Avg_me_youth!$O$1:$AA$52,2,FALSE)</f>
        <v>0</v>
      </c>
      <c r="E642" s="29">
        <f>VLOOKUP(VLOOKUP($B642,BTS!$E$2:$F$60,2,FALSE),Transpose_Avg_me_youth!$O$1:$AA$52,3,FALSE)</f>
        <v>0</v>
      </c>
      <c r="F642" s="29">
        <f>VLOOKUP(VLOOKUP($B642,BTS!$E$2:$F$60,2,FALSE),Transpose_Avg_me_youth!$O$1:$AA$52,4,FALSE)</f>
        <v>0</v>
      </c>
      <c r="G642" s="29">
        <f>VLOOKUP(VLOOKUP($B642,BTS!$E$2:$F$60,2,FALSE),Transpose_Avg_me_youth!$O$1:$AA$52,5,FALSE)</f>
        <v>0</v>
      </c>
      <c r="H642" s="29">
        <f>VLOOKUP(VLOOKUP($B642,BTS!$E$2:$F$60,2,FALSE),Transpose_Avg_me_youth!$O$1:$AA$52,6,FALSE)</f>
        <v>0</v>
      </c>
      <c r="I642" s="29">
        <f>VLOOKUP(VLOOKUP($B642,BTS!$E$2:$F$60,2,FALSE),Transpose_Avg_me_youth!$O$1:$AA$52,7,FALSE)</f>
        <v>0</v>
      </c>
      <c r="J642" s="29">
        <f>VLOOKUP(VLOOKUP($B642,BTS!$E$2:$F$60,2,FALSE),Transpose_Avg_me_youth!$O$1:$AA$52,8,FALSE)</f>
        <v>0</v>
      </c>
      <c r="K642" s="29">
        <f>VLOOKUP(VLOOKUP($B642,BTS!$E$2:$F$60,2,FALSE),Transpose_Avg_me_youth!$O$1:$AA$52,9,FALSE)</f>
        <v>0</v>
      </c>
      <c r="L642" s="29">
        <f>VLOOKUP(VLOOKUP($B642,BTS!$E$2:$F$60,2,FALSE),Transpose_Avg_me_youth!$O$1:$AA$52,10,FALSE)</f>
        <v>0</v>
      </c>
      <c r="M642" s="29">
        <f>VLOOKUP(VLOOKUP($B642,BTS!$E$2:$F$60,2,FALSE),Transpose_Avg_me_youth!$O$1:$AA$52,11,FALSE)</f>
        <v>0</v>
      </c>
      <c r="N642" s="29">
        <f>VLOOKUP(VLOOKUP($B642,BTS!$E$2:$F$60,2,FALSE),Transpose_Avg_me_youth!$O$1:$AA$52,12,FALSE)</f>
        <v>0</v>
      </c>
      <c r="O642" s="110">
        <f>VLOOKUP(VLOOKUP($B642,BTS!$E$2:$F$60,2,FALSE),Transpose_Avg_me_youth!$O$1:$AA$52,13,FALSE)</f>
        <v>0</v>
      </c>
    </row>
    <row r="643" spans="1:15" ht="17" hidden="1" outlineLevel="1" thickBot="1">
      <c r="A643" s="27"/>
      <c r="B643" s="31" t="s">
        <v>140</v>
      </c>
      <c r="C643" s="28">
        <f>VLOOKUP(VLOOKUP($B643,VName,2,FALSE),Regression_me_youth!$U$7:$AC$57,2,FALSE)</f>
        <v>3132.03677780432</v>
      </c>
      <c r="D643" s="29">
        <f>VLOOKUP(VLOOKUP($B643,BTS!$E$2:$F$60,2,FALSE),Transpose_Avg_me_youth!$O$1:$AA$52,2,FALSE)</f>
        <v>0.044715</v>
      </c>
      <c r="E643" s="29">
        <f>VLOOKUP(VLOOKUP($B643,BTS!$E$2:$F$60,2,FALSE),Transpose_Avg_me_youth!$O$1:$AA$52,3,FALSE)</f>
        <v>0.039908</v>
      </c>
      <c r="F643" s="29">
        <f>VLOOKUP(VLOOKUP($B643,BTS!$E$2:$F$60,2,FALSE),Transpose_Avg_me_youth!$O$1:$AA$52,4,FALSE)</f>
        <v>0.031497</v>
      </c>
      <c r="G643" s="29">
        <f>VLOOKUP(VLOOKUP($B643,BTS!$E$2:$F$60,2,FALSE),Transpose_Avg_me_youth!$O$1:$AA$52,5,FALSE)</f>
        <v>0.03204</v>
      </c>
      <c r="H643" s="29">
        <f>VLOOKUP(VLOOKUP($B643,BTS!$E$2:$F$60,2,FALSE),Transpose_Avg_me_youth!$O$1:$AA$52,6,FALSE)</f>
        <v>0.02807</v>
      </c>
      <c r="I643" s="29">
        <f>VLOOKUP(VLOOKUP($B643,BTS!$E$2:$F$60,2,FALSE),Transpose_Avg_me_youth!$O$1:$AA$52,7,FALSE)</f>
        <v>0.036064</v>
      </c>
      <c r="J643" s="29">
        <f>VLOOKUP(VLOOKUP($B643,BTS!$E$2:$F$60,2,FALSE),Transpose_Avg_me_youth!$O$1:$AA$52,8,FALSE)</f>
        <v>0.035941</v>
      </c>
      <c r="K643" s="29">
        <f>VLOOKUP(VLOOKUP($B643,BTS!$E$2:$F$60,2,FALSE),Transpose_Avg_me_youth!$O$1:$AA$52,9,FALSE)</f>
        <v>0.033759</v>
      </c>
      <c r="L643" s="29">
        <f>VLOOKUP(VLOOKUP($B643,BTS!$E$2:$F$60,2,FALSE),Transpose_Avg_me_youth!$O$1:$AA$52,10,FALSE)</f>
        <v>0.029963</v>
      </c>
      <c r="M643" s="29">
        <f>VLOOKUP(VLOOKUP($B643,BTS!$E$2:$F$60,2,FALSE),Transpose_Avg_me_youth!$O$1:$AA$52,11,FALSE)</f>
        <v>0.030936</v>
      </c>
      <c r="N643" s="29">
        <f>VLOOKUP(VLOOKUP($B643,BTS!$E$2:$F$60,2,FALSE),Transpose_Avg_me_youth!$O$1:$AA$52,12,FALSE)</f>
        <v>0.030039</v>
      </c>
      <c r="O643" s="110">
        <f>VLOOKUP(VLOOKUP($B643,BTS!$E$2:$F$60,2,FALSE),Transpose_Avg_me_youth!$O$1:$AA$52,13,FALSE)</f>
        <v>0.034206</v>
      </c>
    </row>
    <row r="644" spans="1:15" ht="17" hidden="1" outlineLevel="1" thickBot="1">
      <c r="A644" s="27"/>
      <c r="B644" s="31" t="s">
        <v>141</v>
      </c>
      <c r="C644" s="28">
        <f>VLOOKUP(VLOOKUP($B644,VName,2,FALSE),Regression_me_youth!$U$7:$AC$57,2,FALSE)</f>
        <v>0</v>
      </c>
      <c r="D644" s="29">
        <f>VLOOKUP(VLOOKUP($B644,BTS!$E$2:$F$60,2,FALSE),Transpose_Avg_me_youth!$O$1:$AA$52,2,FALSE)</f>
        <v>0.009161</v>
      </c>
      <c r="E644" s="29">
        <f>VLOOKUP(VLOOKUP($B644,BTS!$E$2:$F$60,2,FALSE),Transpose_Avg_me_youth!$O$1:$AA$52,3,FALSE)</f>
        <v>0.00497</v>
      </c>
      <c r="F644" s="29">
        <f>VLOOKUP(VLOOKUP($B644,BTS!$E$2:$F$60,2,FALSE),Transpose_Avg_me_youth!$O$1:$AA$52,4,FALSE)</f>
        <v>0.007404</v>
      </c>
      <c r="G644" s="29">
        <f>VLOOKUP(VLOOKUP($B644,BTS!$E$2:$F$60,2,FALSE),Transpose_Avg_me_youth!$O$1:$AA$52,5,FALSE)</f>
        <v>0.013257</v>
      </c>
      <c r="H644" s="29">
        <f>VLOOKUP(VLOOKUP($B644,BTS!$E$2:$F$60,2,FALSE),Transpose_Avg_me_youth!$O$1:$AA$52,6,FALSE)</f>
        <v>0.005269</v>
      </c>
      <c r="I644" s="29">
        <f>VLOOKUP(VLOOKUP($B644,BTS!$E$2:$F$60,2,FALSE),Transpose_Avg_me_youth!$O$1:$AA$52,7,FALSE)</f>
        <v>0.014015</v>
      </c>
      <c r="J644" s="29">
        <f>VLOOKUP(VLOOKUP($B644,BTS!$E$2:$F$60,2,FALSE),Transpose_Avg_me_youth!$O$1:$AA$52,8,FALSE)</f>
        <v>0.014717</v>
      </c>
      <c r="K644" s="29">
        <f>VLOOKUP(VLOOKUP($B644,BTS!$E$2:$F$60,2,FALSE),Transpose_Avg_me_youth!$O$1:$AA$52,9,FALSE)</f>
        <v>0.009071</v>
      </c>
      <c r="L644" s="29">
        <f>VLOOKUP(VLOOKUP($B644,BTS!$E$2:$F$60,2,FALSE),Transpose_Avg_me_youth!$O$1:$AA$52,10,FALSE)</f>
        <v>0.010034</v>
      </c>
      <c r="M644" s="29">
        <f>VLOOKUP(VLOOKUP($B644,BTS!$E$2:$F$60,2,FALSE),Transpose_Avg_me_youth!$O$1:$AA$52,11,FALSE)</f>
        <v>0.004937</v>
      </c>
      <c r="N644" s="29">
        <f>VLOOKUP(VLOOKUP($B644,BTS!$E$2:$F$60,2,FALSE),Transpose_Avg_me_youth!$O$1:$AA$52,12,FALSE)</f>
        <v>0.016229</v>
      </c>
      <c r="O644" s="110">
        <f>VLOOKUP(VLOOKUP($B644,BTS!$E$2:$F$60,2,FALSE),Transpose_Avg_me_youth!$O$1:$AA$52,13,FALSE)</f>
        <v>0.001121</v>
      </c>
    </row>
    <row r="645" spans="1:15" ht="17" hidden="1" outlineLevel="1" thickBot="1">
      <c r="A645" s="27"/>
      <c r="B645" s="31" t="s">
        <v>142</v>
      </c>
      <c r="C645" s="28">
        <f>VLOOKUP(VLOOKUP($B645,VName,2,FALSE),Regression_me_youth!$U$7:$AC$57,2,FALSE)</f>
        <v>0</v>
      </c>
      <c r="D645" s="29">
        <f>VLOOKUP(VLOOKUP($B645,BTS!$E$2:$F$60,2,FALSE),Transpose_Avg_me_youth!$O$1:$AA$52,2,FALSE)</f>
        <v>0.13953488372093</v>
      </c>
      <c r="E645" s="29">
        <f>VLOOKUP(VLOOKUP($B645,BTS!$E$2:$F$60,2,FALSE),Transpose_Avg_me_youth!$O$1:$AA$52,3,FALSE)</f>
        <v>0.209302325581395</v>
      </c>
      <c r="F645" s="29">
        <f>VLOOKUP(VLOOKUP($B645,BTS!$E$2:$F$60,2,FALSE),Transpose_Avg_me_youth!$O$1:$AA$52,4,FALSE)</f>
        <v>0.136363636363636</v>
      </c>
      <c r="G645" s="29">
        <f>VLOOKUP(VLOOKUP($B645,BTS!$E$2:$F$60,2,FALSE),Transpose_Avg_me_youth!$O$1:$AA$52,5,FALSE)</f>
        <v>0.378378378378378</v>
      </c>
      <c r="H645" s="29">
        <f>VLOOKUP(VLOOKUP($B645,BTS!$E$2:$F$60,2,FALSE),Transpose_Avg_me_youth!$O$1:$AA$52,6,FALSE)</f>
        <v>0.240740740740741</v>
      </c>
      <c r="I645" s="29">
        <f>VLOOKUP(VLOOKUP($B645,BTS!$E$2:$F$60,2,FALSE),Transpose_Avg_me_youth!$O$1:$AA$52,7,FALSE)</f>
        <v>0.555555555555556</v>
      </c>
      <c r="J645" s="29">
        <f>VLOOKUP(VLOOKUP($B645,BTS!$E$2:$F$60,2,FALSE),Transpose_Avg_me_youth!$O$1:$AA$52,8,FALSE)</f>
        <v>0.50</v>
      </c>
      <c r="K645" s="29">
        <f>VLOOKUP(VLOOKUP($B645,BTS!$E$2:$F$60,2,FALSE),Transpose_Avg_me_youth!$O$1:$AA$52,9,FALSE)</f>
        <v>0.379310344827586</v>
      </c>
      <c r="L645" s="29">
        <f>VLOOKUP(VLOOKUP($B645,BTS!$E$2:$F$60,2,FALSE),Transpose_Avg_me_youth!$O$1:$AA$52,10,FALSE)</f>
        <v>0.555555555555556</v>
      </c>
      <c r="M645" s="29">
        <f>VLOOKUP(VLOOKUP($B645,BTS!$E$2:$F$60,2,FALSE),Transpose_Avg_me_youth!$O$1:$AA$52,11,FALSE)</f>
        <v>0.789473684210526</v>
      </c>
      <c r="N645" s="29">
        <f>VLOOKUP(VLOOKUP($B645,BTS!$E$2:$F$60,2,FALSE),Transpose_Avg_me_youth!$O$1:$AA$52,12,FALSE)</f>
        <v>0.162162162162162</v>
      </c>
      <c r="O645" s="110">
        <f>VLOOKUP(VLOOKUP($B645,BTS!$E$2:$F$60,2,FALSE),Transpose_Avg_me_youth!$O$1:$AA$52,13,FALSE)</f>
        <v>0.111111111111111</v>
      </c>
    </row>
    <row r="646" spans="1:15" ht="17" hidden="1" outlineLevel="1" thickBot="1">
      <c r="A646" s="27"/>
      <c r="B646" s="31" t="s">
        <v>143</v>
      </c>
      <c r="C646" s="28">
        <f>VLOOKUP(VLOOKUP($B646,VName,2,FALSE),Regression_me_youth!$U$7:$AC$57,2,FALSE)</f>
        <v>0</v>
      </c>
      <c r="D646" s="29">
        <f>VLOOKUP(VLOOKUP($B646,BTS!$E$2:$F$60,2,FALSE),Transpose_Avg_me_youth!$O$1:$AA$52,2,FALSE)</f>
        <v>0.063885</v>
      </c>
      <c r="E646" s="29">
        <f>VLOOKUP(VLOOKUP($B646,BTS!$E$2:$F$60,2,FALSE),Transpose_Avg_me_youth!$O$1:$AA$52,3,FALSE)</f>
        <v>0.041758</v>
      </c>
      <c r="F646" s="29">
        <f>VLOOKUP(VLOOKUP($B646,BTS!$E$2:$F$60,2,FALSE),Transpose_Avg_me_youth!$O$1:$AA$52,4,FALSE)</f>
        <v>0.048699</v>
      </c>
      <c r="G646" s="29">
        <f>VLOOKUP(VLOOKUP($B646,BTS!$E$2:$F$60,2,FALSE),Transpose_Avg_me_youth!$O$1:$AA$52,5,FALSE)</f>
        <v>0.047177</v>
      </c>
      <c r="H646" s="29">
        <f>VLOOKUP(VLOOKUP($B646,BTS!$E$2:$F$60,2,FALSE),Transpose_Avg_me_youth!$O$1:$AA$52,6,FALSE)</f>
        <v>0.057338</v>
      </c>
      <c r="I646" s="29">
        <f>VLOOKUP(VLOOKUP($B646,BTS!$E$2:$F$60,2,FALSE),Transpose_Avg_me_youth!$O$1:$AA$52,7,FALSE)</f>
        <v>0.042461</v>
      </c>
      <c r="J646" s="29">
        <f>VLOOKUP(VLOOKUP($B646,BTS!$E$2:$F$60,2,FALSE),Transpose_Avg_me_youth!$O$1:$AA$52,8,FALSE)</f>
        <v>0.05365</v>
      </c>
      <c r="K646" s="29">
        <f>VLOOKUP(VLOOKUP($B646,BTS!$E$2:$F$60,2,FALSE),Transpose_Avg_me_youth!$O$1:$AA$52,9,FALSE)</f>
        <v>0.055834</v>
      </c>
      <c r="L646" s="29">
        <f>VLOOKUP(VLOOKUP($B646,BTS!$E$2:$F$60,2,FALSE),Transpose_Avg_me_youth!$O$1:$AA$52,10,FALSE)</f>
        <v>0.040994</v>
      </c>
      <c r="M646" s="29">
        <f>VLOOKUP(VLOOKUP($B646,BTS!$E$2:$F$60,2,FALSE),Transpose_Avg_me_youth!$O$1:$AA$52,11,FALSE)</f>
        <v>0.05478</v>
      </c>
      <c r="N646" s="29">
        <f>VLOOKUP(VLOOKUP($B646,BTS!$E$2:$F$60,2,FALSE),Transpose_Avg_me_youth!$O$1:$AA$52,12,FALSE)</f>
        <v>0.054449</v>
      </c>
      <c r="O646" s="110">
        <f>VLOOKUP(VLOOKUP($B646,BTS!$E$2:$F$60,2,FALSE),Transpose_Avg_me_youth!$O$1:$AA$52,13,FALSE)</f>
        <v>0.057019</v>
      </c>
    </row>
    <row r="647" spans="1:15" ht="17" hidden="1" outlineLevel="1" thickBot="1">
      <c r="A647" s="27"/>
      <c r="B647" s="31" t="s">
        <v>144</v>
      </c>
      <c r="C647" s="28">
        <f>VLOOKUP(VLOOKUP($B647,VName,2,FALSE),Regression_me_youth!$U$7:$AC$57,2,FALSE)</f>
        <v>0</v>
      </c>
      <c r="D647" s="29">
        <f>VLOOKUP(VLOOKUP($B647,BTS!$E$2:$F$60,2,FALSE),Transpose_Avg_me_youth!$O$1:$AA$52,2,FALSE)</f>
        <v>0.141635</v>
      </c>
      <c r="E647" s="29">
        <f>VLOOKUP(VLOOKUP($B647,BTS!$E$2:$F$60,2,FALSE),Transpose_Avg_me_youth!$O$1:$AA$52,3,FALSE)</f>
        <v>0.317396</v>
      </c>
      <c r="F647" s="29">
        <f>VLOOKUP(VLOOKUP($B647,BTS!$E$2:$F$60,2,FALSE),Transpose_Avg_me_youth!$O$1:$AA$52,4,FALSE)</f>
        <v>0.231642</v>
      </c>
      <c r="G647" s="29">
        <f>VLOOKUP(VLOOKUP($B647,BTS!$E$2:$F$60,2,FALSE),Transpose_Avg_me_youth!$O$1:$AA$52,5,FALSE)</f>
        <v>0.249489</v>
      </c>
      <c r="H647" s="29">
        <f>VLOOKUP(VLOOKUP($B647,BTS!$E$2:$F$60,2,FALSE),Transpose_Avg_me_youth!$O$1:$AA$52,6,FALSE)</f>
        <v>0.086659</v>
      </c>
      <c r="I647" s="29">
        <f>VLOOKUP(VLOOKUP($B647,BTS!$E$2:$F$60,2,FALSE),Transpose_Avg_me_youth!$O$1:$AA$52,7,FALSE)</f>
        <v>0.17315</v>
      </c>
      <c r="J647" s="29">
        <f>VLOOKUP(VLOOKUP($B647,BTS!$E$2:$F$60,2,FALSE),Transpose_Avg_me_youth!$O$1:$AA$52,8,FALSE)</f>
        <v>0.155769</v>
      </c>
      <c r="K647" s="29">
        <f>VLOOKUP(VLOOKUP($B647,BTS!$E$2:$F$60,2,FALSE),Transpose_Avg_me_youth!$O$1:$AA$52,9,FALSE)</f>
        <v>0.150769</v>
      </c>
      <c r="L647" s="29">
        <f>VLOOKUP(VLOOKUP($B647,BTS!$E$2:$F$60,2,FALSE),Transpose_Avg_me_youth!$O$1:$AA$52,10,FALSE)</f>
        <v>0.291903</v>
      </c>
      <c r="M647" s="29">
        <f>VLOOKUP(VLOOKUP($B647,BTS!$E$2:$F$60,2,FALSE),Transpose_Avg_me_youth!$O$1:$AA$52,11,FALSE)</f>
        <v>0.164913</v>
      </c>
      <c r="N647" s="29">
        <f>VLOOKUP(VLOOKUP($B647,BTS!$E$2:$F$60,2,FALSE),Transpose_Avg_me_youth!$O$1:$AA$52,12,FALSE)</f>
        <v>0.208785</v>
      </c>
      <c r="O647" s="110">
        <f>VLOOKUP(VLOOKUP($B647,BTS!$E$2:$F$60,2,FALSE),Transpose_Avg_me_youth!$O$1:$AA$52,13,FALSE)</f>
        <v>0.090744</v>
      </c>
    </row>
    <row r="648" spans="1:15" ht="17" hidden="1" outlineLevel="1" thickBot="1">
      <c r="A648" s="27"/>
      <c r="B648" s="30" t="s">
        <v>190</v>
      </c>
      <c r="C648" s="28">
        <f>VLOOKUP(VLOOKUP($B648,VName,2,FALSE),Regression_me_youth!$U$7:$AC$57,2,FALSE)</f>
        <v>0</v>
      </c>
      <c r="D648" s="29">
        <f>VLOOKUP(VLOOKUP($B648,BTS!$E$2:$F$60,2,FALSE),Transpose_Avg_me_youth!$O$1:$AA$52,2,FALSE)</f>
        <v>0.032984</v>
      </c>
      <c r="E648" s="29">
        <f>VLOOKUP(VLOOKUP($B648,BTS!$E$2:$F$60,2,FALSE),Transpose_Avg_me_youth!$O$1:$AA$52,3,FALSE)</f>
        <v>0.030791</v>
      </c>
      <c r="F648" s="29">
        <f>VLOOKUP(VLOOKUP($B648,BTS!$E$2:$F$60,2,FALSE),Transpose_Avg_me_youth!$O$1:$AA$52,4,FALSE)</f>
        <v>0.041662</v>
      </c>
      <c r="G648" s="29">
        <f>VLOOKUP(VLOOKUP($B648,BTS!$E$2:$F$60,2,FALSE),Transpose_Avg_me_youth!$O$1:$AA$52,5,FALSE)</f>
        <v>0.031509</v>
      </c>
      <c r="H648" s="29">
        <f>VLOOKUP(VLOOKUP($B648,BTS!$E$2:$F$60,2,FALSE),Transpose_Avg_me_youth!$O$1:$AA$52,6,FALSE)</f>
        <v>0.063545</v>
      </c>
      <c r="I648" s="29">
        <f>VLOOKUP(VLOOKUP($B648,BTS!$E$2:$F$60,2,FALSE),Transpose_Avg_me_youth!$O$1:$AA$52,7,FALSE)</f>
        <v>0.035768</v>
      </c>
      <c r="J648" s="29">
        <f>VLOOKUP(VLOOKUP($B648,BTS!$E$2:$F$60,2,FALSE),Transpose_Avg_me_youth!$O$1:$AA$52,8,FALSE)</f>
        <v>0.035917</v>
      </c>
      <c r="K648" s="29">
        <f>VLOOKUP(VLOOKUP($B648,BTS!$E$2:$F$60,2,FALSE),Transpose_Avg_me_youth!$O$1:$AA$52,9,FALSE)</f>
        <v>0.032411</v>
      </c>
      <c r="L648" s="29">
        <f>VLOOKUP(VLOOKUP($B648,BTS!$E$2:$F$60,2,FALSE),Transpose_Avg_me_youth!$O$1:$AA$52,10,FALSE)</f>
        <v>0.026387</v>
      </c>
      <c r="M648" s="29">
        <f>VLOOKUP(VLOOKUP($B648,BTS!$E$2:$F$60,2,FALSE),Transpose_Avg_me_youth!$O$1:$AA$52,11,FALSE)</f>
        <v>0.041139</v>
      </c>
      <c r="N648" s="29">
        <f>VLOOKUP(VLOOKUP($B648,BTS!$E$2:$F$60,2,FALSE),Transpose_Avg_me_youth!$O$1:$AA$52,12,FALSE)</f>
        <v>0.032141</v>
      </c>
      <c r="O648" s="110">
        <f>VLOOKUP(VLOOKUP($B648,BTS!$E$2:$F$60,2,FALSE),Transpose_Avg_me_youth!$O$1:$AA$52,13,FALSE)</f>
        <v>0.058353</v>
      </c>
    </row>
    <row r="649" spans="1:15" ht="17" hidden="1" outlineLevel="1" thickBot="1">
      <c r="A649" s="27"/>
      <c r="B649" s="32" t="s">
        <v>146</v>
      </c>
      <c r="C649" s="28">
        <f>VLOOKUP(VLOOKUP($B649,VName,2,FALSE),Regression_me_youth!$U$7:$AC$57,2,FALSE)</f>
        <v>-251659.860187506</v>
      </c>
      <c r="D649" s="29">
        <f>VLOOKUP(VLOOKUP($B649,BTS!$E$2:$F$60,2,FALSE),Transpose_Avg_me_youth!$O$1:$AA$52,2,FALSE)</f>
        <v>0.22719</v>
      </c>
      <c r="E649" s="29">
        <f>VLOOKUP(VLOOKUP($B649,BTS!$E$2:$F$60,2,FALSE),Transpose_Avg_me_youth!$O$1:$AA$52,3,FALSE)</f>
        <v>0.202769</v>
      </c>
      <c r="F649" s="29">
        <f>VLOOKUP(VLOOKUP($B649,BTS!$E$2:$F$60,2,FALSE),Transpose_Avg_me_youth!$O$1:$AA$52,4,FALSE)</f>
        <v>0.219388</v>
      </c>
      <c r="G649" s="29">
        <f>VLOOKUP(VLOOKUP($B649,BTS!$E$2:$F$60,2,FALSE),Transpose_Avg_me_youth!$O$1:$AA$52,5,FALSE)</f>
        <v>0.240957</v>
      </c>
      <c r="H649" s="29">
        <f>VLOOKUP(VLOOKUP($B649,BTS!$E$2:$F$60,2,FALSE),Transpose_Avg_me_youth!$O$1:$AA$52,6,FALSE)</f>
        <v>0.193982</v>
      </c>
      <c r="I649" s="29">
        <f>VLOOKUP(VLOOKUP($B649,BTS!$E$2:$F$60,2,FALSE),Transpose_Avg_me_youth!$O$1:$AA$52,7,FALSE)</f>
        <v>0.28916</v>
      </c>
      <c r="J649" s="29">
        <f>VLOOKUP(VLOOKUP($B649,BTS!$E$2:$F$60,2,FALSE),Transpose_Avg_me_youth!$O$1:$AA$52,8,FALSE)</f>
        <v>0.258551</v>
      </c>
      <c r="K649" s="29">
        <f>VLOOKUP(VLOOKUP($B649,BTS!$E$2:$F$60,2,FALSE),Transpose_Avg_me_youth!$O$1:$AA$52,9,FALSE)</f>
        <v>0.282403</v>
      </c>
      <c r="L649" s="29">
        <f>VLOOKUP(VLOOKUP($B649,BTS!$E$2:$F$60,2,FALSE),Transpose_Avg_me_youth!$O$1:$AA$52,10,FALSE)</f>
        <v>0.186634</v>
      </c>
      <c r="M649" s="29">
        <f>VLOOKUP(VLOOKUP($B649,BTS!$E$2:$F$60,2,FALSE),Transpose_Avg_me_youth!$O$1:$AA$52,11,FALSE)</f>
        <v>0.213908</v>
      </c>
      <c r="N649" s="29">
        <f>VLOOKUP(VLOOKUP($B649,BTS!$E$2:$F$60,2,FALSE),Transpose_Avg_me_youth!$O$1:$AA$52,12,FALSE)</f>
        <v>0.218692</v>
      </c>
      <c r="O649" s="110">
        <f>VLOOKUP(VLOOKUP($B649,BTS!$E$2:$F$60,2,FALSE),Transpose_Avg_me_youth!$O$1:$AA$52,13,FALSE)</f>
        <v>0.242023</v>
      </c>
    </row>
    <row r="650" spans="1:15" ht="17" hidden="1" outlineLevel="1" thickBot="1">
      <c r="A650" s="27"/>
      <c r="B650" s="30" t="s">
        <v>147</v>
      </c>
      <c r="C650" s="28">
        <f>VLOOKUP(VLOOKUP($B650,VName,2,FALSE),Regression_me_youth!$U$7:$AC$57,2,FALSE)</f>
        <v>57895.127631208</v>
      </c>
      <c r="D650" s="29">
        <f>VLOOKUP(VLOOKUP($B650,BTS!$E$2:$F$60,2,FALSE),Transpose_Avg_me_youth!$O$1:$AA$52,2,FALSE)</f>
        <v>0.124425</v>
      </c>
      <c r="E650" s="29">
        <f>VLOOKUP(VLOOKUP($B650,BTS!$E$2:$F$60,2,FALSE),Transpose_Avg_me_youth!$O$1:$AA$52,3,FALSE)</f>
        <v>0.089394</v>
      </c>
      <c r="F650" s="29">
        <f>VLOOKUP(VLOOKUP($B650,BTS!$E$2:$F$60,2,FALSE),Transpose_Avg_me_youth!$O$1:$AA$52,4,FALSE)</f>
        <v>0.093795</v>
      </c>
      <c r="G650" s="29">
        <f>VLOOKUP(VLOOKUP($B650,BTS!$E$2:$F$60,2,FALSE),Transpose_Avg_me_youth!$O$1:$AA$52,5,FALSE)</f>
        <v>0.103933</v>
      </c>
      <c r="H650" s="29">
        <f>VLOOKUP(VLOOKUP($B650,BTS!$E$2:$F$60,2,FALSE),Transpose_Avg_me_youth!$O$1:$AA$52,6,FALSE)</f>
        <v>0.122693</v>
      </c>
      <c r="I650" s="29">
        <f>VLOOKUP(VLOOKUP($B650,BTS!$E$2:$F$60,2,FALSE),Transpose_Avg_me_youth!$O$1:$AA$52,7,FALSE)</f>
        <v>0.103039</v>
      </c>
      <c r="J650" s="29">
        <f>VLOOKUP(VLOOKUP($B650,BTS!$E$2:$F$60,2,FALSE),Transpose_Avg_me_youth!$O$1:$AA$52,8,FALSE)</f>
        <v>0.109878</v>
      </c>
      <c r="K650" s="29">
        <f>VLOOKUP(VLOOKUP($B650,BTS!$E$2:$F$60,2,FALSE),Transpose_Avg_me_youth!$O$1:$AA$52,9,FALSE)</f>
        <v>0.124462</v>
      </c>
      <c r="L650" s="29">
        <f>VLOOKUP(VLOOKUP($B650,BTS!$E$2:$F$60,2,FALSE),Transpose_Avg_me_youth!$O$1:$AA$52,10,FALSE)</f>
        <v>0.100603</v>
      </c>
      <c r="M650" s="29">
        <f>VLOOKUP(VLOOKUP($B650,BTS!$E$2:$F$60,2,FALSE),Transpose_Avg_me_youth!$O$1:$AA$52,11,FALSE)</f>
        <v>0.118412</v>
      </c>
      <c r="N650" s="29">
        <f>VLOOKUP(VLOOKUP($B650,BTS!$E$2:$F$60,2,FALSE),Transpose_Avg_me_youth!$O$1:$AA$52,12,FALSE)</f>
        <v>0.100976</v>
      </c>
      <c r="O650" s="110">
        <f>VLOOKUP(VLOOKUP($B650,BTS!$E$2:$F$60,2,FALSE),Transpose_Avg_me_youth!$O$1:$AA$52,13,FALSE)</f>
        <v>0.091765</v>
      </c>
    </row>
    <row r="651" spans="1:15" ht="17" hidden="1" outlineLevel="1" thickBot="1">
      <c r="A651" s="27"/>
      <c r="B651" s="30" t="s">
        <v>148</v>
      </c>
      <c r="C651" s="28">
        <f>VLOOKUP(VLOOKUP($B651,VName,2,FALSE),Regression_me_youth!$U$7:$AC$57,2,FALSE)</f>
        <v>0</v>
      </c>
      <c r="D651" s="29">
        <f>VLOOKUP(VLOOKUP($B651,BTS!$E$2:$F$60,2,FALSE),Transpose_Avg_me_youth!$O$1:$AA$52,2,FALSE)</f>
        <v>0.039462</v>
      </c>
      <c r="E651" s="29">
        <f>VLOOKUP(VLOOKUP($B651,BTS!$E$2:$F$60,2,FALSE),Transpose_Avg_me_youth!$O$1:$AA$52,3,FALSE)</f>
        <v>0.027009</v>
      </c>
      <c r="F651" s="29">
        <f>VLOOKUP(VLOOKUP($B651,BTS!$E$2:$F$60,2,FALSE),Transpose_Avg_me_youth!$O$1:$AA$52,4,FALSE)</f>
        <v>0.0311</v>
      </c>
      <c r="G651" s="29">
        <f>VLOOKUP(VLOOKUP($B651,BTS!$E$2:$F$60,2,FALSE),Transpose_Avg_me_youth!$O$1:$AA$52,5,FALSE)</f>
        <v>0.027221</v>
      </c>
      <c r="H651" s="29">
        <f>VLOOKUP(VLOOKUP($B651,BTS!$E$2:$F$60,2,FALSE),Transpose_Avg_me_youth!$O$1:$AA$52,6,FALSE)</f>
        <v>0.028321</v>
      </c>
      <c r="I651" s="29">
        <f>VLOOKUP(VLOOKUP($B651,BTS!$E$2:$F$60,2,FALSE),Transpose_Avg_me_youth!$O$1:$AA$52,7,FALSE)</f>
        <v>0.02778</v>
      </c>
      <c r="J651" s="29">
        <f>VLOOKUP(VLOOKUP($B651,BTS!$E$2:$F$60,2,FALSE),Transpose_Avg_me_youth!$O$1:$AA$52,8,FALSE)</f>
        <v>0.029534</v>
      </c>
      <c r="K651" s="29">
        <f>VLOOKUP(VLOOKUP($B651,BTS!$E$2:$F$60,2,FALSE),Transpose_Avg_me_youth!$O$1:$AA$52,9,FALSE)</f>
        <v>0.025802</v>
      </c>
      <c r="L651" s="29">
        <f>VLOOKUP(VLOOKUP($B651,BTS!$E$2:$F$60,2,FALSE),Transpose_Avg_me_youth!$O$1:$AA$52,10,FALSE)</f>
        <v>0.021513</v>
      </c>
      <c r="M651" s="29">
        <f>VLOOKUP(VLOOKUP($B651,BTS!$E$2:$F$60,2,FALSE),Transpose_Avg_me_youth!$O$1:$AA$52,11,FALSE)</f>
        <v>0.024363</v>
      </c>
      <c r="N651" s="29">
        <f>VLOOKUP(VLOOKUP($B651,BTS!$E$2:$F$60,2,FALSE),Transpose_Avg_me_youth!$O$1:$AA$52,12,FALSE)</f>
        <v>0.029232</v>
      </c>
      <c r="O651" s="110">
        <f>VLOOKUP(VLOOKUP($B651,BTS!$E$2:$F$60,2,FALSE),Transpose_Avg_me_youth!$O$1:$AA$52,13,FALSE)</f>
        <v>0.032551</v>
      </c>
    </row>
    <row r="652" spans="1:15" ht="17" hidden="1" outlineLevel="1" thickBot="1">
      <c r="A652" s="27"/>
      <c r="B652" s="30" t="s">
        <v>149</v>
      </c>
      <c r="C652" s="28">
        <f>VLOOKUP(VLOOKUP($B652,VName,2,FALSE),Regression_me_youth!$U$7:$AC$57,2,FALSE)</f>
        <v>0</v>
      </c>
      <c r="D652" s="29">
        <f>VLOOKUP(VLOOKUP($B652,BTS!$E$2:$F$60,2,FALSE),Transpose_Avg_me_youth!$O$1:$AA$52,2,FALSE)</f>
        <v>0.008658999999999998</v>
      </c>
      <c r="E652" s="29">
        <f>VLOOKUP(VLOOKUP($B652,BTS!$E$2:$F$60,2,FALSE),Transpose_Avg_me_youth!$O$1:$AA$52,3,FALSE)</f>
        <v>0.008021999999999996</v>
      </c>
      <c r="F652" s="29">
        <f>VLOOKUP(VLOOKUP($B652,BTS!$E$2:$F$60,2,FALSE),Transpose_Avg_me_youth!$O$1:$AA$52,4,FALSE)</f>
        <v>0.010820500000000002</v>
      </c>
      <c r="G652" s="29">
        <f>VLOOKUP(VLOOKUP($B652,BTS!$E$2:$F$60,2,FALSE),Transpose_Avg_me_youth!$O$1:$AA$52,5,FALSE)</f>
        <v>0.008591999999999999</v>
      </c>
      <c r="H652" s="29">
        <f>VLOOKUP(VLOOKUP($B652,BTS!$E$2:$F$60,2,FALSE),Transpose_Avg_me_youth!$O$1:$AA$52,6,FALSE)</f>
        <v>0.008818500000000003</v>
      </c>
      <c r="I652" s="29">
        <f>VLOOKUP(VLOOKUP($B652,BTS!$E$2:$F$60,2,FALSE),Transpose_Avg_me_youth!$O$1:$AA$52,7,FALSE)</f>
        <v>0.008793249999999999</v>
      </c>
      <c r="J652" s="29">
        <f>VLOOKUP(VLOOKUP($B652,BTS!$E$2:$F$60,2,FALSE),Transpose_Avg_me_youth!$O$1:$AA$52,8,FALSE)</f>
        <v>0.010344499999999998</v>
      </c>
      <c r="K652" s="29">
        <f>VLOOKUP(VLOOKUP($B652,BTS!$E$2:$F$60,2,FALSE),Transpose_Avg_me_youth!$O$1:$AA$52,9,FALSE)</f>
        <v>0.010807</v>
      </c>
      <c r="L652" s="29">
        <f>VLOOKUP(VLOOKUP($B652,BTS!$E$2:$F$60,2,FALSE),Transpose_Avg_me_youth!$O$1:$AA$52,10,FALSE)</f>
        <v>0.0065924999999999985</v>
      </c>
      <c r="M652" s="29">
        <f>VLOOKUP(VLOOKUP($B652,BTS!$E$2:$F$60,2,FALSE),Transpose_Avg_me_youth!$O$1:$AA$52,11,FALSE)</f>
        <v>0.005668999999999999</v>
      </c>
      <c r="N652" s="29">
        <f>VLOOKUP(VLOOKUP($B652,BTS!$E$2:$F$60,2,FALSE),Transpose_Avg_me_youth!$O$1:$AA$52,12,FALSE)</f>
        <v>0.010369000000000001</v>
      </c>
      <c r="O652" s="110">
        <f>VLOOKUP(VLOOKUP($B652,BTS!$E$2:$F$60,2,FALSE),Transpose_Avg_me_youth!$O$1:$AA$52,13,FALSE)</f>
        <v>0.013978749999999998</v>
      </c>
    </row>
    <row r="653" spans="1:15" ht="17" hidden="1" outlineLevel="1" thickBot="1">
      <c r="A653" s="27"/>
      <c r="B653" s="30" t="s">
        <v>150</v>
      </c>
      <c r="C653" s="28">
        <f>VLOOKUP(VLOOKUP($B653,VName,2,FALSE),Regression_me_youth!$U$7:$AC$57,2,FALSE)</f>
        <v>92723.8122286108</v>
      </c>
      <c r="D653" s="29">
        <f>VLOOKUP(VLOOKUP($B653,BTS!$E$2:$F$60,2,FALSE),Transpose_Avg_me_youth!$O$1:$AA$52,2,FALSE)</f>
        <v>0.03295850000000004</v>
      </c>
      <c r="E653" s="29">
        <f>VLOOKUP(VLOOKUP($B653,BTS!$E$2:$F$60,2,FALSE),Transpose_Avg_me_youth!$O$1:$AA$52,3,FALSE)</f>
        <v>0.029413</v>
      </c>
      <c r="F653" s="29">
        <f>VLOOKUP(VLOOKUP($B653,BTS!$E$2:$F$60,2,FALSE),Transpose_Avg_me_youth!$O$1:$AA$52,4,FALSE)</f>
        <v>0.04337775</v>
      </c>
      <c r="G653" s="29">
        <f>VLOOKUP(VLOOKUP($B653,BTS!$E$2:$F$60,2,FALSE),Transpose_Avg_me_youth!$O$1:$AA$52,5,FALSE)</f>
        <v>0.031991249999999985</v>
      </c>
      <c r="H653" s="29">
        <f>VLOOKUP(VLOOKUP($B653,BTS!$E$2:$F$60,2,FALSE),Transpose_Avg_me_youth!$O$1:$AA$52,6,FALSE)</f>
        <v>0.06501974999999997</v>
      </c>
      <c r="I653" s="29">
        <f>VLOOKUP(VLOOKUP($B653,BTS!$E$2:$F$60,2,FALSE),Transpose_Avg_me_youth!$O$1:$AA$52,7,FALSE)</f>
        <v>0.03654125</v>
      </c>
      <c r="J653" s="29">
        <f>VLOOKUP(VLOOKUP($B653,BTS!$E$2:$F$60,2,FALSE),Transpose_Avg_me_youth!$O$1:$AA$52,8,FALSE)</f>
        <v>0.03637749999999999</v>
      </c>
      <c r="K653" s="29">
        <f>VLOOKUP(VLOOKUP($B653,BTS!$E$2:$F$60,2,FALSE),Transpose_Avg_me_youth!$O$1:$AA$52,9,FALSE)</f>
        <v>0.03260275</v>
      </c>
      <c r="L653" s="29">
        <f>VLOOKUP(VLOOKUP($B653,BTS!$E$2:$F$60,2,FALSE),Transpose_Avg_me_youth!$O$1:$AA$52,10,FALSE)</f>
        <v>0.026110249999999998</v>
      </c>
      <c r="M653" s="29">
        <f>VLOOKUP(VLOOKUP($B653,BTS!$E$2:$F$60,2,FALSE),Transpose_Avg_me_youth!$O$1:$AA$52,11,FALSE)</f>
        <v>0.04115675</v>
      </c>
      <c r="N653" s="29">
        <f>VLOOKUP(VLOOKUP($B653,BTS!$E$2:$F$60,2,FALSE),Transpose_Avg_me_youth!$O$1:$AA$52,12,FALSE)</f>
        <v>0.03190699999999999</v>
      </c>
      <c r="O653" s="110">
        <f>VLOOKUP(VLOOKUP($B653,BTS!$E$2:$F$60,2,FALSE),Transpose_Avg_me_youth!$O$1:$AA$52,13,FALSE)</f>
        <v>0.06112000000000003</v>
      </c>
    </row>
    <row r="654" spans="1:15" ht="17" hidden="1" outlineLevel="1" thickBot="1">
      <c r="A654" s="27"/>
      <c r="B654" s="30" t="s">
        <v>151</v>
      </c>
      <c r="C654" s="28">
        <f>VLOOKUP(VLOOKUP($B654,VName,2,FALSE),Regression_me_youth!$U$7:$AC$57,2,FALSE)</f>
        <v>-26921.3043871497</v>
      </c>
      <c r="D654" s="29">
        <f>VLOOKUP(VLOOKUP($B654,BTS!$E$2:$F$60,2,FALSE),Transpose_Avg_me_youth!$O$1:$AA$52,2,FALSE)</f>
        <v>0.09066949999999982</v>
      </c>
      <c r="E654" s="29">
        <f>VLOOKUP(VLOOKUP($B654,BTS!$E$2:$F$60,2,FALSE),Transpose_Avg_me_youth!$O$1:$AA$52,3,FALSE)</f>
        <v>0.08038675000000003</v>
      </c>
      <c r="F654" s="29">
        <f>VLOOKUP(VLOOKUP($B654,BTS!$E$2:$F$60,2,FALSE),Transpose_Avg_me_youth!$O$1:$AA$52,4,FALSE)</f>
        <v>0.08643049999999997</v>
      </c>
      <c r="G654" s="29">
        <f>VLOOKUP(VLOOKUP($B654,BTS!$E$2:$F$60,2,FALSE),Transpose_Avg_me_youth!$O$1:$AA$52,5,FALSE)</f>
        <v>0.06612899999999995</v>
      </c>
      <c r="H654" s="29">
        <f>VLOOKUP(VLOOKUP($B654,BTS!$E$2:$F$60,2,FALSE),Transpose_Avg_me_youth!$O$1:$AA$52,6,FALSE)</f>
        <v>0.13288049999999996</v>
      </c>
      <c r="I654" s="29">
        <f>VLOOKUP(VLOOKUP($B654,BTS!$E$2:$F$60,2,FALSE),Transpose_Avg_me_youth!$O$1:$AA$52,7,FALSE)</f>
        <v>0.0729075</v>
      </c>
      <c r="J654" s="29">
        <f>VLOOKUP(VLOOKUP($B654,BTS!$E$2:$F$60,2,FALSE),Transpose_Avg_me_youth!$O$1:$AA$52,8,FALSE)</f>
        <v>0.05698175</v>
      </c>
      <c r="K654" s="29">
        <f>VLOOKUP(VLOOKUP($B654,BTS!$E$2:$F$60,2,FALSE),Transpose_Avg_me_youth!$O$1:$AA$52,9,FALSE)</f>
        <v>0.07539374999999998</v>
      </c>
      <c r="L654" s="29">
        <f>VLOOKUP(VLOOKUP($B654,BTS!$E$2:$F$60,2,FALSE),Transpose_Avg_me_youth!$O$1:$AA$52,10,FALSE)</f>
        <v>0.08613125</v>
      </c>
      <c r="M654" s="29">
        <f>VLOOKUP(VLOOKUP($B654,BTS!$E$2:$F$60,2,FALSE),Transpose_Avg_me_youth!$O$1:$AA$52,11,FALSE)</f>
        <v>0.0810565</v>
      </c>
      <c r="N654" s="29">
        <f>VLOOKUP(VLOOKUP($B654,BTS!$E$2:$F$60,2,FALSE),Transpose_Avg_me_youth!$O$1:$AA$52,12,FALSE)</f>
        <v>0.10020124999999999</v>
      </c>
      <c r="O654" s="110">
        <f>VLOOKUP(VLOOKUP($B654,BTS!$E$2:$F$60,2,FALSE),Transpose_Avg_me_youth!$O$1:$AA$52,13,FALSE)</f>
        <v>0.17997500000000008</v>
      </c>
    </row>
    <row r="655" spans="1:15" ht="17" hidden="1" outlineLevel="1" thickBot="1">
      <c r="A655" s="27"/>
      <c r="B655" s="30" t="s">
        <v>152</v>
      </c>
      <c r="C655" s="28">
        <f>VLOOKUP(VLOOKUP($B655,VName,2,FALSE),Regression_me_youth!$U$7:$AC$57,2,FALSE)</f>
        <v>-19956.7933560089</v>
      </c>
      <c r="D655" s="29">
        <f>VLOOKUP(VLOOKUP($B655,BTS!$E$2:$F$60,2,FALSE),Transpose_Avg_me_youth!$O$1:$AA$52,2,FALSE)</f>
        <v>0.23595250000000004</v>
      </c>
      <c r="E655" s="29">
        <f>VLOOKUP(VLOOKUP($B655,BTS!$E$2:$F$60,2,FALSE),Transpose_Avg_me_youth!$O$1:$AA$52,3,FALSE)</f>
        <v>0.1957962500000001</v>
      </c>
      <c r="F655" s="29">
        <f>VLOOKUP(VLOOKUP($B655,BTS!$E$2:$F$60,2,FALSE),Transpose_Avg_me_youth!$O$1:$AA$52,4,FALSE)</f>
        <v>0.22232925000000023</v>
      </c>
      <c r="G655" s="29">
        <f>VLOOKUP(VLOOKUP($B655,BTS!$E$2:$F$60,2,FALSE),Transpose_Avg_me_youth!$O$1:$AA$52,5,FALSE)</f>
        <v>0.24402474999999993</v>
      </c>
      <c r="H655" s="29">
        <f>VLOOKUP(VLOOKUP($B655,BTS!$E$2:$F$60,2,FALSE),Transpose_Avg_me_youth!$O$1:$AA$52,6,FALSE)</f>
        <v>0.18878949999999997</v>
      </c>
      <c r="I655" s="29">
        <f>VLOOKUP(VLOOKUP($B655,BTS!$E$2:$F$60,2,FALSE),Transpose_Avg_me_youth!$O$1:$AA$52,7,FALSE)</f>
        <v>0.29433574999999995</v>
      </c>
      <c r="J655" s="29">
        <f>VLOOKUP(VLOOKUP($B655,BTS!$E$2:$F$60,2,FALSE),Transpose_Avg_me_youth!$O$1:$AA$52,8,FALSE)</f>
        <v>0.265909</v>
      </c>
      <c r="K655" s="29">
        <f>VLOOKUP(VLOOKUP($B655,BTS!$E$2:$F$60,2,FALSE),Transpose_Avg_me_youth!$O$1:$AA$52,9,FALSE)</f>
        <v>0.27629000000000004</v>
      </c>
      <c r="L655" s="29">
        <f>VLOOKUP(VLOOKUP($B655,BTS!$E$2:$F$60,2,FALSE),Transpose_Avg_me_youth!$O$1:$AA$52,10,FALSE)</f>
        <v>0.18452399999999994</v>
      </c>
      <c r="M655" s="29">
        <f>VLOOKUP(VLOOKUP($B655,BTS!$E$2:$F$60,2,FALSE),Transpose_Avg_me_youth!$O$1:$AA$52,11,FALSE)</f>
        <v>0.20632950000000005</v>
      </c>
      <c r="N655" s="29">
        <f>VLOOKUP(VLOOKUP($B655,BTS!$E$2:$F$60,2,FALSE),Transpose_Avg_me_youth!$O$1:$AA$52,12,FALSE)</f>
        <v>0.2228342500000002</v>
      </c>
      <c r="O655" s="110">
        <f>VLOOKUP(VLOOKUP($B655,BTS!$E$2:$F$60,2,FALSE),Transpose_Avg_me_youth!$O$1:$AA$52,13,FALSE)</f>
        <v>0.2400985</v>
      </c>
    </row>
    <row r="656" spans="1:15" ht="17" hidden="1" outlineLevel="1" thickBot="1">
      <c r="A656" s="27"/>
      <c r="B656" s="30" t="s">
        <v>153</v>
      </c>
      <c r="C656" s="28">
        <f>VLOOKUP(VLOOKUP($B656,VName,2,FALSE),Regression_me_youth!$U$7:$AC$57,2,FALSE)</f>
        <v>-39587.1170593636</v>
      </c>
      <c r="D656" s="29">
        <f>VLOOKUP(VLOOKUP($B656,BTS!$E$2:$F$60,2,FALSE),Transpose_Avg_me_youth!$O$1:$AA$52,2,FALSE)</f>
        <v>0.12294824999999994</v>
      </c>
      <c r="E656" s="29">
        <f>VLOOKUP(VLOOKUP($B656,BTS!$E$2:$F$60,2,FALSE),Transpose_Avg_me_youth!$O$1:$AA$52,3,FALSE)</f>
        <v>0.07688449999999998</v>
      </c>
      <c r="F656" s="29">
        <f>VLOOKUP(VLOOKUP($B656,BTS!$E$2:$F$60,2,FALSE),Transpose_Avg_me_youth!$O$1:$AA$52,4,FALSE)</f>
        <v>0.09076050000000001</v>
      </c>
      <c r="G656" s="29">
        <f>VLOOKUP(VLOOKUP($B656,BTS!$E$2:$F$60,2,FALSE),Transpose_Avg_me_youth!$O$1:$AA$52,5,FALSE)</f>
        <v>0.10186499999999998</v>
      </c>
      <c r="H656" s="29">
        <f>VLOOKUP(VLOOKUP($B656,BTS!$E$2:$F$60,2,FALSE),Transpose_Avg_me_youth!$O$1:$AA$52,6,FALSE)</f>
        <v>0.11515925000000003</v>
      </c>
      <c r="I656" s="29">
        <f>VLOOKUP(VLOOKUP($B656,BTS!$E$2:$F$60,2,FALSE),Transpose_Avg_me_youth!$O$1:$AA$52,7,FALSE)</f>
        <v>0.10348750000000001</v>
      </c>
      <c r="J656" s="29">
        <f>VLOOKUP(VLOOKUP($B656,BTS!$E$2:$F$60,2,FALSE),Transpose_Avg_me_youth!$O$1:$AA$52,8,FALSE)</f>
        <v>0.10872375000000001</v>
      </c>
      <c r="K656" s="29">
        <f>VLOOKUP(VLOOKUP($B656,BTS!$E$2:$F$60,2,FALSE),Transpose_Avg_me_youth!$O$1:$AA$52,9,FALSE)</f>
        <v>0.12094300000000002</v>
      </c>
      <c r="L656" s="29">
        <f>VLOOKUP(VLOOKUP($B656,BTS!$E$2:$F$60,2,FALSE),Transpose_Avg_me_youth!$O$1:$AA$52,10,FALSE)</f>
        <v>0.09773975000000001</v>
      </c>
      <c r="M656" s="29">
        <f>VLOOKUP(VLOOKUP($B656,BTS!$E$2:$F$60,2,FALSE),Transpose_Avg_me_youth!$O$1:$AA$52,11,FALSE)</f>
        <v>0.11453200000000001</v>
      </c>
      <c r="N656" s="29">
        <f>VLOOKUP(VLOOKUP($B656,BTS!$E$2:$F$60,2,FALSE),Transpose_Avg_me_youth!$O$1:$AA$52,12,FALSE)</f>
        <v>0.09368549999999998</v>
      </c>
      <c r="O656" s="110">
        <f>VLOOKUP(VLOOKUP($B656,BTS!$E$2:$F$60,2,FALSE),Transpose_Avg_me_youth!$O$1:$AA$52,13,FALSE)</f>
        <v>0.08678200000000005</v>
      </c>
    </row>
    <row r="657" spans="1:15" ht="17" hidden="1" outlineLevel="1" thickBot="1">
      <c r="A657" s="27"/>
      <c r="B657" s="30" t="s">
        <v>154</v>
      </c>
      <c r="C657" s="28">
        <f>VLOOKUP(VLOOKUP($B657,VName,2,FALSE),Regression_me_youth!$U$7:$AC$57,2,FALSE)</f>
        <v>190703.655178107</v>
      </c>
      <c r="D657" s="29">
        <f>VLOOKUP(VLOOKUP($B657,BTS!$E$2:$F$60,2,FALSE),Transpose_Avg_me_youth!$O$1:$AA$52,2,FALSE)</f>
        <v>0.036641500000000056</v>
      </c>
      <c r="E657" s="29">
        <f>VLOOKUP(VLOOKUP($B657,BTS!$E$2:$F$60,2,FALSE),Transpose_Avg_me_youth!$O$1:$AA$52,3,FALSE)</f>
        <v>0.02532700000000001</v>
      </c>
      <c r="F657" s="29">
        <f>VLOOKUP(VLOOKUP($B657,BTS!$E$2:$F$60,2,FALSE),Transpose_Avg_me_youth!$O$1:$AA$52,4,FALSE)</f>
        <v>0.029903250000000017</v>
      </c>
      <c r="G657" s="29">
        <f>VLOOKUP(VLOOKUP($B657,BTS!$E$2:$F$60,2,FALSE),Transpose_Avg_me_youth!$O$1:$AA$52,5,FALSE)</f>
        <v>0.026560250000000014</v>
      </c>
      <c r="H657" s="29">
        <f>VLOOKUP(VLOOKUP($B657,BTS!$E$2:$F$60,2,FALSE),Transpose_Avg_me_youth!$O$1:$AA$52,6,FALSE)</f>
        <v>0.02711000000000001</v>
      </c>
      <c r="I657" s="29">
        <f>VLOOKUP(VLOOKUP($B657,BTS!$E$2:$F$60,2,FALSE),Transpose_Avg_me_youth!$O$1:$AA$52,7,FALSE)</f>
        <v>0.0268405</v>
      </c>
      <c r="J657" s="29">
        <f>VLOOKUP(VLOOKUP($B657,BTS!$E$2:$F$60,2,FALSE),Transpose_Avg_me_youth!$O$1:$AA$52,8,FALSE)</f>
        <v>0.027014499999999997</v>
      </c>
      <c r="K657" s="29">
        <f>VLOOKUP(VLOOKUP($B657,BTS!$E$2:$F$60,2,FALSE),Transpose_Avg_me_youth!$O$1:$AA$52,9,FALSE)</f>
        <v>0.024616249999999996</v>
      </c>
      <c r="L657" s="29">
        <f>VLOOKUP(VLOOKUP($B657,BTS!$E$2:$F$60,2,FALSE),Transpose_Avg_me_youth!$O$1:$AA$52,10,FALSE)</f>
        <v>0.0200345</v>
      </c>
      <c r="M657" s="29">
        <f>VLOOKUP(VLOOKUP($B657,BTS!$E$2:$F$60,2,FALSE),Transpose_Avg_me_youth!$O$1:$AA$52,11,FALSE)</f>
        <v>0.022961</v>
      </c>
      <c r="N657" s="29">
        <f>VLOOKUP(VLOOKUP($B657,BTS!$E$2:$F$60,2,FALSE),Transpose_Avg_me_youth!$O$1:$AA$52,12,FALSE)</f>
        <v>0.028483749999999995</v>
      </c>
      <c r="O657" s="110">
        <f>VLOOKUP(VLOOKUP($B657,BTS!$E$2:$F$60,2,FALSE),Transpose_Avg_me_youth!$O$1:$AA$52,13,FALSE)</f>
        <v>0.03141775</v>
      </c>
    </row>
    <row r="658" spans="1:15" ht="16" hidden="1" outlineLevel="1" thickBot="1">
      <c r="A658" s="27"/>
      <c r="B658" s="55" t="s">
        <v>155</v>
      </c>
      <c r="C658" s="28">
        <f>VLOOKUP(VLOOKUP($B658,VName,2,FALSE),Regression_me_youth!$U$7:$AC$57,2,FALSE)</f>
        <v>0</v>
      </c>
      <c r="D658" s="29">
        <f>VLOOKUP(VLOOKUP($B658,BTS!$E$2:$F$60,2,FALSE),Transpose_Avg_me_youth!$O$1:$AA$52,2,FALSE)</f>
        <v>0.046652</v>
      </c>
      <c r="E658" s="29">
        <f>VLOOKUP(VLOOKUP($B658,BTS!$E$2:$F$60,2,FALSE),Transpose_Avg_me_youth!$O$1:$AA$52,3,FALSE)</f>
        <v>0.028938</v>
      </c>
      <c r="F658" s="29">
        <f>VLOOKUP(VLOOKUP($B658,BTS!$E$2:$F$60,2,FALSE),Transpose_Avg_me_youth!$O$1:$AA$52,4,FALSE)</f>
        <v>0.031695</v>
      </c>
      <c r="G658" s="29">
        <f>VLOOKUP(VLOOKUP($B658,BTS!$E$2:$F$60,2,FALSE),Transpose_Avg_me_youth!$O$1:$AA$52,5,FALSE)</f>
        <v>0.045736</v>
      </c>
      <c r="H658" s="29">
        <f>VLOOKUP(VLOOKUP($B658,BTS!$E$2:$F$60,2,FALSE),Transpose_Avg_me_youth!$O$1:$AA$52,6,FALSE)</f>
        <v>0.039175</v>
      </c>
      <c r="I658" s="29">
        <f>VLOOKUP(VLOOKUP($B658,BTS!$E$2:$F$60,2,FALSE),Transpose_Avg_me_youth!$O$1:$AA$52,7,FALSE)</f>
        <v>0.044974</v>
      </c>
      <c r="J658" s="29">
        <f>VLOOKUP(VLOOKUP($B658,BTS!$E$2:$F$60,2,FALSE),Transpose_Avg_me_youth!$O$1:$AA$52,8,FALSE)</f>
        <v>0.071696</v>
      </c>
      <c r="K658" s="29">
        <f>VLOOKUP(VLOOKUP($B658,BTS!$E$2:$F$60,2,FALSE),Transpose_Avg_me_youth!$O$1:$AA$52,9,FALSE)</f>
        <v>0.079248</v>
      </c>
      <c r="L658" s="29">
        <f>VLOOKUP(VLOOKUP($B658,BTS!$E$2:$F$60,2,FALSE),Transpose_Avg_me_youth!$O$1:$AA$52,10,FALSE)</f>
        <v>0.041974</v>
      </c>
      <c r="M658" s="29">
        <f>VLOOKUP(VLOOKUP($B658,BTS!$E$2:$F$60,2,FALSE),Transpose_Avg_me_youth!$O$1:$AA$52,11,FALSE)</f>
        <v>0.044907</v>
      </c>
      <c r="N658" s="29">
        <f>VLOOKUP(VLOOKUP($B658,BTS!$E$2:$F$60,2,FALSE),Transpose_Avg_me_youth!$O$1:$AA$52,12,FALSE)</f>
        <v>0.035095</v>
      </c>
      <c r="O658" s="110">
        <f>VLOOKUP(VLOOKUP($B658,BTS!$E$2:$F$60,2,FALSE),Transpose_Avg_me_youth!$O$1:$AA$52,13,FALSE)</f>
        <v>0.04662</v>
      </c>
    </row>
    <row r="659" spans="2:15" ht="17" hidden="1" outlineLevel="1" thickBot="1">
      <c r="B659" s="33" t="s">
        <v>156</v>
      </c>
      <c r="C659" s="28">
        <f>VLOOKUP(VLOOKUP($B659,VName,2,FALSE),Regression_me_youth!$U$7:$AC$57,2,FALSE)</f>
        <v>-120401.644665993</v>
      </c>
      <c r="D659" s="29">
        <f>VLOOKUP(VLOOKUP($B659,BTS!$E$2:$F$60,2,FALSE),Transpose_Avg_me_youth!$O$1:$AA$52,2,FALSE)</f>
        <v>0.045896750000000035</v>
      </c>
      <c r="E659" s="29">
        <f>VLOOKUP(VLOOKUP($B659,BTS!$E$2:$F$60,2,FALSE),Transpose_Avg_me_youth!$O$1:$AA$52,3,FALSE)</f>
        <v>0.027173749999999993</v>
      </c>
      <c r="F659" s="29">
        <f>VLOOKUP(VLOOKUP($B659,BTS!$E$2:$F$60,2,FALSE),Transpose_Avg_me_youth!$O$1:$AA$52,4,FALSE)</f>
        <v>0.03232575</v>
      </c>
      <c r="G659" s="29">
        <f>VLOOKUP(VLOOKUP($B659,BTS!$E$2:$F$60,2,FALSE),Transpose_Avg_me_youth!$O$1:$AA$52,5,FALSE)</f>
        <v>0.04590200000000001</v>
      </c>
      <c r="H659" s="29">
        <f>VLOOKUP(VLOOKUP($B659,BTS!$E$2:$F$60,2,FALSE),Transpose_Avg_me_youth!$O$1:$AA$52,6,FALSE)</f>
        <v>0.03700474999999998</v>
      </c>
      <c r="I659" s="29">
        <f>VLOOKUP(VLOOKUP($B659,BTS!$E$2:$F$60,2,FALSE),Transpose_Avg_me_youth!$O$1:$AA$52,7,FALSE)</f>
        <v>0.045050749999999994</v>
      </c>
      <c r="J659" s="29">
        <f>VLOOKUP(VLOOKUP($B659,BTS!$E$2:$F$60,2,FALSE),Transpose_Avg_me_youth!$O$1:$AA$52,8,FALSE)</f>
        <v>0.07192825000000001</v>
      </c>
      <c r="K659" s="29">
        <f>VLOOKUP(VLOOKUP($B659,BTS!$E$2:$F$60,2,FALSE),Transpose_Avg_me_youth!$O$1:$AA$52,9,FALSE)</f>
        <v>0.07866725</v>
      </c>
      <c r="L659" s="29">
        <f>VLOOKUP(VLOOKUP($B659,BTS!$E$2:$F$60,2,FALSE),Transpose_Avg_me_youth!$O$1:$AA$52,10,FALSE)</f>
        <v>0.04159025</v>
      </c>
      <c r="M659" s="29">
        <f>VLOOKUP(VLOOKUP($B659,BTS!$E$2:$F$60,2,FALSE),Transpose_Avg_me_youth!$O$1:$AA$52,11,FALSE)</f>
        <v>0.04793149999999999</v>
      </c>
      <c r="N659" s="29">
        <f>VLOOKUP(VLOOKUP($B659,BTS!$E$2:$F$60,2,FALSE),Transpose_Avg_me_youth!$O$1:$AA$52,12,FALSE)</f>
        <v>0.034601250000000014</v>
      </c>
      <c r="O659" s="110">
        <f>VLOOKUP(VLOOKUP($B659,BTS!$E$2:$F$60,2,FALSE),Transpose_Avg_me_youth!$O$1:$AA$52,13,FALSE)</f>
        <v>0.048542000000000016</v>
      </c>
    </row>
    <row r="660" spans="1:15" ht="16" hidden="1" outlineLevel="1" thickBot="1">
      <c r="A660" s="27"/>
      <c r="B660" s="56" t="s">
        <v>157</v>
      </c>
      <c r="C660" s="28">
        <f>VLOOKUP(VLOOKUP($B660,VName,2,FALSE),Regression_me_youth!$U$7:$AC$57,2,FALSE)</f>
        <v>0</v>
      </c>
      <c r="D660" s="29">
        <f>VLOOKUP(VLOOKUP($B660,BTS!$E$2:$F$60,2,FALSE),Transpose_Avg_me_youth!$O$1:$AA$52,2,FALSE)</f>
        <v>0.096023</v>
      </c>
      <c r="E660" s="29">
        <f>VLOOKUP(VLOOKUP($B660,BTS!$E$2:$F$60,2,FALSE),Transpose_Avg_me_youth!$O$1:$AA$52,3,FALSE)</f>
        <v>0.075825</v>
      </c>
      <c r="F660" s="29">
        <f>VLOOKUP(VLOOKUP($B660,BTS!$E$2:$F$60,2,FALSE),Transpose_Avg_me_youth!$O$1:$AA$52,4,FALSE)</f>
        <v>0.083405</v>
      </c>
      <c r="G660" s="29">
        <f>VLOOKUP(VLOOKUP($B660,BTS!$E$2:$F$60,2,FALSE),Transpose_Avg_me_youth!$O$1:$AA$52,5,FALSE)</f>
        <v>0.066535</v>
      </c>
      <c r="H660" s="29">
        <f>VLOOKUP(VLOOKUP($B660,BTS!$E$2:$F$60,2,FALSE),Transpose_Avg_me_youth!$O$1:$AA$52,6,FALSE)</f>
        <v>0.125932</v>
      </c>
      <c r="I660" s="29">
        <f>VLOOKUP(VLOOKUP($B660,BTS!$E$2:$F$60,2,FALSE),Transpose_Avg_me_youth!$O$1:$AA$52,7,FALSE)</f>
        <v>0.075422</v>
      </c>
      <c r="J660" s="29">
        <f>VLOOKUP(VLOOKUP($B660,BTS!$E$2:$F$60,2,FALSE),Transpose_Avg_me_youth!$O$1:$AA$52,8,FALSE)</f>
        <v>0.054839</v>
      </c>
      <c r="K660" s="29">
        <f>VLOOKUP(VLOOKUP($B660,BTS!$E$2:$F$60,2,FALSE),Transpose_Avg_me_youth!$O$1:$AA$52,9,FALSE)</f>
        <v>0.074586</v>
      </c>
      <c r="L660" s="29">
        <f>VLOOKUP(VLOOKUP($B660,BTS!$E$2:$F$60,2,FALSE),Transpose_Avg_me_youth!$O$1:$AA$52,10,FALSE)</f>
        <v>0.081215</v>
      </c>
      <c r="M660" s="29">
        <f>VLOOKUP(VLOOKUP($B660,BTS!$E$2:$F$60,2,FALSE),Transpose_Avg_me_youth!$O$1:$AA$52,11,FALSE)</f>
        <v>0.076277</v>
      </c>
      <c r="N660" s="29">
        <f>VLOOKUP(VLOOKUP($B660,BTS!$E$2:$F$60,2,FALSE),Transpose_Avg_me_youth!$O$1:$AA$52,12,FALSE)</f>
        <v>0.099584</v>
      </c>
      <c r="O660" s="110">
        <f>VLOOKUP(VLOOKUP($B660,BTS!$E$2:$F$60,2,FALSE),Transpose_Avg_me_youth!$O$1:$AA$52,13,FALSE)</f>
        <v>0.176245</v>
      </c>
    </row>
    <row r="661" spans="1:15" ht="16" hidden="1" outlineLevel="1" thickBot="1">
      <c r="A661" s="27"/>
      <c r="B661" s="56" t="s">
        <v>158</v>
      </c>
      <c r="C661" s="28">
        <f>VLOOKUP(VLOOKUP($B661,VName,2,FALSE),Regression_me_youth!$U$7:$AC$57,2,FALSE)</f>
        <v>0.844161025940661</v>
      </c>
      <c r="D661" s="29">
        <f>VLOOKUP(VLOOKUP($B661,BTS!$E$2:$F$60,2,FALSE),Transpose_Avg_me_youth!$O$1:$AA$52,2,FALSE)</f>
        <v>1384.17</v>
      </c>
      <c r="E661" s="29">
        <f>VLOOKUP(VLOOKUP($B661,BTS!$E$2:$F$60,2,FALSE),Transpose_Avg_me_youth!$O$1:$AA$52,3,FALSE)</f>
        <v>981.57</v>
      </c>
      <c r="F661" s="29">
        <f>VLOOKUP(VLOOKUP($B661,BTS!$E$2:$F$60,2,FALSE),Transpose_Avg_me_youth!$O$1:$AA$52,4,FALSE)</f>
        <v>0</v>
      </c>
      <c r="G661" s="29">
        <f>VLOOKUP(VLOOKUP($B661,BTS!$E$2:$F$60,2,FALSE),Transpose_Avg_me_youth!$O$1:$AA$52,5,FALSE)</f>
        <v>0</v>
      </c>
      <c r="H661" s="29">
        <f>VLOOKUP(VLOOKUP($B661,BTS!$E$2:$F$60,2,FALSE),Transpose_Avg_me_youth!$O$1:$AA$52,6,FALSE)</f>
        <v>406.655</v>
      </c>
      <c r="I661" s="29">
        <f>VLOOKUP(VLOOKUP($B661,BTS!$E$2:$F$60,2,FALSE),Transpose_Avg_me_youth!$O$1:$AA$52,7,FALSE)</f>
        <v>1004.88</v>
      </c>
      <c r="J661" s="29">
        <f>VLOOKUP(VLOOKUP($B661,BTS!$E$2:$F$60,2,FALSE),Transpose_Avg_me_youth!$O$1:$AA$52,8,FALSE)</f>
        <v>1443.90</v>
      </c>
      <c r="K661" s="29">
        <f>VLOOKUP(VLOOKUP($B661,BTS!$E$2:$F$60,2,FALSE),Transpose_Avg_me_youth!$O$1:$AA$52,9,FALSE)</f>
        <v>1752.27</v>
      </c>
      <c r="L661" s="29">
        <f>VLOOKUP(VLOOKUP($B661,BTS!$E$2:$F$60,2,FALSE),Transpose_Avg_me_youth!$O$1:$AA$52,10,FALSE)</f>
        <v>0</v>
      </c>
      <c r="M661" s="29">
        <f>VLOOKUP(VLOOKUP($B661,BTS!$E$2:$F$60,2,FALSE),Transpose_Avg_me_youth!$O$1:$AA$52,11,FALSE)</f>
        <v>1891.91</v>
      </c>
      <c r="N661" s="29">
        <f>VLOOKUP(VLOOKUP($B661,BTS!$E$2:$F$60,2,FALSE),Transpose_Avg_me_youth!$O$1:$AA$52,12,FALSE)</f>
        <v>194.28</v>
      </c>
      <c r="O661" s="110">
        <f>VLOOKUP(VLOOKUP($B661,BTS!$E$2:$F$60,2,FALSE),Transpose_Avg_me_youth!$O$1:$AA$52,13,FALSE)</f>
        <v>891.575</v>
      </c>
    </row>
    <row r="662" spans="1:15" ht="16" hidden="1" outlineLevel="1">
      <c r="A662" s="27"/>
      <c r="B662" s="34" t="s">
        <v>159</v>
      </c>
      <c r="C662" s="35"/>
      <c r="D662" s="92">
        <f>VLOOKUP(INDEX(BTS!$A$3:$A$14,MATCH(D$11,BTS!$C$3:$C$14,0),1)&amp;".region",Regression_me_youth!$U$47:$AC$59,2,FALSE)</f>
        <v>7795.16504071053</v>
      </c>
      <c r="E662" s="92">
        <f>VLOOKUP(INDEX(BTS!$A$3:$A$14,MATCH(E$11,BTS!$C$3:$C$14,0),1)&amp;".region",Regression_me_youth!$U$47:$AC$59,2,FALSE)</f>
        <v>5010.530099474419</v>
      </c>
      <c r="F662" s="92">
        <f>VLOOKUP(INDEX(BTS!$A$3:$A$14,MATCH(F$11,BTS!$C$3:$C$14,0),1)&amp;".region",Regression_me_youth!$U$47:$AC$59,2,FALSE)</f>
        <v>5847.81161226985</v>
      </c>
      <c r="G662" s="92">
        <f>VLOOKUP(INDEX(BTS!$A$3:$A$14,MATCH(G$11,BTS!$C$3:$C$14,0),1)&amp;".region",Regression_me_youth!$U$47:$AC$59,2,FALSE)</f>
        <v>10862.835924645111</v>
      </c>
      <c r="H662" s="92">
        <f>VLOOKUP(INDEX(BTS!$A$3:$A$14,MATCH(H$11,BTS!$C$3:$C$14,0),1)&amp;".region",Regression_me_youth!$U$47:$AC$59,2,FALSE)</f>
        <v>5311.19480175185</v>
      </c>
      <c r="I662" s="92">
        <f>VLOOKUP(INDEX(BTS!$A$3:$A$14,MATCH(I$11,BTS!$C$3:$C$14,0),1)&amp;".region",Regression_me_youth!$U$47:$AC$59,2,FALSE)</f>
        <v>11486.40816638057</v>
      </c>
      <c r="J662" s="92">
        <f>VLOOKUP(INDEX(BTS!$A$3:$A$14,MATCH(J$11,BTS!$C$3:$C$14,0),1)&amp;".region",Regression_me_youth!$U$47:$AC$59,2,FALSE)</f>
        <v>15059.576502288859</v>
      </c>
      <c r="K662" s="92">
        <f>VLOOKUP(INDEX(BTS!$A$3:$A$14,MATCH(K$11,BTS!$C$3:$C$14,0),1)&amp;".region",Regression_me_youth!$U$47:$AC$59,2,FALSE)</f>
        <v>15854.90223265098</v>
      </c>
      <c r="L662" s="92">
        <f>VLOOKUP(INDEX(BTS!$A$3:$A$14,MATCH(L$11,BTS!$C$3:$C$14,0),1)&amp;".region",Regression_me_youth!$U$47:$AC$59,2,FALSE)</f>
        <v>11495.09282222921</v>
      </c>
      <c r="M662" s="92">
        <f>VLOOKUP(INDEX(BTS!$A$3:$A$14,MATCH(M$11,BTS!$C$3:$C$14,0),1)&amp;".region",Regression_me_youth!$U$47:$AC$59,2,FALSE)</f>
        <v>10614.124780214639</v>
      </c>
      <c r="N662" s="92">
        <f>VLOOKUP(INDEX(BTS!$A$3:$A$14,MATCH(N$11,BTS!$C$3:$C$14,0),1)&amp;".region",Regression_me_youth!$U$47:$AC$59,2,FALSE)</f>
        <v>9947.75794470129</v>
      </c>
      <c r="O662" s="92">
        <f>VLOOKUP(INDEX(BTS!$A$3:$A$14,MATCH(O$11,BTS!$C$3:$C$14,0),1)&amp;".region",Regression_me_youth!$U$47:$AC$59,2,FALSE)</f>
        <v>4675.99811203512</v>
      </c>
    </row>
    <row r="663" spans="2:15" ht="16" hidden="1" outlineLevel="1" thickBot="1">
      <c r="B663" s="36" t="s">
        <v>215</v>
      </c>
      <c r="C663" s="37"/>
      <c r="D663" s="38">
        <f>D662-AVERAGE($D$662:$O$662)</f>
        <v>-1701.618129235505</v>
      </c>
      <c r="E663" s="38">
        <f t="shared" si="40" ref="E663:O663">E662-AVERAGE($D$662:$O$662)</f>
        <v>-4486.2530704716155</v>
      </c>
      <c r="F663" s="38">
        <f t="shared" si="40"/>
        <v>-3648.9715576761846</v>
      </c>
      <c r="G663" s="38">
        <f t="shared" si="40"/>
        <v>1366.052754699076</v>
      </c>
      <c r="H663" s="38">
        <f t="shared" si="40"/>
        <v>-4185.588368194185</v>
      </c>
      <c r="I663" s="38">
        <f t="shared" si="40"/>
        <v>1989.6249964345352</v>
      </c>
      <c r="J663" s="38">
        <f t="shared" si="40"/>
        <v>5562.793332342824</v>
      </c>
      <c r="K663" s="38">
        <f t="shared" si="40"/>
        <v>6358.1190627049455</v>
      </c>
      <c r="L663" s="38">
        <f t="shared" si="40"/>
        <v>1998.3096522831747</v>
      </c>
      <c r="M663" s="38">
        <f t="shared" si="40"/>
        <v>1117.3416102686042</v>
      </c>
      <c r="N663" s="38">
        <f t="shared" si="40"/>
        <v>450.97477475525557</v>
      </c>
      <c r="O663" s="38">
        <f t="shared" si="40"/>
        <v>-4820.7850579109145</v>
      </c>
    </row>
    <row r="664" spans="2:15" ht="20" collapsed="1" thickBot="1">
      <c r="B664" s="222" t="s">
        <v>177</v>
      </c>
      <c r="C664" s="223"/>
      <c r="D664" s="224"/>
      <c r="E664" s="223"/>
      <c r="F664" s="223"/>
      <c r="G664" s="223"/>
      <c r="H664" s="223"/>
      <c r="I664" s="223"/>
      <c r="J664" s="223"/>
      <c r="K664" s="223"/>
      <c r="L664" s="223"/>
      <c r="M664" s="223"/>
      <c r="N664" s="223"/>
      <c r="O664" s="225"/>
    </row>
    <row r="665" ht="16" thickBot="1"/>
    <row r="666" spans="1:15" ht="20" hidden="1" outlineLevel="1" thickBot="1">
      <c r="A666" t="s">
        <v>218</v>
      </c>
      <c r="B666" s="222" t="s">
        <v>178</v>
      </c>
      <c r="C666" s="223"/>
      <c r="D666" s="224"/>
      <c r="E666" s="223"/>
      <c r="F666" s="223"/>
      <c r="G666" s="223"/>
      <c r="H666" s="223"/>
      <c r="I666" s="223"/>
      <c r="J666" s="223"/>
      <c r="K666" s="223"/>
      <c r="L666" s="223"/>
      <c r="M666" s="223"/>
      <c r="N666" s="223"/>
      <c r="O666" s="225"/>
    </row>
    <row r="667" spans="1:15" ht="16" hidden="1" outlineLevel="1" thickBot="1">
      <c r="A667" t="s">
        <v>42</v>
      </c>
      <c r="B667" s="226" t="s">
        <v>213</v>
      </c>
      <c r="C667" s="227"/>
      <c r="D667" s="228">
        <v>2024</v>
      </c>
      <c r="E667" s="228">
        <f>D667</f>
        <v>2024</v>
      </c>
      <c r="F667" s="228">
        <f t="shared" si="41" ref="F667:O667">E667</f>
        <v>2024</v>
      </c>
      <c r="G667" s="228">
        <f t="shared" si="41"/>
        <v>2024</v>
      </c>
      <c r="H667" s="228">
        <f t="shared" si="41"/>
        <v>2024</v>
      </c>
      <c r="I667" s="228">
        <f t="shared" si="41"/>
        <v>2024</v>
      </c>
      <c r="J667" s="228">
        <f t="shared" si="41"/>
        <v>2024</v>
      </c>
      <c r="K667" s="228">
        <f t="shared" si="41"/>
        <v>2024</v>
      </c>
      <c r="L667" s="228">
        <f t="shared" si="41"/>
        <v>2024</v>
      </c>
      <c r="M667" s="228">
        <f t="shared" si="41"/>
        <v>2024</v>
      </c>
      <c r="N667" s="228">
        <f t="shared" si="41"/>
        <v>2024</v>
      </c>
      <c r="O667" s="228">
        <f t="shared" si="41"/>
        <v>2024</v>
      </c>
    </row>
    <row r="668" spans="1:15" ht="16" hidden="1" outlineLevel="1" thickBot="1">
      <c r="A668" s="27"/>
      <c r="B668" s="229" t="s">
        <v>214</v>
      </c>
      <c r="C668" s="230" t="s">
        <v>114</v>
      </c>
      <c r="D668" s="230" t="s">
        <v>85</v>
      </c>
      <c r="E668" s="230" t="s">
        <v>164</v>
      </c>
      <c r="F668" s="230" t="s">
        <v>77</v>
      </c>
      <c r="G668" s="230" t="s">
        <v>165</v>
      </c>
      <c r="H668" s="230" t="s">
        <v>166</v>
      </c>
      <c r="I668" s="230" t="s">
        <v>167</v>
      </c>
      <c r="J668" s="230" t="s">
        <v>168</v>
      </c>
      <c r="K668" s="230" t="s">
        <v>169</v>
      </c>
      <c r="L668" s="230" t="s">
        <v>170</v>
      </c>
      <c r="M668" s="230" t="s">
        <v>171</v>
      </c>
      <c r="N668" s="230" t="s">
        <v>172</v>
      </c>
      <c r="O668" s="230" t="s">
        <v>173</v>
      </c>
    </row>
    <row r="669" spans="1:15" ht="17" hidden="1" outlineLevel="1" thickBot="1">
      <c r="A669" s="27"/>
      <c r="B669" s="54" t="s">
        <v>115</v>
      </c>
      <c r="C669" s="28">
        <f>VLOOKUP(VLOOKUP($B669,VName,2,FALSE),Regression_cred_youth!$U$7:$AC$57,2,FALSE)</f>
        <v>0</v>
      </c>
      <c r="D669" s="29">
        <f>VLOOKUP(VLOOKUP($B669,BTS!$E$2:$F$60,2,FALSE),Transpose_Avg_cred_youth!$O$1:$AA$52,2,FALSE)</f>
        <v>0.53947500977204</v>
      </c>
      <c r="E669" s="29">
        <f>VLOOKUP(VLOOKUP($B669,BTS!$E$2:$F$60,2,FALSE),Transpose_Avg_cred_youth!$O$1:$AA$52,3,FALSE)</f>
        <v>0.485059369348117</v>
      </c>
      <c r="F669" s="29">
        <f>VLOOKUP(VLOOKUP($B669,BTS!$E$2:$F$60,2,FALSE),Transpose_Avg_cred_youth!$O$1:$AA$52,4,FALSE)</f>
        <v>0.651770451770452</v>
      </c>
      <c r="G669" s="29">
        <f>VLOOKUP(VLOOKUP($B669,BTS!$E$2:$F$60,2,FALSE),Transpose_Avg_cred_youth!$O$1:$AA$52,5,FALSE)</f>
        <v>0.581681681681682</v>
      </c>
      <c r="H669" s="29">
        <f>VLOOKUP(VLOOKUP($B669,BTS!$E$2:$F$60,2,FALSE),Transpose_Avg_cred_youth!$O$1:$AA$52,6,FALSE)</f>
        <v>0.650694233302929</v>
      </c>
      <c r="I669" s="29">
        <f>VLOOKUP(VLOOKUP($B669,BTS!$E$2:$F$60,2,FALSE),Transpose_Avg_cred_youth!$O$1:$AA$52,7,FALSE)</f>
        <v>0.512820512820513</v>
      </c>
      <c r="J669" s="29">
        <f>VLOOKUP(VLOOKUP($B669,BTS!$E$2:$F$60,2,FALSE),Transpose_Avg_cred_youth!$O$1:$AA$52,8,FALSE)</f>
        <v>0.357142857142857</v>
      </c>
      <c r="K669" s="29">
        <f>VLOOKUP(VLOOKUP($B669,BTS!$E$2:$F$60,2,FALSE),Transpose_Avg_cred_youth!$O$1:$AA$52,9,FALSE)</f>
        <v>0.518650793650794</v>
      </c>
      <c r="L669" s="29">
        <f>VLOOKUP(VLOOKUP($B669,BTS!$E$2:$F$60,2,FALSE),Transpose_Avg_cred_youth!$O$1:$AA$52,10,FALSE)</f>
        <v>0.577777777777778</v>
      </c>
      <c r="M669" s="29">
        <f>VLOOKUP(VLOOKUP($B669,BTS!$E$2:$F$60,2,FALSE),Transpose_Avg_cred_youth!$O$1:$AA$52,11,FALSE)</f>
        <v>0.305555555555556</v>
      </c>
      <c r="N669" s="29">
        <f>VLOOKUP(VLOOKUP($B669,BTS!$E$2:$F$60,2,FALSE),Transpose_Avg_cred_youth!$O$1:$AA$52,12,FALSE)</f>
        <v>0.466868686868687</v>
      </c>
      <c r="O669" s="110">
        <f>VLOOKUP(VLOOKUP($B669,BTS!$E$2:$F$60,2,FALSE),Transpose_Avg_cred_youth!$O$1:$AA$52,13,FALSE)</f>
        <v>0.713675213675214</v>
      </c>
    </row>
    <row r="670" spans="1:15" ht="17" hidden="1" outlineLevel="1" thickBot="1">
      <c r="A670" s="27"/>
      <c r="B670" s="242" t="s">
        <v>188</v>
      </c>
      <c r="C670" s="28">
        <f>VLOOKUP(VLOOKUP($B670,VName,2,FALSE),Regression_cred_youth!$U$7:$AC$57,2,FALSE)</f>
        <v>0</v>
      </c>
      <c r="D670" s="29">
        <f>VLOOKUP(VLOOKUP($B670,BTS!$E$2:$F$60,2,FALSE),Transpose_Avg_cred_youth!$O$1:$AA$52,2,FALSE)</f>
        <v>0.576246086147076</v>
      </c>
      <c r="E670" s="29">
        <f>VLOOKUP(VLOOKUP($B670,BTS!$E$2:$F$60,2,FALSE),Transpose_Avg_cred_youth!$O$1:$AA$52,3,FALSE)</f>
        <v>0.632140329592559</v>
      </c>
      <c r="F670" s="29">
        <f>VLOOKUP(VLOOKUP($B670,BTS!$E$2:$F$60,2,FALSE),Transpose_Avg_cred_youth!$O$1:$AA$52,4,FALSE)</f>
        <v>1</v>
      </c>
      <c r="G670" s="29">
        <f>VLOOKUP(VLOOKUP($B670,BTS!$E$2:$F$60,2,FALSE),Transpose_Avg_cred_youth!$O$1:$AA$52,5,FALSE)</f>
        <v>0.624324324324324</v>
      </c>
      <c r="H670" s="29">
        <f>VLOOKUP(VLOOKUP($B670,BTS!$E$2:$F$60,2,FALSE),Transpose_Avg_cred_youth!$O$1:$AA$52,6,FALSE)</f>
        <v>0.600749974663018</v>
      </c>
      <c r="I670" s="29">
        <f>VLOOKUP(VLOOKUP($B670,BTS!$E$2:$F$60,2,FALSE),Transpose_Avg_cred_youth!$O$1:$AA$52,7,FALSE)</f>
        <v>0.544871794871795</v>
      </c>
      <c r="J670" s="29">
        <f>VLOOKUP(VLOOKUP($B670,BTS!$E$2:$F$60,2,FALSE),Transpose_Avg_cred_youth!$O$1:$AA$52,8,FALSE)</f>
        <v>0.738095238095238</v>
      </c>
      <c r="K670" s="29">
        <f>VLOOKUP(VLOOKUP($B670,BTS!$E$2:$F$60,2,FALSE),Transpose_Avg_cred_youth!$O$1:$AA$52,9,FALSE)</f>
        <v>0.630952380952381</v>
      </c>
      <c r="L670" s="29">
        <f>VLOOKUP(VLOOKUP($B670,BTS!$E$2:$F$60,2,FALSE),Transpose_Avg_cred_youth!$O$1:$AA$52,10,FALSE)</f>
        <v>0.711111111111111</v>
      </c>
      <c r="M670" s="29">
        <f>VLOOKUP(VLOOKUP($B670,BTS!$E$2:$F$60,2,FALSE),Transpose_Avg_cred_youth!$O$1:$AA$52,11,FALSE)</f>
        <v>0.277777777777778</v>
      </c>
      <c r="N670" s="29">
        <f>VLOOKUP(VLOOKUP($B670,BTS!$E$2:$F$60,2,FALSE),Transpose_Avg_cred_youth!$O$1:$AA$52,12,FALSE)</f>
        <v>0.763232323232323</v>
      </c>
      <c r="O670" s="110">
        <f>VLOOKUP(VLOOKUP($B670,BTS!$E$2:$F$60,2,FALSE),Transpose_Avg_cred_youth!$O$1:$AA$52,13,FALSE)</f>
        <v>0.488034188034188</v>
      </c>
    </row>
    <row r="671" spans="1:15" ht="17" hidden="1" outlineLevel="1" thickBot="1">
      <c r="A671" s="27"/>
      <c r="B671" s="31" t="s">
        <v>116</v>
      </c>
      <c r="C671" s="28">
        <f>VLOOKUP(VLOOKUP($B671,VName,2,FALSE),Regression_cred_youth!$U$7:$AC$57,2,FALSE)</f>
        <v>0</v>
      </c>
      <c r="D671" s="29">
        <f>VLOOKUP(VLOOKUP($B671,BTS!$E$2:$F$60,2,FALSE),Transpose_Avg_cred_youth!$O$1:$AA$52,2,FALSE)</f>
        <v>0.360650717086361</v>
      </c>
      <c r="E671" s="29">
        <f>VLOOKUP(VLOOKUP($B671,BTS!$E$2:$F$60,2,FALSE),Transpose_Avg_cred_youth!$O$1:$AA$52,3,FALSE)</f>
        <v>0.357243959154787</v>
      </c>
      <c r="F671" s="29">
        <f>VLOOKUP(VLOOKUP($B671,BTS!$E$2:$F$60,2,FALSE),Transpose_Avg_cred_youth!$O$1:$AA$52,4,FALSE)</f>
        <v>0</v>
      </c>
      <c r="G671" s="29">
        <f>VLOOKUP(VLOOKUP($B671,BTS!$E$2:$F$60,2,FALSE),Transpose_Avg_cred_youth!$O$1:$AA$52,5,FALSE)</f>
        <v>0.375675675675676</v>
      </c>
      <c r="H671" s="29">
        <f>VLOOKUP(VLOOKUP($B671,BTS!$E$2:$F$60,2,FALSE),Transpose_Avg_cred_youth!$O$1:$AA$52,6,FALSE)</f>
        <v>0.388993615080572</v>
      </c>
      <c r="I671" s="29">
        <f>VLOOKUP(VLOOKUP($B671,BTS!$E$2:$F$60,2,FALSE),Transpose_Avg_cred_youth!$O$1:$AA$52,7,FALSE)</f>
        <v>0.455128205128205</v>
      </c>
      <c r="J671" s="29">
        <f>VLOOKUP(VLOOKUP($B671,BTS!$E$2:$F$60,2,FALSE),Transpose_Avg_cred_youth!$O$1:$AA$52,8,FALSE)</f>
        <v>0.261904761904762</v>
      </c>
      <c r="K671" s="29">
        <f>VLOOKUP(VLOOKUP($B671,BTS!$E$2:$F$60,2,FALSE),Transpose_Avg_cred_youth!$O$1:$AA$52,9,FALSE)</f>
        <v>0.369047619047619</v>
      </c>
      <c r="L671" s="29">
        <f>VLOOKUP(VLOOKUP($B671,BTS!$E$2:$F$60,2,FALSE),Transpose_Avg_cred_youth!$O$1:$AA$52,10,FALSE)</f>
        <v>0.288888888888889</v>
      </c>
      <c r="M671" s="29">
        <f>VLOOKUP(VLOOKUP($B671,BTS!$E$2:$F$60,2,FALSE),Transpose_Avg_cred_youth!$O$1:$AA$52,11,FALSE)</f>
        <v>0.722222222222222</v>
      </c>
      <c r="N671" s="29">
        <f>VLOOKUP(VLOOKUP($B671,BTS!$E$2:$F$60,2,FALSE),Transpose_Avg_cred_youth!$O$1:$AA$52,12,FALSE)</f>
        <v>0.231717171717172</v>
      </c>
      <c r="O671" s="110">
        <f>VLOOKUP(VLOOKUP($B671,BTS!$E$2:$F$60,2,FALSE),Transpose_Avg_cred_youth!$O$1:$AA$52,13,FALSE)</f>
        <v>0.506837606837607</v>
      </c>
    </row>
    <row r="672" spans="1:15" ht="17" hidden="1" outlineLevel="1" thickBot="1">
      <c r="A672" s="27"/>
      <c r="B672" s="31" t="s">
        <v>121</v>
      </c>
      <c r="C672" s="28">
        <f>VLOOKUP(VLOOKUP($B672,VName,2,FALSE),Regression_cred_youth!$U$7:$AC$57,2,FALSE)</f>
        <v>0</v>
      </c>
      <c r="D672" s="29">
        <f>VLOOKUP(VLOOKUP($B672,BTS!$E$2:$F$60,2,FALSE),Transpose_Avg_cred_youth!$O$1:$AA$52,2,FALSE)</f>
        <v>0.278674387585279</v>
      </c>
      <c r="E672" s="29">
        <f>VLOOKUP(VLOOKUP($B672,BTS!$E$2:$F$60,2,FALSE),Transpose_Avg_cred_youth!$O$1:$AA$52,3,FALSE)</f>
        <v>0.295908738583898</v>
      </c>
      <c r="F672" s="29">
        <f>VLOOKUP(VLOOKUP($B672,BTS!$E$2:$F$60,2,FALSE),Transpose_Avg_cred_youth!$O$1:$AA$52,4,FALSE)</f>
        <v>0</v>
      </c>
      <c r="G672" s="29">
        <f>VLOOKUP(VLOOKUP($B672,BTS!$E$2:$F$60,2,FALSE),Transpose_Avg_cred_youth!$O$1:$AA$52,5,FALSE)</f>
        <v>0.186786786786787</v>
      </c>
      <c r="H672" s="29">
        <f>VLOOKUP(VLOOKUP($B672,BTS!$E$2:$F$60,2,FALSE),Transpose_Avg_cred_youth!$O$1:$AA$52,6,FALSE)</f>
        <v>0.217999391912435</v>
      </c>
      <c r="I672" s="29">
        <f>VLOOKUP(VLOOKUP($B672,BTS!$E$2:$F$60,2,FALSE),Transpose_Avg_cred_youth!$O$1:$AA$52,7,FALSE)</f>
        <v>0.132478632478632</v>
      </c>
      <c r="J672" s="29">
        <f>VLOOKUP(VLOOKUP($B672,BTS!$E$2:$F$60,2,FALSE),Transpose_Avg_cred_youth!$O$1:$AA$52,8,FALSE)</f>
        <v>0.476190476190476</v>
      </c>
      <c r="K672" s="29">
        <f>VLOOKUP(VLOOKUP($B672,BTS!$E$2:$F$60,2,FALSE),Transpose_Avg_cred_youth!$O$1:$AA$52,9,FALSE)</f>
        <v>0.522619047619048</v>
      </c>
      <c r="L672" s="29">
        <f>VLOOKUP(VLOOKUP($B672,BTS!$E$2:$F$60,2,FALSE),Transpose_Avg_cred_youth!$O$1:$AA$52,10,FALSE)</f>
        <v>0.322222222222222</v>
      </c>
      <c r="M672" s="29">
        <f>VLOOKUP(VLOOKUP($B672,BTS!$E$2:$F$60,2,FALSE),Transpose_Avg_cred_youth!$O$1:$AA$52,11,FALSE)</f>
        <v>0.888888888888889</v>
      </c>
      <c r="N672" s="29">
        <f>VLOOKUP(VLOOKUP($B672,BTS!$E$2:$F$60,2,FALSE),Transpose_Avg_cred_youth!$O$1:$AA$52,12,FALSE)</f>
        <v>0.298383838383838</v>
      </c>
      <c r="O672" s="110">
        <f>VLOOKUP(VLOOKUP($B672,BTS!$E$2:$F$60,2,FALSE),Transpose_Avg_cred_youth!$O$1:$AA$52,13,FALSE)</f>
        <v>0.517948717948718</v>
      </c>
    </row>
    <row r="673" spans="1:15" ht="16" hidden="1" outlineLevel="1" thickBot="1">
      <c r="A673" s="27"/>
      <c r="B673" s="55" t="s">
        <v>122</v>
      </c>
      <c r="C673" s="28">
        <f>VLOOKUP(VLOOKUP($B673,VName,2,FALSE),Regression_cred_youth!$U$7:$AC$57,2,FALSE)</f>
        <v>-0.211136173559441</v>
      </c>
      <c r="D673" s="29">
        <f>VLOOKUP(VLOOKUP($B673,BTS!$E$2:$F$60,2,FALSE),Transpose_Avg_cred_youth!$O$1:$AA$52,2,FALSE)</f>
        <v>0.00264550264550265</v>
      </c>
      <c r="E673" s="29">
        <f>VLOOKUP(VLOOKUP($B673,BTS!$E$2:$F$60,2,FALSE),Transpose_Avg_cred_youth!$O$1:$AA$52,3,FALSE)</f>
        <v>0</v>
      </c>
      <c r="F673" s="29">
        <f>VLOOKUP(VLOOKUP($B673,BTS!$E$2:$F$60,2,FALSE),Transpose_Avg_cred_youth!$O$1:$AA$52,4,FALSE)</f>
        <v>0</v>
      </c>
      <c r="G673" s="29">
        <f>VLOOKUP(VLOOKUP($B673,BTS!$E$2:$F$60,2,FALSE),Transpose_Avg_cred_youth!$O$1:$AA$52,5,FALSE)</f>
        <v>0</v>
      </c>
      <c r="H673" s="29">
        <f>VLOOKUP(VLOOKUP($B673,BTS!$E$2:$F$60,2,FALSE),Transpose_Avg_cred_youth!$O$1:$AA$52,6,FALSE)</f>
        <v>0.017056856187291</v>
      </c>
      <c r="I673" s="29">
        <f>VLOOKUP(VLOOKUP($B673,BTS!$E$2:$F$60,2,FALSE),Transpose_Avg_cred_youth!$O$1:$AA$52,7,FALSE)</f>
        <v>0</v>
      </c>
      <c r="J673" s="29">
        <f>VLOOKUP(VLOOKUP($B673,BTS!$E$2:$F$60,2,FALSE),Transpose_Avg_cred_youth!$O$1:$AA$52,8,FALSE)</f>
        <v>0</v>
      </c>
      <c r="K673" s="29">
        <f>VLOOKUP(VLOOKUP($B673,BTS!$E$2:$F$60,2,FALSE),Transpose_Avg_cred_youth!$O$1:$AA$52,9,FALSE)</f>
        <v>0.0361111111111111</v>
      </c>
      <c r="L673" s="29">
        <f>VLOOKUP(VLOOKUP($B673,BTS!$E$2:$F$60,2,FALSE),Transpose_Avg_cred_youth!$O$1:$AA$52,10,FALSE)</f>
        <v>0</v>
      </c>
      <c r="M673" s="29">
        <f>VLOOKUP(VLOOKUP($B673,BTS!$E$2:$F$60,2,FALSE),Transpose_Avg_cred_youth!$O$1:$AA$52,11,FALSE)</f>
        <v>0.0277777777777778</v>
      </c>
      <c r="N673" s="29">
        <f>VLOOKUP(VLOOKUP($B673,BTS!$E$2:$F$60,2,FALSE),Transpose_Avg_cred_youth!$O$1:$AA$52,12,FALSE)</f>
        <v>0</v>
      </c>
      <c r="O673" s="110">
        <f>VLOOKUP(VLOOKUP($B673,BTS!$E$2:$F$60,2,FALSE),Transpose_Avg_cred_youth!$O$1:$AA$52,13,FALSE)</f>
        <v>0</v>
      </c>
    </row>
    <row r="674" spans="1:15" ht="17" hidden="1" outlineLevel="1" thickBot="1">
      <c r="A674" s="27"/>
      <c r="B674" s="31" t="s">
        <v>123</v>
      </c>
      <c r="C674" s="28">
        <f>VLOOKUP(VLOOKUP($B674,VName,2,FALSE),Regression_cred_youth!$U$7:$AC$57,2,FALSE)</f>
        <v>0</v>
      </c>
      <c r="D674" s="29">
        <f>VLOOKUP(VLOOKUP($B674,BTS!$E$2:$F$60,2,FALSE),Transpose_Avg_cred_youth!$O$1:$AA$52,2,FALSE)</f>
        <v>0</v>
      </c>
      <c r="E674" s="29">
        <f>VLOOKUP(VLOOKUP($B674,BTS!$E$2:$F$60,2,FALSE),Transpose_Avg_cred_youth!$O$1:$AA$52,3,FALSE)</f>
        <v>0</v>
      </c>
      <c r="F674" s="29">
        <f>VLOOKUP(VLOOKUP($B674,BTS!$E$2:$F$60,2,FALSE),Transpose_Avg_cred_youth!$O$1:$AA$52,4,FALSE)</f>
        <v>0</v>
      </c>
      <c r="G674" s="29">
        <f>VLOOKUP(VLOOKUP($B674,BTS!$E$2:$F$60,2,FALSE),Transpose_Avg_cred_youth!$O$1:$AA$52,5,FALSE)</f>
        <v>0.166666666666667</v>
      </c>
      <c r="H674" s="29">
        <f>VLOOKUP(VLOOKUP($B674,BTS!$E$2:$F$60,2,FALSE),Transpose_Avg_cred_youth!$O$1:$AA$52,6,FALSE)</f>
        <v>0.0460423634336678</v>
      </c>
      <c r="I674" s="29">
        <f>VLOOKUP(VLOOKUP($B674,BTS!$E$2:$F$60,2,FALSE),Transpose_Avg_cred_youth!$O$1:$AA$52,7,FALSE)</f>
        <v>0.0256410256410256</v>
      </c>
      <c r="J674" s="29">
        <f>VLOOKUP(VLOOKUP($B674,BTS!$E$2:$F$60,2,FALSE),Transpose_Avg_cred_youth!$O$1:$AA$52,8,FALSE)</f>
        <v>0</v>
      </c>
      <c r="K674" s="29">
        <f>VLOOKUP(VLOOKUP($B674,BTS!$E$2:$F$60,2,FALSE),Transpose_Avg_cred_youth!$O$1:$AA$52,9,FALSE)</f>
        <v>0</v>
      </c>
      <c r="L674" s="29">
        <f>VLOOKUP(VLOOKUP($B674,BTS!$E$2:$F$60,2,FALSE),Transpose_Avg_cred_youth!$O$1:$AA$52,10,FALSE)</f>
        <v>0</v>
      </c>
      <c r="M674" s="29">
        <f>VLOOKUP(VLOOKUP($B674,BTS!$E$2:$F$60,2,FALSE),Transpose_Avg_cred_youth!$O$1:$AA$52,11,FALSE)</f>
        <v>0</v>
      </c>
      <c r="N674" s="29">
        <f>VLOOKUP(VLOOKUP($B674,BTS!$E$2:$F$60,2,FALSE),Transpose_Avg_cred_youth!$O$1:$AA$52,12,FALSE)</f>
        <v>0</v>
      </c>
      <c r="O674" s="110">
        <f>VLOOKUP(VLOOKUP($B674,BTS!$E$2:$F$60,2,FALSE),Transpose_Avg_cred_youth!$O$1:$AA$52,13,FALSE)</f>
        <v>0</v>
      </c>
    </row>
    <row r="675" spans="1:15" ht="17" hidden="1" outlineLevel="1" thickBot="1">
      <c r="A675" s="27"/>
      <c r="B675" s="31" t="s">
        <v>124</v>
      </c>
      <c r="C675" s="28">
        <f>VLOOKUP(VLOOKUP($B675,VName,2,FALSE),Regression_cred_youth!$U$7:$AC$57,2,FALSE)</f>
        <v>0</v>
      </c>
      <c r="D675" s="29">
        <f>VLOOKUP(VLOOKUP($B675,BTS!$E$2:$F$60,2,FALSE),Transpose_Avg_cred_youth!$O$1:$AA$52,2,FALSE)</f>
        <v>0</v>
      </c>
      <c r="E675" s="29">
        <f>VLOOKUP(VLOOKUP($B675,BTS!$E$2:$F$60,2,FALSE),Transpose_Avg_cred_youth!$O$1:$AA$52,3,FALSE)</f>
        <v>0</v>
      </c>
      <c r="F675" s="29">
        <f>VLOOKUP(VLOOKUP($B675,BTS!$E$2:$F$60,2,FALSE),Transpose_Avg_cred_youth!$O$1:$AA$52,4,FALSE)</f>
        <v>0</v>
      </c>
      <c r="G675" s="29">
        <f>VLOOKUP(VLOOKUP($B675,BTS!$E$2:$F$60,2,FALSE),Transpose_Avg_cred_youth!$O$1:$AA$52,5,FALSE)</f>
        <v>0</v>
      </c>
      <c r="H675" s="29">
        <f>VLOOKUP(VLOOKUP($B675,BTS!$E$2:$F$60,2,FALSE),Transpose_Avg_cred_youth!$O$1:$AA$52,6,FALSE)</f>
        <v>0.0152292152292152</v>
      </c>
      <c r="I675" s="29">
        <f>VLOOKUP(VLOOKUP($B675,BTS!$E$2:$F$60,2,FALSE),Transpose_Avg_cred_youth!$O$1:$AA$52,7,FALSE)</f>
        <v>0.136752136752137</v>
      </c>
      <c r="J675" s="29">
        <f>VLOOKUP(VLOOKUP($B675,BTS!$E$2:$F$60,2,FALSE),Transpose_Avg_cred_youth!$O$1:$AA$52,8,FALSE)</f>
        <v>0</v>
      </c>
      <c r="K675" s="29">
        <f>VLOOKUP(VLOOKUP($B675,BTS!$E$2:$F$60,2,FALSE),Transpose_Avg_cred_youth!$O$1:$AA$52,9,FALSE)</f>
        <v>0</v>
      </c>
      <c r="L675" s="29">
        <f>VLOOKUP(VLOOKUP($B675,BTS!$E$2:$F$60,2,FALSE),Transpose_Avg_cred_youth!$O$1:$AA$52,10,FALSE)</f>
        <v>0</v>
      </c>
      <c r="M675" s="29">
        <f>VLOOKUP(VLOOKUP($B675,BTS!$E$2:$F$60,2,FALSE),Transpose_Avg_cred_youth!$O$1:$AA$52,11,FALSE)</f>
        <v>0.0277777777777778</v>
      </c>
      <c r="N675" s="29">
        <f>VLOOKUP(VLOOKUP($B675,BTS!$E$2:$F$60,2,FALSE),Transpose_Avg_cred_youth!$O$1:$AA$52,12,FALSE)</f>
        <v>0</v>
      </c>
      <c r="O675" s="110">
        <f>VLOOKUP(VLOOKUP($B675,BTS!$E$2:$F$60,2,FALSE),Transpose_Avg_cred_youth!$O$1:$AA$52,13,FALSE)</f>
        <v>0</v>
      </c>
    </row>
    <row r="676" spans="1:15" ht="17" hidden="1" outlineLevel="1" thickBot="1">
      <c r="A676" s="27"/>
      <c r="B676" s="31" t="s">
        <v>125</v>
      </c>
      <c r="C676" s="28">
        <f>VLOOKUP(VLOOKUP($B676,VName,2,FALSE),Regression_cred_youth!$U$7:$AC$57,2,FALSE)</f>
        <v>0</v>
      </c>
      <c r="D676" s="29">
        <f>VLOOKUP(VLOOKUP($B676,BTS!$E$2:$F$60,2,FALSE),Transpose_Avg_cred_youth!$O$1:$AA$52,2,FALSE)</f>
        <v>0</v>
      </c>
      <c r="E676" s="29">
        <f>VLOOKUP(VLOOKUP($B676,BTS!$E$2:$F$60,2,FALSE),Transpose_Avg_cred_youth!$O$1:$AA$52,3,FALSE)</f>
        <v>0</v>
      </c>
      <c r="F676" s="29">
        <f>VLOOKUP(VLOOKUP($B676,BTS!$E$2:$F$60,2,FALSE),Transpose_Avg_cred_youth!$O$1:$AA$52,4,FALSE)</f>
        <v>0</v>
      </c>
      <c r="G676" s="29">
        <f>VLOOKUP(VLOOKUP($B676,BTS!$E$2:$F$60,2,FALSE),Transpose_Avg_cred_youth!$O$1:$AA$52,5,FALSE)</f>
        <v>0</v>
      </c>
      <c r="H676" s="29">
        <f>VLOOKUP(VLOOKUP($B676,BTS!$E$2:$F$60,2,FALSE),Transpose_Avg_cred_youth!$O$1:$AA$52,6,FALSE)</f>
        <v>0</v>
      </c>
      <c r="I676" s="29">
        <f>VLOOKUP(VLOOKUP($B676,BTS!$E$2:$F$60,2,FALSE),Transpose_Avg_cred_youth!$O$1:$AA$52,7,FALSE)</f>
        <v>0</v>
      </c>
      <c r="J676" s="29">
        <f>VLOOKUP(VLOOKUP($B676,BTS!$E$2:$F$60,2,FALSE),Transpose_Avg_cred_youth!$O$1:$AA$52,8,FALSE)</f>
        <v>0</v>
      </c>
      <c r="K676" s="29">
        <f>VLOOKUP(VLOOKUP($B676,BTS!$E$2:$F$60,2,FALSE),Transpose_Avg_cred_youth!$O$1:$AA$52,9,FALSE)</f>
        <v>0</v>
      </c>
      <c r="L676" s="29">
        <f>VLOOKUP(VLOOKUP($B676,BTS!$E$2:$F$60,2,FALSE),Transpose_Avg_cred_youth!$O$1:$AA$52,10,FALSE)</f>
        <v>0</v>
      </c>
      <c r="M676" s="29">
        <f>VLOOKUP(VLOOKUP($B676,BTS!$E$2:$F$60,2,FALSE),Transpose_Avg_cred_youth!$O$1:$AA$52,11,FALSE)</f>
        <v>0</v>
      </c>
      <c r="N676" s="29">
        <f>VLOOKUP(VLOOKUP($B676,BTS!$E$2:$F$60,2,FALSE),Transpose_Avg_cred_youth!$O$1:$AA$52,12,FALSE)</f>
        <v>0</v>
      </c>
      <c r="O676" s="110">
        <f>VLOOKUP(VLOOKUP($B676,BTS!$E$2:$F$60,2,FALSE),Transpose_Avg_cred_youth!$O$1:$AA$52,13,FALSE)</f>
        <v>0.00512820512820513</v>
      </c>
    </row>
    <row r="677" spans="1:15" ht="17" hidden="1" outlineLevel="1" thickBot="1">
      <c r="A677" s="27"/>
      <c r="B677" s="31" t="s">
        <v>126</v>
      </c>
      <c r="C677" s="28">
        <f>VLOOKUP(VLOOKUP($B677,VName,2,FALSE),Regression_cred_youth!$U$7:$AC$57,2,FALSE)</f>
        <v>0</v>
      </c>
      <c r="D677" s="29">
        <f>VLOOKUP(VLOOKUP($B677,BTS!$E$2:$F$60,2,FALSE),Transpose_Avg_cred_youth!$O$1:$AA$52,2,FALSE)</f>
        <v>0.00671550671550672</v>
      </c>
      <c r="E677" s="29">
        <f>VLOOKUP(VLOOKUP($B677,BTS!$E$2:$F$60,2,FALSE),Transpose_Avg_cred_youth!$O$1:$AA$52,3,FALSE)</f>
        <v>0.0263735831676384</v>
      </c>
      <c r="F677" s="29">
        <f>VLOOKUP(VLOOKUP($B677,BTS!$E$2:$F$60,2,FALSE),Transpose_Avg_cred_youth!$O$1:$AA$52,4,FALSE)</f>
        <v>0.0666666666666667</v>
      </c>
      <c r="G677" s="29">
        <f>VLOOKUP(VLOOKUP($B677,BTS!$E$2:$F$60,2,FALSE),Transpose_Avg_cred_youth!$O$1:$AA$52,5,FALSE)</f>
        <v>0</v>
      </c>
      <c r="H677" s="29">
        <f>VLOOKUP(VLOOKUP($B677,BTS!$E$2:$F$60,2,FALSE),Transpose_Avg_cred_youth!$O$1:$AA$52,6,FALSE)</f>
        <v>0</v>
      </c>
      <c r="I677" s="29">
        <f>VLOOKUP(VLOOKUP($B677,BTS!$E$2:$F$60,2,FALSE),Transpose_Avg_cred_youth!$O$1:$AA$52,7,FALSE)</f>
        <v>0.0256410256410256</v>
      </c>
      <c r="J677" s="29">
        <f>VLOOKUP(VLOOKUP($B677,BTS!$E$2:$F$60,2,FALSE),Transpose_Avg_cred_youth!$O$1:$AA$52,8,FALSE)</f>
        <v>0</v>
      </c>
      <c r="K677" s="29">
        <f>VLOOKUP(VLOOKUP($B677,BTS!$E$2:$F$60,2,FALSE),Transpose_Avg_cred_youth!$O$1:$AA$52,9,FALSE)</f>
        <v>0</v>
      </c>
      <c r="L677" s="29">
        <f>VLOOKUP(VLOOKUP($B677,BTS!$E$2:$F$60,2,FALSE),Transpose_Avg_cred_youth!$O$1:$AA$52,10,FALSE)</f>
        <v>0.0222222222222222</v>
      </c>
      <c r="M677" s="29">
        <f>VLOOKUP(VLOOKUP($B677,BTS!$E$2:$F$60,2,FALSE),Transpose_Avg_cred_youth!$O$1:$AA$52,11,FALSE)</f>
        <v>0</v>
      </c>
      <c r="N677" s="29">
        <f>VLOOKUP(VLOOKUP($B677,BTS!$E$2:$F$60,2,FALSE),Transpose_Avg_cred_youth!$O$1:$AA$52,12,FALSE)</f>
        <v>0</v>
      </c>
      <c r="O677" s="110">
        <f>VLOOKUP(VLOOKUP($B677,BTS!$E$2:$F$60,2,FALSE),Transpose_Avg_cred_youth!$O$1:$AA$52,13,FALSE)</f>
        <v>0.00512820512820513</v>
      </c>
    </row>
    <row r="678" spans="1:15" ht="16" hidden="1" outlineLevel="1" thickBot="1">
      <c r="A678" s="27"/>
      <c r="B678" s="55" t="s">
        <v>127</v>
      </c>
      <c r="C678" s="28">
        <f>VLOOKUP(VLOOKUP($B678,VName,2,FALSE),Regression_cred_youth!$U$7:$AC$57,2,FALSE)</f>
        <v>0</v>
      </c>
      <c r="D678" s="29">
        <f>VLOOKUP(VLOOKUP($B678,BTS!$E$2:$F$60,2,FALSE),Transpose_Avg_cred_youth!$O$1:$AA$52,2,FALSE)</f>
        <v>0</v>
      </c>
      <c r="E678" s="29">
        <f>VLOOKUP(VLOOKUP($B678,BTS!$E$2:$F$60,2,FALSE),Transpose_Avg_cred_youth!$O$1:$AA$52,3,FALSE)</f>
        <v>0</v>
      </c>
      <c r="F678" s="29">
        <f>VLOOKUP(VLOOKUP($B678,BTS!$E$2:$F$60,2,FALSE),Transpose_Avg_cred_youth!$O$1:$AA$52,4,FALSE)</f>
        <v>0</v>
      </c>
      <c r="G678" s="29">
        <f>VLOOKUP(VLOOKUP($B678,BTS!$E$2:$F$60,2,FALSE),Transpose_Avg_cred_youth!$O$1:$AA$52,5,FALSE)</f>
        <v>0</v>
      </c>
      <c r="H678" s="29">
        <f>VLOOKUP(VLOOKUP($B678,BTS!$E$2:$F$60,2,FALSE),Transpose_Avg_cred_youth!$O$1:$AA$52,6,FALSE)</f>
        <v>0</v>
      </c>
      <c r="I678" s="29">
        <f>VLOOKUP(VLOOKUP($B678,BTS!$E$2:$F$60,2,FALSE),Transpose_Avg_cred_youth!$O$1:$AA$52,7,FALSE)</f>
        <v>0</v>
      </c>
      <c r="J678" s="29">
        <f>VLOOKUP(VLOOKUP($B678,BTS!$E$2:$F$60,2,FALSE),Transpose_Avg_cred_youth!$O$1:$AA$52,8,FALSE)</f>
        <v>0</v>
      </c>
      <c r="K678" s="29">
        <f>VLOOKUP(VLOOKUP($B678,BTS!$E$2:$F$60,2,FALSE),Transpose_Avg_cred_youth!$O$1:$AA$52,9,FALSE)</f>
        <v>0</v>
      </c>
      <c r="L678" s="29">
        <f>VLOOKUP(VLOOKUP($B678,BTS!$E$2:$F$60,2,FALSE),Transpose_Avg_cred_youth!$O$1:$AA$52,10,FALSE)</f>
        <v>0</v>
      </c>
      <c r="M678" s="29">
        <f>VLOOKUP(VLOOKUP($B678,BTS!$E$2:$F$60,2,FALSE),Transpose_Avg_cred_youth!$O$1:$AA$52,11,FALSE)</f>
        <v>0</v>
      </c>
      <c r="N678" s="29">
        <f>VLOOKUP(VLOOKUP($B678,BTS!$E$2:$F$60,2,FALSE),Transpose_Avg_cred_youth!$O$1:$AA$52,12,FALSE)</f>
        <v>0</v>
      </c>
      <c r="O678" s="110">
        <f>VLOOKUP(VLOOKUP($B678,BTS!$E$2:$F$60,2,FALSE),Transpose_Avg_cred_youth!$O$1:$AA$52,13,FALSE)</f>
        <v>0.00512820512820513</v>
      </c>
    </row>
    <row r="679" spans="1:15" ht="17" hidden="1" outlineLevel="1" thickBot="1">
      <c r="A679" s="27"/>
      <c r="B679" s="31" t="s">
        <v>128</v>
      </c>
      <c r="C679" s="28">
        <f>VLOOKUP(VLOOKUP($B679,VName,2,FALSE),Regression_cred_youth!$U$7:$AC$57,2,FALSE)</f>
        <v>0</v>
      </c>
      <c r="D679" s="29">
        <f>VLOOKUP(VLOOKUP($B679,BTS!$E$2:$F$60,2,FALSE),Transpose_Avg_cred_youth!$O$1:$AA$52,2,FALSE)</f>
        <v>0.818634977050819</v>
      </c>
      <c r="E679" s="29">
        <f>VLOOKUP(VLOOKUP($B679,BTS!$E$2:$F$60,2,FALSE),Transpose_Avg_cred_youth!$O$1:$AA$52,3,FALSE)</f>
        <v>0.862596749008639</v>
      </c>
      <c r="F679" s="29">
        <f>VLOOKUP(VLOOKUP($B679,BTS!$E$2:$F$60,2,FALSE),Transpose_Avg_cred_youth!$O$1:$AA$52,4,FALSE)</f>
        <v>0.924786324786325</v>
      </c>
      <c r="G679" s="29">
        <f>VLOOKUP(VLOOKUP($B679,BTS!$E$2:$F$60,2,FALSE),Transpose_Avg_cred_youth!$O$1:$AA$52,5,FALSE)</f>
        <v>0.833333333333333</v>
      </c>
      <c r="H679" s="29">
        <f>VLOOKUP(VLOOKUP($B679,BTS!$E$2:$F$60,2,FALSE),Transpose_Avg_cred_youth!$O$1:$AA$52,6,FALSE)</f>
        <v>0.752123239079761</v>
      </c>
      <c r="I679" s="29">
        <f>VLOOKUP(VLOOKUP($B679,BTS!$E$2:$F$60,2,FALSE),Transpose_Avg_cred_youth!$O$1:$AA$52,7,FALSE)</f>
        <v>0.920940170940171</v>
      </c>
      <c r="J679" s="29">
        <f>VLOOKUP(VLOOKUP($B679,BTS!$E$2:$F$60,2,FALSE),Transpose_Avg_cred_youth!$O$1:$AA$52,8,FALSE)</f>
        <v>0.702380952380952</v>
      </c>
      <c r="K679" s="29">
        <f>VLOOKUP(VLOOKUP($B679,BTS!$E$2:$F$60,2,FALSE),Transpose_Avg_cred_youth!$O$1:$AA$52,9,FALSE)</f>
        <v>0.720238095238095</v>
      </c>
      <c r="L679" s="29">
        <f>VLOOKUP(VLOOKUP($B679,BTS!$E$2:$F$60,2,FALSE),Transpose_Avg_cred_youth!$O$1:$AA$52,10,FALSE)</f>
        <v>0.633333333333333</v>
      </c>
      <c r="M679" s="29">
        <f>VLOOKUP(VLOOKUP($B679,BTS!$E$2:$F$60,2,FALSE),Transpose_Avg_cred_youth!$O$1:$AA$52,11,FALSE)</f>
        <v>0.50</v>
      </c>
      <c r="N679" s="29">
        <f>VLOOKUP(VLOOKUP($B679,BTS!$E$2:$F$60,2,FALSE),Transpose_Avg_cred_youth!$O$1:$AA$52,12,FALSE)</f>
        <v>0.906666666666667</v>
      </c>
      <c r="O679" s="110">
        <f>VLOOKUP(VLOOKUP($B679,BTS!$E$2:$F$60,2,FALSE),Transpose_Avg_cred_youth!$O$1:$AA$52,13,FALSE)</f>
        <v>0.98974358974359</v>
      </c>
    </row>
    <row r="680" spans="1:15" ht="17" hidden="1" outlineLevel="1" thickBot="1">
      <c r="A680" s="27"/>
      <c r="B680" s="31" t="s">
        <v>189</v>
      </c>
      <c r="C680" s="28">
        <f>VLOOKUP(VLOOKUP($B680,VName,2,FALSE),Regression_cred_youth!$U$7:$AC$57,2,FALSE)</f>
        <v>7.64261935808263</v>
      </c>
      <c r="D680" s="29">
        <f>VLOOKUP(VLOOKUP($B680,BTS!$E$2:$F$60,2,FALSE),Transpose_Avg_cred_youth!$O$1:$AA$52,2,FALSE)</f>
        <v>0.210136</v>
      </c>
      <c r="E680" s="29">
        <f>VLOOKUP(VLOOKUP($B680,BTS!$E$2:$F$60,2,FALSE),Transpose_Avg_cred_youth!$O$1:$AA$52,3,FALSE)</f>
        <v>0.171546666666667</v>
      </c>
      <c r="F680" s="29">
        <f>VLOOKUP(VLOOKUP($B680,BTS!$E$2:$F$60,2,FALSE),Transpose_Avg_cred_youth!$O$1:$AA$52,4,FALSE)</f>
        <v>0.201732666666667</v>
      </c>
      <c r="G680" s="29">
        <f>VLOOKUP(VLOOKUP($B680,BTS!$E$2:$F$60,2,FALSE),Transpose_Avg_cred_youth!$O$1:$AA$52,5,FALSE)</f>
        <v>0.165299333333333</v>
      </c>
      <c r="H680" s="29">
        <f>VLOOKUP(VLOOKUP($B680,BTS!$E$2:$F$60,2,FALSE),Transpose_Avg_cred_youth!$O$1:$AA$52,6,FALSE)</f>
        <v>0.268324333333333</v>
      </c>
      <c r="I680" s="29">
        <f>VLOOKUP(VLOOKUP($B680,BTS!$E$2:$F$60,2,FALSE),Transpose_Avg_cred_youth!$O$1:$AA$52,7,FALSE)</f>
        <v>0.185058666666667</v>
      </c>
      <c r="J680" s="29">
        <f>VLOOKUP(VLOOKUP($B680,BTS!$E$2:$F$60,2,FALSE),Transpose_Avg_cred_youth!$O$1:$AA$52,8,FALSE)</f>
        <v>0.207063333333333</v>
      </c>
      <c r="K680" s="29">
        <f>VLOOKUP(VLOOKUP($B680,BTS!$E$2:$F$60,2,FALSE),Transpose_Avg_cred_youth!$O$1:$AA$52,9,FALSE)</f>
        <v>0.156170666666667</v>
      </c>
      <c r="L680" s="29">
        <f>VLOOKUP(VLOOKUP($B680,BTS!$E$2:$F$60,2,FALSE),Transpose_Avg_cred_youth!$O$1:$AA$52,10,FALSE)</f>
        <v>0.191260333333333</v>
      </c>
      <c r="M680" s="29">
        <f>VLOOKUP(VLOOKUP($B680,BTS!$E$2:$F$60,2,FALSE),Transpose_Avg_cred_youth!$O$1:$AA$52,11,FALSE)</f>
        <v>0.250215333333333</v>
      </c>
      <c r="N680" s="29">
        <f>VLOOKUP(VLOOKUP($B680,BTS!$E$2:$F$60,2,FALSE),Transpose_Avg_cred_youth!$O$1:$AA$52,12,FALSE)</f>
        <v>0.196367666666667</v>
      </c>
      <c r="O680" s="110">
        <f>VLOOKUP(VLOOKUP($B680,BTS!$E$2:$F$60,2,FALSE),Transpose_Avg_cred_youth!$O$1:$AA$52,13,FALSE)</f>
        <v>0.193387666666667</v>
      </c>
    </row>
    <row r="681" spans="1:15" ht="16" hidden="1" outlineLevel="1" thickBot="1">
      <c r="A681" s="27"/>
      <c r="B681" s="55" t="s">
        <v>131</v>
      </c>
      <c r="C681" s="28">
        <f>VLOOKUP(VLOOKUP($B681,VName,2,FALSE),Regression_cred_youth!$U$7:$AC$57,2,FALSE)</f>
        <v>0.623962318885066</v>
      </c>
      <c r="D681" s="29">
        <f>VLOOKUP(VLOOKUP($B681,BTS!$E$2:$F$60,2,FALSE),Transpose_Avg_cred_youth!$O$1:$AA$52,2,FALSE)</f>
        <v>0</v>
      </c>
      <c r="E681" s="29">
        <f>VLOOKUP(VLOOKUP($B681,BTS!$E$2:$F$60,2,FALSE),Transpose_Avg_cred_youth!$O$1:$AA$52,3,FALSE)</f>
        <v>0</v>
      </c>
      <c r="F681" s="29">
        <f>VLOOKUP(VLOOKUP($B681,BTS!$E$2:$F$60,2,FALSE),Transpose_Avg_cred_youth!$O$1:$AA$52,4,FALSE)</f>
        <v>0</v>
      </c>
      <c r="G681" s="29">
        <f>VLOOKUP(VLOOKUP($B681,BTS!$E$2:$F$60,2,FALSE),Transpose_Avg_cred_youth!$O$1:$AA$52,5,FALSE)</f>
        <v>0</v>
      </c>
      <c r="H681" s="29">
        <f>VLOOKUP(VLOOKUP($B681,BTS!$E$2:$F$60,2,FALSE),Transpose_Avg_cred_youth!$O$1:$AA$52,6,FALSE)</f>
        <v>0</v>
      </c>
      <c r="I681" s="29">
        <f>VLOOKUP(VLOOKUP($B681,BTS!$E$2:$F$60,2,FALSE),Transpose_Avg_cred_youth!$O$1:$AA$52,7,FALSE)</f>
        <v>0</v>
      </c>
      <c r="J681" s="29">
        <f>VLOOKUP(VLOOKUP($B681,BTS!$E$2:$F$60,2,FALSE),Transpose_Avg_cred_youth!$O$1:$AA$52,8,FALSE)</f>
        <v>0</v>
      </c>
      <c r="K681" s="29">
        <f>VLOOKUP(VLOOKUP($B681,BTS!$E$2:$F$60,2,FALSE),Transpose_Avg_cred_youth!$O$1:$AA$52,9,FALSE)</f>
        <v>0</v>
      </c>
      <c r="L681" s="29">
        <f>VLOOKUP(VLOOKUP($B681,BTS!$E$2:$F$60,2,FALSE),Transpose_Avg_cred_youth!$O$1:$AA$52,10,FALSE)</f>
        <v>0</v>
      </c>
      <c r="M681" s="29">
        <f>VLOOKUP(VLOOKUP($B681,BTS!$E$2:$F$60,2,FALSE),Transpose_Avg_cred_youth!$O$1:$AA$52,11,FALSE)</f>
        <v>0</v>
      </c>
      <c r="N681" s="29">
        <f>VLOOKUP(VLOOKUP($B681,BTS!$E$2:$F$60,2,FALSE),Transpose_Avg_cred_youth!$O$1:$AA$52,12,FALSE)</f>
        <v>0</v>
      </c>
      <c r="O681" s="110">
        <f>VLOOKUP(VLOOKUP($B681,BTS!$E$2:$F$60,2,FALSE),Transpose_Avg_cred_youth!$O$1:$AA$52,13,FALSE)</f>
        <v>0</v>
      </c>
    </row>
    <row r="682" spans="1:15" ht="16" hidden="1" outlineLevel="1" thickBot="1">
      <c r="A682" s="27"/>
      <c r="B682" s="55" t="s">
        <v>132</v>
      </c>
      <c r="C682" s="28">
        <f>VLOOKUP(VLOOKUP($B682,VName,2,FALSE),Regression_cred_youth!$U$7:$AC$57,2,FALSE)</f>
        <v>0</v>
      </c>
      <c r="D682" s="29">
        <f>VLOOKUP(VLOOKUP($B682,BTS!$E$2:$F$60,2,FALSE),Transpose_Avg_cred_youth!$O$1:$AA$52,2,FALSE)</f>
        <v>0.341007910314841</v>
      </c>
      <c r="E682" s="29">
        <f>VLOOKUP(VLOOKUP($B682,BTS!$E$2:$F$60,2,FALSE),Transpose_Avg_cred_youth!$O$1:$AA$52,3,FALSE)</f>
        <v>0.171862186724182</v>
      </c>
      <c r="F682" s="29">
        <f>VLOOKUP(VLOOKUP($B682,BTS!$E$2:$F$60,2,FALSE),Transpose_Avg_cred_youth!$O$1:$AA$52,4,FALSE)</f>
        <v>0.294383394383394</v>
      </c>
      <c r="G682" s="29">
        <f>VLOOKUP(VLOOKUP($B682,BTS!$E$2:$F$60,2,FALSE),Transpose_Avg_cred_youth!$O$1:$AA$52,5,FALSE)</f>
        <v>0.0846846846846847</v>
      </c>
      <c r="H682" s="29">
        <f>VLOOKUP(VLOOKUP($B682,BTS!$E$2:$F$60,2,FALSE),Transpose_Avg_cred_youth!$O$1:$AA$52,6,FALSE)</f>
        <v>0.305871423262728</v>
      </c>
      <c r="I682" s="29">
        <f>VLOOKUP(VLOOKUP($B682,BTS!$E$2:$F$60,2,FALSE),Transpose_Avg_cred_youth!$O$1:$AA$52,7,FALSE)</f>
        <v>0.134615384615385</v>
      </c>
      <c r="J682" s="29">
        <f>VLOOKUP(VLOOKUP($B682,BTS!$E$2:$F$60,2,FALSE),Transpose_Avg_cred_youth!$O$1:$AA$52,8,FALSE)</f>
        <v>0.297619047619048</v>
      </c>
      <c r="K682" s="29">
        <f>VLOOKUP(VLOOKUP($B682,BTS!$E$2:$F$60,2,FALSE),Transpose_Avg_cred_youth!$O$1:$AA$52,9,FALSE)</f>
        <v>0.193253968253968</v>
      </c>
      <c r="L682" s="29">
        <f>VLOOKUP(VLOOKUP($B682,BTS!$E$2:$F$60,2,FALSE),Transpose_Avg_cred_youth!$O$1:$AA$52,10,FALSE)</f>
        <v>0.0888888888888889</v>
      </c>
      <c r="M682" s="29">
        <f>VLOOKUP(VLOOKUP($B682,BTS!$E$2:$F$60,2,FALSE),Transpose_Avg_cred_youth!$O$1:$AA$52,11,FALSE)</f>
        <v>0.138888888888889</v>
      </c>
      <c r="N682" s="29">
        <f>VLOOKUP(VLOOKUP($B682,BTS!$E$2:$F$60,2,FALSE),Transpose_Avg_cred_youth!$O$1:$AA$52,12,FALSE)</f>
        <v>0.0951515151515152</v>
      </c>
      <c r="O682" s="110">
        <f>VLOOKUP(VLOOKUP($B682,BTS!$E$2:$F$60,2,FALSE),Transpose_Avg_cred_youth!$O$1:$AA$52,13,FALSE)</f>
        <v>0.351282051282051</v>
      </c>
    </row>
    <row r="683" spans="1:15" ht="16" hidden="1" outlineLevel="1" thickBot="1">
      <c r="A683" s="27"/>
      <c r="B683" s="55" t="s">
        <v>133</v>
      </c>
      <c r="C683" s="28">
        <f>VLOOKUP(VLOOKUP($B683,VName,2,FALSE),Regression_cred_youth!$U$7:$AC$57,2,FALSE)</f>
        <v>0</v>
      </c>
      <c r="D683" s="29">
        <f>VLOOKUP(VLOOKUP($B683,BTS!$E$2:$F$60,2,FALSE),Transpose_Avg_cred_youth!$O$1:$AA$52,2,FALSE)</f>
        <v>0.00264550264550265</v>
      </c>
      <c r="E683" s="29">
        <f>VLOOKUP(VLOOKUP($B683,BTS!$E$2:$F$60,2,FALSE),Transpose_Avg_cred_youth!$O$1:$AA$52,3,FALSE)</f>
        <v>0</v>
      </c>
      <c r="F683" s="29">
        <f>VLOOKUP(VLOOKUP($B683,BTS!$E$2:$F$60,2,FALSE),Transpose_Avg_cred_youth!$O$1:$AA$52,4,FALSE)</f>
        <v>0</v>
      </c>
      <c r="G683" s="29">
        <f>VLOOKUP(VLOOKUP($B683,BTS!$E$2:$F$60,2,FALSE),Transpose_Avg_cred_youth!$O$1:$AA$52,5,FALSE)</f>
        <v>0</v>
      </c>
      <c r="H683" s="29">
        <f>VLOOKUP(VLOOKUP($B683,BTS!$E$2:$F$60,2,FALSE),Transpose_Avg_cred_youth!$O$1:$AA$52,6,FALSE)</f>
        <v>0</v>
      </c>
      <c r="I683" s="29">
        <f>VLOOKUP(VLOOKUP($B683,BTS!$E$2:$F$60,2,FALSE),Transpose_Avg_cred_youth!$O$1:$AA$52,7,FALSE)</f>
        <v>0</v>
      </c>
      <c r="J683" s="29">
        <f>VLOOKUP(VLOOKUP($B683,BTS!$E$2:$F$60,2,FALSE),Transpose_Avg_cred_youth!$O$1:$AA$52,8,FALSE)</f>
        <v>0</v>
      </c>
      <c r="K683" s="29">
        <f>VLOOKUP(VLOOKUP($B683,BTS!$E$2:$F$60,2,FALSE),Transpose_Avg_cred_youth!$O$1:$AA$52,9,FALSE)</f>
        <v>0.046031746031746</v>
      </c>
      <c r="L683" s="29">
        <f>VLOOKUP(VLOOKUP($B683,BTS!$E$2:$F$60,2,FALSE),Transpose_Avg_cred_youth!$O$1:$AA$52,10,FALSE)</f>
        <v>0</v>
      </c>
      <c r="M683" s="29">
        <f>VLOOKUP(VLOOKUP($B683,BTS!$E$2:$F$60,2,FALSE),Transpose_Avg_cred_youth!$O$1:$AA$52,11,FALSE)</f>
        <v>0</v>
      </c>
      <c r="N683" s="29">
        <f>VLOOKUP(VLOOKUP($B683,BTS!$E$2:$F$60,2,FALSE),Transpose_Avg_cred_youth!$O$1:$AA$52,12,FALSE)</f>
        <v>0</v>
      </c>
      <c r="O683" s="110">
        <f>VLOOKUP(VLOOKUP($B683,BTS!$E$2:$F$60,2,FALSE),Transpose_Avg_cred_youth!$O$1:$AA$52,13,FALSE)</f>
        <v>0</v>
      </c>
    </row>
    <row r="684" spans="1:15" ht="17" hidden="1" outlineLevel="1" thickBot="1">
      <c r="A684" s="27"/>
      <c r="B684" s="31" t="s">
        <v>134</v>
      </c>
      <c r="C684" s="28">
        <f>VLOOKUP(VLOOKUP($B684,VName,2,FALSE),Regression_cred_youth!$U$7:$AC$57,2,FALSE)</f>
        <v>0.136215391755283</v>
      </c>
      <c r="D684" s="29">
        <f>VLOOKUP(VLOOKUP($B684,BTS!$E$2:$F$60,2,FALSE),Transpose_Avg_cred_youth!$O$1:$AA$52,2,FALSE)</f>
        <v>0.00472483145750472</v>
      </c>
      <c r="E684" s="29">
        <f>VLOOKUP(VLOOKUP($B684,BTS!$E$2:$F$60,2,FALSE),Transpose_Avg_cred_youth!$O$1:$AA$52,3,FALSE)</f>
        <v>0.0995180804098001</v>
      </c>
      <c r="F684" s="29">
        <f>VLOOKUP(VLOOKUP($B684,BTS!$E$2:$F$60,2,FALSE),Transpose_Avg_cred_youth!$O$1:$AA$52,4,FALSE)</f>
        <v>0.0238095238095238</v>
      </c>
      <c r="G684" s="29">
        <f>VLOOKUP(VLOOKUP($B684,BTS!$E$2:$F$60,2,FALSE),Transpose_Avg_cred_youth!$O$1:$AA$52,5,FALSE)</f>
        <v>0.0111111111111111</v>
      </c>
      <c r="H684" s="29">
        <f>VLOOKUP(VLOOKUP($B684,BTS!$E$2:$F$60,2,FALSE),Transpose_Avg_cred_youth!$O$1:$AA$52,6,FALSE)</f>
        <v>0.0355866355866356</v>
      </c>
      <c r="I684" s="29">
        <f>VLOOKUP(VLOOKUP($B684,BTS!$E$2:$F$60,2,FALSE),Transpose_Avg_cred_youth!$O$1:$AA$52,7,FALSE)</f>
        <v>0.106837606837607</v>
      </c>
      <c r="J684" s="29">
        <f>VLOOKUP(VLOOKUP($B684,BTS!$E$2:$F$60,2,FALSE),Transpose_Avg_cred_youth!$O$1:$AA$52,8,FALSE)</f>
        <v>0</v>
      </c>
      <c r="K684" s="29">
        <f>VLOOKUP(VLOOKUP($B684,BTS!$E$2:$F$60,2,FALSE),Transpose_Avg_cred_youth!$O$1:$AA$52,9,FALSE)</f>
        <v>0</v>
      </c>
      <c r="L684" s="29">
        <f>VLOOKUP(VLOOKUP($B684,BTS!$E$2:$F$60,2,FALSE),Transpose_Avg_cred_youth!$O$1:$AA$52,10,FALSE)</f>
        <v>0</v>
      </c>
      <c r="M684" s="29">
        <f>VLOOKUP(VLOOKUP($B684,BTS!$E$2:$F$60,2,FALSE),Transpose_Avg_cred_youth!$O$1:$AA$52,11,FALSE)</f>
        <v>0</v>
      </c>
      <c r="N684" s="29">
        <f>VLOOKUP(VLOOKUP($B684,BTS!$E$2:$F$60,2,FALSE),Transpose_Avg_cred_youth!$O$1:$AA$52,12,FALSE)</f>
        <v>0.0284848484848485</v>
      </c>
      <c r="O684" s="110">
        <f>VLOOKUP(VLOOKUP($B684,BTS!$E$2:$F$60,2,FALSE),Transpose_Avg_cred_youth!$O$1:$AA$52,13,FALSE)</f>
        <v>0.094017094017094</v>
      </c>
    </row>
    <row r="685" spans="1:15" ht="17" hidden="1" outlineLevel="1" thickBot="1">
      <c r="A685" s="27"/>
      <c r="B685" s="31" t="s">
        <v>135</v>
      </c>
      <c r="C685" s="28">
        <f>VLOOKUP(VLOOKUP($B685,VName,2,FALSE),Regression_cred_youth!$U$7:$AC$57,2,FALSE)</f>
        <v>0</v>
      </c>
      <c r="D685" s="29">
        <f>VLOOKUP(VLOOKUP($B685,BTS!$E$2:$F$60,2,FALSE),Transpose_Avg_cred_youth!$O$1:$AA$52,2,FALSE)</f>
        <v>0.0458943330230459</v>
      </c>
      <c r="E685" s="29">
        <f>VLOOKUP(VLOOKUP($B685,BTS!$E$2:$F$60,2,FALSE),Transpose_Avg_cred_youth!$O$1:$AA$52,3,FALSE)</f>
        <v>0.216428515260787</v>
      </c>
      <c r="F685" s="29">
        <f>VLOOKUP(VLOOKUP($B685,BTS!$E$2:$F$60,2,FALSE),Transpose_Avg_cred_youth!$O$1:$AA$52,4,FALSE)</f>
        <v>0</v>
      </c>
      <c r="G685" s="29">
        <f>VLOOKUP(VLOOKUP($B685,BTS!$E$2:$F$60,2,FALSE),Transpose_Avg_cred_youth!$O$1:$AA$52,5,FALSE)</f>
        <v>0.344444444444444</v>
      </c>
      <c r="H685" s="29">
        <f>VLOOKUP(VLOOKUP($B685,BTS!$E$2:$F$60,2,FALSE),Transpose_Avg_cred_youth!$O$1:$AA$52,6,FALSE)</f>
        <v>0.185713320495929</v>
      </c>
      <c r="I685" s="29">
        <f>VLOOKUP(VLOOKUP($B685,BTS!$E$2:$F$60,2,FALSE),Transpose_Avg_cred_youth!$O$1:$AA$52,7,FALSE)</f>
        <v>0.0811965811965812</v>
      </c>
      <c r="J685" s="29">
        <f>VLOOKUP(VLOOKUP($B685,BTS!$E$2:$F$60,2,FALSE),Transpose_Avg_cred_youth!$O$1:$AA$52,8,FALSE)</f>
        <v>0</v>
      </c>
      <c r="K685" s="29">
        <f>VLOOKUP(VLOOKUP($B685,BTS!$E$2:$F$60,2,FALSE),Transpose_Avg_cred_youth!$O$1:$AA$52,9,FALSE)</f>
        <v>0.167460317460317</v>
      </c>
      <c r="L685" s="29">
        <f>VLOOKUP(VLOOKUP($B685,BTS!$E$2:$F$60,2,FALSE),Transpose_Avg_cred_youth!$O$1:$AA$52,10,FALSE)</f>
        <v>0.10</v>
      </c>
      <c r="M685" s="29">
        <f>VLOOKUP(VLOOKUP($B685,BTS!$E$2:$F$60,2,FALSE),Transpose_Avg_cred_youth!$O$1:$AA$52,11,FALSE)</f>
        <v>0.0277777777777778</v>
      </c>
      <c r="N685" s="29">
        <f>VLOOKUP(VLOOKUP($B685,BTS!$E$2:$F$60,2,FALSE),Transpose_Avg_cred_youth!$O$1:$AA$52,12,FALSE)</f>
        <v>0.223434343434343</v>
      </c>
      <c r="O685" s="110">
        <f>VLOOKUP(VLOOKUP($B685,BTS!$E$2:$F$60,2,FALSE),Transpose_Avg_cred_youth!$O$1:$AA$52,13,FALSE)</f>
        <v>0.170940170940171</v>
      </c>
    </row>
    <row r="686" spans="1:15" ht="17" hidden="1" outlineLevel="1" thickBot="1">
      <c r="A686" s="27"/>
      <c r="B686" s="31" t="s">
        <v>136</v>
      </c>
      <c r="C686" s="28">
        <f>VLOOKUP(VLOOKUP($B686,VName,2,FALSE),Regression_cred_youth!$U$7:$AC$57,2,FALSE)</f>
        <v>0</v>
      </c>
      <c r="D686" s="29">
        <f>VLOOKUP(VLOOKUP($B686,BTS!$E$2:$F$60,2,FALSE),Transpose_Avg_cred_youth!$O$1:$AA$52,2,FALSE)</f>
        <v>0.0228806763460229</v>
      </c>
      <c r="E686" s="29">
        <f>VLOOKUP(VLOOKUP($B686,BTS!$E$2:$F$60,2,FALSE),Transpose_Avg_cred_youth!$O$1:$AA$52,3,FALSE)</f>
        <v>0.0697800469562678</v>
      </c>
      <c r="F686" s="29">
        <f>VLOOKUP(VLOOKUP($B686,BTS!$E$2:$F$60,2,FALSE),Transpose_Avg_cred_youth!$O$1:$AA$52,4,FALSE)</f>
        <v>0.00854700854700855</v>
      </c>
      <c r="G686" s="29">
        <f>VLOOKUP(VLOOKUP($B686,BTS!$E$2:$F$60,2,FALSE),Transpose_Avg_cred_youth!$O$1:$AA$52,5,FALSE)</f>
        <v>0</v>
      </c>
      <c r="H686" s="29">
        <f>VLOOKUP(VLOOKUP($B686,BTS!$E$2:$F$60,2,FALSE),Transpose_Avg_cred_youth!$O$1:$AA$52,6,FALSE)</f>
        <v>0.0152292152292152</v>
      </c>
      <c r="I686" s="29">
        <f>VLOOKUP(VLOOKUP($B686,BTS!$E$2:$F$60,2,FALSE),Transpose_Avg_cred_youth!$O$1:$AA$52,7,FALSE)</f>
        <v>0</v>
      </c>
      <c r="J686" s="29">
        <f>VLOOKUP(VLOOKUP($B686,BTS!$E$2:$F$60,2,FALSE),Transpose_Avg_cred_youth!$O$1:$AA$52,8,FALSE)</f>
        <v>0.0476190476190476</v>
      </c>
      <c r="K686" s="29">
        <f>VLOOKUP(VLOOKUP($B686,BTS!$E$2:$F$60,2,FALSE),Transpose_Avg_cred_youth!$O$1:$AA$52,9,FALSE)</f>
        <v>0.0476190476190476</v>
      </c>
      <c r="L686" s="29">
        <f>VLOOKUP(VLOOKUP($B686,BTS!$E$2:$F$60,2,FALSE),Transpose_Avg_cred_youth!$O$1:$AA$52,10,FALSE)</f>
        <v>0.122222222222222</v>
      </c>
      <c r="M686" s="29">
        <f>VLOOKUP(VLOOKUP($B686,BTS!$E$2:$F$60,2,FALSE),Transpose_Avg_cred_youth!$O$1:$AA$52,11,FALSE)</f>
        <v>0</v>
      </c>
      <c r="N686" s="29">
        <f>VLOOKUP(VLOOKUP($B686,BTS!$E$2:$F$60,2,FALSE),Transpose_Avg_cred_youth!$O$1:$AA$52,12,FALSE)</f>
        <v>0</v>
      </c>
      <c r="O686" s="110">
        <f>VLOOKUP(VLOOKUP($B686,BTS!$E$2:$F$60,2,FALSE),Transpose_Avg_cred_youth!$O$1:$AA$52,13,FALSE)</f>
        <v>0.0153846153846154</v>
      </c>
    </row>
    <row r="687" spans="1:15" ht="17" hidden="1" outlineLevel="1" thickBot="1">
      <c r="A687" s="27"/>
      <c r="B687" s="31" t="s">
        <v>137</v>
      </c>
      <c r="C687" s="28">
        <f>VLOOKUP(VLOOKUP($B687,VName,2,FALSE),Regression_cred_youth!$U$7:$AC$57,2,FALSE)</f>
        <v>0</v>
      </c>
      <c r="D687" s="29">
        <f>VLOOKUP(VLOOKUP($B687,BTS!$E$2:$F$60,2,FALSE),Transpose_Avg_cred_youth!$O$1:$AA$52,2,FALSE)</f>
        <v>0.0536716675330537</v>
      </c>
      <c r="E687" s="29">
        <f>VLOOKUP(VLOOKUP($B687,BTS!$E$2:$F$60,2,FALSE),Transpose_Avg_cred_youth!$O$1:$AA$52,3,FALSE)</f>
        <v>0.137844168098945</v>
      </c>
      <c r="F687" s="29">
        <f>VLOOKUP(VLOOKUP($B687,BTS!$E$2:$F$60,2,FALSE),Transpose_Avg_cred_youth!$O$1:$AA$52,4,FALSE)</f>
        <v>0</v>
      </c>
      <c r="G687" s="29">
        <f>VLOOKUP(VLOOKUP($B687,BTS!$E$2:$F$60,2,FALSE),Transpose_Avg_cred_youth!$O$1:$AA$52,5,FALSE)</f>
        <v>0.00900900900900901</v>
      </c>
      <c r="H687" s="29">
        <f>VLOOKUP(VLOOKUP($B687,BTS!$E$2:$F$60,2,FALSE),Transpose_Avg_cred_youth!$O$1:$AA$52,6,FALSE)</f>
        <v>0.0398229789534137</v>
      </c>
      <c r="I687" s="29">
        <f>VLOOKUP(VLOOKUP($B687,BTS!$E$2:$F$60,2,FALSE),Transpose_Avg_cred_youth!$O$1:$AA$52,7,FALSE)</f>
        <v>0.0277777777777778</v>
      </c>
      <c r="J687" s="29">
        <f>VLOOKUP(VLOOKUP($B687,BTS!$E$2:$F$60,2,FALSE),Transpose_Avg_cred_youth!$O$1:$AA$52,8,FALSE)</f>
        <v>0.25</v>
      </c>
      <c r="K687" s="29">
        <f>VLOOKUP(VLOOKUP($B687,BTS!$E$2:$F$60,2,FALSE),Transpose_Avg_cred_youth!$O$1:$AA$52,9,FALSE)</f>
        <v>0.173809523809524</v>
      </c>
      <c r="L687" s="29">
        <f>VLOOKUP(VLOOKUP($B687,BTS!$E$2:$F$60,2,FALSE),Transpose_Avg_cred_youth!$O$1:$AA$52,10,FALSE)</f>
        <v>0.0444444444444444</v>
      </c>
      <c r="M687" s="29">
        <f>VLOOKUP(VLOOKUP($B687,BTS!$E$2:$F$60,2,FALSE),Transpose_Avg_cred_youth!$O$1:$AA$52,11,FALSE)</f>
        <v>0.0277777777777778</v>
      </c>
      <c r="N687" s="29">
        <f>VLOOKUP(VLOOKUP($B687,BTS!$E$2:$F$60,2,FALSE),Transpose_Avg_cred_youth!$O$1:$AA$52,12,FALSE)</f>
        <v>0.0666666666666667</v>
      </c>
      <c r="O687" s="110">
        <f>VLOOKUP(VLOOKUP($B687,BTS!$E$2:$F$60,2,FALSE),Transpose_Avg_cred_youth!$O$1:$AA$52,13,FALSE)</f>
        <v>0.0606837606837607</v>
      </c>
    </row>
    <row r="688" spans="1:15" ht="17" hidden="1" outlineLevel="1" thickBot="1">
      <c r="A688" s="27"/>
      <c r="B688" s="31" t="s">
        <v>138</v>
      </c>
      <c r="C688" s="28">
        <f>VLOOKUP(VLOOKUP($B688,VName,2,FALSE),Regression_cred_youth!$U$7:$AC$57,2,FALSE)</f>
        <v>0</v>
      </c>
      <c r="D688" s="29">
        <f>VLOOKUP(VLOOKUP($B688,BTS!$E$2:$F$60,2,FALSE),Transpose_Avg_cred_youth!$O$1:$AA$52,2,FALSE)</f>
        <v>0.0232171568805232</v>
      </c>
      <c r="E688" s="29">
        <f>VLOOKUP(VLOOKUP($B688,BTS!$E$2:$F$60,2,FALSE),Transpose_Avg_cred_youth!$O$1:$AA$52,3,FALSE)</f>
        <v>0.0404014873229311</v>
      </c>
      <c r="F688" s="29">
        <f>VLOOKUP(VLOOKUP($B688,BTS!$E$2:$F$60,2,FALSE),Transpose_Avg_cred_youth!$O$1:$AA$52,4,FALSE)</f>
        <v>0</v>
      </c>
      <c r="G688" s="29">
        <f>VLOOKUP(VLOOKUP($B688,BTS!$E$2:$F$60,2,FALSE),Transpose_Avg_cred_youth!$O$1:$AA$52,5,FALSE)</f>
        <v>0.00900900900900901</v>
      </c>
      <c r="H688" s="29">
        <f>VLOOKUP(VLOOKUP($B688,BTS!$E$2:$F$60,2,FALSE),Transpose_Avg_cred_youth!$O$1:$AA$52,6,FALSE)</f>
        <v>0.017056856187291</v>
      </c>
      <c r="I688" s="29">
        <f>VLOOKUP(VLOOKUP($B688,BTS!$E$2:$F$60,2,FALSE),Transpose_Avg_cred_youth!$O$1:$AA$52,7,FALSE)</f>
        <v>0</v>
      </c>
      <c r="J688" s="29">
        <f>VLOOKUP(VLOOKUP($B688,BTS!$E$2:$F$60,2,FALSE),Transpose_Avg_cred_youth!$O$1:$AA$52,8,FALSE)</f>
        <v>0</v>
      </c>
      <c r="K688" s="29">
        <f>VLOOKUP(VLOOKUP($B688,BTS!$E$2:$F$60,2,FALSE),Transpose_Avg_cred_youth!$O$1:$AA$52,9,FALSE)</f>
        <v>0.0138888888888889</v>
      </c>
      <c r="L688" s="29">
        <f>VLOOKUP(VLOOKUP($B688,BTS!$E$2:$F$60,2,FALSE),Transpose_Avg_cred_youth!$O$1:$AA$52,10,FALSE)</f>
        <v>0.122222222222222</v>
      </c>
      <c r="M688" s="29">
        <f>VLOOKUP(VLOOKUP($B688,BTS!$E$2:$F$60,2,FALSE),Transpose_Avg_cred_youth!$O$1:$AA$52,11,FALSE)</f>
        <v>0</v>
      </c>
      <c r="N688" s="29">
        <f>VLOOKUP(VLOOKUP($B688,BTS!$E$2:$F$60,2,FALSE),Transpose_Avg_cred_youth!$O$1:$AA$52,12,FALSE)</f>
        <v>0.0666666666666667</v>
      </c>
      <c r="O688" s="110">
        <f>VLOOKUP(VLOOKUP($B688,BTS!$E$2:$F$60,2,FALSE),Transpose_Avg_cred_youth!$O$1:$AA$52,13,FALSE)</f>
        <v>0</v>
      </c>
    </row>
    <row r="689" spans="1:15" ht="17" hidden="1" outlineLevel="1" thickBot="1">
      <c r="A689" s="27"/>
      <c r="B689" s="31" t="s">
        <v>139</v>
      </c>
      <c r="C689" s="28">
        <f>VLOOKUP(VLOOKUP($B689,VName,2,FALSE),Regression_cred_youth!$U$7:$AC$57,2,FALSE)</f>
        <v>0</v>
      </c>
      <c r="D689" s="29">
        <f>VLOOKUP(VLOOKUP($B689,BTS!$E$2:$F$60,2,FALSE),Transpose_Avg_cred_youth!$O$1:$AA$52,2,FALSE)</f>
        <v>0</v>
      </c>
      <c r="E689" s="29">
        <f>VLOOKUP(VLOOKUP($B689,BTS!$E$2:$F$60,2,FALSE),Transpose_Avg_cred_youth!$O$1:$AA$52,3,FALSE)</f>
        <v>0</v>
      </c>
      <c r="F689" s="29">
        <f>VLOOKUP(VLOOKUP($B689,BTS!$E$2:$F$60,2,FALSE),Transpose_Avg_cred_youth!$O$1:$AA$52,4,FALSE)</f>
        <v>0</v>
      </c>
      <c r="G689" s="29">
        <f>VLOOKUP(VLOOKUP($B689,BTS!$E$2:$F$60,2,FALSE),Transpose_Avg_cred_youth!$O$1:$AA$52,5,FALSE)</f>
        <v>0</v>
      </c>
      <c r="H689" s="29">
        <f>VLOOKUP(VLOOKUP($B689,BTS!$E$2:$F$60,2,FALSE),Transpose_Avg_cred_youth!$O$1:$AA$52,6,FALSE)</f>
        <v>0</v>
      </c>
      <c r="I689" s="29">
        <f>VLOOKUP(VLOOKUP($B689,BTS!$E$2:$F$60,2,FALSE),Transpose_Avg_cred_youth!$O$1:$AA$52,7,FALSE)</f>
        <v>0.0256410256410256</v>
      </c>
      <c r="J689" s="29">
        <f>VLOOKUP(VLOOKUP($B689,BTS!$E$2:$F$60,2,FALSE),Transpose_Avg_cred_youth!$O$1:$AA$52,8,FALSE)</f>
        <v>0</v>
      </c>
      <c r="K689" s="29">
        <f>VLOOKUP(VLOOKUP($B689,BTS!$E$2:$F$60,2,FALSE),Transpose_Avg_cred_youth!$O$1:$AA$52,9,FALSE)</f>
        <v>0</v>
      </c>
      <c r="L689" s="29">
        <f>VLOOKUP(VLOOKUP($B689,BTS!$E$2:$F$60,2,FALSE),Transpose_Avg_cred_youth!$O$1:$AA$52,10,FALSE)</f>
        <v>0</v>
      </c>
      <c r="M689" s="29">
        <f>VLOOKUP(VLOOKUP($B689,BTS!$E$2:$F$60,2,FALSE),Transpose_Avg_cred_youth!$O$1:$AA$52,11,FALSE)</f>
        <v>0</v>
      </c>
      <c r="N689" s="29">
        <f>VLOOKUP(VLOOKUP($B689,BTS!$E$2:$F$60,2,FALSE),Transpose_Avg_cred_youth!$O$1:$AA$52,12,FALSE)</f>
        <v>0</v>
      </c>
      <c r="O689" s="110">
        <f>VLOOKUP(VLOOKUP($B689,BTS!$E$2:$F$60,2,FALSE),Transpose_Avg_cred_youth!$O$1:$AA$52,13,FALSE)</f>
        <v>0</v>
      </c>
    </row>
    <row r="690" spans="1:15" ht="17" hidden="1" outlineLevel="1" thickBot="1">
      <c r="A690" s="27"/>
      <c r="B690" s="31" t="s">
        <v>140</v>
      </c>
      <c r="C690" s="28">
        <f>VLOOKUP(VLOOKUP($B690,VName,2,FALSE),Regression_cred_youth!$U$7:$AC$57,2,FALSE)</f>
        <v>1.34538474211106</v>
      </c>
      <c r="D690" s="29">
        <f>VLOOKUP(VLOOKUP($B690,BTS!$E$2:$F$60,2,FALSE),Transpose_Avg_cred_youth!$O$1:$AA$52,2,FALSE)</f>
        <v>0.0455696666666667</v>
      </c>
      <c r="E690" s="29">
        <f>VLOOKUP(VLOOKUP($B690,BTS!$E$2:$F$60,2,FALSE),Transpose_Avg_cred_youth!$O$1:$AA$52,3,FALSE)</f>
        <v>0.0387156666666667</v>
      </c>
      <c r="F690" s="29">
        <f>VLOOKUP(VLOOKUP($B690,BTS!$E$2:$F$60,2,FALSE),Transpose_Avg_cred_youth!$O$1:$AA$52,4,FALSE)</f>
        <v>0.0313376666666667</v>
      </c>
      <c r="G690" s="29">
        <f>VLOOKUP(VLOOKUP($B690,BTS!$E$2:$F$60,2,FALSE),Transpose_Avg_cred_youth!$O$1:$AA$52,5,FALSE)</f>
        <v>0.033616</v>
      </c>
      <c r="H690" s="29">
        <f>VLOOKUP(VLOOKUP($B690,BTS!$E$2:$F$60,2,FALSE),Transpose_Avg_cred_youth!$O$1:$AA$52,6,FALSE)</f>
        <v>0.0277106666666667</v>
      </c>
      <c r="I690" s="29">
        <f>VLOOKUP(VLOOKUP($B690,BTS!$E$2:$F$60,2,FALSE),Transpose_Avg_cred_youth!$O$1:$AA$52,7,FALSE)</f>
        <v>0.0362293333333333</v>
      </c>
      <c r="J690" s="29">
        <f>VLOOKUP(VLOOKUP($B690,BTS!$E$2:$F$60,2,FALSE),Transpose_Avg_cred_youth!$O$1:$AA$52,8,FALSE)</f>
        <v>0.0367796666666667</v>
      </c>
      <c r="K690" s="29">
        <f>VLOOKUP(VLOOKUP($B690,BTS!$E$2:$F$60,2,FALSE),Transpose_Avg_cred_youth!$O$1:$AA$52,9,FALSE)</f>
        <v>0.033792</v>
      </c>
      <c r="L690" s="29">
        <f>VLOOKUP(VLOOKUP($B690,BTS!$E$2:$F$60,2,FALSE),Transpose_Avg_cred_youth!$O$1:$AA$52,10,FALSE)</f>
        <v>0.0305836666666667</v>
      </c>
      <c r="M690" s="29">
        <f>VLOOKUP(VLOOKUP($B690,BTS!$E$2:$F$60,2,FALSE),Transpose_Avg_cred_youth!$O$1:$AA$52,11,FALSE)</f>
        <v>0.0304463333333333</v>
      </c>
      <c r="N690" s="29">
        <f>VLOOKUP(VLOOKUP($B690,BTS!$E$2:$F$60,2,FALSE),Transpose_Avg_cred_youth!$O$1:$AA$52,12,FALSE)</f>
        <v>0.029808</v>
      </c>
      <c r="O690" s="110">
        <f>VLOOKUP(VLOOKUP($B690,BTS!$E$2:$F$60,2,FALSE),Transpose_Avg_cred_youth!$O$1:$AA$52,13,FALSE)</f>
        <v>0.0332</v>
      </c>
    </row>
    <row r="691" spans="1:15" ht="17" hidden="1" outlineLevel="1" thickBot="1">
      <c r="A691" s="27"/>
      <c r="B691" s="31" t="s">
        <v>141</v>
      </c>
      <c r="C691" s="28">
        <f>VLOOKUP(VLOOKUP($B691,VName,2,FALSE),Regression_cred_youth!$U$7:$AC$57,2,FALSE)</f>
        <v>0</v>
      </c>
      <c r="D691" s="29">
        <f>VLOOKUP(VLOOKUP($B691,BTS!$E$2:$F$60,2,FALSE),Transpose_Avg_cred_youth!$O$1:$AA$52,2,FALSE)</f>
        <v>0.008694</v>
      </c>
      <c r="E691" s="29">
        <f>VLOOKUP(VLOOKUP($B691,BTS!$E$2:$F$60,2,FALSE),Transpose_Avg_cred_youth!$O$1:$AA$52,3,FALSE)</f>
        <v>0.00464766666666667</v>
      </c>
      <c r="F691" s="29">
        <f>VLOOKUP(VLOOKUP($B691,BTS!$E$2:$F$60,2,FALSE),Transpose_Avg_cred_youth!$O$1:$AA$52,4,FALSE)</f>
        <v>0.00716333333333333</v>
      </c>
      <c r="G691" s="29">
        <f>VLOOKUP(VLOOKUP($B691,BTS!$E$2:$F$60,2,FALSE),Transpose_Avg_cred_youth!$O$1:$AA$52,5,FALSE)</f>
        <v>0.013031</v>
      </c>
      <c r="H691" s="29">
        <f>VLOOKUP(VLOOKUP($B691,BTS!$E$2:$F$60,2,FALSE),Transpose_Avg_cred_youth!$O$1:$AA$52,6,FALSE)</f>
        <v>0.00500566666666667</v>
      </c>
      <c r="I691" s="29">
        <f>VLOOKUP(VLOOKUP($B691,BTS!$E$2:$F$60,2,FALSE),Transpose_Avg_cred_youth!$O$1:$AA$52,7,FALSE)</f>
        <v>0.0129166666666667</v>
      </c>
      <c r="J691" s="29">
        <f>VLOOKUP(VLOOKUP($B691,BTS!$E$2:$F$60,2,FALSE),Transpose_Avg_cred_youth!$O$1:$AA$52,8,FALSE)</f>
        <v>0.0151653333333333</v>
      </c>
      <c r="K691" s="29">
        <f>VLOOKUP(VLOOKUP($B691,BTS!$E$2:$F$60,2,FALSE),Transpose_Avg_cred_youth!$O$1:$AA$52,9,FALSE)</f>
        <v>0.00897133333333333</v>
      </c>
      <c r="L691" s="29">
        <f>VLOOKUP(VLOOKUP($B691,BTS!$E$2:$F$60,2,FALSE),Transpose_Avg_cred_youth!$O$1:$AA$52,10,FALSE)</f>
        <v>0.00993433333333333</v>
      </c>
      <c r="M691" s="29">
        <f>VLOOKUP(VLOOKUP($B691,BTS!$E$2:$F$60,2,FALSE),Transpose_Avg_cred_youth!$O$1:$AA$52,11,FALSE)</f>
        <v>0.00489633333333333</v>
      </c>
      <c r="N691" s="29">
        <f>VLOOKUP(VLOOKUP($B691,BTS!$E$2:$F$60,2,FALSE),Transpose_Avg_cred_youth!$O$1:$AA$52,12,FALSE)</f>
        <v>0.0160353333333333</v>
      </c>
      <c r="O691" s="110">
        <f>VLOOKUP(VLOOKUP($B691,BTS!$E$2:$F$60,2,FALSE),Transpose_Avg_cred_youth!$O$1:$AA$52,13,FALSE)</f>
        <v>0.00114366666666667</v>
      </c>
    </row>
    <row r="692" spans="1:15" ht="17" hidden="1" outlineLevel="1" thickBot="1">
      <c r="A692" s="27"/>
      <c r="B692" s="31" t="s">
        <v>142</v>
      </c>
      <c r="C692" s="28">
        <f>VLOOKUP(VLOOKUP($B692,VName,2,FALSE),Regression_cred_youth!$U$7:$AC$57,2,FALSE)</f>
        <v>0</v>
      </c>
      <c r="D692" s="29">
        <f>VLOOKUP(VLOOKUP($B692,BTS!$E$2:$F$60,2,FALSE),Transpose_Avg_cred_youth!$O$1:$AA$52,2,FALSE)</f>
        <v>0.121844235705622</v>
      </c>
      <c r="E692" s="29">
        <f>VLOOKUP(VLOOKUP($B692,BTS!$E$2:$F$60,2,FALSE),Transpose_Avg_cred_youth!$O$1:$AA$52,3,FALSE)</f>
        <v>0.138175558026938</v>
      </c>
      <c r="F692" s="29">
        <f>VLOOKUP(VLOOKUP($B692,BTS!$E$2:$F$60,2,FALSE),Transpose_Avg_cred_youth!$O$1:$AA$52,4,FALSE)</f>
        <v>0.251037851037851</v>
      </c>
      <c r="G692" s="29">
        <f>VLOOKUP(VLOOKUP($B692,BTS!$E$2:$F$60,2,FALSE),Transpose_Avg_cred_youth!$O$1:$AA$52,5,FALSE)</f>
        <v>0.203303303303303</v>
      </c>
      <c r="H692" s="29">
        <f>VLOOKUP(VLOOKUP($B692,BTS!$E$2:$F$60,2,FALSE),Transpose_Avg_cred_youth!$O$1:$AA$52,6,FALSE)</f>
        <v>0.307074085334955</v>
      </c>
      <c r="I692" s="29">
        <f>VLOOKUP(VLOOKUP($B692,BTS!$E$2:$F$60,2,FALSE),Transpose_Avg_cred_youth!$O$1:$AA$52,7,FALSE)</f>
        <v>0.510683760683761</v>
      </c>
      <c r="J692" s="29">
        <f>VLOOKUP(VLOOKUP($B692,BTS!$E$2:$F$60,2,FALSE),Transpose_Avg_cred_youth!$O$1:$AA$52,8,FALSE)</f>
        <v>0.357142857142857</v>
      </c>
      <c r="K692" s="29">
        <f>VLOOKUP(VLOOKUP($B692,BTS!$E$2:$F$60,2,FALSE),Transpose_Avg_cred_youth!$O$1:$AA$52,9,FALSE)</f>
        <v>0.282142857142857</v>
      </c>
      <c r="L692" s="29">
        <f>VLOOKUP(VLOOKUP($B692,BTS!$E$2:$F$60,2,FALSE),Transpose_Avg_cred_youth!$O$1:$AA$52,10,FALSE)</f>
        <v>0.255555555555556</v>
      </c>
      <c r="M692" s="29">
        <f>VLOOKUP(VLOOKUP($B692,BTS!$E$2:$F$60,2,FALSE),Transpose_Avg_cred_youth!$O$1:$AA$52,11,FALSE)</f>
        <v>0.722222222222222</v>
      </c>
      <c r="N692" s="29">
        <f>VLOOKUP(VLOOKUP($B692,BTS!$E$2:$F$60,2,FALSE),Transpose_Avg_cred_youth!$O$1:$AA$52,12,FALSE)</f>
        <v>0.141010101010101</v>
      </c>
      <c r="O692" s="110">
        <f>VLOOKUP(VLOOKUP($B692,BTS!$E$2:$F$60,2,FALSE),Transpose_Avg_cred_youth!$O$1:$AA$52,13,FALSE)</f>
        <v>0.121367521367521</v>
      </c>
    </row>
    <row r="693" spans="1:15" ht="17" hidden="1" outlineLevel="1" thickBot="1">
      <c r="A693" s="27"/>
      <c r="B693" s="31" t="s">
        <v>143</v>
      </c>
      <c r="C693" s="28">
        <f>VLOOKUP(VLOOKUP($B693,VName,2,FALSE),Regression_cred_youth!$U$7:$AC$57,2,FALSE)</f>
        <v>-0.592534240932269</v>
      </c>
      <c r="D693" s="29">
        <f>VLOOKUP(VLOOKUP($B693,BTS!$E$2:$F$60,2,FALSE),Transpose_Avg_cred_youth!$O$1:$AA$52,2,FALSE)</f>
        <v>0.061434</v>
      </c>
      <c r="E693" s="29">
        <f>VLOOKUP(VLOOKUP($B693,BTS!$E$2:$F$60,2,FALSE),Transpose_Avg_cred_youth!$O$1:$AA$52,3,FALSE)</f>
        <v>0.03986</v>
      </c>
      <c r="F693" s="29">
        <f>VLOOKUP(VLOOKUP($B693,BTS!$E$2:$F$60,2,FALSE),Transpose_Avg_cred_youth!$O$1:$AA$52,4,FALSE)</f>
        <v>0.0478163333333333</v>
      </c>
      <c r="G693" s="29">
        <f>VLOOKUP(VLOOKUP($B693,BTS!$E$2:$F$60,2,FALSE),Transpose_Avg_cred_youth!$O$1:$AA$52,5,FALSE)</f>
        <v>0.0446146666666667</v>
      </c>
      <c r="H693" s="29">
        <f>VLOOKUP(VLOOKUP($B693,BTS!$E$2:$F$60,2,FALSE),Transpose_Avg_cred_youth!$O$1:$AA$52,6,FALSE)</f>
        <v>0.056154</v>
      </c>
      <c r="I693" s="29">
        <f>VLOOKUP(VLOOKUP($B693,BTS!$E$2:$F$60,2,FALSE),Transpose_Avg_cred_youth!$O$1:$AA$52,7,FALSE)</f>
        <v>0.0414813333333333</v>
      </c>
      <c r="J693" s="29">
        <f>VLOOKUP(VLOOKUP($B693,BTS!$E$2:$F$60,2,FALSE),Transpose_Avg_cred_youth!$O$1:$AA$52,8,FALSE)</f>
        <v>0.0510146666666667</v>
      </c>
      <c r="K693" s="29">
        <f>VLOOKUP(VLOOKUP($B693,BTS!$E$2:$F$60,2,FALSE),Transpose_Avg_cred_youth!$O$1:$AA$52,9,FALSE)</f>
        <v>0.0548443333333333</v>
      </c>
      <c r="L693" s="29">
        <f>VLOOKUP(VLOOKUP($B693,BTS!$E$2:$F$60,2,FALSE),Transpose_Avg_cred_youth!$O$1:$AA$52,10,FALSE)</f>
        <v>0.0398833333333333</v>
      </c>
      <c r="M693" s="29">
        <f>VLOOKUP(VLOOKUP($B693,BTS!$E$2:$F$60,2,FALSE),Transpose_Avg_cred_youth!$O$1:$AA$52,11,FALSE)</f>
        <v>0.053421</v>
      </c>
      <c r="N693" s="29">
        <f>VLOOKUP(VLOOKUP($B693,BTS!$E$2:$F$60,2,FALSE),Transpose_Avg_cred_youth!$O$1:$AA$52,12,FALSE)</f>
        <v>0.053535</v>
      </c>
      <c r="O693" s="110">
        <f>VLOOKUP(VLOOKUP($B693,BTS!$E$2:$F$60,2,FALSE),Transpose_Avg_cred_youth!$O$1:$AA$52,13,FALSE)</f>
        <v>0.054815</v>
      </c>
    </row>
    <row r="694" spans="1:15" ht="17" hidden="1" outlineLevel="1" thickBot="1">
      <c r="A694" s="27"/>
      <c r="B694" s="31" t="s">
        <v>144</v>
      </c>
      <c r="C694" s="28">
        <f>VLOOKUP(VLOOKUP($B694,VName,2,FALSE),Regression_cred_youth!$U$7:$AC$57,2,FALSE)</f>
        <v>0</v>
      </c>
      <c r="D694" s="29">
        <f>VLOOKUP(VLOOKUP($B694,BTS!$E$2:$F$60,2,FALSE),Transpose_Avg_cred_youth!$O$1:$AA$52,2,FALSE)</f>
        <v>0.14224</v>
      </c>
      <c r="E694" s="29">
        <f>VLOOKUP(VLOOKUP($B694,BTS!$E$2:$F$60,2,FALSE),Transpose_Avg_cred_youth!$O$1:$AA$52,3,FALSE)</f>
        <v>0.322864666666667</v>
      </c>
      <c r="F694" s="29">
        <f>VLOOKUP(VLOOKUP($B694,BTS!$E$2:$F$60,2,FALSE),Transpose_Avg_cred_youth!$O$1:$AA$52,4,FALSE)</f>
        <v>0.232082333333333</v>
      </c>
      <c r="G694" s="29">
        <f>VLOOKUP(VLOOKUP($B694,BTS!$E$2:$F$60,2,FALSE),Transpose_Avg_cred_youth!$O$1:$AA$52,5,FALSE)</f>
        <v>0.250903333333333</v>
      </c>
      <c r="H694" s="29">
        <f>VLOOKUP(VLOOKUP($B694,BTS!$E$2:$F$60,2,FALSE),Transpose_Avg_cred_youth!$O$1:$AA$52,6,FALSE)</f>
        <v>0.0874736666666667</v>
      </c>
      <c r="I694" s="29">
        <f>VLOOKUP(VLOOKUP($B694,BTS!$E$2:$F$60,2,FALSE),Transpose_Avg_cred_youth!$O$1:$AA$52,7,FALSE)</f>
        <v>0.174261333333333</v>
      </c>
      <c r="J694" s="29">
        <f>VLOOKUP(VLOOKUP($B694,BTS!$E$2:$F$60,2,FALSE),Transpose_Avg_cred_youth!$O$1:$AA$52,8,FALSE)</f>
        <v>0.155166</v>
      </c>
      <c r="K694" s="29">
        <f>VLOOKUP(VLOOKUP($B694,BTS!$E$2:$F$60,2,FALSE),Transpose_Avg_cred_youth!$O$1:$AA$52,9,FALSE)</f>
        <v>0.154184</v>
      </c>
      <c r="L694" s="29">
        <f>VLOOKUP(VLOOKUP($B694,BTS!$E$2:$F$60,2,FALSE),Transpose_Avg_cred_youth!$O$1:$AA$52,10,FALSE)</f>
        <v>0.293283333333333</v>
      </c>
      <c r="M694" s="29">
        <f>VLOOKUP(VLOOKUP($B694,BTS!$E$2:$F$60,2,FALSE),Transpose_Avg_cred_youth!$O$1:$AA$52,11,FALSE)</f>
        <v>0.167273</v>
      </c>
      <c r="N694" s="29">
        <f>VLOOKUP(VLOOKUP($B694,BTS!$E$2:$F$60,2,FALSE),Transpose_Avg_cred_youth!$O$1:$AA$52,12,FALSE)</f>
        <v>0.208543333333333</v>
      </c>
      <c r="O694" s="110">
        <f>VLOOKUP(VLOOKUP($B694,BTS!$E$2:$F$60,2,FALSE),Transpose_Avg_cred_youth!$O$1:$AA$52,13,FALSE)</f>
        <v>0.0909663333333333</v>
      </c>
    </row>
    <row r="695" spans="1:15" ht="17" hidden="1" outlineLevel="1" thickBot="1">
      <c r="A695" s="27"/>
      <c r="B695" s="30" t="s">
        <v>190</v>
      </c>
      <c r="C695" s="28">
        <f>VLOOKUP(VLOOKUP($B695,VName,2,FALSE),Regression_cred_youth!$U$7:$AC$57,2,FALSE)</f>
        <v>0</v>
      </c>
      <c r="D695" s="29">
        <f>VLOOKUP(VLOOKUP($B695,BTS!$E$2:$F$60,2,FALSE),Transpose_Avg_cred_youth!$O$1:$AA$52,2,FALSE)</f>
        <v>0.0325643333333333</v>
      </c>
      <c r="E695" s="29">
        <f>VLOOKUP(VLOOKUP($B695,BTS!$E$2:$F$60,2,FALSE),Transpose_Avg_cred_youth!$O$1:$AA$52,3,FALSE)</f>
        <v>0.030268</v>
      </c>
      <c r="F695" s="29">
        <f>VLOOKUP(VLOOKUP($B695,BTS!$E$2:$F$60,2,FALSE),Transpose_Avg_cred_youth!$O$1:$AA$52,4,FALSE)</f>
        <v>0.041618</v>
      </c>
      <c r="G695" s="29">
        <f>VLOOKUP(VLOOKUP($B695,BTS!$E$2:$F$60,2,FALSE),Transpose_Avg_cred_youth!$O$1:$AA$52,5,FALSE)</f>
        <v>0.0312536666666667</v>
      </c>
      <c r="H695" s="29">
        <f>VLOOKUP(VLOOKUP($B695,BTS!$E$2:$F$60,2,FALSE),Transpose_Avg_cred_youth!$O$1:$AA$52,6,FALSE)</f>
        <v>0.06341</v>
      </c>
      <c r="I695" s="29">
        <f>VLOOKUP(VLOOKUP($B695,BTS!$E$2:$F$60,2,FALSE),Transpose_Avg_cred_youth!$O$1:$AA$52,7,FALSE)</f>
        <v>0.035389</v>
      </c>
      <c r="J695" s="29">
        <f>VLOOKUP(VLOOKUP($B695,BTS!$E$2:$F$60,2,FALSE),Transpose_Avg_cred_youth!$O$1:$AA$52,8,FALSE)</f>
        <v>0.035569</v>
      </c>
      <c r="K695" s="29">
        <f>VLOOKUP(VLOOKUP($B695,BTS!$E$2:$F$60,2,FALSE),Transpose_Avg_cred_youth!$O$1:$AA$52,9,FALSE)</f>
        <v>0.031692</v>
      </c>
      <c r="L695" s="29">
        <f>VLOOKUP(VLOOKUP($B695,BTS!$E$2:$F$60,2,FALSE),Transpose_Avg_cred_youth!$O$1:$AA$52,10,FALSE)</f>
        <v>0.025818</v>
      </c>
      <c r="M695" s="29">
        <f>VLOOKUP(VLOOKUP($B695,BTS!$E$2:$F$60,2,FALSE),Transpose_Avg_cred_youth!$O$1:$AA$52,11,FALSE)</f>
        <v>0.04075</v>
      </c>
      <c r="N695" s="29">
        <f>VLOOKUP(VLOOKUP($B695,BTS!$E$2:$F$60,2,FALSE),Transpose_Avg_cred_youth!$O$1:$AA$52,12,FALSE)</f>
        <v>0.032036</v>
      </c>
      <c r="O695" s="110">
        <f>VLOOKUP(VLOOKUP($B695,BTS!$E$2:$F$60,2,FALSE),Transpose_Avg_cred_youth!$O$1:$AA$52,13,FALSE)</f>
        <v>0.0590946666666667</v>
      </c>
    </row>
    <row r="696" spans="1:15" ht="17" hidden="1" outlineLevel="1" thickBot="1">
      <c r="A696" s="27"/>
      <c r="B696" s="32" t="s">
        <v>146</v>
      </c>
      <c r="C696" s="28">
        <f>VLOOKUP(VLOOKUP($B696,VName,2,FALSE),Regression_cred_youth!$U$7:$AC$57,2,FALSE)</f>
        <v>0</v>
      </c>
      <c r="D696" s="29">
        <f>VLOOKUP(VLOOKUP($B696,BTS!$E$2:$F$60,2,FALSE),Transpose_Avg_cred_youth!$O$1:$AA$52,2,FALSE)</f>
        <v>0.233339333333333</v>
      </c>
      <c r="E696" s="29">
        <f>VLOOKUP(VLOOKUP($B696,BTS!$E$2:$F$60,2,FALSE),Transpose_Avg_cred_youth!$O$1:$AA$52,3,FALSE)</f>
        <v>0.205958</v>
      </c>
      <c r="F696" s="29">
        <f>VLOOKUP(VLOOKUP($B696,BTS!$E$2:$F$60,2,FALSE),Transpose_Avg_cred_youth!$O$1:$AA$52,4,FALSE)</f>
        <v>0.222216</v>
      </c>
      <c r="G696" s="29">
        <f>VLOOKUP(VLOOKUP($B696,BTS!$E$2:$F$60,2,FALSE),Transpose_Avg_cred_youth!$O$1:$AA$52,5,FALSE)</f>
        <v>0.245158333333333</v>
      </c>
      <c r="H696" s="29">
        <f>VLOOKUP(VLOOKUP($B696,BTS!$E$2:$F$60,2,FALSE),Transpose_Avg_cred_youth!$O$1:$AA$52,6,FALSE)</f>
        <v>0.196582333333333</v>
      </c>
      <c r="I696" s="29">
        <f>VLOOKUP(VLOOKUP($B696,BTS!$E$2:$F$60,2,FALSE),Transpose_Avg_cred_youth!$O$1:$AA$52,7,FALSE)</f>
        <v>0.293769</v>
      </c>
      <c r="J696" s="29">
        <f>VLOOKUP(VLOOKUP($B696,BTS!$E$2:$F$60,2,FALSE),Transpose_Avg_cred_youth!$O$1:$AA$52,8,FALSE)</f>
        <v>0.263214666666667</v>
      </c>
      <c r="K696" s="29">
        <f>VLOOKUP(VLOOKUP($B696,BTS!$E$2:$F$60,2,FALSE),Transpose_Avg_cred_youth!$O$1:$AA$52,9,FALSE)</f>
        <v>0.283660666666667</v>
      </c>
      <c r="L696" s="29">
        <f>VLOOKUP(VLOOKUP($B696,BTS!$E$2:$F$60,2,FALSE),Transpose_Avg_cred_youth!$O$1:$AA$52,10,FALSE)</f>
        <v>0.190071333333333</v>
      </c>
      <c r="M696" s="29">
        <f>VLOOKUP(VLOOKUP($B696,BTS!$E$2:$F$60,2,FALSE),Transpose_Avg_cred_youth!$O$1:$AA$52,11,FALSE)</f>
        <v>0.215112666666667</v>
      </c>
      <c r="N696" s="29">
        <f>VLOOKUP(VLOOKUP($B696,BTS!$E$2:$F$60,2,FALSE),Transpose_Avg_cred_youth!$O$1:$AA$52,12,FALSE)</f>
        <v>0.222049</v>
      </c>
      <c r="O696" s="110">
        <f>VLOOKUP(VLOOKUP($B696,BTS!$E$2:$F$60,2,FALSE),Transpose_Avg_cred_youth!$O$1:$AA$52,13,FALSE)</f>
        <v>0.242250666666667</v>
      </c>
    </row>
    <row r="697" spans="1:15" ht="17" hidden="1" outlineLevel="1" thickBot="1">
      <c r="A697" s="27"/>
      <c r="B697" s="30" t="s">
        <v>147</v>
      </c>
      <c r="C697" s="28">
        <f>VLOOKUP(VLOOKUP($B697,VName,2,FALSE),Regression_cred_youth!$U$7:$AC$57,2,FALSE)</f>
        <v>4.81396906601962</v>
      </c>
      <c r="D697" s="29">
        <f>VLOOKUP(VLOOKUP($B697,BTS!$E$2:$F$60,2,FALSE),Transpose_Avg_cred_youth!$O$1:$AA$52,2,FALSE)</f>
        <v>0.123523</v>
      </c>
      <c r="E697" s="29">
        <f>VLOOKUP(VLOOKUP($B697,BTS!$E$2:$F$60,2,FALSE),Transpose_Avg_cred_youth!$O$1:$AA$52,3,FALSE)</f>
        <v>0.085573</v>
      </c>
      <c r="F697" s="29">
        <f>VLOOKUP(VLOOKUP($B697,BTS!$E$2:$F$60,2,FALSE),Transpose_Avg_cred_youth!$O$1:$AA$52,4,FALSE)</f>
        <v>0.0915086666666667</v>
      </c>
      <c r="G697" s="29">
        <f>VLOOKUP(VLOOKUP($B697,BTS!$E$2:$F$60,2,FALSE),Transpose_Avg_cred_youth!$O$1:$AA$52,5,FALSE)</f>
        <v>0.102887333333333</v>
      </c>
      <c r="H697" s="29">
        <f>VLOOKUP(VLOOKUP($B697,BTS!$E$2:$F$60,2,FALSE),Transpose_Avg_cred_youth!$O$1:$AA$52,6,FALSE)</f>
        <v>0.120018666666667</v>
      </c>
      <c r="I697" s="29">
        <f>VLOOKUP(VLOOKUP($B697,BTS!$E$2:$F$60,2,FALSE),Transpose_Avg_cred_youth!$O$1:$AA$52,7,FALSE)</f>
        <v>0.101793</v>
      </c>
      <c r="J697" s="29">
        <f>VLOOKUP(VLOOKUP($B697,BTS!$E$2:$F$60,2,FALSE),Transpose_Avg_cred_youth!$O$1:$AA$52,8,FALSE)</f>
        <v>0.108970666666667</v>
      </c>
      <c r="K697" s="29">
        <f>VLOOKUP(VLOOKUP($B697,BTS!$E$2:$F$60,2,FALSE),Transpose_Avg_cred_youth!$O$1:$AA$52,9,FALSE)</f>
        <v>0.123968</v>
      </c>
      <c r="L697" s="29">
        <f>VLOOKUP(VLOOKUP($B697,BTS!$E$2:$F$60,2,FALSE),Transpose_Avg_cred_youth!$O$1:$AA$52,10,FALSE)</f>
        <v>0.101037</v>
      </c>
      <c r="M697" s="29">
        <f>VLOOKUP(VLOOKUP($B697,BTS!$E$2:$F$60,2,FALSE),Transpose_Avg_cred_youth!$O$1:$AA$52,11,FALSE)</f>
        <v>0.117787333333333</v>
      </c>
      <c r="N697" s="29">
        <f>VLOOKUP(VLOOKUP($B697,BTS!$E$2:$F$60,2,FALSE),Transpose_Avg_cred_youth!$O$1:$AA$52,12,FALSE)</f>
        <v>0.0980126666666667</v>
      </c>
      <c r="O697" s="110">
        <f>VLOOKUP(VLOOKUP($B697,BTS!$E$2:$F$60,2,FALSE),Transpose_Avg_cred_youth!$O$1:$AA$52,13,FALSE)</f>
        <v>0.0906566666666667</v>
      </c>
    </row>
    <row r="698" spans="1:15" ht="17" hidden="1" outlineLevel="1" thickBot="1">
      <c r="A698" s="27"/>
      <c r="B698" s="30" t="s">
        <v>148</v>
      </c>
      <c r="C698" s="28">
        <f>VLOOKUP(VLOOKUP($B698,VName,2,FALSE),Regression_cred_youth!$U$7:$AC$57,2,FALSE)</f>
        <v>3.18729433348545</v>
      </c>
      <c r="D698" s="29">
        <f>VLOOKUP(VLOOKUP($B698,BTS!$E$2:$F$60,2,FALSE),Transpose_Avg_cred_youth!$O$1:$AA$52,2,FALSE)</f>
        <v>0.0388986666666667</v>
      </c>
      <c r="E698" s="29">
        <f>VLOOKUP(VLOOKUP($B698,BTS!$E$2:$F$60,2,FALSE),Transpose_Avg_cred_youth!$O$1:$AA$52,3,FALSE)</f>
        <v>0.0268393333333333</v>
      </c>
      <c r="F698" s="29">
        <f>VLOOKUP(VLOOKUP($B698,BTS!$E$2:$F$60,2,FALSE),Transpose_Avg_cred_youth!$O$1:$AA$52,4,FALSE)</f>
        <v>0.0310913333333333</v>
      </c>
      <c r="G698" s="29">
        <f>VLOOKUP(VLOOKUP($B698,BTS!$E$2:$F$60,2,FALSE),Transpose_Avg_cred_youth!$O$1:$AA$52,5,FALSE)</f>
        <v>0.026866</v>
      </c>
      <c r="H698" s="29">
        <f>VLOOKUP(VLOOKUP($B698,BTS!$E$2:$F$60,2,FALSE),Transpose_Avg_cred_youth!$O$1:$AA$52,6,FALSE)</f>
        <v>0.028335</v>
      </c>
      <c r="I698" s="29">
        <f>VLOOKUP(VLOOKUP($B698,BTS!$E$2:$F$60,2,FALSE),Transpose_Avg_cred_youth!$O$1:$AA$52,7,FALSE)</f>
        <v>0.0276523333333333</v>
      </c>
      <c r="J698" s="29">
        <f>VLOOKUP(VLOOKUP($B698,BTS!$E$2:$F$60,2,FALSE),Transpose_Avg_cred_youth!$O$1:$AA$52,8,FALSE)</f>
        <v>0.028312</v>
      </c>
      <c r="K698" s="29">
        <f>VLOOKUP(VLOOKUP($B698,BTS!$E$2:$F$60,2,FALSE),Transpose_Avg_cred_youth!$O$1:$AA$52,9,FALSE)</f>
        <v>0.0255143333333333</v>
      </c>
      <c r="L698" s="29">
        <f>VLOOKUP(VLOOKUP($B698,BTS!$E$2:$F$60,2,FALSE),Transpose_Avg_cred_youth!$O$1:$AA$52,10,FALSE)</f>
        <v>0.0211566666666667</v>
      </c>
      <c r="M698" s="29">
        <f>VLOOKUP(VLOOKUP($B698,BTS!$E$2:$F$60,2,FALSE),Transpose_Avg_cred_youth!$O$1:$AA$52,11,FALSE)</f>
        <v>0.0247453333333333</v>
      </c>
      <c r="N698" s="29">
        <f>VLOOKUP(VLOOKUP($B698,BTS!$E$2:$F$60,2,FALSE),Transpose_Avg_cred_youth!$O$1:$AA$52,12,FALSE)</f>
        <v>0.0294813333333333</v>
      </c>
      <c r="O698" s="110">
        <f>VLOOKUP(VLOOKUP($B698,BTS!$E$2:$F$60,2,FALSE),Transpose_Avg_cred_youth!$O$1:$AA$52,13,FALSE)</f>
        <v>0.032167</v>
      </c>
    </row>
    <row r="699" spans="1:15" ht="17" hidden="1" outlineLevel="1" thickBot="1">
      <c r="A699" s="27"/>
      <c r="B699" s="30" t="s">
        <v>149</v>
      </c>
      <c r="C699" s="28">
        <f>VLOOKUP(VLOOKUP($B699,VName,2,FALSE),Regression_cred_youth!$U$7:$AC$57,2,FALSE)</f>
        <v>0</v>
      </c>
      <c r="D699" s="29">
        <f>VLOOKUP(VLOOKUP($B699,BTS!$E$2:$F$60,2,FALSE),Transpose_Avg_cred_youth!$O$1:$AA$52,2,FALSE)</f>
        <v>0.008519750000000001</v>
      </c>
      <c r="E699" s="29">
        <f>VLOOKUP(VLOOKUP($B699,BTS!$E$2:$F$60,2,FALSE),Transpose_Avg_cred_youth!$O$1:$AA$52,3,FALSE)</f>
        <v>0.0079155</v>
      </c>
      <c r="F699" s="29">
        <f>VLOOKUP(VLOOKUP($B699,BTS!$E$2:$F$60,2,FALSE),Transpose_Avg_cred_youth!$O$1:$AA$52,4,FALSE)</f>
        <v>0.011279500000000005</v>
      </c>
      <c r="G699" s="29">
        <f>VLOOKUP(VLOOKUP($B699,BTS!$E$2:$F$60,2,FALSE),Transpose_Avg_cred_youth!$O$1:$AA$52,5,FALSE)</f>
        <v>0.008481999999999998</v>
      </c>
      <c r="H699" s="29">
        <f>VLOOKUP(VLOOKUP($B699,BTS!$E$2:$F$60,2,FALSE),Transpose_Avg_cred_youth!$O$1:$AA$52,6,FALSE)</f>
        <v>0.008863750000000007</v>
      </c>
      <c r="I699" s="29">
        <f>VLOOKUP(VLOOKUP($B699,BTS!$E$2:$F$60,2,FALSE),Transpose_Avg_cred_youth!$O$1:$AA$52,7,FALSE)</f>
        <v>0.00854075</v>
      </c>
      <c r="J699" s="29">
        <f>VLOOKUP(VLOOKUP($B699,BTS!$E$2:$F$60,2,FALSE),Transpose_Avg_cred_youth!$O$1:$AA$52,8,FALSE)</f>
        <v>0.009623</v>
      </c>
      <c r="K699" s="29">
        <f>VLOOKUP(VLOOKUP($B699,BTS!$E$2:$F$60,2,FALSE),Transpose_Avg_cred_youth!$O$1:$AA$52,9,FALSE)</f>
        <v>0.01102925</v>
      </c>
      <c r="L699" s="29">
        <f>VLOOKUP(VLOOKUP($B699,BTS!$E$2:$F$60,2,FALSE),Transpose_Avg_cred_youth!$O$1:$AA$52,10,FALSE)</f>
        <v>0.00657625</v>
      </c>
      <c r="M699" s="29">
        <f>VLOOKUP(VLOOKUP($B699,BTS!$E$2:$F$60,2,FALSE),Transpose_Avg_cred_youth!$O$1:$AA$52,11,FALSE)</f>
        <v>0.0055446666666666665</v>
      </c>
      <c r="N699" s="29">
        <f>VLOOKUP(VLOOKUP($B699,BTS!$E$2:$F$60,2,FALSE),Transpose_Avg_cred_youth!$O$1:$AA$52,12,FALSE)</f>
        <v>0.010127249999999997</v>
      </c>
      <c r="O699" s="110">
        <f>VLOOKUP(VLOOKUP($B699,BTS!$E$2:$F$60,2,FALSE),Transpose_Avg_cred_youth!$O$1:$AA$52,13,FALSE)</f>
        <v>0.014683750000000002</v>
      </c>
    </row>
    <row r="700" spans="1:15" ht="17" hidden="1" outlineLevel="1" thickBot="1">
      <c r="A700" s="27"/>
      <c r="B700" s="30" t="s">
        <v>150</v>
      </c>
      <c r="C700" s="28">
        <f>VLOOKUP(VLOOKUP($B700,VName,2,FALSE),Regression_cred_youth!$U$7:$AC$57,2,FALSE)</f>
        <v>32.2512978716138</v>
      </c>
      <c r="D700" s="29">
        <f>VLOOKUP(VLOOKUP($B700,BTS!$E$2:$F$60,2,FALSE),Transpose_Avg_cred_youth!$O$1:$AA$52,2,FALSE)</f>
        <v>0.033658250000000015</v>
      </c>
      <c r="E700" s="29">
        <f>VLOOKUP(VLOOKUP($B700,BTS!$E$2:$F$60,2,FALSE),Transpose_Avg_cred_youth!$O$1:$AA$52,3,FALSE)</f>
        <v>0.029975</v>
      </c>
      <c r="F700" s="29">
        <f>VLOOKUP(VLOOKUP($B700,BTS!$E$2:$F$60,2,FALSE),Transpose_Avg_cred_youth!$O$1:$AA$52,4,FALSE)</f>
        <v>0.043834250000000005</v>
      </c>
      <c r="G700" s="29">
        <f>VLOOKUP(VLOOKUP($B700,BTS!$E$2:$F$60,2,FALSE),Transpose_Avg_cred_youth!$O$1:$AA$52,5,FALSE)</f>
        <v>0.03229975</v>
      </c>
      <c r="H700" s="29">
        <f>VLOOKUP(VLOOKUP($B700,BTS!$E$2:$F$60,2,FALSE),Transpose_Avg_cred_youth!$O$1:$AA$52,6,FALSE)</f>
        <v>0.06644974999999997</v>
      </c>
      <c r="I700" s="29">
        <f>VLOOKUP(VLOOKUP($B700,BTS!$E$2:$F$60,2,FALSE),Transpose_Avg_cred_youth!$O$1:$AA$52,7,FALSE)</f>
        <v>0.037172500000000004</v>
      </c>
      <c r="J700" s="29">
        <f>VLOOKUP(VLOOKUP($B700,BTS!$E$2:$F$60,2,FALSE),Transpose_Avg_cred_youth!$O$1:$AA$52,8,FALSE)</f>
        <v>0.03663875</v>
      </c>
      <c r="K700" s="29">
        <f>VLOOKUP(VLOOKUP($B700,BTS!$E$2:$F$60,2,FALSE),Transpose_Avg_cred_youth!$O$1:$AA$52,9,FALSE)</f>
        <v>0.033604</v>
      </c>
      <c r="L700" s="29">
        <f>VLOOKUP(VLOOKUP($B700,BTS!$E$2:$F$60,2,FALSE),Transpose_Avg_cred_youth!$O$1:$AA$52,10,FALSE)</f>
        <v>0.026475999999999996</v>
      </c>
      <c r="M700" s="29">
        <f>VLOOKUP(VLOOKUP($B700,BTS!$E$2:$F$60,2,FALSE),Transpose_Avg_cred_youth!$O$1:$AA$52,11,FALSE)</f>
        <v>0.04095066666666667</v>
      </c>
      <c r="N700" s="29">
        <f>VLOOKUP(VLOOKUP($B700,BTS!$E$2:$F$60,2,FALSE),Transpose_Avg_cred_youth!$O$1:$AA$52,12,FALSE)</f>
        <v>0.031956000000000005</v>
      </c>
      <c r="O700" s="110">
        <f>VLOOKUP(VLOOKUP($B700,BTS!$E$2:$F$60,2,FALSE),Transpose_Avg_cred_youth!$O$1:$AA$52,13,FALSE)</f>
        <v>0.061417</v>
      </c>
    </row>
    <row r="701" spans="1:15" ht="17" hidden="1" outlineLevel="1" thickBot="1">
      <c r="A701" s="27"/>
      <c r="B701" s="30" t="s">
        <v>151</v>
      </c>
      <c r="C701" s="28">
        <f>VLOOKUP(VLOOKUP($B701,VName,2,FALSE),Regression_cred_youth!$U$7:$AC$57,2,FALSE)</f>
        <v>-4.22431352621602</v>
      </c>
      <c r="D701" s="29">
        <f>VLOOKUP(VLOOKUP($B701,BTS!$E$2:$F$60,2,FALSE),Transpose_Avg_cred_youth!$O$1:$AA$52,2,FALSE)</f>
        <v>0.08853799999999998</v>
      </c>
      <c r="E701" s="29">
        <f>VLOOKUP(VLOOKUP($B701,BTS!$E$2:$F$60,2,FALSE),Transpose_Avg_cred_youth!$O$1:$AA$52,3,FALSE)</f>
        <v>0.08133224999999993</v>
      </c>
      <c r="F701" s="29">
        <f>VLOOKUP(VLOOKUP($B701,BTS!$E$2:$F$60,2,FALSE),Transpose_Avg_cred_youth!$O$1:$AA$52,4,FALSE)</f>
        <v>0.08319099999999993</v>
      </c>
      <c r="G701" s="29">
        <f>VLOOKUP(VLOOKUP($B701,BTS!$E$2:$F$60,2,FALSE),Transpose_Avg_cred_youth!$O$1:$AA$52,5,FALSE)</f>
        <v>0.06222324999999998</v>
      </c>
      <c r="H701" s="29">
        <f>VLOOKUP(VLOOKUP($B701,BTS!$E$2:$F$60,2,FALSE),Transpose_Avg_cred_youth!$O$1:$AA$52,6,FALSE)</f>
        <v>0.13081225000000002</v>
      </c>
      <c r="I701" s="29">
        <f>VLOOKUP(VLOOKUP($B701,BTS!$E$2:$F$60,2,FALSE),Transpose_Avg_cred_youth!$O$1:$AA$52,7,FALSE)</f>
        <v>0.0743615</v>
      </c>
      <c r="J701" s="29">
        <f>VLOOKUP(VLOOKUP($B701,BTS!$E$2:$F$60,2,FALSE),Transpose_Avg_cred_youth!$O$1:$AA$52,8,FALSE)</f>
        <v>0.05751699999999999</v>
      </c>
      <c r="K701" s="29">
        <f>VLOOKUP(VLOOKUP($B701,BTS!$E$2:$F$60,2,FALSE),Transpose_Avg_cred_youth!$O$1:$AA$52,9,FALSE)</f>
        <v>0.07630475</v>
      </c>
      <c r="L701" s="29">
        <f>VLOOKUP(VLOOKUP($B701,BTS!$E$2:$F$60,2,FALSE),Transpose_Avg_cred_youth!$O$1:$AA$52,10,FALSE)</f>
        <v>0.08763475</v>
      </c>
      <c r="M701" s="29">
        <f>VLOOKUP(VLOOKUP($B701,BTS!$E$2:$F$60,2,FALSE),Transpose_Avg_cred_youth!$O$1:$AA$52,11,FALSE)</f>
        <v>0.07735066666666668</v>
      </c>
      <c r="N701" s="29">
        <f>VLOOKUP(VLOOKUP($B701,BTS!$E$2:$F$60,2,FALSE),Transpose_Avg_cred_youth!$O$1:$AA$52,12,FALSE)</f>
        <v>0.09949750000000002</v>
      </c>
      <c r="O701" s="110">
        <f>VLOOKUP(VLOOKUP($B701,BTS!$E$2:$F$60,2,FALSE),Transpose_Avg_cred_youth!$O$1:$AA$52,13,FALSE)</f>
        <v>0.17818549999999994</v>
      </c>
    </row>
    <row r="702" spans="1:15" ht="17" hidden="1" outlineLevel="1" thickBot="1">
      <c r="A702" s="27"/>
      <c r="B702" s="30" t="s">
        <v>152</v>
      </c>
      <c r="C702" s="28">
        <f>VLOOKUP(VLOOKUP($B702,VName,2,FALSE),Regression_cred_youth!$U$7:$AC$57,2,FALSE)</f>
        <v>-2.93937295500585</v>
      </c>
      <c r="D702" s="29">
        <f>VLOOKUP(VLOOKUP($B702,BTS!$E$2:$F$60,2,FALSE),Transpose_Avg_cred_youth!$O$1:$AA$52,2,FALSE)</f>
        <v>0.23938974999999993</v>
      </c>
      <c r="E702" s="29">
        <f>VLOOKUP(VLOOKUP($B702,BTS!$E$2:$F$60,2,FALSE),Transpose_Avg_cred_youth!$O$1:$AA$52,3,FALSE)</f>
        <v>0.19932699999999995</v>
      </c>
      <c r="F702" s="29">
        <f>VLOOKUP(VLOOKUP($B702,BTS!$E$2:$F$60,2,FALSE),Transpose_Avg_cred_youth!$O$1:$AA$52,4,FALSE)</f>
        <v>0.22577700000000003</v>
      </c>
      <c r="G702" s="29">
        <f>VLOOKUP(VLOOKUP($B702,BTS!$E$2:$F$60,2,FALSE),Transpose_Avg_cred_youth!$O$1:$AA$52,5,FALSE)</f>
        <v>0.24602275000000004</v>
      </c>
      <c r="H702" s="29">
        <f>VLOOKUP(VLOOKUP($B702,BTS!$E$2:$F$60,2,FALSE),Transpose_Avg_cred_youth!$O$1:$AA$52,6,FALSE)</f>
        <v>0.19053750000000014</v>
      </c>
      <c r="I702" s="29">
        <f>VLOOKUP(VLOOKUP($B702,BTS!$E$2:$F$60,2,FALSE),Transpose_Avg_cred_youth!$O$1:$AA$52,7,FALSE)</f>
        <v>0.29740975</v>
      </c>
      <c r="J702" s="29">
        <f>VLOOKUP(VLOOKUP($B702,BTS!$E$2:$F$60,2,FALSE),Transpose_Avg_cred_youth!$O$1:$AA$52,8,FALSE)</f>
        <v>0.27215075</v>
      </c>
      <c r="K702" s="29">
        <f>VLOOKUP(VLOOKUP($B702,BTS!$E$2:$F$60,2,FALSE),Transpose_Avg_cred_youth!$O$1:$AA$52,9,FALSE)</f>
        <v>0.28342975</v>
      </c>
      <c r="L702" s="29">
        <f>VLOOKUP(VLOOKUP($B702,BTS!$E$2:$F$60,2,FALSE),Transpose_Avg_cred_youth!$O$1:$AA$52,10,FALSE)</f>
        <v>0.18465074999999997</v>
      </c>
      <c r="M702" s="29">
        <f>VLOOKUP(VLOOKUP($B702,BTS!$E$2:$F$60,2,FALSE),Transpose_Avg_cred_youth!$O$1:$AA$52,11,FALSE)</f>
        <v>0.20645533333333332</v>
      </c>
      <c r="N702" s="29">
        <f>VLOOKUP(VLOOKUP($B702,BTS!$E$2:$F$60,2,FALSE),Transpose_Avg_cred_youth!$O$1:$AA$52,12,FALSE)</f>
        <v>0.2261452500000001</v>
      </c>
      <c r="O702" s="110">
        <f>VLOOKUP(VLOOKUP($B702,BTS!$E$2:$F$60,2,FALSE),Transpose_Avg_cred_youth!$O$1:$AA$52,13,FALSE)</f>
        <v>0.24291225000000005</v>
      </c>
    </row>
    <row r="703" spans="1:15" ht="17" hidden="1" outlineLevel="1" thickBot="1">
      <c r="A703" s="27"/>
      <c r="B703" s="30" t="s">
        <v>153</v>
      </c>
      <c r="C703" s="28">
        <f>VLOOKUP(VLOOKUP($B703,VName,2,FALSE),Regression_cred_youth!$U$7:$AC$57,2,FALSE)</f>
        <v>0</v>
      </c>
      <c r="D703" s="29">
        <f>VLOOKUP(VLOOKUP($B703,BTS!$E$2:$F$60,2,FALSE),Transpose_Avg_cred_youth!$O$1:$AA$52,2,FALSE)</f>
        <v>0.12085850000000004</v>
      </c>
      <c r="E703" s="29">
        <f>VLOOKUP(VLOOKUP($B703,BTS!$E$2:$F$60,2,FALSE),Transpose_Avg_cred_youth!$O$1:$AA$52,3,FALSE)</f>
        <v>0.07485099999999995</v>
      </c>
      <c r="F703" s="29">
        <f>VLOOKUP(VLOOKUP($B703,BTS!$E$2:$F$60,2,FALSE),Transpose_Avg_cred_youth!$O$1:$AA$52,4,FALSE)</f>
        <v>0.08930975000000001</v>
      </c>
      <c r="G703" s="29">
        <f>VLOOKUP(VLOOKUP($B703,BTS!$E$2:$F$60,2,FALSE),Transpose_Avg_cred_youth!$O$1:$AA$52,5,FALSE)</f>
        <v>0.0993415</v>
      </c>
      <c r="H703" s="29">
        <f>VLOOKUP(VLOOKUP($B703,BTS!$E$2:$F$60,2,FALSE),Transpose_Avg_cred_youth!$O$1:$AA$52,6,FALSE)</f>
        <v>0.11240725000000006</v>
      </c>
      <c r="I703" s="29">
        <f>VLOOKUP(VLOOKUP($B703,BTS!$E$2:$F$60,2,FALSE),Transpose_Avg_cred_youth!$O$1:$AA$52,7,FALSE)</f>
        <v>0.10076025000000001</v>
      </c>
      <c r="J703" s="29">
        <f>VLOOKUP(VLOOKUP($B703,BTS!$E$2:$F$60,2,FALSE),Transpose_Avg_cred_youth!$O$1:$AA$52,8,FALSE)</f>
        <v>0.10634974999999999</v>
      </c>
      <c r="K703" s="29">
        <f>VLOOKUP(VLOOKUP($B703,BTS!$E$2:$F$60,2,FALSE),Transpose_Avg_cred_youth!$O$1:$AA$52,9,FALSE)</f>
        <v>0.11599625000000002</v>
      </c>
      <c r="L703" s="29">
        <f>VLOOKUP(VLOOKUP($B703,BTS!$E$2:$F$60,2,FALSE),Transpose_Avg_cred_youth!$O$1:$AA$52,10,FALSE)</f>
        <v>0.0950915</v>
      </c>
      <c r="M703" s="29">
        <f>VLOOKUP(VLOOKUP($B703,BTS!$E$2:$F$60,2,FALSE),Transpose_Avg_cred_youth!$O$1:$AA$52,11,FALSE)</f>
        <v>0.11514166666666668</v>
      </c>
      <c r="N703" s="29">
        <f>VLOOKUP(VLOOKUP($B703,BTS!$E$2:$F$60,2,FALSE),Transpose_Avg_cred_youth!$O$1:$AA$52,12,FALSE)</f>
        <v>0.09191674999999998</v>
      </c>
      <c r="O703" s="110">
        <f>VLOOKUP(VLOOKUP($B703,BTS!$E$2:$F$60,2,FALSE),Transpose_Avg_cred_youth!$O$1:$AA$52,13,FALSE)</f>
        <v>0.0818295</v>
      </c>
    </row>
    <row r="704" spans="1:15" ht="17" hidden="1" outlineLevel="1" thickBot="1">
      <c r="A704" s="27"/>
      <c r="B704" s="30" t="s">
        <v>154</v>
      </c>
      <c r="C704" s="28">
        <f>VLOOKUP(VLOOKUP($B704,VName,2,FALSE),Regression_cred_youth!$U$7:$AC$57,2,FALSE)</f>
        <v>0</v>
      </c>
      <c r="D704" s="29">
        <f>VLOOKUP(VLOOKUP($B704,BTS!$E$2:$F$60,2,FALSE),Transpose_Avg_cred_youth!$O$1:$AA$52,2,FALSE)</f>
        <v>0.03612024999999999</v>
      </c>
      <c r="E704" s="29">
        <f>VLOOKUP(VLOOKUP($B704,BTS!$E$2:$F$60,2,FALSE),Transpose_Avg_cred_youth!$O$1:$AA$52,3,FALSE)</f>
        <v>0.025002249999999997</v>
      </c>
      <c r="F704" s="29">
        <f>VLOOKUP(VLOOKUP($B704,BTS!$E$2:$F$60,2,FALSE),Transpose_Avg_cred_youth!$O$1:$AA$52,4,FALSE)</f>
        <v>0.029457999999999988</v>
      </c>
      <c r="G704" s="29">
        <f>VLOOKUP(VLOOKUP($B704,BTS!$E$2:$F$60,2,FALSE),Transpose_Avg_cred_youth!$O$1:$AA$52,5,FALSE)</f>
        <v>0.026723750000000004</v>
      </c>
      <c r="H704" s="29">
        <f>VLOOKUP(VLOOKUP($B704,BTS!$E$2:$F$60,2,FALSE),Transpose_Avg_cred_youth!$O$1:$AA$52,6,FALSE)</f>
        <v>0.026696500000000005</v>
      </c>
      <c r="I704" s="29">
        <f>VLOOKUP(VLOOKUP($B704,BTS!$E$2:$F$60,2,FALSE),Transpose_Avg_cred_youth!$O$1:$AA$52,7,FALSE)</f>
        <v>0.0262205</v>
      </c>
      <c r="J704" s="29">
        <f>VLOOKUP(VLOOKUP($B704,BTS!$E$2:$F$60,2,FALSE),Transpose_Avg_cred_youth!$O$1:$AA$52,8,FALSE)</f>
        <v>0.02631525</v>
      </c>
      <c r="K704" s="29">
        <f>VLOOKUP(VLOOKUP($B704,BTS!$E$2:$F$60,2,FALSE),Transpose_Avg_cred_youth!$O$1:$AA$52,9,FALSE)</f>
        <v>0.024346999999999997</v>
      </c>
      <c r="L704" s="29">
        <f>VLOOKUP(VLOOKUP($B704,BTS!$E$2:$F$60,2,FALSE),Transpose_Avg_cred_youth!$O$1:$AA$52,10,FALSE)</f>
        <v>0.01980275</v>
      </c>
      <c r="M704" s="29">
        <f>VLOOKUP(VLOOKUP($B704,BTS!$E$2:$F$60,2,FALSE),Transpose_Avg_cred_youth!$O$1:$AA$52,11,FALSE)</f>
        <v>0.022759333333333336</v>
      </c>
      <c r="N704" s="29">
        <f>VLOOKUP(VLOOKUP($B704,BTS!$E$2:$F$60,2,FALSE),Transpose_Avg_cred_youth!$O$1:$AA$52,12,FALSE)</f>
        <v>0.028008749999999992</v>
      </c>
      <c r="O704" s="110">
        <f>VLOOKUP(VLOOKUP($B704,BTS!$E$2:$F$60,2,FALSE),Transpose_Avg_cred_youth!$O$1:$AA$52,13,FALSE)</f>
        <v>0.0314175</v>
      </c>
    </row>
    <row r="705" spans="2:15" ht="16" hidden="1" outlineLevel="1" thickBot="1">
      <c r="B705" s="55" t="s">
        <v>155</v>
      </c>
      <c r="C705" s="28">
        <f>VLOOKUP(VLOOKUP($B705,VName,2,FALSE),Regression_cred_youth!$U$7:$AC$57,2,FALSE)</f>
        <v>0</v>
      </c>
      <c r="D705" s="29">
        <f>VLOOKUP(VLOOKUP($B705,BTS!$E$2:$F$60,2,FALSE),Transpose_Avg_cred_youth!$O$1:$AA$52,2,FALSE)</f>
        <v>0.0451243333333333</v>
      </c>
      <c r="E705" s="29">
        <f>VLOOKUP(VLOOKUP($B705,BTS!$E$2:$F$60,2,FALSE),Transpose_Avg_cred_youth!$O$1:$AA$52,3,FALSE)</f>
        <v>0.0279113333333333</v>
      </c>
      <c r="F705" s="29">
        <f>VLOOKUP(VLOOKUP($B705,BTS!$E$2:$F$60,2,FALSE),Transpose_Avg_cred_youth!$O$1:$AA$52,4,FALSE)</f>
        <v>0.0311383333333333</v>
      </c>
      <c r="G705" s="29">
        <f>VLOOKUP(VLOOKUP($B705,BTS!$E$2:$F$60,2,FALSE),Transpose_Avg_cred_youth!$O$1:$AA$52,5,FALSE)</f>
        <v>0.0446166666666667</v>
      </c>
      <c r="H705" s="29">
        <f>VLOOKUP(VLOOKUP($B705,BTS!$E$2:$F$60,2,FALSE),Transpose_Avg_cred_youth!$O$1:$AA$52,6,FALSE)</f>
        <v>0.038432</v>
      </c>
      <c r="I705" s="29">
        <f>VLOOKUP(VLOOKUP($B705,BTS!$E$2:$F$60,2,FALSE),Transpose_Avg_cred_youth!$O$1:$AA$52,7,FALSE)</f>
        <v>0.044173</v>
      </c>
      <c r="J705" s="29">
        <f>VLOOKUP(VLOOKUP($B705,BTS!$E$2:$F$60,2,FALSE),Transpose_Avg_cred_youth!$O$1:$AA$52,8,FALSE)</f>
        <v>0.0701746666666667</v>
      </c>
      <c r="K705" s="29">
        <f>VLOOKUP(VLOOKUP($B705,BTS!$E$2:$F$60,2,FALSE),Transpose_Avg_cred_youth!$O$1:$AA$52,9,FALSE)</f>
        <v>0.0769336666666667</v>
      </c>
      <c r="L705" s="29">
        <f>VLOOKUP(VLOOKUP($B705,BTS!$E$2:$F$60,2,FALSE),Transpose_Avg_cred_youth!$O$1:$AA$52,10,FALSE)</f>
        <v>0.0404536666666667</v>
      </c>
      <c r="M705" s="29">
        <f>VLOOKUP(VLOOKUP($B705,BTS!$E$2:$F$60,2,FALSE),Transpose_Avg_cred_youth!$O$1:$AA$52,11,FALSE)</f>
        <v>0.0444496666666667</v>
      </c>
      <c r="N705" s="29">
        <f>VLOOKUP(VLOOKUP($B705,BTS!$E$2:$F$60,2,FALSE),Transpose_Avg_cred_youth!$O$1:$AA$52,12,FALSE)</f>
        <v>0.0343776666666667</v>
      </c>
      <c r="O705" s="110">
        <f>VLOOKUP(VLOOKUP($B705,BTS!$E$2:$F$60,2,FALSE),Transpose_Avg_cred_youth!$O$1:$AA$52,13,FALSE)</f>
        <v>0.0465236666666667</v>
      </c>
    </row>
    <row r="706" spans="1:15" ht="17" hidden="1" outlineLevel="1" thickBot="1">
      <c r="A706" s="27"/>
      <c r="B706" s="33" t="s">
        <v>156</v>
      </c>
      <c r="C706" s="28">
        <f>VLOOKUP(VLOOKUP($B706,VName,2,FALSE),Regression_cred_youth!$U$7:$AC$57,2,FALSE)</f>
        <v>0</v>
      </c>
      <c r="D706" s="29">
        <f>VLOOKUP(VLOOKUP($B706,BTS!$E$2:$F$60,2,FALSE),Transpose_Avg_cred_youth!$O$1:$AA$52,2,FALSE)</f>
        <v>0.04705699999999999</v>
      </c>
      <c r="E706" s="29">
        <f>VLOOKUP(VLOOKUP($B706,BTS!$E$2:$F$60,2,FALSE),Transpose_Avg_cred_youth!$O$1:$AA$52,3,FALSE)</f>
        <v>0.027737999999999985</v>
      </c>
      <c r="F706" s="29">
        <f>VLOOKUP(VLOOKUP($B706,BTS!$E$2:$F$60,2,FALSE),Transpose_Avg_cred_youth!$O$1:$AA$52,4,FALSE)</f>
        <v>0.032813749999999975</v>
      </c>
      <c r="G706" s="29">
        <f>VLOOKUP(VLOOKUP($B706,BTS!$E$2:$F$60,2,FALSE),Transpose_Avg_cred_youth!$O$1:$AA$52,5,FALSE)</f>
        <v>0.046643250000000004</v>
      </c>
      <c r="H706" s="29">
        <f>VLOOKUP(VLOOKUP($B706,BTS!$E$2:$F$60,2,FALSE),Transpose_Avg_cred_youth!$O$1:$AA$52,6,FALSE)</f>
        <v>0.037461500000000016</v>
      </c>
      <c r="I706" s="29">
        <f>VLOOKUP(VLOOKUP($B706,BTS!$E$2:$F$60,2,FALSE),Transpose_Avg_cred_youth!$O$1:$AA$52,7,FALSE)</f>
        <v>0.045846500000000005</v>
      </c>
      <c r="J706" s="29">
        <f>VLOOKUP(VLOOKUP($B706,BTS!$E$2:$F$60,2,FALSE),Transpose_Avg_cred_youth!$O$1:$AA$52,8,FALSE)</f>
        <v>0.07341975</v>
      </c>
      <c r="K706" s="29">
        <f>VLOOKUP(VLOOKUP($B706,BTS!$E$2:$F$60,2,FALSE),Transpose_Avg_cred_youth!$O$1:$AA$52,9,FALSE)</f>
        <v>0.0808605</v>
      </c>
      <c r="L706" s="29">
        <f>VLOOKUP(VLOOKUP($B706,BTS!$E$2:$F$60,2,FALSE),Transpose_Avg_cred_youth!$O$1:$AA$52,10,FALSE)</f>
        <v>0.041879000000000006</v>
      </c>
      <c r="M706" s="29">
        <f>VLOOKUP(VLOOKUP($B706,BTS!$E$2:$F$60,2,FALSE),Transpose_Avg_cred_youth!$O$1:$AA$52,11,FALSE)</f>
        <v>0.05033666666666667</v>
      </c>
      <c r="N706" s="29">
        <f>VLOOKUP(VLOOKUP($B706,BTS!$E$2:$F$60,2,FALSE),Transpose_Avg_cred_youth!$O$1:$AA$52,12,FALSE)</f>
        <v>0.034887000000000015</v>
      </c>
      <c r="O706" s="110">
        <f>VLOOKUP(VLOOKUP($B706,BTS!$E$2:$F$60,2,FALSE),Transpose_Avg_cred_youth!$O$1:$AA$52,13,FALSE)</f>
        <v>0.050342000000000005</v>
      </c>
    </row>
    <row r="707" spans="1:15" ht="16" hidden="1" outlineLevel="1" thickBot="1">
      <c r="A707" s="27"/>
      <c r="B707" s="56" t="s">
        <v>157</v>
      </c>
      <c r="C707" s="28">
        <f>VLOOKUP(VLOOKUP($B707,VName,2,FALSE),Regression_cred_youth!$U$7:$AC$57,2,FALSE)</f>
        <v>0</v>
      </c>
      <c r="D707" s="29">
        <f>VLOOKUP(VLOOKUP($B707,BTS!$E$2:$F$60,2,FALSE),Transpose_Avg_cred_youth!$O$1:$AA$52,2,FALSE)</f>
        <v>0.095515</v>
      </c>
      <c r="E707" s="29">
        <f>VLOOKUP(VLOOKUP($B707,BTS!$E$2:$F$60,2,FALSE),Transpose_Avg_cred_youth!$O$1:$AA$52,3,FALSE)</f>
        <v>0.0759846666666667</v>
      </c>
      <c r="F707" s="29">
        <f>VLOOKUP(VLOOKUP($B707,BTS!$E$2:$F$60,2,FALSE),Transpose_Avg_cred_youth!$O$1:$AA$52,4,FALSE)</f>
        <v>0.0837116666666667</v>
      </c>
      <c r="G707" s="29">
        <f>VLOOKUP(VLOOKUP($B707,BTS!$E$2:$F$60,2,FALSE),Transpose_Avg_cred_youth!$O$1:$AA$52,5,FALSE)</f>
        <v>0.066735</v>
      </c>
      <c r="H707" s="29">
        <f>VLOOKUP(VLOOKUP($B707,BTS!$E$2:$F$60,2,FALSE),Transpose_Avg_cred_youth!$O$1:$AA$52,6,FALSE)</f>
        <v>0.127322666666667</v>
      </c>
      <c r="I707" s="29">
        <f>VLOOKUP(VLOOKUP($B707,BTS!$E$2:$F$60,2,FALSE),Transpose_Avg_cred_youth!$O$1:$AA$52,7,FALSE)</f>
        <v>0.074963</v>
      </c>
      <c r="J707" s="29">
        <f>VLOOKUP(VLOOKUP($B707,BTS!$E$2:$F$60,2,FALSE),Transpose_Avg_cred_youth!$O$1:$AA$52,8,FALSE)</f>
        <v>0.054376</v>
      </c>
      <c r="K707" s="29">
        <f>VLOOKUP(VLOOKUP($B707,BTS!$E$2:$F$60,2,FALSE),Transpose_Avg_cred_youth!$O$1:$AA$52,9,FALSE)</f>
        <v>0.0736516666666667</v>
      </c>
      <c r="L707" s="29">
        <f>VLOOKUP(VLOOKUP($B707,BTS!$E$2:$F$60,2,FALSE),Transpose_Avg_cred_youth!$O$1:$AA$52,10,FALSE)</f>
        <v>0.0804633333333333</v>
      </c>
      <c r="M707" s="29">
        <f>VLOOKUP(VLOOKUP($B707,BTS!$E$2:$F$60,2,FALSE),Transpose_Avg_cred_youth!$O$1:$AA$52,11,FALSE)</f>
        <v>0.075761</v>
      </c>
      <c r="N707" s="29">
        <f>VLOOKUP(VLOOKUP($B707,BTS!$E$2:$F$60,2,FALSE),Transpose_Avg_cred_youth!$O$1:$AA$52,12,FALSE)</f>
        <v>0.0993023333333333</v>
      </c>
      <c r="O707" s="110">
        <f>VLOOKUP(VLOOKUP($B707,BTS!$E$2:$F$60,2,FALSE),Transpose_Avg_cred_youth!$O$1:$AA$52,13,FALSE)</f>
        <v>0.175994333333333</v>
      </c>
    </row>
    <row r="708" spans="1:15" ht="16" hidden="1" outlineLevel="1">
      <c r="A708" s="27"/>
      <c r="B708" s="34" t="s">
        <v>159</v>
      </c>
      <c r="C708" s="35"/>
      <c r="D708" s="92">
        <f>VLOOKUP(INDEX(BTS!$A$3:$A$14,MATCH(D$11,BTS!$C$3:$C$14,0),1)&amp;".region",Regression_cred_youth!$U$47:$AC$58,2,FALSE)</f>
        <v>-0.0556811319627309</v>
      </c>
      <c r="E708" s="92">
        <f>VLOOKUP(INDEX(BTS!$A$3:$A$14,MATCH(E$11,BTS!$C$3:$C$14,0),1)&amp;".region",Regression_cred_youth!$U$47:$AC$58,2,FALSE)</f>
        <v>-0.667124167314209</v>
      </c>
      <c r="F708" s="92">
        <f>VLOOKUP(INDEX(BTS!$A$3:$A$14,MATCH(F$11,BTS!$C$3:$C$14,0),1)&amp;".region",Regression_cred_youth!$U$47:$AC$58,2,FALSE)</f>
        <v>-0.563886331657164</v>
      </c>
      <c r="G708" s="92">
        <f>VLOOKUP(INDEX(BTS!$A$3:$A$14,MATCH(G$11,BTS!$C$3:$C$14,0),1)&amp;".region",Regression_cred_youth!$U$47:$AC$58,2,FALSE)</f>
        <v>-0.2877745158936369</v>
      </c>
      <c r="H708" s="92">
        <f>VLOOKUP(INDEX(BTS!$A$3:$A$14,MATCH(H$11,BTS!$C$3:$C$14,0),1)&amp;".region",Regression_cred_youth!$U$47:$AC$58,2,FALSE)</f>
        <v>-0.8114241447135729</v>
      </c>
      <c r="I708" s="92">
        <f>VLOOKUP(INDEX(BTS!$A$3:$A$14,MATCH(I$11,BTS!$C$3:$C$14,0),1)&amp;".region",Regression_cred_youth!$U$47:$AC$58,2,FALSE)</f>
        <v>-0.07276890578612939</v>
      </c>
      <c r="J708" s="92">
        <f>VLOOKUP(INDEX(BTS!$A$3:$A$14,MATCH(J$11,BTS!$C$3:$C$14,0),1)&amp;".region",Regression_cred_youth!$U$47:$AC$58,2,FALSE)</f>
        <v>-0.032089944074917595</v>
      </c>
      <c r="K708" s="92">
        <f>VLOOKUP(INDEX(BTS!$A$3:$A$14,MATCH(K$11,BTS!$C$3:$C$14,0),1)&amp;".region",Regression_cred_youth!$U$47:$AC$58,2,FALSE)</f>
        <v>0.19155736162329112</v>
      </c>
      <c r="L708" s="92">
        <f>VLOOKUP(INDEX(BTS!$A$3:$A$14,MATCH(L$11,BTS!$C$3:$C$14,0),1)&amp;".region",Regression_cred_youth!$U$47:$AC$58,2,FALSE)</f>
        <v>-0.1737620471753519</v>
      </c>
      <c r="M708" s="92">
        <f>VLOOKUP(INDEX(BTS!$A$3:$A$14,MATCH(M$11,BTS!$C$3:$C$14,0),1)&amp;".region",Regression_cred_youth!$U$47:$AC$58,2,FALSE)</f>
        <v>-0.3088331182115019</v>
      </c>
      <c r="N708" s="92">
        <f>VLOOKUP(INDEX(BTS!$A$3:$A$14,MATCH(N$11,BTS!$C$3:$C$14,0),1)&amp;".region",Regression_cred_youth!$U$47:$AC$58,2,FALSE)</f>
        <v>-0.05082427822107299</v>
      </c>
      <c r="O708" s="92">
        <f>VLOOKUP(INDEX(BTS!$A$3:$A$14,MATCH(O$11,BTS!$C$3:$C$14,0),1)&amp;".region",Regression_cred_youth!$U$47:$AC$58,2,FALSE)</f>
        <v>-0.4880795747461569</v>
      </c>
    </row>
    <row r="709" spans="2:15" ht="16" hidden="1" outlineLevel="1" thickBot="1">
      <c r="B709" s="36" t="s">
        <v>215</v>
      </c>
      <c r="C709" s="37"/>
      <c r="D709" s="38">
        <f>D708-AVERAGE($D$708:$O$708)</f>
        <v>0.22104310121503185</v>
      </c>
      <c r="E709" s="38">
        <f t="shared" si="42" ref="E709:O709">E708-AVERAGE($D$708:$O$708)</f>
        <v>-0.39039993413644625</v>
      </c>
      <c r="F709" s="38">
        <f t="shared" si="42"/>
        <v>-0.2871620984794012</v>
      </c>
      <c r="G709" s="38">
        <f t="shared" si="42"/>
        <v>-0.01105028271587416</v>
      </c>
      <c r="H709" s="38">
        <f t="shared" si="42"/>
        <v>-0.5346999115358102</v>
      </c>
      <c r="I709" s="38">
        <f t="shared" si="42"/>
        <v>0.20395532739163336</v>
      </c>
      <c r="J709" s="38">
        <f t="shared" si="42"/>
        <v>0.24463428910284513</v>
      </c>
      <c r="K709" s="38">
        <f t="shared" si="42"/>
        <v>0.46828159480105386</v>
      </c>
      <c r="L709" s="38">
        <f t="shared" si="42"/>
        <v>0.10296218600241083</v>
      </c>
      <c r="M709" s="38">
        <f t="shared" si="42"/>
        <v>-0.032108885033739154</v>
      </c>
      <c r="N709" s="38">
        <f t="shared" si="42"/>
        <v>0.22589995495668974</v>
      </c>
      <c r="O709" s="38">
        <f t="shared" si="42"/>
        <v>-0.21135534156839414</v>
      </c>
    </row>
    <row r="710" spans="2:15" ht="20" collapsed="1" thickBot="1">
      <c r="B710" s="222" t="s">
        <v>178</v>
      </c>
      <c r="C710" s="223"/>
      <c r="D710" s="224"/>
      <c r="E710" s="223"/>
      <c r="F710" s="223"/>
      <c r="G710" s="223"/>
      <c r="H710" s="223"/>
      <c r="I710" s="223"/>
      <c r="J710" s="223"/>
      <c r="K710" s="223"/>
      <c r="L710" s="223"/>
      <c r="M710" s="223"/>
      <c r="N710" s="223"/>
      <c r="O710" s="225"/>
    </row>
    <row r="711" ht="16" thickBot="1"/>
    <row r="712" spans="1:15" ht="20" hidden="1" outlineLevel="1" thickBot="1">
      <c r="A712" t="s">
        <v>219</v>
      </c>
      <c r="B712" s="222" t="s">
        <v>108</v>
      </c>
      <c r="C712" s="223"/>
      <c r="D712" s="224"/>
      <c r="E712" s="223"/>
      <c r="F712" s="223"/>
      <c r="G712" s="223"/>
      <c r="H712" s="223"/>
      <c r="I712" s="223"/>
      <c r="J712" s="223"/>
      <c r="K712" s="223"/>
      <c r="L712" s="223"/>
      <c r="M712" s="223"/>
      <c r="N712" s="223"/>
      <c r="O712" s="225"/>
    </row>
    <row r="713" spans="1:15" ht="16" hidden="1" outlineLevel="1" thickBot="1">
      <c r="A713" t="s">
        <v>42</v>
      </c>
      <c r="B713" s="226" t="s">
        <v>213</v>
      </c>
      <c r="C713" s="227"/>
      <c r="D713" s="228">
        <v>2024</v>
      </c>
      <c r="E713" s="228">
        <f>D713</f>
        <v>2024</v>
      </c>
      <c r="F713" s="228">
        <f t="shared" si="43" ref="F713:O713">E713</f>
        <v>2024</v>
      </c>
      <c r="G713" s="228">
        <f t="shared" si="43"/>
        <v>2024</v>
      </c>
      <c r="H713" s="228">
        <f t="shared" si="43"/>
        <v>2024</v>
      </c>
      <c r="I713" s="228">
        <f t="shared" si="43"/>
        <v>2024</v>
      </c>
      <c r="J713" s="228">
        <f t="shared" si="43"/>
        <v>2024</v>
      </c>
      <c r="K713" s="228">
        <f t="shared" si="43"/>
        <v>2024</v>
      </c>
      <c r="L713" s="228">
        <f t="shared" si="43"/>
        <v>2024</v>
      </c>
      <c r="M713" s="228">
        <f t="shared" si="43"/>
        <v>2024</v>
      </c>
      <c r="N713" s="228">
        <f t="shared" si="43"/>
        <v>2024</v>
      </c>
      <c r="O713" s="228">
        <f t="shared" si="43"/>
        <v>2024</v>
      </c>
    </row>
    <row r="714" spans="1:15" ht="16" hidden="1" outlineLevel="1" thickBot="1">
      <c r="A714" s="27"/>
      <c r="B714" s="229" t="s">
        <v>214</v>
      </c>
      <c r="C714" s="230" t="s">
        <v>114</v>
      </c>
      <c r="D714" s="230" t="s">
        <v>85</v>
      </c>
      <c r="E714" s="230" t="s">
        <v>164</v>
      </c>
      <c r="F714" s="230" t="s">
        <v>77</v>
      </c>
      <c r="G714" s="230" t="s">
        <v>165</v>
      </c>
      <c r="H714" s="230" t="s">
        <v>166</v>
      </c>
      <c r="I714" s="230" t="s">
        <v>167</v>
      </c>
      <c r="J714" s="230" t="s">
        <v>168</v>
      </c>
      <c r="K714" s="230" t="s">
        <v>169</v>
      </c>
      <c r="L714" s="230" t="s">
        <v>170</v>
      </c>
      <c r="M714" s="230" t="s">
        <v>171</v>
      </c>
      <c r="N714" s="230" t="s">
        <v>172</v>
      </c>
      <c r="O714" s="230" t="s">
        <v>173</v>
      </c>
    </row>
    <row r="715" spans="1:15" ht="17" hidden="1" outlineLevel="1" thickBot="1">
      <c r="A715" s="27"/>
      <c r="B715" s="54" t="s">
        <v>115</v>
      </c>
      <c r="C715" s="28">
        <f>VLOOKUP(VLOOKUP($B715,VName,2,FALSE),Regression_msg_youth!$U$7:$AC$57,2,FALSE)</f>
        <v>0</v>
      </c>
      <c r="D715" s="29">
        <f>VLOOKUP(VLOOKUP($B715,BTS!$E$2:$F$60,2,FALSE),Transpose_Avg_msg_youth!$O$1:$AA$52,2,FALSE)</f>
        <v>0.548961424332344</v>
      </c>
      <c r="E715" s="29">
        <f>VLOOKUP(VLOOKUP($B715,BTS!$E$2:$F$60,2,FALSE),Transpose_Avg_msg_youth!$O$1:$AA$52,3,FALSE)</f>
        <v>0.529113924050633</v>
      </c>
      <c r="F715" s="29">
        <f>VLOOKUP(VLOOKUP($B715,BTS!$E$2:$F$60,2,FALSE),Transpose_Avg_msg_youth!$O$1:$AA$52,4,FALSE)</f>
        <v>0.576923076923077</v>
      </c>
      <c r="G715" s="29">
        <f>VLOOKUP(VLOOKUP($B715,BTS!$E$2:$F$60,2,FALSE),Transpose_Avg_msg_youth!$O$1:$AA$52,5,FALSE)</f>
        <v>0.522727272727273</v>
      </c>
      <c r="H715" s="29">
        <f>VLOOKUP(VLOOKUP($B715,BTS!$E$2:$F$60,2,FALSE),Transpose_Avg_msg_youth!$O$1:$AA$52,6,FALSE)</f>
        <v>0.495495495495495</v>
      </c>
      <c r="I715" s="29">
        <f>VLOOKUP(VLOOKUP($B715,BTS!$E$2:$F$60,2,FALSE),Transpose_Avg_msg_youth!$O$1:$AA$52,7,FALSE)</f>
        <v>0.172413793103448</v>
      </c>
      <c r="J715" s="29">
        <f>VLOOKUP(VLOOKUP($B715,BTS!$E$2:$F$60,2,FALSE),Transpose_Avg_msg_youth!$O$1:$AA$52,8,FALSE)</f>
        <v>0.818181818181818</v>
      </c>
      <c r="K715" s="29">
        <f>VLOOKUP(VLOOKUP($B715,BTS!$E$2:$F$60,2,FALSE),Transpose_Avg_msg_youth!$O$1:$AA$52,9,FALSE)</f>
        <v>0.423076923076923</v>
      </c>
      <c r="L715" s="29">
        <f>VLOOKUP(VLOOKUP($B715,BTS!$E$2:$F$60,2,FALSE),Transpose_Avg_msg_youth!$O$1:$AA$52,10,FALSE)</f>
        <v>0.545454545454545</v>
      </c>
      <c r="M715" s="29">
        <f>VLOOKUP(VLOOKUP($B715,BTS!$E$2:$F$60,2,FALSE),Transpose_Avg_msg_youth!$O$1:$AA$52,11,FALSE)</f>
        <v>0.50</v>
      </c>
      <c r="N715" s="29">
        <f>VLOOKUP(VLOOKUP($B715,BTS!$E$2:$F$60,2,FALSE),Transpose_Avg_msg_youth!$O$1:$AA$52,12,FALSE)</f>
        <v>0.474747474747475</v>
      </c>
      <c r="O715" s="110">
        <f>VLOOKUP(VLOOKUP($B715,BTS!$E$2:$F$60,2,FALSE),Transpose_Avg_msg_youth!$O$1:$AA$52,13,FALSE)</f>
        <v>0.80</v>
      </c>
    </row>
    <row r="716" spans="1:15" ht="17" hidden="1" outlineLevel="1" thickBot="1">
      <c r="A716" s="27"/>
      <c r="B716" s="242" t="s">
        <v>188</v>
      </c>
      <c r="C716" s="28">
        <f>VLOOKUP(VLOOKUP($B716,VName,2,FALSE),Regression_msg_youth!$U$7:$AC$57,2,FALSE)</f>
        <v>0</v>
      </c>
      <c r="D716" s="29">
        <f>VLOOKUP(VLOOKUP($B716,BTS!$E$2:$F$60,2,FALSE),Transpose_Avg_msg_youth!$O$1:$AA$52,2,FALSE)</f>
        <v>0.637982195845697</v>
      </c>
      <c r="E716" s="29">
        <f>VLOOKUP(VLOOKUP($B716,BTS!$E$2:$F$60,2,FALSE),Transpose_Avg_msg_youth!$O$1:$AA$52,3,FALSE)</f>
        <v>0.926582278481013</v>
      </c>
      <c r="F716" s="29">
        <f>VLOOKUP(VLOOKUP($B716,BTS!$E$2:$F$60,2,FALSE),Transpose_Avg_msg_youth!$O$1:$AA$52,4,FALSE)</f>
        <v>0.892307692307692</v>
      </c>
      <c r="G716" s="29">
        <f>VLOOKUP(VLOOKUP($B716,BTS!$E$2:$F$60,2,FALSE),Transpose_Avg_msg_youth!$O$1:$AA$52,5,FALSE)</f>
        <v>0.863636363636364</v>
      </c>
      <c r="H716" s="29">
        <f>VLOOKUP(VLOOKUP($B716,BTS!$E$2:$F$60,2,FALSE),Transpose_Avg_msg_youth!$O$1:$AA$52,6,FALSE)</f>
        <v>0.837837837837838</v>
      </c>
      <c r="I716" s="29">
        <f>VLOOKUP(VLOOKUP($B716,BTS!$E$2:$F$60,2,FALSE),Transpose_Avg_msg_youth!$O$1:$AA$52,7,FALSE)</f>
        <v>0.758620689655172</v>
      </c>
      <c r="J716" s="29">
        <f>VLOOKUP(VLOOKUP($B716,BTS!$E$2:$F$60,2,FALSE),Transpose_Avg_msg_youth!$O$1:$AA$52,8,FALSE)</f>
        <v>0.681818181818182</v>
      </c>
      <c r="K716" s="29">
        <f>VLOOKUP(VLOOKUP($B716,BTS!$E$2:$F$60,2,FALSE),Transpose_Avg_msg_youth!$O$1:$AA$52,9,FALSE)</f>
        <v>0.50</v>
      </c>
      <c r="L716" s="29">
        <f>VLOOKUP(VLOOKUP($B716,BTS!$E$2:$F$60,2,FALSE),Transpose_Avg_msg_youth!$O$1:$AA$52,10,FALSE)</f>
        <v>0.727272727272727</v>
      </c>
      <c r="M716" s="29">
        <f>VLOOKUP(VLOOKUP($B716,BTS!$E$2:$F$60,2,FALSE),Transpose_Avg_msg_youth!$O$1:$AA$52,11,FALSE)</f>
        <v>0.50</v>
      </c>
      <c r="N716" s="29">
        <f>VLOOKUP(VLOOKUP($B716,BTS!$E$2:$F$60,2,FALSE),Transpose_Avg_msg_youth!$O$1:$AA$52,12,FALSE)</f>
        <v>0.97979797979798</v>
      </c>
      <c r="O716" s="110">
        <f>VLOOKUP(VLOOKUP($B716,BTS!$E$2:$F$60,2,FALSE),Transpose_Avg_msg_youth!$O$1:$AA$52,13,FALSE)</f>
        <v>0.466666666666667</v>
      </c>
    </row>
    <row r="717" spans="1:15" ht="17" hidden="1" outlineLevel="1" thickBot="1">
      <c r="A717" s="27"/>
      <c r="B717" s="31" t="s">
        <v>116</v>
      </c>
      <c r="C717" s="28">
        <f>VLOOKUP(VLOOKUP($B717,VName,2,FALSE),Regression_msg_youth!$U$7:$AC$57,2,FALSE)</f>
        <v>0</v>
      </c>
      <c r="D717" s="29">
        <f>VLOOKUP(VLOOKUP($B717,BTS!$E$2:$F$60,2,FALSE),Transpose_Avg_msg_youth!$O$1:$AA$52,2,FALSE)</f>
        <v>0.213649851632047</v>
      </c>
      <c r="E717" s="29">
        <f>VLOOKUP(VLOOKUP($B717,BTS!$E$2:$F$60,2,FALSE),Transpose_Avg_msg_youth!$O$1:$AA$52,3,FALSE)</f>
        <v>0.0354430379746835</v>
      </c>
      <c r="F717" s="29">
        <f>VLOOKUP(VLOOKUP($B717,BTS!$E$2:$F$60,2,FALSE),Transpose_Avg_msg_youth!$O$1:$AA$52,4,FALSE)</f>
        <v>0.0730769230769231</v>
      </c>
      <c r="G717" s="29">
        <f>VLOOKUP(VLOOKUP($B717,BTS!$E$2:$F$60,2,FALSE),Transpose_Avg_msg_youth!$O$1:$AA$52,5,FALSE)</f>
        <v>0.136363636363636</v>
      </c>
      <c r="H717" s="29">
        <f>VLOOKUP(VLOOKUP($B717,BTS!$E$2:$F$60,2,FALSE),Transpose_Avg_msg_youth!$O$1:$AA$52,6,FALSE)</f>
        <v>0.162162162162162</v>
      </c>
      <c r="I717" s="29">
        <f>VLOOKUP(VLOOKUP($B717,BTS!$E$2:$F$60,2,FALSE),Transpose_Avg_msg_youth!$O$1:$AA$52,7,FALSE)</f>
        <v>0.241379310344828</v>
      </c>
      <c r="J717" s="29">
        <f>VLOOKUP(VLOOKUP($B717,BTS!$E$2:$F$60,2,FALSE),Transpose_Avg_msg_youth!$O$1:$AA$52,8,FALSE)</f>
        <v>0.318181818181818</v>
      </c>
      <c r="K717" s="29">
        <f>VLOOKUP(VLOOKUP($B717,BTS!$E$2:$F$60,2,FALSE),Transpose_Avg_msg_youth!$O$1:$AA$52,9,FALSE)</f>
        <v>0.50</v>
      </c>
      <c r="L717" s="29">
        <f>VLOOKUP(VLOOKUP($B717,BTS!$E$2:$F$60,2,FALSE),Transpose_Avg_msg_youth!$O$1:$AA$52,10,FALSE)</f>
        <v>0.272727272727273</v>
      </c>
      <c r="M717" s="29">
        <f>VLOOKUP(VLOOKUP($B717,BTS!$E$2:$F$60,2,FALSE),Transpose_Avg_msg_youth!$O$1:$AA$52,11,FALSE)</f>
        <v>0.50</v>
      </c>
      <c r="N717" s="29">
        <f>VLOOKUP(VLOOKUP($B717,BTS!$E$2:$F$60,2,FALSE),Transpose_Avg_msg_youth!$O$1:$AA$52,12,FALSE)</f>
        <v>0.0101010101010101</v>
      </c>
      <c r="O717" s="110">
        <f>VLOOKUP(VLOOKUP($B717,BTS!$E$2:$F$60,2,FALSE),Transpose_Avg_msg_youth!$O$1:$AA$52,13,FALSE)</f>
        <v>0.533333333333333</v>
      </c>
    </row>
    <row r="718" spans="1:15" ht="17" hidden="1" outlineLevel="1" thickBot="1">
      <c r="A718" s="27"/>
      <c r="B718" s="31" t="s">
        <v>121</v>
      </c>
      <c r="C718" s="28">
        <f>VLOOKUP(VLOOKUP($B718,VName,2,FALSE),Regression_msg_youth!$U$7:$AC$57,2,FALSE)</f>
        <v>0</v>
      </c>
      <c r="D718" s="29">
        <f>VLOOKUP(VLOOKUP($B718,BTS!$E$2:$F$60,2,FALSE),Transpose_Avg_msg_youth!$O$1:$AA$52,2,FALSE)</f>
        <v>0.169139465875371</v>
      </c>
      <c r="E718" s="29">
        <f>VLOOKUP(VLOOKUP($B718,BTS!$E$2:$F$60,2,FALSE),Transpose_Avg_msg_youth!$O$1:$AA$52,3,FALSE)</f>
        <v>0.0455696202531646</v>
      </c>
      <c r="F718" s="29">
        <f>VLOOKUP(VLOOKUP($B718,BTS!$E$2:$F$60,2,FALSE),Transpose_Avg_msg_youth!$O$1:$AA$52,4,FALSE)</f>
        <v>0.0307692307692308</v>
      </c>
      <c r="G718" s="29">
        <f>VLOOKUP(VLOOKUP($B718,BTS!$E$2:$F$60,2,FALSE),Transpose_Avg_msg_youth!$O$1:$AA$52,5,FALSE)</f>
        <v>0.0909090909090909</v>
      </c>
      <c r="H718" s="29">
        <f>VLOOKUP(VLOOKUP($B718,BTS!$E$2:$F$60,2,FALSE),Transpose_Avg_msg_youth!$O$1:$AA$52,6,FALSE)</f>
        <v>0.126126126126126</v>
      </c>
      <c r="I718" s="29">
        <f>VLOOKUP(VLOOKUP($B718,BTS!$E$2:$F$60,2,FALSE),Transpose_Avg_msg_youth!$O$1:$AA$52,7,FALSE)</f>
        <v>0.103448275862069</v>
      </c>
      <c r="J718" s="29">
        <f>VLOOKUP(VLOOKUP($B718,BTS!$E$2:$F$60,2,FALSE),Transpose_Avg_msg_youth!$O$1:$AA$52,8,FALSE)</f>
        <v>0.590909090909091</v>
      </c>
      <c r="K718" s="29">
        <f>VLOOKUP(VLOOKUP($B718,BTS!$E$2:$F$60,2,FALSE),Transpose_Avg_msg_youth!$O$1:$AA$52,9,FALSE)</f>
        <v>0.576923076923077</v>
      </c>
      <c r="L718" s="29">
        <f>VLOOKUP(VLOOKUP($B718,BTS!$E$2:$F$60,2,FALSE),Transpose_Avg_msg_youth!$O$1:$AA$52,10,FALSE)</f>
        <v>0.181818181818182</v>
      </c>
      <c r="M718" s="29">
        <f>VLOOKUP(VLOOKUP($B718,BTS!$E$2:$F$60,2,FALSE),Transpose_Avg_msg_youth!$O$1:$AA$52,11,FALSE)</f>
        <v>0.50</v>
      </c>
      <c r="N718" s="29">
        <f>VLOOKUP(VLOOKUP($B718,BTS!$E$2:$F$60,2,FALSE),Transpose_Avg_msg_youth!$O$1:$AA$52,12,FALSE)</f>
        <v>0.0404040404040404</v>
      </c>
      <c r="O718" s="110">
        <f>VLOOKUP(VLOOKUP($B718,BTS!$E$2:$F$60,2,FALSE),Transpose_Avg_msg_youth!$O$1:$AA$52,13,FALSE)</f>
        <v>0.70</v>
      </c>
    </row>
    <row r="719" spans="1:15" ht="16" hidden="1" outlineLevel="1" thickBot="1">
      <c r="A719" s="27"/>
      <c r="B719" s="55" t="s">
        <v>122</v>
      </c>
      <c r="C719" s="28">
        <f>VLOOKUP(VLOOKUP($B719,VName,2,FALSE),Regression_msg_youth!$U$7:$AC$57,2,FALSE)</f>
        <v>0</v>
      </c>
      <c r="D719" s="29">
        <f>VLOOKUP(VLOOKUP($B719,BTS!$E$2:$F$60,2,FALSE),Transpose_Avg_msg_youth!$O$1:$AA$52,2,FALSE)</f>
        <v>0.0029673590504451</v>
      </c>
      <c r="E719" s="29">
        <f>VLOOKUP(VLOOKUP($B719,BTS!$E$2:$F$60,2,FALSE),Transpose_Avg_msg_youth!$O$1:$AA$52,3,FALSE)</f>
        <v>0</v>
      </c>
      <c r="F719" s="29">
        <f>VLOOKUP(VLOOKUP($B719,BTS!$E$2:$F$60,2,FALSE),Transpose_Avg_msg_youth!$O$1:$AA$52,4,FALSE)</f>
        <v>0</v>
      </c>
      <c r="G719" s="29">
        <f>VLOOKUP(VLOOKUP($B719,BTS!$E$2:$F$60,2,FALSE),Transpose_Avg_msg_youth!$O$1:$AA$52,5,FALSE)</f>
        <v>0</v>
      </c>
      <c r="H719" s="29">
        <f>VLOOKUP(VLOOKUP($B719,BTS!$E$2:$F$60,2,FALSE),Transpose_Avg_msg_youth!$O$1:$AA$52,6,FALSE)</f>
        <v>0.00900900900900901</v>
      </c>
      <c r="I719" s="29">
        <f>VLOOKUP(VLOOKUP($B719,BTS!$E$2:$F$60,2,FALSE),Transpose_Avg_msg_youth!$O$1:$AA$52,7,FALSE)</f>
        <v>0</v>
      </c>
      <c r="J719" s="29">
        <f>VLOOKUP(VLOOKUP($B719,BTS!$E$2:$F$60,2,FALSE),Transpose_Avg_msg_youth!$O$1:$AA$52,8,FALSE)</f>
        <v>0.136363636363636</v>
      </c>
      <c r="K719" s="29">
        <f>VLOOKUP(VLOOKUP($B719,BTS!$E$2:$F$60,2,FALSE),Transpose_Avg_msg_youth!$O$1:$AA$52,9,FALSE)</f>
        <v>0.0384615384615385</v>
      </c>
      <c r="L719" s="29">
        <f>VLOOKUP(VLOOKUP($B719,BTS!$E$2:$F$60,2,FALSE),Transpose_Avg_msg_youth!$O$1:$AA$52,10,FALSE)</f>
        <v>0.0909090909090909</v>
      </c>
      <c r="M719" s="29">
        <f>VLOOKUP(VLOOKUP($B719,BTS!$E$2:$F$60,2,FALSE),Transpose_Avg_msg_youth!$O$1:$AA$52,11,FALSE)</f>
        <v>0.50</v>
      </c>
      <c r="N719" s="29">
        <f>VLOOKUP(VLOOKUP($B719,BTS!$E$2:$F$60,2,FALSE),Transpose_Avg_msg_youth!$O$1:$AA$52,12,FALSE)</f>
        <v>0</v>
      </c>
      <c r="O719" s="110">
        <f>VLOOKUP(VLOOKUP($B719,BTS!$E$2:$F$60,2,FALSE),Transpose_Avg_msg_youth!$O$1:$AA$52,13,FALSE)</f>
        <v>0</v>
      </c>
    </row>
    <row r="720" spans="1:15" ht="17" hidden="1" outlineLevel="1" thickBot="1">
      <c r="A720" s="27"/>
      <c r="B720" s="31" t="s">
        <v>123</v>
      </c>
      <c r="C720" s="28">
        <f>VLOOKUP(VLOOKUP($B720,VName,2,FALSE),Regression_msg_youth!$U$7:$AC$57,2,FALSE)</f>
        <v>0</v>
      </c>
      <c r="D720" s="29">
        <f>VLOOKUP(VLOOKUP($B720,BTS!$E$2:$F$60,2,FALSE),Transpose_Avg_msg_youth!$O$1:$AA$52,2,FALSE)</f>
        <v>0</v>
      </c>
      <c r="E720" s="29">
        <f>VLOOKUP(VLOOKUP($B720,BTS!$E$2:$F$60,2,FALSE),Transpose_Avg_msg_youth!$O$1:$AA$52,3,FALSE)</f>
        <v>0</v>
      </c>
      <c r="F720" s="29">
        <f>VLOOKUP(VLOOKUP($B720,BTS!$E$2:$F$60,2,FALSE),Transpose_Avg_msg_youth!$O$1:$AA$52,4,FALSE)</f>
        <v>0</v>
      </c>
      <c r="G720" s="29">
        <f>VLOOKUP(VLOOKUP($B720,BTS!$E$2:$F$60,2,FALSE),Transpose_Avg_msg_youth!$O$1:$AA$52,5,FALSE)</f>
        <v>0</v>
      </c>
      <c r="H720" s="29">
        <f>VLOOKUP(VLOOKUP($B720,BTS!$E$2:$F$60,2,FALSE),Transpose_Avg_msg_youth!$O$1:$AA$52,6,FALSE)</f>
        <v>0</v>
      </c>
      <c r="I720" s="29">
        <f>VLOOKUP(VLOOKUP($B720,BTS!$E$2:$F$60,2,FALSE),Transpose_Avg_msg_youth!$O$1:$AA$52,7,FALSE)</f>
        <v>0</v>
      </c>
      <c r="J720" s="29">
        <f>VLOOKUP(VLOOKUP($B720,BTS!$E$2:$F$60,2,FALSE),Transpose_Avg_msg_youth!$O$1:$AA$52,8,FALSE)</f>
        <v>0</v>
      </c>
      <c r="K720" s="29">
        <f>VLOOKUP(VLOOKUP($B720,BTS!$E$2:$F$60,2,FALSE),Transpose_Avg_msg_youth!$O$1:$AA$52,9,FALSE)</f>
        <v>0</v>
      </c>
      <c r="L720" s="29">
        <f>VLOOKUP(VLOOKUP($B720,BTS!$E$2:$F$60,2,FALSE),Transpose_Avg_msg_youth!$O$1:$AA$52,10,FALSE)</f>
        <v>0</v>
      </c>
      <c r="M720" s="29">
        <f>VLOOKUP(VLOOKUP($B720,BTS!$E$2:$F$60,2,FALSE),Transpose_Avg_msg_youth!$O$1:$AA$52,11,FALSE)</f>
        <v>0</v>
      </c>
      <c r="N720" s="29">
        <f>VLOOKUP(VLOOKUP($B720,BTS!$E$2:$F$60,2,FALSE),Transpose_Avg_msg_youth!$O$1:$AA$52,12,FALSE)</f>
        <v>0</v>
      </c>
      <c r="O720" s="110">
        <f>VLOOKUP(VLOOKUP($B720,BTS!$E$2:$F$60,2,FALSE),Transpose_Avg_msg_youth!$O$1:$AA$52,13,FALSE)</f>
        <v>0</v>
      </c>
    </row>
    <row r="721" spans="1:15" ht="17" hidden="1" outlineLevel="1" thickBot="1">
      <c r="A721" s="27"/>
      <c r="B721" s="31" t="s">
        <v>124</v>
      </c>
      <c r="C721" s="28">
        <f>VLOOKUP(VLOOKUP($B721,VName,2,FALSE),Regression_msg_youth!$U$7:$AC$57,2,FALSE)</f>
        <v>0</v>
      </c>
      <c r="D721" s="29">
        <f>VLOOKUP(VLOOKUP($B721,BTS!$E$2:$F$60,2,FALSE),Transpose_Avg_msg_youth!$O$1:$AA$52,2,FALSE)</f>
        <v>0</v>
      </c>
      <c r="E721" s="29">
        <f>VLOOKUP(VLOOKUP($B721,BTS!$E$2:$F$60,2,FALSE),Transpose_Avg_msg_youth!$O$1:$AA$52,3,FALSE)</f>
        <v>0</v>
      </c>
      <c r="F721" s="29">
        <f>VLOOKUP(VLOOKUP($B721,BTS!$E$2:$F$60,2,FALSE),Transpose_Avg_msg_youth!$O$1:$AA$52,4,FALSE)</f>
        <v>0</v>
      </c>
      <c r="G721" s="29">
        <f>VLOOKUP(VLOOKUP($B721,BTS!$E$2:$F$60,2,FALSE),Transpose_Avg_msg_youth!$O$1:$AA$52,5,FALSE)</f>
        <v>0</v>
      </c>
      <c r="H721" s="29">
        <f>VLOOKUP(VLOOKUP($B721,BTS!$E$2:$F$60,2,FALSE),Transpose_Avg_msg_youth!$O$1:$AA$52,6,FALSE)</f>
        <v>0</v>
      </c>
      <c r="I721" s="29">
        <f>VLOOKUP(VLOOKUP($B721,BTS!$E$2:$F$60,2,FALSE),Transpose_Avg_msg_youth!$O$1:$AA$52,7,FALSE)</f>
        <v>0</v>
      </c>
      <c r="J721" s="29">
        <f>VLOOKUP(VLOOKUP($B721,BTS!$E$2:$F$60,2,FALSE),Transpose_Avg_msg_youth!$O$1:$AA$52,8,FALSE)</f>
        <v>0</v>
      </c>
      <c r="K721" s="29">
        <f>VLOOKUP(VLOOKUP($B721,BTS!$E$2:$F$60,2,FALSE),Transpose_Avg_msg_youth!$O$1:$AA$52,9,FALSE)</f>
        <v>0</v>
      </c>
      <c r="L721" s="29">
        <f>VLOOKUP(VLOOKUP($B721,BTS!$E$2:$F$60,2,FALSE),Transpose_Avg_msg_youth!$O$1:$AA$52,10,FALSE)</f>
        <v>0.0909090909090909</v>
      </c>
      <c r="M721" s="29">
        <f>VLOOKUP(VLOOKUP($B721,BTS!$E$2:$F$60,2,FALSE),Transpose_Avg_msg_youth!$O$1:$AA$52,11,FALSE)</f>
        <v>0</v>
      </c>
      <c r="N721" s="29">
        <f>VLOOKUP(VLOOKUP($B721,BTS!$E$2:$F$60,2,FALSE),Transpose_Avg_msg_youth!$O$1:$AA$52,12,FALSE)</f>
        <v>0</v>
      </c>
      <c r="O721" s="110">
        <f>VLOOKUP(VLOOKUP($B721,BTS!$E$2:$F$60,2,FALSE),Transpose_Avg_msg_youth!$O$1:$AA$52,13,FALSE)</f>
        <v>0</v>
      </c>
    </row>
    <row r="722" spans="1:15" ht="17" hidden="1" outlineLevel="1" thickBot="1">
      <c r="A722" s="27"/>
      <c r="B722" s="31" t="s">
        <v>125</v>
      </c>
      <c r="C722" s="28">
        <f>VLOOKUP(VLOOKUP($B722,VName,2,FALSE),Regression_msg_youth!$U$7:$AC$57,2,FALSE)</f>
        <v>0</v>
      </c>
      <c r="D722" s="29">
        <f>VLOOKUP(VLOOKUP($B722,BTS!$E$2:$F$60,2,FALSE),Transpose_Avg_msg_youth!$O$1:$AA$52,2,FALSE)</f>
        <v>0</v>
      </c>
      <c r="E722" s="29">
        <f>VLOOKUP(VLOOKUP($B722,BTS!$E$2:$F$60,2,FALSE),Transpose_Avg_msg_youth!$O$1:$AA$52,3,FALSE)</f>
        <v>0</v>
      </c>
      <c r="F722" s="29">
        <f>VLOOKUP(VLOOKUP($B722,BTS!$E$2:$F$60,2,FALSE),Transpose_Avg_msg_youth!$O$1:$AA$52,4,FALSE)</f>
        <v>0</v>
      </c>
      <c r="G722" s="29">
        <f>VLOOKUP(VLOOKUP($B722,BTS!$E$2:$F$60,2,FALSE),Transpose_Avg_msg_youth!$O$1:$AA$52,5,FALSE)</f>
        <v>0</v>
      </c>
      <c r="H722" s="29">
        <f>VLOOKUP(VLOOKUP($B722,BTS!$E$2:$F$60,2,FALSE),Transpose_Avg_msg_youth!$O$1:$AA$52,6,FALSE)</f>
        <v>0</v>
      </c>
      <c r="I722" s="29">
        <f>VLOOKUP(VLOOKUP($B722,BTS!$E$2:$F$60,2,FALSE),Transpose_Avg_msg_youth!$O$1:$AA$52,7,FALSE)</f>
        <v>0</v>
      </c>
      <c r="J722" s="29">
        <f>VLOOKUP(VLOOKUP($B722,BTS!$E$2:$F$60,2,FALSE),Transpose_Avg_msg_youth!$O$1:$AA$52,8,FALSE)</f>
        <v>0</v>
      </c>
      <c r="K722" s="29">
        <f>VLOOKUP(VLOOKUP($B722,BTS!$E$2:$F$60,2,FALSE),Transpose_Avg_msg_youth!$O$1:$AA$52,9,FALSE)</f>
        <v>0</v>
      </c>
      <c r="L722" s="29">
        <f>VLOOKUP(VLOOKUP($B722,BTS!$E$2:$F$60,2,FALSE),Transpose_Avg_msg_youth!$O$1:$AA$52,10,FALSE)</f>
        <v>0</v>
      </c>
      <c r="M722" s="29">
        <f>VLOOKUP(VLOOKUP($B722,BTS!$E$2:$F$60,2,FALSE),Transpose_Avg_msg_youth!$O$1:$AA$52,11,FALSE)</f>
        <v>0</v>
      </c>
      <c r="N722" s="29">
        <f>VLOOKUP(VLOOKUP($B722,BTS!$E$2:$F$60,2,FALSE),Transpose_Avg_msg_youth!$O$1:$AA$52,12,FALSE)</f>
        <v>0</v>
      </c>
      <c r="O722" s="110">
        <f>VLOOKUP(VLOOKUP($B722,BTS!$E$2:$F$60,2,FALSE),Transpose_Avg_msg_youth!$O$1:$AA$52,13,FALSE)</f>
        <v>0.0333333333333333</v>
      </c>
    </row>
    <row r="723" spans="1:15" ht="17" hidden="1" outlineLevel="1" thickBot="1">
      <c r="A723" s="27"/>
      <c r="B723" s="31" t="s">
        <v>126</v>
      </c>
      <c r="C723" s="28">
        <f>VLOOKUP(VLOOKUP($B723,VName,2,FALSE),Regression_msg_youth!$U$7:$AC$57,2,FALSE)</f>
        <v>0</v>
      </c>
      <c r="D723" s="29">
        <f>VLOOKUP(VLOOKUP($B723,BTS!$E$2:$F$60,2,FALSE),Transpose_Avg_msg_youth!$O$1:$AA$52,2,FALSE)</f>
        <v>0.00890207715133531</v>
      </c>
      <c r="E723" s="29">
        <f>VLOOKUP(VLOOKUP($B723,BTS!$E$2:$F$60,2,FALSE),Transpose_Avg_msg_youth!$O$1:$AA$52,3,FALSE)</f>
        <v>0.00759493670886076</v>
      </c>
      <c r="F723" s="29">
        <f>VLOOKUP(VLOOKUP($B723,BTS!$E$2:$F$60,2,FALSE),Transpose_Avg_msg_youth!$O$1:$AA$52,4,FALSE)</f>
        <v>0.0153846153846154</v>
      </c>
      <c r="G723" s="29">
        <f>VLOOKUP(VLOOKUP($B723,BTS!$E$2:$F$60,2,FALSE),Transpose_Avg_msg_youth!$O$1:$AA$52,5,FALSE)</f>
        <v>0</v>
      </c>
      <c r="H723" s="29">
        <f>VLOOKUP(VLOOKUP($B723,BTS!$E$2:$F$60,2,FALSE),Transpose_Avg_msg_youth!$O$1:$AA$52,6,FALSE)</f>
        <v>0.00900900900900901</v>
      </c>
      <c r="I723" s="29">
        <f>VLOOKUP(VLOOKUP($B723,BTS!$E$2:$F$60,2,FALSE),Transpose_Avg_msg_youth!$O$1:$AA$52,7,FALSE)</f>
        <v>0</v>
      </c>
      <c r="J723" s="29">
        <f>VLOOKUP(VLOOKUP($B723,BTS!$E$2:$F$60,2,FALSE),Transpose_Avg_msg_youth!$O$1:$AA$52,8,FALSE)</f>
        <v>0.0454545454545455</v>
      </c>
      <c r="K723" s="29">
        <f>VLOOKUP(VLOOKUP($B723,BTS!$E$2:$F$60,2,FALSE),Transpose_Avg_msg_youth!$O$1:$AA$52,9,FALSE)</f>
        <v>0</v>
      </c>
      <c r="L723" s="29">
        <f>VLOOKUP(VLOOKUP($B723,BTS!$E$2:$F$60,2,FALSE),Transpose_Avg_msg_youth!$O$1:$AA$52,10,FALSE)</f>
        <v>0</v>
      </c>
      <c r="M723" s="29">
        <f>VLOOKUP(VLOOKUP($B723,BTS!$E$2:$F$60,2,FALSE),Transpose_Avg_msg_youth!$O$1:$AA$52,11,FALSE)</f>
        <v>0</v>
      </c>
      <c r="N723" s="29">
        <f>VLOOKUP(VLOOKUP($B723,BTS!$E$2:$F$60,2,FALSE),Transpose_Avg_msg_youth!$O$1:$AA$52,12,FALSE)</f>
        <v>0</v>
      </c>
      <c r="O723" s="110">
        <f>VLOOKUP(VLOOKUP($B723,BTS!$E$2:$F$60,2,FALSE),Transpose_Avg_msg_youth!$O$1:$AA$52,13,FALSE)</f>
        <v>0</v>
      </c>
    </row>
    <row r="724" spans="1:15" ht="16" hidden="1" outlineLevel="1" thickBot="1">
      <c r="A724" s="27"/>
      <c r="B724" s="55" t="s">
        <v>127</v>
      </c>
      <c r="C724" s="28">
        <f>VLOOKUP(VLOOKUP($B724,VName,2,FALSE),Regression_msg_youth!$U$7:$AC$57,2,FALSE)</f>
        <v>0</v>
      </c>
      <c r="D724" s="29">
        <f>VLOOKUP(VLOOKUP($B724,BTS!$E$2:$F$60,2,FALSE),Transpose_Avg_msg_youth!$O$1:$AA$52,2,FALSE)</f>
        <v>0.0029673590504451</v>
      </c>
      <c r="E724" s="29">
        <f>VLOOKUP(VLOOKUP($B724,BTS!$E$2:$F$60,2,FALSE),Transpose_Avg_msg_youth!$O$1:$AA$52,3,FALSE)</f>
        <v>0.00253164556962025</v>
      </c>
      <c r="F724" s="29">
        <f>VLOOKUP(VLOOKUP($B724,BTS!$E$2:$F$60,2,FALSE),Transpose_Avg_msg_youth!$O$1:$AA$52,4,FALSE)</f>
        <v>0.00384615384615385</v>
      </c>
      <c r="G724" s="29">
        <f>VLOOKUP(VLOOKUP($B724,BTS!$E$2:$F$60,2,FALSE),Transpose_Avg_msg_youth!$O$1:$AA$52,5,FALSE)</f>
        <v>0</v>
      </c>
      <c r="H724" s="29">
        <f>VLOOKUP(VLOOKUP($B724,BTS!$E$2:$F$60,2,FALSE),Transpose_Avg_msg_youth!$O$1:$AA$52,6,FALSE)</f>
        <v>0</v>
      </c>
      <c r="I724" s="29">
        <f>VLOOKUP(VLOOKUP($B724,BTS!$E$2:$F$60,2,FALSE),Transpose_Avg_msg_youth!$O$1:$AA$52,7,FALSE)</f>
        <v>0</v>
      </c>
      <c r="J724" s="29">
        <f>VLOOKUP(VLOOKUP($B724,BTS!$E$2:$F$60,2,FALSE),Transpose_Avg_msg_youth!$O$1:$AA$52,8,FALSE)</f>
        <v>0.0454545454545455</v>
      </c>
      <c r="K724" s="29">
        <f>VLOOKUP(VLOOKUP($B724,BTS!$E$2:$F$60,2,FALSE),Transpose_Avg_msg_youth!$O$1:$AA$52,9,FALSE)</f>
        <v>0</v>
      </c>
      <c r="L724" s="29">
        <f>VLOOKUP(VLOOKUP($B724,BTS!$E$2:$F$60,2,FALSE),Transpose_Avg_msg_youth!$O$1:$AA$52,10,FALSE)</f>
        <v>0</v>
      </c>
      <c r="M724" s="29">
        <f>VLOOKUP(VLOOKUP($B724,BTS!$E$2:$F$60,2,FALSE),Transpose_Avg_msg_youth!$O$1:$AA$52,11,FALSE)</f>
        <v>0</v>
      </c>
      <c r="N724" s="29">
        <f>VLOOKUP(VLOOKUP($B724,BTS!$E$2:$F$60,2,FALSE),Transpose_Avg_msg_youth!$O$1:$AA$52,12,FALSE)</f>
        <v>0</v>
      </c>
      <c r="O724" s="110">
        <f>VLOOKUP(VLOOKUP($B724,BTS!$E$2:$F$60,2,FALSE),Transpose_Avg_msg_youth!$O$1:$AA$52,13,FALSE)</f>
        <v>0</v>
      </c>
    </row>
    <row r="725" spans="1:15" ht="17" hidden="1" outlineLevel="1" thickBot="1">
      <c r="A725" s="27"/>
      <c r="B725" s="31" t="s">
        <v>128</v>
      </c>
      <c r="C725" s="28">
        <f>VLOOKUP(VLOOKUP($B725,VName,2,FALSE),Regression_msg_youth!$U$7:$AC$57,2,FALSE)</f>
        <v>0</v>
      </c>
      <c r="D725" s="29">
        <f>VLOOKUP(VLOOKUP($B725,BTS!$E$2:$F$60,2,FALSE),Transpose_Avg_msg_youth!$O$1:$AA$52,2,FALSE)</f>
        <v>0.919881305637982</v>
      </c>
      <c r="E725" s="29">
        <f>VLOOKUP(VLOOKUP($B725,BTS!$E$2:$F$60,2,FALSE),Transpose_Avg_msg_youth!$O$1:$AA$52,3,FALSE)</f>
        <v>0.984810126582279</v>
      </c>
      <c r="F725" s="29">
        <f>VLOOKUP(VLOOKUP($B725,BTS!$E$2:$F$60,2,FALSE),Transpose_Avg_msg_youth!$O$1:$AA$52,4,FALSE)</f>
        <v>1</v>
      </c>
      <c r="G725" s="29">
        <f>VLOOKUP(VLOOKUP($B725,BTS!$E$2:$F$60,2,FALSE),Transpose_Avg_msg_youth!$O$1:$AA$52,5,FALSE)</f>
        <v>0.931818181818182</v>
      </c>
      <c r="H725" s="29">
        <f>VLOOKUP(VLOOKUP($B725,BTS!$E$2:$F$60,2,FALSE),Transpose_Avg_msg_youth!$O$1:$AA$52,6,FALSE)</f>
        <v>0.81981981981982</v>
      </c>
      <c r="I725" s="29">
        <f>VLOOKUP(VLOOKUP($B725,BTS!$E$2:$F$60,2,FALSE),Transpose_Avg_msg_youth!$O$1:$AA$52,7,FALSE)</f>
        <v>0.758620689655172</v>
      </c>
      <c r="J725" s="29">
        <f>VLOOKUP(VLOOKUP($B725,BTS!$E$2:$F$60,2,FALSE),Transpose_Avg_msg_youth!$O$1:$AA$52,8,FALSE)</f>
        <v>0.954545454545455</v>
      </c>
      <c r="K725" s="29">
        <f>VLOOKUP(VLOOKUP($B725,BTS!$E$2:$F$60,2,FALSE),Transpose_Avg_msg_youth!$O$1:$AA$52,9,FALSE)</f>
        <v>0.692307692307692</v>
      </c>
      <c r="L725" s="29">
        <f>VLOOKUP(VLOOKUP($B725,BTS!$E$2:$F$60,2,FALSE),Transpose_Avg_msg_youth!$O$1:$AA$52,10,FALSE)</f>
        <v>1</v>
      </c>
      <c r="M725" s="29">
        <f>VLOOKUP(VLOOKUP($B725,BTS!$E$2:$F$60,2,FALSE),Transpose_Avg_msg_youth!$O$1:$AA$52,11,FALSE)</f>
        <v>0</v>
      </c>
      <c r="N725" s="29">
        <f>VLOOKUP(VLOOKUP($B725,BTS!$E$2:$F$60,2,FALSE),Transpose_Avg_msg_youth!$O$1:$AA$52,12,FALSE)</f>
        <v>1</v>
      </c>
      <c r="O725" s="110">
        <f>VLOOKUP(VLOOKUP($B725,BTS!$E$2:$F$60,2,FALSE),Transpose_Avg_msg_youth!$O$1:$AA$52,13,FALSE)</f>
        <v>1</v>
      </c>
    </row>
    <row r="726" spans="1:15" ht="17" hidden="1" outlineLevel="1" thickBot="1">
      <c r="A726" s="27"/>
      <c r="B726" s="31" t="s">
        <v>189</v>
      </c>
      <c r="C726" s="28">
        <f>VLOOKUP(VLOOKUP($B726,VName,2,FALSE),Regression_msg_youth!$U$7:$AC$57,2,FALSE)</f>
        <v>-16.6263248782034</v>
      </c>
      <c r="D726" s="29">
        <f>VLOOKUP(VLOOKUP($B726,BTS!$E$2:$F$60,2,FALSE),Transpose_Avg_msg_youth!$O$1:$AA$52,2,FALSE)</f>
        <v>0.210439</v>
      </c>
      <c r="E726" s="29">
        <f>VLOOKUP(VLOOKUP($B726,BTS!$E$2:$F$60,2,FALSE),Transpose_Avg_msg_youth!$O$1:$AA$52,3,FALSE)</f>
        <v>0.171628</v>
      </c>
      <c r="F726" s="29">
        <f>VLOOKUP(VLOOKUP($B726,BTS!$E$2:$F$60,2,FALSE),Transpose_Avg_msg_youth!$O$1:$AA$52,4,FALSE)</f>
        <v>0.19901</v>
      </c>
      <c r="G726" s="29">
        <f>VLOOKUP(VLOOKUP($B726,BTS!$E$2:$F$60,2,FALSE),Transpose_Avg_msg_youth!$O$1:$AA$52,5,FALSE)</f>
        <v>0.166463</v>
      </c>
      <c r="H726" s="29">
        <f>VLOOKUP(VLOOKUP($B726,BTS!$E$2:$F$60,2,FALSE),Transpose_Avg_msg_youth!$O$1:$AA$52,6,FALSE)</f>
        <v>0.270746</v>
      </c>
      <c r="I726" s="29">
        <f>VLOOKUP(VLOOKUP($B726,BTS!$E$2:$F$60,2,FALSE),Transpose_Avg_msg_youth!$O$1:$AA$52,7,FALSE)</f>
        <v>0.183452</v>
      </c>
      <c r="J726" s="29">
        <f>VLOOKUP(VLOOKUP($B726,BTS!$E$2:$F$60,2,FALSE),Transpose_Avg_msg_youth!$O$1:$AA$52,8,FALSE)</f>
        <v>0.201548</v>
      </c>
      <c r="K726" s="29">
        <f>VLOOKUP(VLOOKUP($B726,BTS!$E$2:$F$60,2,FALSE),Transpose_Avg_msg_youth!$O$1:$AA$52,9,FALSE)</f>
        <v>0.154778</v>
      </c>
      <c r="L726" s="29">
        <f>VLOOKUP(VLOOKUP($B726,BTS!$E$2:$F$60,2,FALSE),Transpose_Avg_msg_youth!$O$1:$AA$52,10,FALSE)</f>
        <v>0.192703</v>
      </c>
      <c r="M726" s="29">
        <f>VLOOKUP(VLOOKUP($B726,BTS!$E$2:$F$60,2,FALSE),Transpose_Avg_msg_youth!$O$1:$AA$52,11,FALSE)</f>
        <v>0.256324</v>
      </c>
      <c r="N726" s="29">
        <f>VLOOKUP(VLOOKUP($B726,BTS!$E$2:$F$60,2,FALSE),Transpose_Avg_msg_youth!$O$1:$AA$52,12,FALSE)</f>
        <v>0.192987</v>
      </c>
      <c r="O726" s="110">
        <f>VLOOKUP(VLOOKUP($B726,BTS!$E$2:$F$60,2,FALSE),Transpose_Avg_msg_youth!$O$1:$AA$52,13,FALSE)</f>
        <v>0.188525</v>
      </c>
    </row>
    <row r="727" spans="1:15" ht="16" hidden="1" outlineLevel="1" thickBot="1">
      <c r="A727" s="27"/>
      <c r="B727" s="55" t="s">
        <v>131</v>
      </c>
      <c r="C727" s="28">
        <f>VLOOKUP(VLOOKUP($B727,VName,2,FALSE),Regression_msg_youth!$U$7:$AC$57,2,FALSE)</f>
        <v>0</v>
      </c>
      <c r="D727" s="29">
        <f>VLOOKUP(VLOOKUP($B727,BTS!$E$2:$F$60,2,FALSE),Transpose_Avg_msg_youth!$O$1:$AA$52,2,FALSE)</f>
        <v>0</v>
      </c>
      <c r="E727" s="29">
        <f>VLOOKUP(VLOOKUP($B727,BTS!$E$2:$F$60,2,FALSE),Transpose_Avg_msg_youth!$O$1:$AA$52,3,FALSE)</f>
        <v>0</v>
      </c>
      <c r="F727" s="29">
        <f>VLOOKUP(VLOOKUP($B727,BTS!$E$2:$F$60,2,FALSE),Transpose_Avg_msg_youth!$O$1:$AA$52,4,FALSE)</f>
        <v>0</v>
      </c>
      <c r="G727" s="29">
        <f>VLOOKUP(VLOOKUP($B727,BTS!$E$2:$F$60,2,FALSE),Transpose_Avg_msg_youth!$O$1:$AA$52,5,FALSE)</f>
        <v>0</v>
      </c>
      <c r="H727" s="29">
        <f>VLOOKUP(VLOOKUP($B727,BTS!$E$2:$F$60,2,FALSE),Transpose_Avg_msg_youth!$O$1:$AA$52,6,FALSE)</f>
        <v>0</v>
      </c>
      <c r="I727" s="29">
        <f>VLOOKUP(VLOOKUP($B727,BTS!$E$2:$F$60,2,FALSE),Transpose_Avg_msg_youth!$O$1:$AA$52,7,FALSE)</f>
        <v>0</v>
      </c>
      <c r="J727" s="29">
        <f>VLOOKUP(VLOOKUP($B727,BTS!$E$2:$F$60,2,FALSE),Transpose_Avg_msg_youth!$O$1:$AA$52,8,FALSE)</f>
        <v>0.0454545454545455</v>
      </c>
      <c r="K727" s="29">
        <f>VLOOKUP(VLOOKUP($B727,BTS!$E$2:$F$60,2,FALSE),Transpose_Avg_msg_youth!$O$1:$AA$52,9,FALSE)</f>
        <v>0</v>
      </c>
      <c r="L727" s="29">
        <f>VLOOKUP(VLOOKUP($B727,BTS!$E$2:$F$60,2,FALSE),Transpose_Avg_msg_youth!$O$1:$AA$52,10,FALSE)</f>
        <v>0</v>
      </c>
      <c r="M727" s="29">
        <f>VLOOKUP(VLOOKUP($B727,BTS!$E$2:$F$60,2,FALSE),Transpose_Avg_msg_youth!$O$1:$AA$52,11,FALSE)</f>
        <v>0</v>
      </c>
      <c r="N727" s="29">
        <f>VLOOKUP(VLOOKUP($B727,BTS!$E$2:$F$60,2,FALSE),Transpose_Avg_msg_youth!$O$1:$AA$52,12,FALSE)</f>
        <v>0</v>
      </c>
      <c r="O727" s="110">
        <f>VLOOKUP(VLOOKUP($B727,BTS!$E$2:$F$60,2,FALSE),Transpose_Avg_msg_youth!$O$1:$AA$52,13,FALSE)</f>
        <v>0</v>
      </c>
    </row>
    <row r="728" spans="1:15" ht="16" hidden="1" outlineLevel="1" thickBot="1">
      <c r="A728" s="27"/>
      <c r="B728" s="55" t="s">
        <v>132</v>
      </c>
      <c r="C728" s="28">
        <f>VLOOKUP(VLOOKUP($B728,VName,2,FALSE),Regression_msg_youth!$U$7:$AC$57,2,FALSE)</f>
        <v>0</v>
      </c>
      <c r="D728" s="29">
        <f>VLOOKUP(VLOOKUP($B728,BTS!$E$2:$F$60,2,FALSE),Transpose_Avg_msg_youth!$O$1:$AA$52,2,FALSE)</f>
        <v>0.323442136498516</v>
      </c>
      <c r="E728" s="29">
        <f>VLOOKUP(VLOOKUP($B728,BTS!$E$2:$F$60,2,FALSE),Transpose_Avg_msg_youth!$O$1:$AA$52,3,FALSE)</f>
        <v>0.382278481012658</v>
      </c>
      <c r="F728" s="29">
        <f>VLOOKUP(VLOOKUP($B728,BTS!$E$2:$F$60,2,FALSE),Transpose_Avg_msg_youth!$O$1:$AA$52,4,FALSE)</f>
        <v>0.346153846153846</v>
      </c>
      <c r="G728" s="29">
        <f>VLOOKUP(VLOOKUP($B728,BTS!$E$2:$F$60,2,FALSE),Transpose_Avg_msg_youth!$O$1:$AA$52,5,FALSE)</f>
        <v>0.0909090909090909</v>
      </c>
      <c r="H728" s="29">
        <f>VLOOKUP(VLOOKUP($B728,BTS!$E$2:$F$60,2,FALSE),Transpose_Avg_msg_youth!$O$1:$AA$52,6,FALSE)</f>
        <v>0.441441441441441</v>
      </c>
      <c r="I728" s="29">
        <f>VLOOKUP(VLOOKUP($B728,BTS!$E$2:$F$60,2,FALSE),Transpose_Avg_msg_youth!$O$1:$AA$52,7,FALSE)</f>
        <v>0.206896551724138</v>
      </c>
      <c r="J728" s="29">
        <f>VLOOKUP(VLOOKUP($B728,BTS!$E$2:$F$60,2,FALSE),Transpose_Avg_msg_youth!$O$1:$AA$52,8,FALSE)</f>
        <v>0.181818181818182</v>
      </c>
      <c r="K728" s="29">
        <f>VLOOKUP(VLOOKUP($B728,BTS!$E$2:$F$60,2,FALSE),Transpose_Avg_msg_youth!$O$1:$AA$52,9,FALSE)</f>
        <v>0.461538461538462</v>
      </c>
      <c r="L728" s="29">
        <f>VLOOKUP(VLOOKUP($B728,BTS!$E$2:$F$60,2,FALSE),Transpose_Avg_msg_youth!$O$1:$AA$52,10,FALSE)</f>
        <v>0.181818181818182</v>
      </c>
      <c r="M728" s="29">
        <f>VLOOKUP(VLOOKUP($B728,BTS!$E$2:$F$60,2,FALSE),Transpose_Avg_msg_youth!$O$1:$AA$52,11,FALSE)</f>
        <v>0</v>
      </c>
      <c r="N728" s="29">
        <f>VLOOKUP(VLOOKUP($B728,BTS!$E$2:$F$60,2,FALSE),Transpose_Avg_msg_youth!$O$1:$AA$52,12,FALSE)</f>
        <v>0.0505050505050505</v>
      </c>
      <c r="O728" s="110">
        <f>VLOOKUP(VLOOKUP($B728,BTS!$E$2:$F$60,2,FALSE),Transpose_Avg_msg_youth!$O$1:$AA$52,13,FALSE)</f>
        <v>0.266666666666667</v>
      </c>
    </row>
    <row r="729" spans="1:15" ht="16" hidden="1" outlineLevel="1" thickBot="1">
      <c r="A729" s="27"/>
      <c r="B729" s="55" t="s">
        <v>133</v>
      </c>
      <c r="C729" s="28">
        <f>VLOOKUP(VLOOKUP($B729,VName,2,FALSE),Regression_msg_youth!$U$7:$AC$57,2,FALSE)</f>
        <v>0</v>
      </c>
      <c r="D729" s="29">
        <f>VLOOKUP(VLOOKUP($B729,BTS!$E$2:$F$60,2,FALSE),Transpose_Avg_msg_youth!$O$1:$AA$52,2,FALSE)</f>
        <v>0</v>
      </c>
      <c r="E729" s="29">
        <f>VLOOKUP(VLOOKUP($B729,BTS!$E$2:$F$60,2,FALSE),Transpose_Avg_msg_youth!$O$1:$AA$52,3,FALSE)</f>
        <v>0</v>
      </c>
      <c r="F729" s="29">
        <f>VLOOKUP(VLOOKUP($B729,BTS!$E$2:$F$60,2,FALSE),Transpose_Avg_msg_youth!$O$1:$AA$52,4,FALSE)</f>
        <v>0</v>
      </c>
      <c r="G729" s="29">
        <f>VLOOKUP(VLOOKUP($B729,BTS!$E$2:$F$60,2,FALSE),Transpose_Avg_msg_youth!$O$1:$AA$52,5,FALSE)</f>
        <v>0</v>
      </c>
      <c r="H729" s="29">
        <f>VLOOKUP(VLOOKUP($B729,BTS!$E$2:$F$60,2,FALSE),Transpose_Avg_msg_youth!$O$1:$AA$52,6,FALSE)</f>
        <v>0</v>
      </c>
      <c r="I729" s="29">
        <f>VLOOKUP(VLOOKUP($B729,BTS!$E$2:$F$60,2,FALSE),Transpose_Avg_msg_youth!$O$1:$AA$52,7,FALSE)</f>
        <v>0</v>
      </c>
      <c r="J729" s="29">
        <f>VLOOKUP(VLOOKUP($B729,BTS!$E$2:$F$60,2,FALSE),Transpose_Avg_msg_youth!$O$1:$AA$52,8,FALSE)</f>
        <v>0</v>
      </c>
      <c r="K729" s="29">
        <f>VLOOKUP(VLOOKUP($B729,BTS!$E$2:$F$60,2,FALSE),Transpose_Avg_msg_youth!$O$1:$AA$52,9,FALSE)</f>
        <v>0</v>
      </c>
      <c r="L729" s="29">
        <f>VLOOKUP(VLOOKUP($B729,BTS!$E$2:$F$60,2,FALSE),Transpose_Avg_msg_youth!$O$1:$AA$52,10,FALSE)</f>
        <v>0</v>
      </c>
      <c r="M729" s="29">
        <f>VLOOKUP(VLOOKUP($B729,BTS!$E$2:$F$60,2,FALSE),Transpose_Avg_msg_youth!$O$1:$AA$52,11,FALSE)</f>
        <v>0</v>
      </c>
      <c r="N729" s="29">
        <f>VLOOKUP(VLOOKUP($B729,BTS!$E$2:$F$60,2,FALSE),Transpose_Avg_msg_youth!$O$1:$AA$52,12,FALSE)</f>
        <v>0</v>
      </c>
      <c r="O729" s="110">
        <f>VLOOKUP(VLOOKUP($B729,BTS!$E$2:$F$60,2,FALSE),Transpose_Avg_msg_youth!$O$1:$AA$52,13,FALSE)</f>
        <v>0</v>
      </c>
    </row>
    <row r="730" spans="1:15" ht="17" hidden="1" outlineLevel="1" thickBot="1">
      <c r="A730" s="27"/>
      <c r="B730" s="31" t="s">
        <v>134</v>
      </c>
      <c r="C730" s="28">
        <f>VLOOKUP(VLOOKUP($B730,VName,2,FALSE),Regression_msg_youth!$U$7:$AC$57,2,FALSE)</f>
        <v>0</v>
      </c>
      <c r="D730" s="29">
        <f>VLOOKUP(VLOOKUP($B730,BTS!$E$2:$F$60,2,FALSE),Transpose_Avg_msg_youth!$O$1:$AA$52,2,FALSE)</f>
        <v>0</v>
      </c>
      <c r="E730" s="29">
        <f>VLOOKUP(VLOOKUP($B730,BTS!$E$2:$F$60,2,FALSE),Transpose_Avg_msg_youth!$O$1:$AA$52,3,FALSE)</f>
        <v>0.167088607594937</v>
      </c>
      <c r="F730" s="29">
        <f>VLOOKUP(VLOOKUP($B730,BTS!$E$2:$F$60,2,FALSE),Transpose_Avg_msg_youth!$O$1:$AA$52,4,FALSE)</f>
        <v>0.0269230769230769</v>
      </c>
      <c r="G730" s="29">
        <f>VLOOKUP(VLOOKUP($B730,BTS!$E$2:$F$60,2,FALSE),Transpose_Avg_msg_youth!$O$1:$AA$52,5,FALSE)</f>
        <v>0</v>
      </c>
      <c r="H730" s="29">
        <f>VLOOKUP(VLOOKUP($B730,BTS!$E$2:$F$60,2,FALSE),Transpose_Avg_msg_youth!$O$1:$AA$52,6,FALSE)</f>
        <v>0.0900900900900901</v>
      </c>
      <c r="I730" s="29">
        <f>VLOOKUP(VLOOKUP($B730,BTS!$E$2:$F$60,2,FALSE),Transpose_Avg_msg_youth!$O$1:$AA$52,7,FALSE)</f>
        <v>0</v>
      </c>
      <c r="J730" s="29">
        <f>VLOOKUP(VLOOKUP($B730,BTS!$E$2:$F$60,2,FALSE),Transpose_Avg_msg_youth!$O$1:$AA$52,8,FALSE)</f>
        <v>0</v>
      </c>
      <c r="K730" s="29">
        <f>VLOOKUP(VLOOKUP($B730,BTS!$E$2:$F$60,2,FALSE),Transpose_Avg_msg_youth!$O$1:$AA$52,9,FALSE)</f>
        <v>0</v>
      </c>
      <c r="L730" s="29">
        <f>VLOOKUP(VLOOKUP($B730,BTS!$E$2:$F$60,2,FALSE),Transpose_Avg_msg_youth!$O$1:$AA$52,10,FALSE)</f>
        <v>0</v>
      </c>
      <c r="M730" s="29">
        <f>VLOOKUP(VLOOKUP($B730,BTS!$E$2:$F$60,2,FALSE),Transpose_Avg_msg_youth!$O$1:$AA$52,11,FALSE)</f>
        <v>0</v>
      </c>
      <c r="N730" s="29">
        <f>VLOOKUP(VLOOKUP($B730,BTS!$E$2:$F$60,2,FALSE),Transpose_Avg_msg_youth!$O$1:$AA$52,12,FALSE)</f>
        <v>0.0303030303030303</v>
      </c>
      <c r="O730" s="110">
        <f>VLOOKUP(VLOOKUP($B730,BTS!$E$2:$F$60,2,FALSE),Transpose_Avg_msg_youth!$O$1:$AA$52,13,FALSE)</f>
        <v>0</v>
      </c>
    </row>
    <row r="731" spans="1:15" ht="17" hidden="1" outlineLevel="1" thickBot="1">
      <c r="A731" s="27"/>
      <c r="B731" s="31" t="s">
        <v>135</v>
      </c>
      <c r="C731" s="28">
        <f>VLOOKUP(VLOOKUP($B731,VName,2,FALSE),Regression_msg_youth!$U$7:$AC$57,2,FALSE)</f>
        <v>0</v>
      </c>
      <c r="D731" s="29">
        <f>VLOOKUP(VLOOKUP($B731,BTS!$E$2:$F$60,2,FALSE),Transpose_Avg_msg_youth!$O$1:$AA$52,2,FALSE)</f>
        <v>0.0682492581602374</v>
      </c>
      <c r="E731" s="29">
        <f>VLOOKUP(VLOOKUP($B731,BTS!$E$2:$F$60,2,FALSE),Transpose_Avg_msg_youth!$O$1:$AA$52,3,FALSE)</f>
        <v>0.030379746835443</v>
      </c>
      <c r="F731" s="29">
        <f>VLOOKUP(VLOOKUP($B731,BTS!$E$2:$F$60,2,FALSE),Transpose_Avg_msg_youth!$O$1:$AA$52,4,FALSE)</f>
        <v>0.0384615384615385</v>
      </c>
      <c r="G731" s="29">
        <f>VLOOKUP(VLOOKUP($B731,BTS!$E$2:$F$60,2,FALSE),Transpose_Avg_msg_youth!$O$1:$AA$52,5,FALSE)</f>
        <v>0.0909090909090909</v>
      </c>
      <c r="H731" s="29">
        <f>VLOOKUP(VLOOKUP($B731,BTS!$E$2:$F$60,2,FALSE),Transpose_Avg_msg_youth!$O$1:$AA$52,6,FALSE)</f>
        <v>0.0900900900900901</v>
      </c>
      <c r="I731" s="29">
        <f>VLOOKUP(VLOOKUP($B731,BTS!$E$2:$F$60,2,FALSE),Transpose_Avg_msg_youth!$O$1:$AA$52,7,FALSE)</f>
        <v>0.0344827586206897</v>
      </c>
      <c r="J731" s="29">
        <f>VLOOKUP(VLOOKUP($B731,BTS!$E$2:$F$60,2,FALSE),Transpose_Avg_msg_youth!$O$1:$AA$52,8,FALSE)</f>
        <v>0.0909090909090909</v>
      </c>
      <c r="K731" s="29">
        <f>VLOOKUP(VLOOKUP($B731,BTS!$E$2:$F$60,2,FALSE),Transpose_Avg_msg_youth!$O$1:$AA$52,9,FALSE)</f>
        <v>0.230769230769231</v>
      </c>
      <c r="L731" s="29">
        <f>VLOOKUP(VLOOKUP($B731,BTS!$E$2:$F$60,2,FALSE),Transpose_Avg_msg_youth!$O$1:$AA$52,10,FALSE)</f>
        <v>0</v>
      </c>
      <c r="M731" s="29">
        <f>VLOOKUP(VLOOKUP($B731,BTS!$E$2:$F$60,2,FALSE),Transpose_Avg_msg_youth!$O$1:$AA$52,11,FALSE)</f>
        <v>0</v>
      </c>
      <c r="N731" s="29">
        <f>VLOOKUP(VLOOKUP($B731,BTS!$E$2:$F$60,2,FALSE),Transpose_Avg_msg_youth!$O$1:$AA$52,12,FALSE)</f>
        <v>0</v>
      </c>
      <c r="O731" s="110">
        <f>VLOOKUP(VLOOKUP($B731,BTS!$E$2:$F$60,2,FALSE),Transpose_Avg_msg_youth!$O$1:$AA$52,13,FALSE)</f>
        <v>0.0666666666666667</v>
      </c>
    </row>
    <row r="732" spans="1:15" ht="17" hidden="1" outlineLevel="1" thickBot="1">
      <c r="A732" s="27"/>
      <c r="B732" s="31" t="s">
        <v>136</v>
      </c>
      <c r="C732" s="28">
        <f>VLOOKUP(VLOOKUP($B732,VName,2,FALSE),Regression_msg_youth!$U$7:$AC$57,2,FALSE)</f>
        <v>0</v>
      </c>
      <c r="D732" s="29">
        <f>VLOOKUP(VLOOKUP($B732,BTS!$E$2:$F$60,2,FALSE),Transpose_Avg_msg_youth!$O$1:$AA$52,2,FALSE)</f>
        <v>0.00890207715133531</v>
      </c>
      <c r="E732" s="29">
        <f>VLOOKUP(VLOOKUP($B732,BTS!$E$2:$F$60,2,FALSE),Transpose_Avg_msg_youth!$O$1:$AA$52,3,FALSE)</f>
        <v>0.0126582278481013</v>
      </c>
      <c r="F732" s="29">
        <f>VLOOKUP(VLOOKUP($B732,BTS!$E$2:$F$60,2,FALSE),Transpose_Avg_msg_youth!$O$1:$AA$52,4,FALSE)</f>
        <v>0.00769230769230769</v>
      </c>
      <c r="G732" s="29">
        <f>VLOOKUP(VLOOKUP($B732,BTS!$E$2:$F$60,2,FALSE),Transpose_Avg_msg_youth!$O$1:$AA$52,5,FALSE)</f>
        <v>0</v>
      </c>
      <c r="H732" s="29">
        <f>VLOOKUP(VLOOKUP($B732,BTS!$E$2:$F$60,2,FALSE),Transpose_Avg_msg_youth!$O$1:$AA$52,6,FALSE)</f>
        <v>0</v>
      </c>
      <c r="I732" s="29">
        <f>VLOOKUP(VLOOKUP($B732,BTS!$E$2:$F$60,2,FALSE),Transpose_Avg_msg_youth!$O$1:$AA$52,7,FALSE)</f>
        <v>0</v>
      </c>
      <c r="J732" s="29">
        <f>VLOOKUP(VLOOKUP($B732,BTS!$E$2:$F$60,2,FALSE),Transpose_Avg_msg_youth!$O$1:$AA$52,8,FALSE)</f>
        <v>0</v>
      </c>
      <c r="K732" s="29">
        <f>VLOOKUP(VLOOKUP($B732,BTS!$E$2:$F$60,2,FALSE),Transpose_Avg_msg_youth!$O$1:$AA$52,9,FALSE)</f>
        <v>0.0384615384615385</v>
      </c>
      <c r="L732" s="29">
        <f>VLOOKUP(VLOOKUP($B732,BTS!$E$2:$F$60,2,FALSE),Transpose_Avg_msg_youth!$O$1:$AA$52,10,FALSE)</f>
        <v>0</v>
      </c>
      <c r="M732" s="29">
        <f>VLOOKUP(VLOOKUP($B732,BTS!$E$2:$F$60,2,FALSE),Transpose_Avg_msg_youth!$O$1:$AA$52,11,FALSE)</f>
        <v>0</v>
      </c>
      <c r="N732" s="29">
        <f>VLOOKUP(VLOOKUP($B732,BTS!$E$2:$F$60,2,FALSE),Transpose_Avg_msg_youth!$O$1:$AA$52,12,FALSE)</f>
        <v>0.0101010101010101</v>
      </c>
      <c r="O732" s="110">
        <f>VLOOKUP(VLOOKUP($B732,BTS!$E$2:$F$60,2,FALSE),Transpose_Avg_msg_youth!$O$1:$AA$52,13,FALSE)</f>
        <v>0.0333333333333333</v>
      </c>
    </row>
    <row r="733" spans="1:15" ht="17" hidden="1" outlineLevel="1" thickBot="1">
      <c r="A733" s="27"/>
      <c r="B733" s="31" t="s">
        <v>137</v>
      </c>
      <c r="C733" s="28">
        <f>VLOOKUP(VLOOKUP($B733,VName,2,FALSE),Regression_msg_youth!$U$7:$AC$57,2,FALSE)</f>
        <v>0.256753486085893</v>
      </c>
      <c r="D733" s="29">
        <f>VLOOKUP(VLOOKUP($B733,BTS!$E$2:$F$60,2,FALSE),Transpose_Avg_msg_youth!$O$1:$AA$52,2,FALSE)</f>
        <v>0.0326409495548961</v>
      </c>
      <c r="E733" s="29">
        <f>VLOOKUP(VLOOKUP($B733,BTS!$E$2:$F$60,2,FALSE),Transpose_Avg_msg_youth!$O$1:$AA$52,3,FALSE)</f>
        <v>0.0430379746835443</v>
      </c>
      <c r="F733" s="29">
        <f>VLOOKUP(VLOOKUP($B733,BTS!$E$2:$F$60,2,FALSE),Transpose_Avg_msg_youth!$O$1:$AA$52,4,FALSE)</f>
        <v>0.00769230769230769</v>
      </c>
      <c r="G733" s="29">
        <f>VLOOKUP(VLOOKUP($B733,BTS!$E$2:$F$60,2,FALSE),Transpose_Avg_msg_youth!$O$1:$AA$52,5,FALSE)</f>
        <v>0</v>
      </c>
      <c r="H733" s="29">
        <f>VLOOKUP(VLOOKUP($B733,BTS!$E$2:$F$60,2,FALSE),Transpose_Avg_msg_youth!$O$1:$AA$52,6,FALSE)</f>
        <v>0.0720720720720721</v>
      </c>
      <c r="I733" s="29">
        <f>VLOOKUP(VLOOKUP($B733,BTS!$E$2:$F$60,2,FALSE),Transpose_Avg_msg_youth!$O$1:$AA$52,7,FALSE)</f>
        <v>0.0689655172413793</v>
      </c>
      <c r="J733" s="29">
        <f>VLOOKUP(VLOOKUP($B733,BTS!$E$2:$F$60,2,FALSE),Transpose_Avg_msg_youth!$O$1:$AA$52,8,FALSE)</f>
        <v>0.0454545454545455</v>
      </c>
      <c r="K733" s="29">
        <f>VLOOKUP(VLOOKUP($B733,BTS!$E$2:$F$60,2,FALSE),Transpose_Avg_msg_youth!$O$1:$AA$52,9,FALSE)</f>
        <v>0.346153846153846</v>
      </c>
      <c r="L733" s="29">
        <f>VLOOKUP(VLOOKUP($B733,BTS!$E$2:$F$60,2,FALSE),Transpose_Avg_msg_youth!$O$1:$AA$52,10,FALSE)</f>
        <v>0</v>
      </c>
      <c r="M733" s="29">
        <f>VLOOKUP(VLOOKUP($B733,BTS!$E$2:$F$60,2,FALSE),Transpose_Avg_msg_youth!$O$1:$AA$52,11,FALSE)</f>
        <v>0</v>
      </c>
      <c r="N733" s="29">
        <f>VLOOKUP(VLOOKUP($B733,BTS!$E$2:$F$60,2,FALSE),Transpose_Avg_msg_youth!$O$1:$AA$52,12,FALSE)</f>
        <v>0</v>
      </c>
      <c r="O733" s="110">
        <f>VLOOKUP(VLOOKUP($B733,BTS!$E$2:$F$60,2,FALSE),Transpose_Avg_msg_youth!$O$1:$AA$52,13,FALSE)</f>
        <v>0.0666666666666667</v>
      </c>
    </row>
    <row r="734" spans="1:15" ht="17" hidden="1" outlineLevel="1" thickBot="1">
      <c r="A734" s="27"/>
      <c r="B734" s="31" t="s">
        <v>138</v>
      </c>
      <c r="C734" s="28">
        <f>VLOOKUP(VLOOKUP($B734,VName,2,FALSE),Regression_msg_youth!$U$7:$AC$57,2,FALSE)</f>
        <v>0.594311969734899</v>
      </c>
      <c r="D734" s="29">
        <f>VLOOKUP(VLOOKUP($B734,BTS!$E$2:$F$60,2,FALSE),Transpose_Avg_msg_youth!$O$1:$AA$52,2,FALSE)</f>
        <v>0.0178041543026706</v>
      </c>
      <c r="E734" s="29">
        <f>VLOOKUP(VLOOKUP($B734,BTS!$E$2:$F$60,2,FALSE),Transpose_Avg_msg_youth!$O$1:$AA$52,3,FALSE)</f>
        <v>0.0227848101265823</v>
      </c>
      <c r="F734" s="29">
        <f>VLOOKUP(VLOOKUP($B734,BTS!$E$2:$F$60,2,FALSE),Transpose_Avg_msg_youth!$O$1:$AA$52,4,FALSE)</f>
        <v>0.0115384615384615</v>
      </c>
      <c r="G734" s="29">
        <f>VLOOKUP(VLOOKUP($B734,BTS!$E$2:$F$60,2,FALSE),Transpose_Avg_msg_youth!$O$1:$AA$52,5,FALSE)</f>
        <v>0.0681818181818182</v>
      </c>
      <c r="H734" s="29">
        <f>VLOOKUP(VLOOKUP($B734,BTS!$E$2:$F$60,2,FALSE),Transpose_Avg_msg_youth!$O$1:$AA$52,6,FALSE)</f>
        <v>0.036036036036036</v>
      </c>
      <c r="I734" s="29">
        <f>VLOOKUP(VLOOKUP($B734,BTS!$E$2:$F$60,2,FALSE),Transpose_Avg_msg_youth!$O$1:$AA$52,7,FALSE)</f>
        <v>0</v>
      </c>
      <c r="J734" s="29">
        <f>VLOOKUP(VLOOKUP($B734,BTS!$E$2:$F$60,2,FALSE),Transpose_Avg_msg_youth!$O$1:$AA$52,8,FALSE)</f>
        <v>0</v>
      </c>
      <c r="K734" s="29">
        <f>VLOOKUP(VLOOKUP($B734,BTS!$E$2:$F$60,2,FALSE),Transpose_Avg_msg_youth!$O$1:$AA$52,9,FALSE)</f>
        <v>0</v>
      </c>
      <c r="L734" s="29">
        <f>VLOOKUP(VLOOKUP($B734,BTS!$E$2:$F$60,2,FALSE),Transpose_Avg_msg_youth!$O$1:$AA$52,10,FALSE)</f>
        <v>0</v>
      </c>
      <c r="M734" s="29">
        <f>VLOOKUP(VLOOKUP($B734,BTS!$E$2:$F$60,2,FALSE),Transpose_Avg_msg_youth!$O$1:$AA$52,11,FALSE)</f>
        <v>0</v>
      </c>
      <c r="N734" s="29">
        <f>VLOOKUP(VLOOKUP($B734,BTS!$E$2:$F$60,2,FALSE),Transpose_Avg_msg_youth!$O$1:$AA$52,12,FALSE)</f>
        <v>0.0404040404040404</v>
      </c>
      <c r="O734" s="110">
        <f>VLOOKUP(VLOOKUP($B734,BTS!$E$2:$F$60,2,FALSE),Transpose_Avg_msg_youth!$O$1:$AA$52,13,FALSE)</f>
        <v>0</v>
      </c>
    </row>
    <row r="735" spans="1:15" ht="17" hidden="1" outlineLevel="1" thickBot="1">
      <c r="A735" s="27"/>
      <c r="B735" s="31" t="s">
        <v>139</v>
      </c>
      <c r="C735" s="28">
        <f>VLOOKUP(VLOOKUP($B735,VName,2,FALSE),Regression_msg_youth!$U$7:$AC$57,2,FALSE)</f>
        <v>0</v>
      </c>
      <c r="D735" s="29">
        <f>VLOOKUP(VLOOKUP($B735,BTS!$E$2:$F$60,2,FALSE),Transpose_Avg_msg_youth!$O$1:$AA$52,2,FALSE)</f>
        <v>0</v>
      </c>
      <c r="E735" s="29">
        <f>VLOOKUP(VLOOKUP($B735,BTS!$E$2:$F$60,2,FALSE),Transpose_Avg_msg_youth!$O$1:$AA$52,3,FALSE)</f>
        <v>0</v>
      </c>
      <c r="F735" s="29">
        <f>VLOOKUP(VLOOKUP($B735,BTS!$E$2:$F$60,2,FALSE),Transpose_Avg_msg_youth!$O$1:$AA$52,4,FALSE)</f>
        <v>0</v>
      </c>
      <c r="G735" s="29">
        <f>VLOOKUP(VLOOKUP($B735,BTS!$E$2:$F$60,2,FALSE),Transpose_Avg_msg_youth!$O$1:$AA$52,5,FALSE)</f>
        <v>0</v>
      </c>
      <c r="H735" s="29">
        <f>VLOOKUP(VLOOKUP($B735,BTS!$E$2:$F$60,2,FALSE),Transpose_Avg_msg_youth!$O$1:$AA$52,6,FALSE)</f>
        <v>0</v>
      </c>
      <c r="I735" s="29">
        <f>VLOOKUP(VLOOKUP($B735,BTS!$E$2:$F$60,2,FALSE),Transpose_Avg_msg_youth!$O$1:$AA$52,7,FALSE)</f>
        <v>0</v>
      </c>
      <c r="J735" s="29">
        <f>VLOOKUP(VLOOKUP($B735,BTS!$E$2:$F$60,2,FALSE),Transpose_Avg_msg_youth!$O$1:$AA$52,8,FALSE)</f>
        <v>0</v>
      </c>
      <c r="K735" s="29">
        <f>VLOOKUP(VLOOKUP($B735,BTS!$E$2:$F$60,2,FALSE),Transpose_Avg_msg_youth!$O$1:$AA$52,9,FALSE)</f>
        <v>0</v>
      </c>
      <c r="L735" s="29">
        <f>VLOOKUP(VLOOKUP($B735,BTS!$E$2:$F$60,2,FALSE),Transpose_Avg_msg_youth!$O$1:$AA$52,10,FALSE)</f>
        <v>0</v>
      </c>
      <c r="M735" s="29">
        <f>VLOOKUP(VLOOKUP($B735,BTS!$E$2:$F$60,2,FALSE),Transpose_Avg_msg_youth!$O$1:$AA$52,11,FALSE)</f>
        <v>0</v>
      </c>
      <c r="N735" s="29">
        <f>VLOOKUP(VLOOKUP($B735,BTS!$E$2:$F$60,2,FALSE),Transpose_Avg_msg_youth!$O$1:$AA$52,12,FALSE)</f>
        <v>0</v>
      </c>
      <c r="O735" s="110">
        <f>VLOOKUP(VLOOKUP($B735,BTS!$E$2:$F$60,2,FALSE),Transpose_Avg_msg_youth!$O$1:$AA$52,13,FALSE)</f>
        <v>0</v>
      </c>
    </row>
    <row r="736" spans="1:15" ht="17" hidden="1" outlineLevel="1" thickBot="1">
      <c r="A736" s="27"/>
      <c r="B736" s="31" t="s">
        <v>140</v>
      </c>
      <c r="C736" s="28">
        <f>VLOOKUP(VLOOKUP($B736,VName,2,FALSE),Regression_msg_youth!$U$7:$AC$57,2,FALSE)</f>
        <v>0</v>
      </c>
      <c r="D736" s="29">
        <f>VLOOKUP(VLOOKUP($B736,BTS!$E$2:$F$60,2,FALSE),Transpose_Avg_msg_youth!$O$1:$AA$52,2,FALSE)</f>
        <v>0.057027</v>
      </c>
      <c r="E736" s="29">
        <f>VLOOKUP(VLOOKUP($B736,BTS!$E$2:$F$60,2,FALSE),Transpose_Avg_msg_youth!$O$1:$AA$52,3,FALSE)</f>
        <v>0.049609</v>
      </c>
      <c r="F736" s="29">
        <f>VLOOKUP(VLOOKUP($B736,BTS!$E$2:$F$60,2,FALSE),Transpose_Avg_msg_youth!$O$1:$AA$52,4,FALSE)</f>
        <v>0.04589</v>
      </c>
      <c r="G736" s="29">
        <f>VLOOKUP(VLOOKUP($B736,BTS!$E$2:$F$60,2,FALSE),Transpose_Avg_msg_youth!$O$1:$AA$52,5,FALSE)</f>
        <v>0.049589</v>
      </c>
      <c r="H736" s="29">
        <f>VLOOKUP(VLOOKUP($B736,BTS!$E$2:$F$60,2,FALSE),Transpose_Avg_msg_youth!$O$1:$AA$52,6,FALSE)</f>
        <v>0.037361</v>
      </c>
      <c r="I736" s="29">
        <f>VLOOKUP(VLOOKUP($B736,BTS!$E$2:$F$60,2,FALSE),Transpose_Avg_msg_youth!$O$1:$AA$52,7,FALSE)</f>
        <v>0.048832</v>
      </c>
      <c r="J736" s="29">
        <f>VLOOKUP(VLOOKUP($B736,BTS!$E$2:$F$60,2,FALSE),Transpose_Avg_msg_youth!$O$1:$AA$52,8,FALSE)</f>
        <v>0.047812</v>
      </c>
      <c r="K736" s="29">
        <f>VLOOKUP(VLOOKUP($B736,BTS!$E$2:$F$60,2,FALSE),Transpose_Avg_msg_youth!$O$1:$AA$52,9,FALSE)</f>
        <v>0.046265</v>
      </c>
      <c r="L736" s="29">
        <f>VLOOKUP(VLOOKUP($B736,BTS!$E$2:$F$60,2,FALSE),Transpose_Avg_msg_youth!$O$1:$AA$52,10,FALSE)</f>
        <v>0.040274</v>
      </c>
      <c r="M736" s="29">
        <f>VLOOKUP(VLOOKUP($B736,BTS!$E$2:$F$60,2,FALSE),Transpose_Avg_msg_youth!$O$1:$AA$52,11,FALSE)</f>
        <v>0.042436</v>
      </c>
      <c r="N736" s="29">
        <f>VLOOKUP(VLOOKUP($B736,BTS!$E$2:$F$60,2,FALSE),Transpose_Avg_msg_youth!$O$1:$AA$52,12,FALSE)</f>
        <v>0.040603</v>
      </c>
      <c r="O736" s="110">
        <f>VLOOKUP(VLOOKUP($B736,BTS!$E$2:$F$60,2,FALSE),Transpose_Avg_msg_youth!$O$1:$AA$52,13,FALSE)</f>
        <v>0.044708</v>
      </c>
    </row>
    <row r="737" spans="1:15" ht="17" hidden="1" outlineLevel="1" thickBot="1">
      <c r="A737" s="27"/>
      <c r="B737" s="31" t="s">
        <v>141</v>
      </c>
      <c r="C737" s="28">
        <f>VLOOKUP(VLOOKUP($B737,VName,2,FALSE),Regression_msg_youth!$U$7:$AC$57,2,FALSE)</f>
        <v>0</v>
      </c>
      <c r="D737" s="29">
        <f>VLOOKUP(VLOOKUP($B737,BTS!$E$2:$F$60,2,FALSE),Transpose_Avg_msg_youth!$O$1:$AA$52,2,FALSE)</f>
        <v>0.008691</v>
      </c>
      <c r="E737" s="29">
        <f>VLOOKUP(VLOOKUP($B737,BTS!$E$2:$F$60,2,FALSE),Transpose_Avg_msg_youth!$O$1:$AA$52,3,FALSE)</f>
        <v>0.005101</v>
      </c>
      <c r="F737" s="29">
        <f>VLOOKUP(VLOOKUP($B737,BTS!$E$2:$F$60,2,FALSE),Transpose_Avg_msg_youth!$O$1:$AA$52,4,FALSE)</f>
        <v>0.007289</v>
      </c>
      <c r="G737" s="29">
        <f>VLOOKUP(VLOOKUP($B737,BTS!$E$2:$F$60,2,FALSE),Transpose_Avg_msg_youth!$O$1:$AA$52,5,FALSE)</f>
        <v>0.013547</v>
      </c>
      <c r="H737" s="29">
        <f>VLOOKUP(VLOOKUP($B737,BTS!$E$2:$F$60,2,FALSE),Transpose_Avg_msg_youth!$O$1:$AA$52,6,FALSE)</f>
        <v>0.005192</v>
      </c>
      <c r="I737" s="29">
        <f>VLOOKUP(VLOOKUP($B737,BTS!$E$2:$F$60,2,FALSE),Transpose_Avg_msg_youth!$O$1:$AA$52,7,FALSE)</f>
        <v>0.015184</v>
      </c>
      <c r="J737" s="29">
        <f>VLOOKUP(VLOOKUP($B737,BTS!$E$2:$F$60,2,FALSE),Transpose_Avg_msg_youth!$O$1:$AA$52,8,FALSE)</f>
        <v>0.014522</v>
      </c>
      <c r="K737" s="29">
        <f>VLOOKUP(VLOOKUP($B737,BTS!$E$2:$F$60,2,FALSE),Transpose_Avg_msg_youth!$O$1:$AA$52,9,FALSE)</f>
        <v>0.010157</v>
      </c>
      <c r="L737" s="29">
        <f>VLOOKUP(VLOOKUP($B737,BTS!$E$2:$F$60,2,FALSE),Transpose_Avg_msg_youth!$O$1:$AA$52,10,FALSE)</f>
        <v>0.009691</v>
      </c>
      <c r="M737" s="29">
        <f>VLOOKUP(VLOOKUP($B737,BTS!$E$2:$F$60,2,FALSE),Transpose_Avg_msg_youth!$O$1:$AA$52,11,FALSE)</f>
        <v>0.00468</v>
      </c>
      <c r="N737" s="29">
        <f>VLOOKUP(VLOOKUP($B737,BTS!$E$2:$F$60,2,FALSE),Transpose_Avg_msg_youth!$O$1:$AA$52,12,FALSE)</f>
        <v>0.014089</v>
      </c>
      <c r="O737" s="110">
        <f>VLOOKUP(VLOOKUP($B737,BTS!$E$2:$F$60,2,FALSE),Transpose_Avg_msg_youth!$O$1:$AA$52,13,FALSE)</f>
        <v>0.001238</v>
      </c>
    </row>
    <row r="738" spans="1:15" ht="17" hidden="1" outlineLevel="1" thickBot="1">
      <c r="A738" s="27"/>
      <c r="B738" s="31" t="s">
        <v>142</v>
      </c>
      <c r="C738" s="28">
        <f>VLOOKUP(VLOOKUP($B738,VName,2,FALSE),Regression_msg_youth!$U$7:$AC$57,2,FALSE)</f>
        <v>0</v>
      </c>
      <c r="D738" s="29">
        <f>VLOOKUP(VLOOKUP($B738,BTS!$E$2:$F$60,2,FALSE),Transpose_Avg_msg_youth!$O$1:$AA$52,2,FALSE)</f>
        <v>0.267062314540059</v>
      </c>
      <c r="E738" s="29">
        <f>VLOOKUP(VLOOKUP($B738,BTS!$E$2:$F$60,2,FALSE),Transpose_Avg_msg_youth!$O$1:$AA$52,3,FALSE)</f>
        <v>0.311392405063291</v>
      </c>
      <c r="F738" s="29">
        <f>VLOOKUP(VLOOKUP($B738,BTS!$E$2:$F$60,2,FALSE),Transpose_Avg_msg_youth!$O$1:$AA$52,4,FALSE)</f>
        <v>0.284615384615385</v>
      </c>
      <c r="G738" s="29">
        <f>VLOOKUP(VLOOKUP($B738,BTS!$E$2:$F$60,2,FALSE),Transpose_Avg_msg_youth!$O$1:$AA$52,5,FALSE)</f>
        <v>0.431818181818182</v>
      </c>
      <c r="H738" s="29">
        <f>VLOOKUP(VLOOKUP($B738,BTS!$E$2:$F$60,2,FALSE),Transpose_Avg_msg_youth!$O$1:$AA$52,6,FALSE)</f>
        <v>0.495495495495495</v>
      </c>
      <c r="I738" s="29">
        <f>VLOOKUP(VLOOKUP($B738,BTS!$E$2:$F$60,2,FALSE),Transpose_Avg_msg_youth!$O$1:$AA$52,7,FALSE)</f>
        <v>0.137931034482759</v>
      </c>
      <c r="J738" s="29">
        <f>VLOOKUP(VLOOKUP($B738,BTS!$E$2:$F$60,2,FALSE),Transpose_Avg_msg_youth!$O$1:$AA$52,8,FALSE)</f>
        <v>0.590909090909091</v>
      </c>
      <c r="K738" s="29">
        <f>VLOOKUP(VLOOKUP($B738,BTS!$E$2:$F$60,2,FALSE),Transpose_Avg_msg_youth!$O$1:$AA$52,9,FALSE)</f>
        <v>0.269230769230769</v>
      </c>
      <c r="L738" s="29">
        <f>VLOOKUP(VLOOKUP($B738,BTS!$E$2:$F$60,2,FALSE),Transpose_Avg_msg_youth!$O$1:$AA$52,10,FALSE)</f>
        <v>0.909090909090909</v>
      </c>
      <c r="M738" s="29">
        <f>VLOOKUP(VLOOKUP($B738,BTS!$E$2:$F$60,2,FALSE),Transpose_Avg_msg_youth!$O$1:$AA$52,11,FALSE)</f>
        <v>1</v>
      </c>
      <c r="N738" s="29">
        <f>VLOOKUP(VLOOKUP($B738,BTS!$E$2:$F$60,2,FALSE),Transpose_Avg_msg_youth!$O$1:$AA$52,12,FALSE)</f>
        <v>0.404040404040404</v>
      </c>
      <c r="O738" s="110">
        <f>VLOOKUP(VLOOKUP($B738,BTS!$E$2:$F$60,2,FALSE),Transpose_Avg_msg_youth!$O$1:$AA$52,13,FALSE)</f>
        <v>0.10</v>
      </c>
    </row>
    <row r="739" spans="1:15" ht="17" hidden="1" outlineLevel="1" thickBot="1">
      <c r="A739" s="27"/>
      <c r="B739" s="31" t="s">
        <v>143</v>
      </c>
      <c r="C739" s="28">
        <f>VLOOKUP(VLOOKUP($B739,VName,2,FALSE),Regression_msg_youth!$U$7:$AC$57,2,FALSE)</f>
        <v>0</v>
      </c>
      <c r="D739" s="29">
        <f>VLOOKUP(VLOOKUP($B739,BTS!$E$2:$F$60,2,FALSE),Transpose_Avg_msg_youth!$O$1:$AA$52,2,FALSE)</f>
        <v>0.064477</v>
      </c>
      <c r="E739" s="29">
        <f>VLOOKUP(VLOOKUP($B739,BTS!$E$2:$F$60,2,FALSE),Transpose_Avg_msg_youth!$O$1:$AA$52,3,FALSE)</f>
        <v>0.042467</v>
      </c>
      <c r="F739" s="29">
        <f>VLOOKUP(VLOOKUP($B739,BTS!$E$2:$F$60,2,FALSE),Transpose_Avg_msg_youth!$O$1:$AA$52,4,FALSE)</f>
        <v>0.051669</v>
      </c>
      <c r="G739" s="29">
        <f>VLOOKUP(VLOOKUP($B739,BTS!$E$2:$F$60,2,FALSE),Transpose_Avg_msg_youth!$O$1:$AA$52,5,FALSE)</f>
        <v>0.049529</v>
      </c>
      <c r="H739" s="29">
        <f>VLOOKUP(VLOOKUP($B739,BTS!$E$2:$F$60,2,FALSE),Transpose_Avg_msg_youth!$O$1:$AA$52,6,FALSE)</f>
        <v>0.061038</v>
      </c>
      <c r="I739" s="29">
        <f>VLOOKUP(VLOOKUP($B739,BTS!$E$2:$F$60,2,FALSE),Transpose_Avg_msg_youth!$O$1:$AA$52,7,FALSE)</f>
        <v>0.041407</v>
      </c>
      <c r="J739" s="29">
        <f>VLOOKUP(VLOOKUP($B739,BTS!$E$2:$F$60,2,FALSE),Transpose_Avg_msg_youth!$O$1:$AA$52,8,FALSE)</f>
        <v>0.049486</v>
      </c>
      <c r="K739" s="29">
        <f>VLOOKUP(VLOOKUP($B739,BTS!$E$2:$F$60,2,FALSE),Transpose_Avg_msg_youth!$O$1:$AA$52,9,FALSE)</f>
        <v>0.055378</v>
      </c>
      <c r="L739" s="29">
        <f>VLOOKUP(VLOOKUP($B739,BTS!$E$2:$F$60,2,FALSE),Transpose_Avg_msg_youth!$O$1:$AA$52,10,FALSE)</f>
        <v>0.042309</v>
      </c>
      <c r="M739" s="29">
        <f>VLOOKUP(VLOOKUP($B739,BTS!$E$2:$F$60,2,FALSE),Transpose_Avg_msg_youth!$O$1:$AA$52,11,FALSE)</f>
        <v>0.054896</v>
      </c>
      <c r="N739" s="29">
        <f>VLOOKUP(VLOOKUP($B739,BTS!$E$2:$F$60,2,FALSE),Transpose_Avg_msg_youth!$O$1:$AA$52,12,FALSE)</f>
        <v>0.057901</v>
      </c>
      <c r="O739" s="110">
        <f>VLOOKUP(VLOOKUP($B739,BTS!$E$2:$F$60,2,FALSE),Transpose_Avg_msg_youth!$O$1:$AA$52,13,FALSE)</f>
        <v>0.059977</v>
      </c>
    </row>
    <row r="740" spans="1:15" ht="17" hidden="1" outlineLevel="1" thickBot="1">
      <c r="A740" s="27"/>
      <c r="B740" s="31" t="s">
        <v>144</v>
      </c>
      <c r="C740" s="28">
        <f>VLOOKUP(VLOOKUP($B740,VName,2,FALSE),Regression_msg_youth!$U$7:$AC$57,2,FALSE)</f>
        <v>0</v>
      </c>
      <c r="D740" s="29">
        <f>VLOOKUP(VLOOKUP($B740,BTS!$E$2:$F$60,2,FALSE),Transpose_Avg_msg_youth!$O$1:$AA$52,2,FALSE)</f>
        <v>0.140772</v>
      </c>
      <c r="E740" s="29">
        <f>VLOOKUP(VLOOKUP($B740,BTS!$E$2:$F$60,2,FALSE),Transpose_Avg_msg_youth!$O$1:$AA$52,3,FALSE)</f>
        <v>0.304375</v>
      </c>
      <c r="F740" s="29">
        <f>VLOOKUP(VLOOKUP($B740,BTS!$E$2:$F$60,2,FALSE),Transpose_Avg_msg_youth!$O$1:$AA$52,4,FALSE)</f>
        <v>0.225784</v>
      </c>
      <c r="G740" s="29">
        <f>VLOOKUP(VLOOKUP($B740,BTS!$E$2:$F$60,2,FALSE),Transpose_Avg_msg_youth!$O$1:$AA$52,5,FALSE)</f>
        <v>0.241784</v>
      </c>
      <c r="H740" s="29">
        <f>VLOOKUP(VLOOKUP($B740,BTS!$E$2:$F$60,2,FALSE),Transpose_Avg_msg_youth!$O$1:$AA$52,6,FALSE)</f>
        <v>0.084707</v>
      </c>
      <c r="I740" s="29">
        <f>VLOOKUP(VLOOKUP($B740,BTS!$E$2:$F$60,2,FALSE),Transpose_Avg_msg_youth!$O$1:$AA$52,7,FALSE)</f>
        <v>0.175511</v>
      </c>
      <c r="J740" s="29">
        <f>VLOOKUP(VLOOKUP($B740,BTS!$E$2:$F$60,2,FALSE),Transpose_Avg_msg_youth!$O$1:$AA$52,8,FALSE)</f>
        <v>0.158481</v>
      </c>
      <c r="K740" s="29">
        <f>VLOOKUP(VLOOKUP($B740,BTS!$E$2:$F$60,2,FALSE),Transpose_Avg_msg_youth!$O$1:$AA$52,9,FALSE)</f>
        <v>0.143471</v>
      </c>
      <c r="L740" s="29">
        <f>VLOOKUP(VLOOKUP($B740,BTS!$E$2:$F$60,2,FALSE),Transpose_Avg_msg_youth!$O$1:$AA$52,10,FALSE)</f>
        <v>0.289936</v>
      </c>
      <c r="M740" s="29">
        <f>VLOOKUP(VLOOKUP($B740,BTS!$E$2:$F$60,2,FALSE),Transpose_Avg_msg_youth!$O$1:$AA$52,11,FALSE)</f>
        <v>0.155823</v>
      </c>
      <c r="N740" s="29">
        <f>VLOOKUP(VLOOKUP($B740,BTS!$E$2:$F$60,2,FALSE),Transpose_Avg_msg_youth!$O$1:$AA$52,12,FALSE)</f>
        <v>0.206352</v>
      </c>
      <c r="O740" s="110">
        <f>VLOOKUP(VLOOKUP($B740,BTS!$E$2:$F$60,2,FALSE),Transpose_Avg_msg_youth!$O$1:$AA$52,13,FALSE)</f>
        <v>0.089479</v>
      </c>
    </row>
    <row r="741" spans="1:15" ht="17" hidden="1" outlineLevel="1" thickBot="1">
      <c r="A741" s="27"/>
      <c r="B741" s="30" t="s">
        <v>190</v>
      </c>
      <c r="C741" s="28">
        <f>VLOOKUP(VLOOKUP($B741,VName,2,FALSE),Regression_msg_youth!$U$7:$AC$57,2,FALSE)</f>
        <v>0</v>
      </c>
      <c r="D741" s="29">
        <f>VLOOKUP(VLOOKUP($B741,BTS!$E$2:$F$60,2,FALSE),Transpose_Avg_msg_youth!$O$1:$AA$52,2,FALSE)</f>
        <v>0.032467</v>
      </c>
      <c r="E741" s="29">
        <f>VLOOKUP(VLOOKUP($B741,BTS!$E$2:$F$60,2,FALSE),Transpose_Avg_msg_youth!$O$1:$AA$52,3,FALSE)</f>
        <v>0.032168</v>
      </c>
      <c r="F741" s="29">
        <f>VLOOKUP(VLOOKUP($B741,BTS!$E$2:$F$60,2,FALSE),Transpose_Avg_msg_youth!$O$1:$AA$52,4,FALSE)</f>
        <v>0.041736</v>
      </c>
      <c r="G741" s="29">
        <f>VLOOKUP(VLOOKUP($B741,BTS!$E$2:$F$60,2,FALSE),Transpose_Avg_msg_youth!$O$1:$AA$52,5,FALSE)</f>
        <v>0.031245</v>
      </c>
      <c r="H741" s="29">
        <f>VLOOKUP(VLOOKUP($B741,BTS!$E$2:$F$60,2,FALSE),Transpose_Avg_msg_youth!$O$1:$AA$52,6,FALSE)</f>
        <v>0.058558</v>
      </c>
      <c r="I741" s="29">
        <f>VLOOKUP(VLOOKUP($B741,BTS!$E$2:$F$60,2,FALSE),Transpose_Avg_msg_youth!$O$1:$AA$52,7,FALSE)</f>
        <v>0.036335</v>
      </c>
      <c r="J741" s="29">
        <f>VLOOKUP(VLOOKUP($B741,BTS!$E$2:$F$60,2,FALSE),Transpose_Avg_msg_youth!$O$1:$AA$52,8,FALSE)</f>
        <v>0.035314</v>
      </c>
      <c r="K741" s="29">
        <f>VLOOKUP(VLOOKUP($B741,BTS!$E$2:$F$60,2,FALSE),Transpose_Avg_msg_youth!$O$1:$AA$52,9,FALSE)</f>
        <v>0.031958</v>
      </c>
      <c r="L741" s="29">
        <f>VLOOKUP(VLOOKUP($B741,BTS!$E$2:$F$60,2,FALSE),Transpose_Avg_msg_youth!$O$1:$AA$52,10,FALSE)</f>
        <v>0.026898</v>
      </c>
      <c r="M741" s="29">
        <f>VLOOKUP(VLOOKUP($B741,BTS!$E$2:$F$60,2,FALSE),Transpose_Avg_msg_youth!$O$1:$AA$52,11,FALSE)</f>
        <v>0.041742</v>
      </c>
      <c r="N741" s="29">
        <f>VLOOKUP(VLOOKUP($B741,BTS!$E$2:$F$60,2,FALSE),Transpose_Avg_msg_youth!$O$1:$AA$52,12,FALSE)</f>
        <v>0.0326</v>
      </c>
      <c r="O741" s="110">
        <f>VLOOKUP(VLOOKUP($B741,BTS!$E$2:$F$60,2,FALSE),Transpose_Avg_msg_youth!$O$1:$AA$52,13,FALSE)</f>
        <v>0.055496</v>
      </c>
    </row>
    <row r="742" spans="1:15" ht="17" hidden="1" outlineLevel="1" thickBot="1">
      <c r="A742" s="27"/>
      <c r="B742" s="32" t="s">
        <v>146</v>
      </c>
      <c r="C742" s="28">
        <f>VLOOKUP(VLOOKUP($B742,VName,2,FALSE),Regression_msg_youth!$U$7:$AC$57,2,FALSE)</f>
        <v>0</v>
      </c>
      <c r="D742" s="29">
        <f>VLOOKUP(VLOOKUP($B742,BTS!$E$2:$F$60,2,FALSE),Transpose_Avg_msg_youth!$O$1:$AA$52,2,FALSE)</f>
        <v>0.23273</v>
      </c>
      <c r="E742" s="29">
        <f>VLOOKUP(VLOOKUP($B742,BTS!$E$2:$F$60,2,FALSE),Transpose_Avg_msg_youth!$O$1:$AA$52,3,FALSE)</f>
        <v>0.212331</v>
      </c>
      <c r="F742" s="29">
        <f>VLOOKUP(VLOOKUP($B742,BTS!$E$2:$F$60,2,FALSE),Transpose_Avg_msg_youth!$O$1:$AA$52,4,FALSE)</f>
        <v>0.22685</v>
      </c>
      <c r="G742" s="29">
        <f>VLOOKUP(VLOOKUP($B742,BTS!$E$2:$F$60,2,FALSE),Transpose_Avg_msg_youth!$O$1:$AA$52,5,FALSE)</f>
        <v>0.247493</v>
      </c>
      <c r="H742" s="29">
        <f>VLOOKUP(VLOOKUP($B742,BTS!$E$2:$F$60,2,FALSE),Transpose_Avg_msg_youth!$O$1:$AA$52,6,FALSE)</f>
        <v>0.19837</v>
      </c>
      <c r="I742" s="29">
        <f>VLOOKUP(VLOOKUP($B742,BTS!$E$2:$F$60,2,FALSE),Transpose_Avg_msg_youth!$O$1:$AA$52,7,FALSE)</f>
        <v>0.293563</v>
      </c>
      <c r="J742" s="29">
        <f>VLOOKUP(VLOOKUP($B742,BTS!$E$2:$F$60,2,FALSE),Transpose_Avg_msg_youth!$O$1:$AA$52,8,FALSE)</f>
        <v>0.262876</v>
      </c>
      <c r="K742" s="29">
        <f>VLOOKUP(VLOOKUP($B742,BTS!$E$2:$F$60,2,FALSE),Transpose_Avg_msg_youth!$O$1:$AA$52,9,FALSE)</f>
        <v>0.288302</v>
      </c>
      <c r="L742" s="29">
        <f>VLOOKUP(VLOOKUP($B742,BTS!$E$2:$F$60,2,FALSE),Transpose_Avg_msg_youth!$O$1:$AA$52,10,FALSE)</f>
        <v>0.194429</v>
      </c>
      <c r="M742" s="29">
        <f>VLOOKUP(VLOOKUP($B742,BTS!$E$2:$F$60,2,FALSE),Transpose_Avg_msg_youth!$O$1:$AA$52,11,FALSE)</f>
        <v>0.221184</v>
      </c>
      <c r="N742" s="29">
        <f>VLOOKUP(VLOOKUP($B742,BTS!$E$2:$F$60,2,FALSE),Transpose_Avg_msg_youth!$O$1:$AA$52,12,FALSE)</f>
        <v>0.223663</v>
      </c>
      <c r="O742" s="110">
        <f>VLOOKUP(VLOOKUP($B742,BTS!$E$2:$F$60,2,FALSE),Transpose_Avg_msg_youth!$O$1:$AA$52,13,FALSE)</f>
        <v>0.246757</v>
      </c>
    </row>
    <row r="743" spans="1:15" ht="17" hidden="1" outlineLevel="1" thickBot="1">
      <c r="A743" s="27"/>
      <c r="B743" s="30" t="s">
        <v>147</v>
      </c>
      <c r="C743" s="28">
        <f>VLOOKUP(VLOOKUP($B743,VName,2,FALSE),Regression_msg_youth!$U$7:$AC$57,2,FALSE)</f>
        <v>0</v>
      </c>
      <c r="D743" s="29">
        <f>VLOOKUP(VLOOKUP($B743,BTS!$E$2:$F$60,2,FALSE),Transpose_Avg_msg_youth!$O$1:$AA$52,2,FALSE)</f>
        <v>0.123562</v>
      </c>
      <c r="E743" s="29">
        <f>VLOOKUP(VLOOKUP($B743,BTS!$E$2:$F$60,2,FALSE),Transpose_Avg_msg_youth!$O$1:$AA$52,3,FALSE)</f>
        <v>0.088726</v>
      </c>
      <c r="F743" s="29">
        <f>VLOOKUP(VLOOKUP($B743,BTS!$E$2:$F$60,2,FALSE),Transpose_Avg_msg_youth!$O$1:$AA$52,4,FALSE)</f>
        <v>0.093723</v>
      </c>
      <c r="G743" s="29">
        <f>VLOOKUP(VLOOKUP($B743,BTS!$E$2:$F$60,2,FALSE),Transpose_Avg_msg_youth!$O$1:$AA$52,5,FALSE)</f>
        <v>0.105381</v>
      </c>
      <c r="H743" s="29">
        <f>VLOOKUP(VLOOKUP($B743,BTS!$E$2:$F$60,2,FALSE),Transpose_Avg_msg_youth!$O$1:$AA$52,6,FALSE)</f>
        <v>0.121901</v>
      </c>
      <c r="I743" s="29">
        <f>VLOOKUP(VLOOKUP($B743,BTS!$E$2:$F$60,2,FALSE),Transpose_Avg_msg_youth!$O$1:$AA$52,7,FALSE)</f>
        <v>0.105727</v>
      </c>
      <c r="J743" s="29">
        <f>VLOOKUP(VLOOKUP($B743,BTS!$E$2:$F$60,2,FALSE),Transpose_Avg_msg_youth!$O$1:$AA$52,8,FALSE)</f>
        <v>0.113968</v>
      </c>
      <c r="K743" s="29">
        <f>VLOOKUP(VLOOKUP($B743,BTS!$E$2:$F$60,2,FALSE),Transpose_Avg_msg_youth!$O$1:$AA$52,9,FALSE)</f>
        <v>0.120518</v>
      </c>
      <c r="L743" s="29">
        <f>VLOOKUP(VLOOKUP($B743,BTS!$E$2:$F$60,2,FALSE),Transpose_Avg_msg_youth!$O$1:$AA$52,10,FALSE)</f>
        <v>0.095935</v>
      </c>
      <c r="M743" s="29">
        <f>VLOOKUP(VLOOKUP($B743,BTS!$E$2:$F$60,2,FALSE),Transpose_Avg_msg_youth!$O$1:$AA$52,11,FALSE)</f>
        <v>0.116922</v>
      </c>
      <c r="N743" s="29">
        <f>VLOOKUP(VLOOKUP($B743,BTS!$E$2:$F$60,2,FALSE),Transpose_Avg_msg_youth!$O$1:$AA$52,12,FALSE)</f>
        <v>0.102044</v>
      </c>
      <c r="O743" s="110">
        <f>VLOOKUP(VLOOKUP($B743,BTS!$E$2:$F$60,2,FALSE),Transpose_Avg_msg_youth!$O$1:$AA$52,13,FALSE)</f>
        <v>0.090521</v>
      </c>
    </row>
    <row r="744" spans="1:15" ht="17" hidden="1" outlineLevel="1" thickBot="1">
      <c r="A744" s="27"/>
      <c r="B744" s="30" t="s">
        <v>148</v>
      </c>
      <c r="C744" s="28">
        <f>VLOOKUP(VLOOKUP($B744,VName,2,FALSE),Regression_msg_youth!$U$7:$AC$57,2,FALSE)</f>
        <v>0</v>
      </c>
      <c r="D744" s="29">
        <f>VLOOKUP(VLOOKUP($B744,BTS!$E$2:$F$60,2,FALSE),Transpose_Avg_msg_youth!$O$1:$AA$52,2,FALSE)</f>
        <v>0.039221</v>
      </c>
      <c r="E744" s="29">
        <f>VLOOKUP(VLOOKUP($B744,BTS!$E$2:$F$60,2,FALSE),Transpose_Avg_msg_youth!$O$1:$AA$52,3,FALSE)</f>
        <v>0.028498</v>
      </c>
      <c r="F744" s="29">
        <f>VLOOKUP(VLOOKUP($B744,BTS!$E$2:$F$60,2,FALSE),Transpose_Avg_msg_youth!$O$1:$AA$52,4,FALSE)</f>
        <v>0.03138</v>
      </c>
      <c r="G744" s="29">
        <f>VLOOKUP(VLOOKUP($B744,BTS!$E$2:$F$60,2,FALSE),Transpose_Avg_msg_youth!$O$1:$AA$52,5,FALSE)</f>
        <v>0.027089</v>
      </c>
      <c r="H744" s="29">
        <f>VLOOKUP(VLOOKUP($B744,BTS!$E$2:$F$60,2,FALSE),Transpose_Avg_msg_youth!$O$1:$AA$52,6,FALSE)</f>
        <v>0.028421</v>
      </c>
      <c r="I744" s="29">
        <f>VLOOKUP(VLOOKUP($B744,BTS!$E$2:$F$60,2,FALSE),Transpose_Avg_msg_youth!$O$1:$AA$52,7,FALSE)</f>
        <v>0.027355</v>
      </c>
      <c r="J744" s="29">
        <f>VLOOKUP(VLOOKUP($B744,BTS!$E$2:$F$60,2,FALSE),Transpose_Avg_msg_youth!$O$1:$AA$52,8,FALSE)</f>
        <v>0.029118</v>
      </c>
      <c r="K744" s="29">
        <f>VLOOKUP(VLOOKUP($B744,BTS!$E$2:$F$60,2,FALSE),Transpose_Avg_msg_youth!$O$1:$AA$52,9,FALSE)</f>
        <v>0.025794</v>
      </c>
      <c r="L744" s="29">
        <f>VLOOKUP(VLOOKUP($B744,BTS!$E$2:$F$60,2,FALSE),Transpose_Avg_msg_youth!$O$1:$AA$52,10,FALSE)</f>
        <v>0.021778</v>
      </c>
      <c r="M744" s="29">
        <f>VLOOKUP(VLOOKUP($B744,BTS!$E$2:$F$60,2,FALSE),Transpose_Avg_msg_youth!$O$1:$AA$52,11,FALSE)</f>
        <v>0.024742</v>
      </c>
      <c r="N744" s="29">
        <f>VLOOKUP(VLOOKUP($B744,BTS!$E$2:$F$60,2,FALSE),Transpose_Avg_msg_youth!$O$1:$AA$52,12,FALSE)</f>
        <v>0.029576</v>
      </c>
      <c r="O744" s="110">
        <f>VLOOKUP(VLOOKUP($B744,BTS!$E$2:$F$60,2,FALSE),Transpose_Avg_msg_youth!$O$1:$AA$52,13,FALSE)</f>
        <v>0.033121</v>
      </c>
    </row>
    <row r="745" spans="1:15" ht="17" hidden="1" outlineLevel="1" thickBot="1">
      <c r="A745" s="27"/>
      <c r="B745" s="30" t="s">
        <v>149</v>
      </c>
      <c r="C745" s="28">
        <f>VLOOKUP(VLOOKUP($B745,VName,2,FALSE),Regression_msg_youth!$U$7:$AC$57,2,FALSE)</f>
        <v>0</v>
      </c>
      <c r="D745" s="29">
        <f>VLOOKUP(VLOOKUP($B745,BTS!$E$2:$F$60,2,FALSE),Transpose_Avg_msg_youth!$O$1:$AA$52,2,FALSE)</f>
        <v>0.007448999999999961</v>
      </c>
      <c r="E745" s="29">
        <f>VLOOKUP(VLOOKUP($B745,BTS!$E$2:$F$60,2,FALSE),Transpose_Avg_msg_youth!$O$1:$AA$52,3,FALSE)</f>
        <v>0.008171500000000002</v>
      </c>
      <c r="F745" s="29">
        <f>VLOOKUP(VLOOKUP($B745,BTS!$E$2:$F$60,2,FALSE),Transpose_Avg_msg_youth!$O$1:$AA$52,4,FALSE)</f>
        <v>0.010213499999999997</v>
      </c>
      <c r="G745" s="29">
        <f>VLOOKUP(VLOOKUP($B745,BTS!$E$2:$F$60,2,FALSE),Transpose_Avg_msg_youth!$O$1:$AA$52,5,FALSE)</f>
        <v>0.00864549999999999</v>
      </c>
      <c r="H745" s="29">
        <f>VLOOKUP(VLOOKUP($B745,BTS!$E$2:$F$60,2,FALSE),Transpose_Avg_msg_youth!$O$1:$AA$52,6,FALSE)</f>
        <v>0.009118500000000005</v>
      </c>
      <c r="I745" s="29">
        <f>VLOOKUP(VLOOKUP($B745,BTS!$E$2:$F$60,2,FALSE),Transpose_Avg_msg_youth!$O$1:$AA$52,7,FALSE)</f>
        <v>0.009180000000000002</v>
      </c>
      <c r="J745" s="29">
        <f>VLOOKUP(VLOOKUP($B745,BTS!$E$2:$F$60,2,FALSE),Transpose_Avg_msg_youth!$O$1:$AA$52,8,FALSE)</f>
        <v>0.011161499999999994</v>
      </c>
      <c r="K745" s="29">
        <f>VLOOKUP(VLOOKUP($B745,BTS!$E$2:$F$60,2,FALSE),Transpose_Avg_msg_youth!$O$1:$AA$52,9,FALSE)</f>
        <v>0.010711499999999995</v>
      </c>
      <c r="L745" s="29">
        <f>VLOOKUP(VLOOKUP($B745,BTS!$E$2:$F$60,2,FALSE),Transpose_Avg_msg_youth!$O$1:$AA$52,10,FALSE)</f>
        <v>0.006631999999999999</v>
      </c>
      <c r="M745" s="29">
        <f>VLOOKUP(VLOOKUP($B745,BTS!$E$2:$F$60,2,FALSE),Transpose_Avg_msg_youth!$O$1:$AA$52,11,FALSE)</f>
        <v>0.005845</v>
      </c>
      <c r="N745" s="29">
        <f>VLOOKUP(VLOOKUP($B745,BTS!$E$2:$F$60,2,FALSE),Transpose_Avg_msg_youth!$O$1:$AA$52,12,FALSE)</f>
        <v>0.01055800000000003</v>
      </c>
      <c r="O745" s="110">
        <f>VLOOKUP(VLOOKUP($B745,BTS!$E$2:$F$60,2,FALSE),Transpose_Avg_msg_youth!$O$1:$AA$52,13,FALSE)</f>
        <v>0.013222000000000008</v>
      </c>
    </row>
    <row r="746" spans="1:15" ht="17" hidden="1" outlineLevel="1" thickBot="1">
      <c r="A746" s="27"/>
      <c r="B746" s="30" t="s">
        <v>150</v>
      </c>
      <c r="C746" s="28">
        <f>VLOOKUP(VLOOKUP($B746,VName,2,FALSE),Regression_msg_youth!$U$7:$AC$57,2,FALSE)</f>
        <v>0</v>
      </c>
      <c r="D746" s="29">
        <f>VLOOKUP(VLOOKUP($B746,BTS!$E$2:$F$60,2,FALSE),Transpose_Avg_msg_youth!$O$1:$AA$52,2,FALSE)</f>
        <v>0.03246699999999991</v>
      </c>
      <c r="E746" s="29">
        <f>VLOOKUP(VLOOKUP($B746,BTS!$E$2:$F$60,2,FALSE),Transpose_Avg_msg_youth!$O$1:$AA$52,3,FALSE)</f>
        <v>0.029231999999999994</v>
      </c>
      <c r="F746" s="29">
        <f>VLOOKUP(VLOOKUP($B746,BTS!$E$2:$F$60,2,FALSE),Transpose_Avg_msg_youth!$O$1:$AA$52,4,FALSE)</f>
        <v>0.042667500000000205</v>
      </c>
      <c r="G746" s="29">
        <f>VLOOKUP(VLOOKUP($B746,BTS!$E$2:$F$60,2,FALSE),Transpose_Avg_msg_youth!$O$1:$AA$52,5,FALSE)</f>
        <v>0.03177349999999996</v>
      </c>
      <c r="H746" s="29">
        <f>VLOOKUP(VLOOKUP($B746,BTS!$E$2:$F$60,2,FALSE),Transpose_Avg_msg_youth!$O$1:$AA$52,6,FALSE)</f>
        <v>0.06380900000000002</v>
      </c>
      <c r="I746" s="29">
        <f>VLOOKUP(VLOOKUP($B746,BTS!$E$2:$F$60,2,FALSE),Transpose_Avg_msg_youth!$O$1:$AA$52,7,FALSE)</f>
        <v>0.0378385</v>
      </c>
      <c r="J746" s="29">
        <f>VLOOKUP(VLOOKUP($B746,BTS!$E$2:$F$60,2,FALSE),Transpose_Avg_msg_youth!$O$1:$AA$52,8,FALSE)</f>
        <v>0.03695999999999999</v>
      </c>
      <c r="K746" s="29">
        <f>VLOOKUP(VLOOKUP($B746,BTS!$E$2:$F$60,2,FALSE),Transpose_Avg_msg_youth!$O$1:$AA$52,9,FALSE)</f>
        <v>0.031727</v>
      </c>
      <c r="L746" s="29">
        <f>VLOOKUP(VLOOKUP($B746,BTS!$E$2:$F$60,2,FALSE),Transpose_Avg_msg_youth!$O$1:$AA$52,10,FALSE)</f>
        <v>0.026024500000000006</v>
      </c>
      <c r="M746" s="29">
        <f>VLOOKUP(VLOOKUP($B746,BTS!$E$2:$F$60,2,FALSE),Transpose_Avg_msg_youth!$O$1:$AA$52,11,FALSE)</f>
        <v>0.041787500000000005</v>
      </c>
      <c r="N746" s="29">
        <f>VLOOKUP(VLOOKUP($B746,BTS!$E$2:$F$60,2,FALSE),Transpose_Avg_msg_youth!$O$1:$AA$52,12,FALSE)</f>
        <v>0.032702499999999954</v>
      </c>
      <c r="O746" s="110">
        <f>VLOOKUP(VLOOKUP($B746,BTS!$E$2:$F$60,2,FALSE),Transpose_Avg_msg_youth!$O$1:$AA$52,13,FALSE)</f>
        <v>0.06102650000000005</v>
      </c>
    </row>
    <row r="747" spans="1:15" ht="17" hidden="1" outlineLevel="1" thickBot="1">
      <c r="A747" s="27"/>
      <c r="B747" s="30" t="s">
        <v>151</v>
      </c>
      <c r="C747" s="28">
        <f>VLOOKUP(VLOOKUP($B747,VName,2,FALSE),Regression_msg_youth!$U$7:$AC$57,2,FALSE)</f>
        <v>0</v>
      </c>
      <c r="D747" s="29">
        <f>VLOOKUP(VLOOKUP($B747,BTS!$E$2:$F$60,2,FALSE),Transpose_Avg_msg_youth!$O$1:$AA$52,2,FALSE)</f>
        <v>0.09328099999999956</v>
      </c>
      <c r="E747" s="29">
        <f>VLOOKUP(VLOOKUP($B747,BTS!$E$2:$F$60,2,FALSE),Transpose_Avg_msg_youth!$O$1:$AA$52,3,FALSE)</f>
        <v>0.0782374999999998</v>
      </c>
      <c r="F747" s="29">
        <f>VLOOKUP(VLOOKUP($B747,BTS!$E$2:$F$60,2,FALSE),Transpose_Avg_msg_youth!$O$1:$AA$52,4,FALSE)</f>
        <v>0.08702749999999979</v>
      </c>
      <c r="G747" s="29">
        <f>VLOOKUP(VLOOKUP($B747,BTS!$E$2:$F$60,2,FALSE),Transpose_Avg_msg_youth!$O$1:$AA$52,5,FALSE)</f>
        <v>0.07060499999999992</v>
      </c>
      <c r="H747" s="29">
        <f>VLOOKUP(VLOOKUP($B747,BTS!$E$2:$F$60,2,FALSE),Transpose_Avg_msg_youth!$O$1:$AA$52,6,FALSE)</f>
        <v>0.1358710000000004</v>
      </c>
      <c r="I747" s="29">
        <f>VLOOKUP(VLOOKUP($B747,BTS!$E$2:$F$60,2,FALSE),Transpose_Avg_msg_youth!$O$1:$AA$52,7,FALSE)</f>
        <v>0.076681</v>
      </c>
      <c r="J747" s="29">
        <f>VLOOKUP(VLOOKUP($B747,BTS!$E$2:$F$60,2,FALSE),Transpose_Avg_msg_youth!$O$1:$AA$52,8,FALSE)</f>
        <v>0.055844000000000005</v>
      </c>
      <c r="K747" s="29">
        <f>VLOOKUP(VLOOKUP($B747,BTS!$E$2:$F$60,2,FALSE),Transpose_Avg_msg_youth!$O$1:$AA$52,9,FALSE)</f>
        <v>0.07654449999999999</v>
      </c>
      <c r="L747" s="29">
        <f>VLOOKUP(VLOOKUP($B747,BTS!$E$2:$F$60,2,FALSE),Transpose_Avg_msg_youth!$O$1:$AA$52,10,FALSE)</f>
        <v>0.08461549999999998</v>
      </c>
      <c r="M747" s="29">
        <f>VLOOKUP(VLOOKUP($B747,BTS!$E$2:$F$60,2,FALSE),Transpose_Avg_msg_youth!$O$1:$AA$52,11,FALSE)</f>
        <v>0.08705750000000001</v>
      </c>
      <c r="N747" s="29">
        <f>VLOOKUP(VLOOKUP($B747,BTS!$E$2:$F$60,2,FALSE),Transpose_Avg_msg_youth!$O$1:$AA$52,12,FALSE)</f>
        <v>0.10350949999999978</v>
      </c>
      <c r="O747" s="110">
        <f>VLOOKUP(VLOOKUP($B747,BTS!$E$2:$F$60,2,FALSE),Transpose_Avg_msg_youth!$O$1:$AA$52,13,FALSE)</f>
        <v>0.18090400000000006</v>
      </c>
    </row>
    <row r="748" spans="1:15" ht="17" hidden="1" outlineLevel="1" thickBot="1">
      <c r="A748" s="27"/>
      <c r="B748" s="30" t="s">
        <v>152</v>
      </c>
      <c r="C748" s="28">
        <f>VLOOKUP(VLOOKUP($B748,VName,2,FALSE),Regression_msg_youth!$U$7:$AC$57,2,FALSE)</f>
        <v>1.2293861697679</v>
      </c>
      <c r="D748" s="29">
        <f>VLOOKUP(VLOOKUP($B748,BTS!$E$2:$F$60,2,FALSE),Transpose_Avg_msg_youth!$O$1:$AA$52,2,FALSE)</f>
        <v>0.23071649999999977</v>
      </c>
      <c r="E748" s="29">
        <f>VLOOKUP(VLOOKUP($B748,BTS!$E$2:$F$60,2,FALSE),Transpose_Avg_msg_youth!$O$1:$AA$52,3,FALSE)</f>
        <v>0.1919460000000003</v>
      </c>
      <c r="F748" s="29">
        <f>VLOOKUP(VLOOKUP($B748,BTS!$E$2:$F$60,2,FALSE),Transpose_Avg_msg_youth!$O$1:$AA$52,4,FALSE)</f>
        <v>0.21512149999999947</v>
      </c>
      <c r="G748" s="29">
        <f>VLOOKUP(VLOOKUP($B748,BTS!$E$2:$F$60,2,FALSE),Transpose_Avg_msg_youth!$O$1:$AA$52,5,FALSE)</f>
        <v>0.23730249999999997</v>
      </c>
      <c r="H748" s="29">
        <f>VLOOKUP(VLOOKUP($B748,BTS!$E$2:$F$60,2,FALSE),Transpose_Avg_msg_youth!$O$1:$AA$52,6,FALSE)</f>
        <v>0.18793899999999975</v>
      </c>
      <c r="I748" s="29">
        <f>VLOOKUP(VLOOKUP($B748,BTS!$E$2:$F$60,2,FALSE),Transpose_Avg_msg_youth!$O$1:$AA$52,7,FALSE)</f>
        <v>0.2999124999999999</v>
      </c>
      <c r="J748" s="29">
        <f>VLOOKUP(VLOOKUP($B748,BTS!$E$2:$F$60,2,FALSE),Transpose_Avg_msg_youth!$O$1:$AA$52,8,FALSE)</f>
        <v>0.26063000000000014</v>
      </c>
      <c r="K748" s="29">
        <f>VLOOKUP(VLOOKUP($B748,BTS!$E$2:$F$60,2,FALSE),Transpose_Avg_msg_youth!$O$1:$AA$52,9,FALSE)</f>
        <v>0.27216299999999993</v>
      </c>
      <c r="L748" s="29">
        <f>VLOOKUP(VLOOKUP($B748,BTS!$E$2:$F$60,2,FALSE),Transpose_Avg_msg_youth!$O$1:$AA$52,10,FALSE)</f>
        <v>0.18344700000000008</v>
      </c>
      <c r="M748" s="29">
        <f>VLOOKUP(VLOOKUP($B748,BTS!$E$2:$F$60,2,FALSE),Transpose_Avg_msg_youth!$O$1:$AA$52,11,FALSE)</f>
        <v>0.21091100000000002</v>
      </c>
      <c r="N748" s="29">
        <f>VLOOKUP(VLOOKUP($B748,BTS!$E$2:$F$60,2,FALSE),Transpose_Avg_msg_youth!$O$1:$AA$52,12,FALSE)</f>
        <v>0.2240280000000002</v>
      </c>
      <c r="O748" s="110">
        <f>VLOOKUP(VLOOKUP($B748,BTS!$E$2:$F$60,2,FALSE),Transpose_Avg_msg_youth!$O$1:$AA$52,13,FALSE)</f>
        <v>0.23824450000000005</v>
      </c>
    </row>
    <row r="749" spans="1:15" ht="17" hidden="1" outlineLevel="1" thickBot="1">
      <c r="A749" s="27"/>
      <c r="B749" s="30" t="s">
        <v>153</v>
      </c>
      <c r="C749" s="28">
        <f>VLOOKUP(VLOOKUP($B749,VName,2,FALSE),Regression_msg_youth!$U$7:$AC$57,2,FALSE)</f>
        <v>0</v>
      </c>
      <c r="D749" s="29">
        <f>VLOOKUP(VLOOKUP($B749,BTS!$E$2:$F$60,2,FALSE),Transpose_Avg_msg_youth!$O$1:$AA$52,2,FALSE)</f>
        <v>0.12511950000000022</v>
      </c>
      <c r="E749" s="29">
        <f>VLOOKUP(VLOOKUP($B749,BTS!$E$2:$F$60,2,FALSE),Transpose_Avg_msg_youth!$O$1:$AA$52,3,FALSE)</f>
        <v>0.08074950000000011</v>
      </c>
      <c r="F749" s="29">
        <f>VLOOKUP(VLOOKUP($B749,BTS!$E$2:$F$60,2,FALSE),Transpose_Avg_msg_youth!$O$1:$AA$52,4,FALSE)</f>
        <v>0.09130499999999975</v>
      </c>
      <c r="G749" s="29">
        <f>VLOOKUP(VLOOKUP($B749,BTS!$E$2:$F$60,2,FALSE),Transpose_Avg_msg_youth!$O$1:$AA$52,5,FALSE)</f>
        <v>0.102906</v>
      </c>
      <c r="H749" s="29">
        <f>VLOOKUP(VLOOKUP($B749,BTS!$E$2:$F$60,2,FALSE),Transpose_Avg_msg_youth!$O$1:$AA$52,6,FALSE)</f>
        <v>0.11792549999999971</v>
      </c>
      <c r="I749" s="29">
        <f>VLOOKUP(VLOOKUP($B749,BTS!$E$2:$F$60,2,FALSE),Transpose_Avg_msg_youth!$O$1:$AA$52,7,FALSE)</f>
        <v>0.10865600000000003</v>
      </c>
      <c r="J749" s="29">
        <f>VLOOKUP(VLOOKUP($B749,BTS!$E$2:$F$60,2,FALSE),Transpose_Avg_msg_youth!$O$1:$AA$52,8,FALSE)</f>
        <v>0.1085485</v>
      </c>
      <c r="K749" s="29">
        <f>VLOOKUP(VLOOKUP($B749,BTS!$E$2:$F$60,2,FALSE),Transpose_Avg_msg_youth!$O$1:$AA$52,9,FALSE)</f>
        <v>0.1210195</v>
      </c>
      <c r="L749" s="29">
        <f>VLOOKUP(VLOOKUP($B749,BTS!$E$2:$F$60,2,FALSE),Transpose_Avg_msg_youth!$O$1:$AA$52,10,FALSE)</f>
        <v>0.09888500000000003</v>
      </c>
      <c r="M749" s="29">
        <f>VLOOKUP(VLOOKUP($B749,BTS!$E$2:$F$60,2,FALSE),Transpose_Avg_msg_youth!$O$1:$AA$52,11,FALSE)</f>
        <v>0.11986050000000002</v>
      </c>
      <c r="N749" s="29">
        <f>VLOOKUP(VLOOKUP($B749,BTS!$E$2:$F$60,2,FALSE),Transpose_Avg_msg_youth!$O$1:$AA$52,12,FALSE)</f>
        <v>0.09853000000000015</v>
      </c>
      <c r="O749" s="110">
        <f>VLOOKUP(VLOOKUP($B749,BTS!$E$2:$F$60,2,FALSE),Transpose_Avg_msg_youth!$O$1:$AA$52,13,FALSE)</f>
        <v>0.08956499999999998</v>
      </c>
    </row>
    <row r="750" spans="1:15" ht="17" hidden="1" outlineLevel="1" thickBot="1">
      <c r="A750" s="27"/>
      <c r="B750" s="30" t="s">
        <v>154</v>
      </c>
      <c r="C750" s="28">
        <f>VLOOKUP(VLOOKUP($B750,VName,2,FALSE),Regression_msg_youth!$U$7:$AC$57,2,FALSE)</f>
        <v>8.94077504940153</v>
      </c>
      <c r="D750" s="29">
        <f>VLOOKUP(VLOOKUP($B750,BTS!$E$2:$F$60,2,FALSE),Transpose_Avg_msg_youth!$O$1:$AA$52,2,FALSE)</f>
        <v>0.03774649999999988</v>
      </c>
      <c r="E750" s="29">
        <f>VLOOKUP(VLOOKUP($B750,BTS!$E$2:$F$60,2,FALSE),Transpose_Avg_msg_youth!$O$1:$AA$52,3,FALSE)</f>
        <v>0.026180499999999884</v>
      </c>
      <c r="F750" s="29">
        <f>VLOOKUP(VLOOKUP($B750,BTS!$E$2:$F$60,2,FALSE),Transpose_Avg_msg_youth!$O$1:$AA$52,4,FALSE)</f>
        <v>0.029975500000000023</v>
      </c>
      <c r="G750" s="29">
        <f>VLOOKUP(VLOOKUP($B750,BTS!$E$2:$F$60,2,FALSE),Transpose_Avg_msg_youth!$O$1:$AA$52,5,FALSE)</f>
        <v>0.02754250000000002</v>
      </c>
      <c r="H750" s="29">
        <f>VLOOKUP(VLOOKUP($B750,BTS!$E$2:$F$60,2,FALSE),Transpose_Avg_msg_youth!$O$1:$AA$52,6,FALSE)</f>
        <v>0.027607000000000013</v>
      </c>
      <c r="I750" s="29">
        <f>VLOOKUP(VLOOKUP($B750,BTS!$E$2:$F$60,2,FALSE),Transpose_Avg_msg_youth!$O$1:$AA$52,7,FALSE)</f>
        <v>0.028133999999999992</v>
      </c>
      <c r="J750" s="29">
        <f>VLOOKUP(VLOOKUP($B750,BTS!$E$2:$F$60,2,FALSE),Transpose_Avg_msg_youth!$O$1:$AA$52,8,FALSE)</f>
        <v>0.028128999999999998</v>
      </c>
      <c r="K750" s="29">
        <f>VLOOKUP(VLOOKUP($B750,BTS!$E$2:$F$60,2,FALSE),Transpose_Avg_msg_youth!$O$1:$AA$52,9,FALSE)</f>
        <v>0.02493599999999999</v>
      </c>
      <c r="L750" s="29">
        <f>VLOOKUP(VLOOKUP($B750,BTS!$E$2:$F$60,2,FALSE),Transpose_Avg_msg_youth!$O$1:$AA$52,10,FALSE)</f>
        <v>0.02082499999999999</v>
      </c>
      <c r="M750" s="29">
        <f>VLOOKUP(VLOOKUP($B750,BTS!$E$2:$F$60,2,FALSE),Transpose_Avg_msg_youth!$O$1:$AA$52,11,FALSE)</f>
        <v>0.024394</v>
      </c>
      <c r="N750" s="29">
        <f>VLOOKUP(VLOOKUP($B750,BTS!$E$2:$F$60,2,FALSE),Transpose_Avg_msg_youth!$O$1:$AA$52,12,FALSE)</f>
        <v>0.028939500000000028</v>
      </c>
      <c r="O750" s="110">
        <f>VLOOKUP(VLOOKUP($B750,BTS!$E$2:$F$60,2,FALSE),Transpose_Avg_msg_youth!$O$1:$AA$52,13,FALSE)</f>
        <v>0.03133000000000004</v>
      </c>
    </row>
    <row r="751" spans="2:15" ht="16" hidden="1" outlineLevel="1" thickBot="1">
      <c r="B751" s="55" t="s">
        <v>155</v>
      </c>
      <c r="C751" s="28">
        <f>VLOOKUP(VLOOKUP($B751,VName,2,FALSE),Regression_msg_youth!$U$7:$AC$57,2,FALSE)</f>
        <v>0</v>
      </c>
      <c r="D751" s="29">
        <f>VLOOKUP(VLOOKUP($B751,BTS!$E$2:$F$60,2,FALSE),Transpose_Avg_msg_youth!$O$1:$AA$52,2,FALSE)</f>
        <v>0.046734</v>
      </c>
      <c r="E751" s="29">
        <f>VLOOKUP(VLOOKUP($B751,BTS!$E$2:$F$60,2,FALSE),Transpose_Avg_msg_youth!$O$1:$AA$52,3,FALSE)</f>
        <v>0.030217</v>
      </c>
      <c r="F751" s="29">
        <f>VLOOKUP(VLOOKUP($B751,BTS!$E$2:$F$60,2,FALSE),Transpose_Avg_msg_youth!$O$1:$AA$52,4,FALSE)</f>
        <v>0.032221</v>
      </c>
      <c r="G751" s="29">
        <f>VLOOKUP(VLOOKUP($B751,BTS!$E$2:$F$60,2,FALSE),Transpose_Avg_msg_youth!$O$1:$AA$52,5,FALSE)</f>
        <v>0.047414</v>
      </c>
      <c r="H751" s="29">
        <f>VLOOKUP(VLOOKUP($B751,BTS!$E$2:$F$60,2,FALSE),Transpose_Avg_msg_youth!$O$1:$AA$52,6,FALSE)</f>
        <v>0.037322</v>
      </c>
      <c r="I751" s="29">
        <f>VLOOKUP(VLOOKUP($B751,BTS!$E$2:$F$60,2,FALSE),Transpose_Avg_msg_youth!$O$1:$AA$52,7,FALSE)</f>
        <v>0.044352</v>
      </c>
      <c r="J751" s="29">
        <f>VLOOKUP(VLOOKUP($B751,BTS!$E$2:$F$60,2,FALSE),Transpose_Avg_msg_youth!$O$1:$AA$52,8,FALSE)</f>
        <v>0.071699</v>
      </c>
      <c r="K751" s="29">
        <f>VLOOKUP(VLOOKUP($B751,BTS!$E$2:$F$60,2,FALSE),Transpose_Avg_msg_youth!$O$1:$AA$52,9,FALSE)</f>
        <v>0.081816</v>
      </c>
      <c r="L751" s="29">
        <f>VLOOKUP(VLOOKUP($B751,BTS!$E$2:$F$60,2,FALSE),Transpose_Avg_msg_youth!$O$1:$AA$52,10,FALSE)</f>
        <v>0.043464</v>
      </c>
      <c r="M751" s="29">
        <f>VLOOKUP(VLOOKUP($B751,BTS!$E$2:$F$60,2,FALSE),Transpose_Avg_msg_youth!$O$1:$AA$52,11,FALSE)</f>
        <v>0.042976</v>
      </c>
      <c r="N751" s="29">
        <f>VLOOKUP(VLOOKUP($B751,BTS!$E$2:$F$60,2,FALSE),Transpose_Avg_msg_youth!$O$1:$AA$52,12,FALSE)</f>
        <v>0.035919</v>
      </c>
      <c r="O751" s="110">
        <f>VLOOKUP(VLOOKUP($B751,BTS!$E$2:$F$60,2,FALSE),Transpose_Avg_msg_youth!$O$1:$AA$52,13,FALSE)</f>
        <v>0.04951</v>
      </c>
    </row>
    <row r="752" spans="1:15" ht="17" hidden="1" outlineLevel="1" thickBot="1">
      <c r="A752" s="27"/>
      <c r="B752" s="33" t="s">
        <v>156</v>
      </c>
      <c r="C752" s="28">
        <f>VLOOKUP(VLOOKUP($B752,VName,2,FALSE),Regression_msg_youth!$U$7:$AC$57,2,FALSE)</f>
        <v>-5.95843490126467</v>
      </c>
      <c r="D752" s="29">
        <f>VLOOKUP(VLOOKUP($B752,BTS!$E$2:$F$60,2,FALSE),Transpose_Avg_msg_youth!$O$1:$AA$52,2,FALSE)</f>
        <v>0.04645300000000005</v>
      </c>
      <c r="E752" s="29">
        <f>VLOOKUP(VLOOKUP($B752,BTS!$E$2:$F$60,2,FALSE),Transpose_Avg_msg_youth!$O$1:$AA$52,3,FALSE)</f>
        <v>0.027283500000000037</v>
      </c>
      <c r="F752" s="29">
        <f>VLOOKUP(VLOOKUP($B752,BTS!$E$2:$F$60,2,FALSE),Transpose_Avg_msg_youth!$O$1:$AA$52,4,FALSE)</f>
        <v>0.03173699999999992</v>
      </c>
      <c r="G752" s="29">
        <f>VLOOKUP(VLOOKUP($B752,BTS!$E$2:$F$60,2,FALSE),Transpose_Avg_msg_youth!$O$1:$AA$52,5,FALSE)</f>
        <v>0.04569400000000001</v>
      </c>
      <c r="H752" s="29">
        <f>VLOOKUP(VLOOKUP($B752,BTS!$E$2:$F$60,2,FALSE),Transpose_Avg_msg_youth!$O$1:$AA$52,6,FALSE)</f>
        <v>0.03602100000000012</v>
      </c>
      <c r="I752" s="29">
        <f>VLOOKUP(VLOOKUP($B752,BTS!$E$2:$F$60,2,FALSE),Transpose_Avg_msg_youth!$O$1:$AA$52,7,FALSE)</f>
        <v>0.0471075</v>
      </c>
      <c r="J752" s="29">
        <f>VLOOKUP(VLOOKUP($B752,BTS!$E$2:$F$60,2,FALSE),Transpose_Avg_msg_youth!$O$1:$AA$52,8,FALSE)</f>
        <v>0.07051149999999998</v>
      </c>
      <c r="K752" s="29">
        <f>VLOOKUP(VLOOKUP($B752,BTS!$E$2:$F$60,2,FALSE),Transpose_Avg_msg_youth!$O$1:$AA$52,9,FALSE)</f>
        <v>0.0776155</v>
      </c>
      <c r="L752" s="29">
        <f>VLOOKUP(VLOOKUP($B752,BTS!$E$2:$F$60,2,FALSE),Transpose_Avg_msg_youth!$O$1:$AA$52,10,FALSE)</f>
        <v>0.042019000000000015</v>
      </c>
      <c r="M752" s="29">
        <f>VLOOKUP(VLOOKUP($B752,BTS!$E$2:$F$60,2,FALSE),Transpose_Avg_msg_youth!$O$1:$AA$52,11,FALSE)</f>
        <v>0.046795</v>
      </c>
      <c r="N752" s="29">
        <f>VLOOKUP(VLOOKUP($B752,BTS!$E$2:$F$60,2,FALSE),Transpose_Avg_msg_youth!$O$1:$AA$52,12,FALSE)</f>
        <v>0.03552999999999993</v>
      </c>
      <c r="O752" s="110">
        <f>VLOOKUP(VLOOKUP($B752,BTS!$E$2:$F$60,2,FALSE),Transpose_Avg_msg_youth!$O$1:$AA$52,13,FALSE)</f>
        <v>0.04605300000000003</v>
      </c>
    </row>
    <row r="753" spans="1:15" ht="16" hidden="1" outlineLevel="1" thickBot="1">
      <c r="A753" s="27"/>
      <c r="B753" s="56" t="s">
        <v>157</v>
      </c>
      <c r="C753" s="28">
        <f>VLOOKUP(VLOOKUP($B753,VName,2,FALSE),Regression_msg_youth!$U$7:$AC$57,2,FALSE)</f>
        <v>2.4082362801062</v>
      </c>
      <c r="D753" s="29">
        <f>VLOOKUP(VLOOKUP($B753,BTS!$E$2:$F$60,2,FALSE),Transpose_Avg_msg_youth!$O$1:$AA$52,2,FALSE)</f>
        <v>0.092459</v>
      </c>
      <c r="E753" s="29">
        <f>VLOOKUP(VLOOKUP($B753,BTS!$E$2:$F$60,2,FALSE),Transpose_Avg_msg_youth!$O$1:$AA$52,3,FALSE)</f>
        <v>0.075612</v>
      </c>
      <c r="F753" s="29">
        <f>VLOOKUP(VLOOKUP($B753,BTS!$E$2:$F$60,2,FALSE),Transpose_Avg_msg_youth!$O$1:$AA$52,4,FALSE)</f>
        <v>0.080817</v>
      </c>
      <c r="G753" s="29">
        <f>VLOOKUP(VLOOKUP($B753,BTS!$E$2:$F$60,2,FALSE),Transpose_Avg_msg_youth!$O$1:$AA$52,5,FALSE)</f>
        <v>0.061551</v>
      </c>
      <c r="H753" s="29">
        <f>VLOOKUP(VLOOKUP($B753,BTS!$E$2:$F$60,2,FALSE),Transpose_Avg_msg_youth!$O$1:$AA$52,6,FALSE)</f>
        <v>0.125254</v>
      </c>
      <c r="I753" s="29">
        <f>VLOOKUP(VLOOKUP($B753,BTS!$E$2:$F$60,2,FALSE),Transpose_Avg_msg_youth!$O$1:$AA$52,7,FALSE)</f>
        <v>0.068678</v>
      </c>
      <c r="J753" s="29">
        <f>VLOOKUP(VLOOKUP($B753,BTS!$E$2:$F$60,2,FALSE),Transpose_Avg_msg_youth!$O$1:$AA$52,8,FALSE)</f>
        <v>0.051768</v>
      </c>
      <c r="K753" s="29">
        <f>VLOOKUP(VLOOKUP($B753,BTS!$E$2:$F$60,2,FALSE),Transpose_Avg_msg_youth!$O$1:$AA$52,9,FALSE)</f>
        <v>0.077317</v>
      </c>
      <c r="L753" s="29">
        <f>VLOOKUP(VLOOKUP($B753,BTS!$E$2:$F$60,2,FALSE),Transpose_Avg_msg_youth!$O$1:$AA$52,10,FALSE)</f>
        <v>0.076403</v>
      </c>
      <c r="M753" s="29">
        <f>VLOOKUP(VLOOKUP($B753,BTS!$E$2:$F$60,2,FALSE),Transpose_Avg_msg_youth!$O$1:$AA$52,11,FALSE)</f>
        <v>0.075359</v>
      </c>
      <c r="N753" s="29">
        <f>VLOOKUP(VLOOKUP($B753,BTS!$E$2:$F$60,2,FALSE),Transpose_Avg_msg_youth!$O$1:$AA$52,12,FALSE)</f>
        <v>0.092931</v>
      </c>
      <c r="O753" s="110">
        <f>VLOOKUP(VLOOKUP($B753,BTS!$E$2:$F$60,2,FALSE),Transpose_Avg_msg_youth!$O$1:$AA$52,13,FALSE)</f>
        <v>0.173571</v>
      </c>
    </row>
    <row r="754" spans="1:15" ht="16" hidden="1" outlineLevel="1">
      <c r="A754" s="27"/>
      <c r="B754" s="34" t="s">
        <v>159</v>
      </c>
      <c r="C754" s="35"/>
      <c r="D754" s="92">
        <f>VLOOKUP(INDEX(BTS!$A$3:$A$14,MATCH(D$11,BTS!$C$3:$C$14,0),1)&amp;".region",Regression_msg_youth!$U$47:$AC$58,2,FALSE)</f>
        <v>-0.29201671444027</v>
      </c>
      <c r="E754" s="92">
        <f>VLOOKUP(INDEX(BTS!$A$3:$A$14,MATCH(E$11,BTS!$C$3:$C$14,0),1)&amp;".region",Regression_msg_youth!$U$47:$AC$58,2,FALSE)</f>
        <v>-0.29201671444027</v>
      </c>
      <c r="F754" s="92">
        <f>VLOOKUP(INDEX(BTS!$A$3:$A$14,MATCH(F$11,BTS!$C$3:$C$14,0),1)&amp;".region",Regression_msg_youth!$U$47:$AC$58,2,FALSE)</f>
        <v>-0.29201671444027</v>
      </c>
      <c r="G754" s="92">
        <f>VLOOKUP(INDEX(BTS!$A$3:$A$14,MATCH(G$11,BTS!$C$3:$C$14,0),1)&amp;".region",Regression_msg_youth!$U$47:$AC$58,2,FALSE)</f>
        <v>-0.29201671444027</v>
      </c>
      <c r="H754" s="92">
        <f>VLOOKUP(INDEX(BTS!$A$3:$A$14,MATCH(H$11,BTS!$C$3:$C$14,0),1)&amp;".region",Regression_msg_youth!$U$47:$AC$58,2,FALSE)</f>
        <v>-0.29201671444027</v>
      </c>
      <c r="I754" s="92">
        <f>VLOOKUP(INDEX(BTS!$A$3:$A$14,MATCH(I$11,BTS!$C$3:$C$14,0),1)&amp;".region",Regression_msg_youth!$U$47:$AC$58,2,FALSE)</f>
        <v>-0.29201671444027</v>
      </c>
      <c r="J754" s="92">
        <f>VLOOKUP(INDEX(BTS!$A$3:$A$14,MATCH(J$11,BTS!$C$3:$C$14,0),1)&amp;".region",Regression_msg_youth!$U$47:$AC$58,2,FALSE)</f>
        <v>-0.29201671444027</v>
      </c>
      <c r="K754" s="92">
        <f>VLOOKUP(INDEX(BTS!$A$3:$A$14,MATCH(K$11,BTS!$C$3:$C$14,0),1)&amp;".region",Regression_msg_youth!$U$47:$AC$58,2,FALSE)</f>
        <v>-0.29201671444027</v>
      </c>
      <c r="L754" s="92">
        <f>VLOOKUP(INDEX(BTS!$A$3:$A$14,MATCH(L$11,BTS!$C$3:$C$14,0),1)&amp;".region",Regression_msg_youth!$U$47:$AC$58,2,FALSE)</f>
        <v>-0.29201671444027</v>
      </c>
      <c r="M754" s="92">
        <f>VLOOKUP(INDEX(BTS!$A$3:$A$14,MATCH(M$11,BTS!$C$3:$C$14,0),1)&amp;".region",Regression_msg_youth!$U$47:$AC$58,2,FALSE)</f>
        <v>-0.29201671444027</v>
      </c>
      <c r="N754" s="92">
        <f>VLOOKUP(INDEX(BTS!$A$3:$A$14,MATCH(N$11,BTS!$C$3:$C$14,0),1)&amp;".region",Regression_msg_youth!$U$47:$AC$58,2,FALSE)</f>
        <v>-0.29201671444027</v>
      </c>
      <c r="O754" s="92">
        <f>VLOOKUP(INDEX(BTS!$A$3:$A$14,MATCH(O$11,BTS!$C$3:$C$14,0),1)&amp;".region",Regression_msg_youth!$U$47:$AC$58,2,FALSE)</f>
        <v>-0.29201671444027</v>
      </c>
    </row>
    <row r="755" spans="2:15" ht="16" hidden="1" outlineLevel="1" thickBot="1">
      <c r="B755" s="36" t="s">
        <v>215</v>
      </c>
      <c r="C755" s="37"/>
      <c r="D755" s="38">
        <f>D754-AVERAGE($D$754:$O$754)</f>
        <v>0</v>
      </c>
      <c r="E755" s="38">
        <f t="shared" si="44" ref="E755:O755">E754-AVERAGE($D$754:$O$754)</f>
        <v>0</v>
      </c>
      <c r="F755" s="38">
        <f t="shared" si="44"/>
        <v>0</v>
      </c>
      <c r="G755" s="38">
        <f t="shared" si="44"/>
        <v>0</v>
      </c>
      <c r="H755" s="38">
        <f t="shared" si="44"/>
        <v>0</v>
      </c>
      <c r="I755" s="38">
        <f t="shared" si="44"/>
        <v>0</v>
      </c>
      <c r="J755" s="38">
        <f t="shared" si="44"/>
        <v>0</v>
      </c>
      <c r="K755" s="38">
        <f t="shared" si="44"/>
        <v>0</v>
      </c>
      <c r="L755" s="38">
        <f t="shared" si="44"/>
        <v>0</v>
      </c>
      <c r="M755" s="38">
        <f t="shared" si="44"/>
        <v>0</v>
      </c>
      <c r="N755" s="38">
        <f t="shared" si="44"/>
        <v>0</v>
      </c>
      <c r="O755" s="38">
        <f t="shared" si="44"/>
        <v>0</v>
      </c>
    </row>
    <row r="756" spans="2:15" ht="20" collapsed="1" thickBot="1">
      <c r="B756" s="222" t="s">
        <v>108</v>
      </c>
      <c r="C756" s="223"/>
      <c r="D756" s="224"/>
      <c r="E756" s="223"/>
      <c r="F756" s="223"/>
      <c r="G756" s="223"/>
      <c r="H756" s="223"/>
      <c r="I756" s="223"/>
      <c r="J756" s="223"/>
      <c r="K756" s="223"/>
      <c r="L756" s="223"/>
      <c r="M756" s="223"/>
      <c r="N756" s="223"/>
      <c r="O756" s="225"/>
    </row>
  </sheetData>
  <conditionalFormatting sqref="D56:O56">
    <cfRule type="cellIs" priority="15" dxfId="146" operator="equal">
      <formula>0</formula>
    </cfRule>
  </conditionalFormatting>
  <conditionalFormatting sqref="D106:O106">
    <cfRule type="cellIs" priority="14" dxfId="146" operator="equal">
      <formula>0</formula>
    </cfRule>
  </conditionalFormatting>
  <conditionalFormatting sqref="D157:O157">
    <cfRule type="cellIs" priority="13" dxfId="146" operator="equal">
      <formula>0</formula>
    </cfRule>
  </conditionalFormatting>
  <conditionalFormatting sqref="D207:O207">
    <cfRule type="cellIs" priority="12" dxfId="146" operator="equal">
      <formula>0</formula>
    </cfRule>
  </conditionalFormatting>
  <conditionalFormatting sqref="D257:O257">
    <cfRule type="cellIs" priority="11" dxfId="146" operator="equal">
      <formula>0</formula>
    </cfRule>
  </conditionalFormatting>
  <conditionalFormatting sqref="D315:O315">
    <cfRule type="cellIs" priority="10" dxfId="146" operator="equal">
      <formula>0</formula>
    </cfRule>
  </conditionalFormatting>
  <conditionalFormatting sqref="D365:O365">
    <cfRule type="cellIs" priority="9" dxfId="146" operator="equal">
      <formula>0</formula>
    </cfRule>
  </conditionalFormatting>
  <conditionalFormatting sqref="D416:O416">
    <cfRule type="cellIs" priority="8" dxfId="146" operator="equal">
      <formula>0</formula>
    </cfRule>
  </conditionalFormatting>
  <conditionalFormatting sqref="D466:O466">
    <cfRule type="cellIs" priority="7" dxfId="146" operator="equal">
      <formula>0</formula>
    </cfRule>
  </conditionalFormatting>
  <conditionalFormatting sqref="D516:O516">
    <cfRule type="cellIs" priority="6" dxfId="146" operator="equal">
      <formula>0</formula>
    </cfRule>
  </conditionalFormatting>
  <conditionalFormatting sqref="D570:O570">
    <cfRule type="cellIs" priority="5" dxfId="146" operator="equal">
      <formula>0</formula>
    </cfRule>
  </conditionalFormatting>
  <conditionalFormatting sqref="D616:O616">
    <cfRule type="cellIs" priority="4" dxfId="146" operator="equal">
      <formula>0</formula>
    </cfRule>
  </conditionalFormatting>
  <conditionalFormatting sqref="D663:O663">
    <cfRule type="cellIs" priority="3" dxfId="146" operator="equal">
      <formula>0</formula>
    </cfRule>
  </conditionalFormatting>
  <conditionalFormatting sqref="D709:O709">
    <cfRule type="cellIs" priority="2" dxfId="146" operator="equal">
      <formula>0</formula>
    </cfRule>
  </conditionalFormatting>
  <conditionalFormatting sqref="D755:O755">
    <cfRule type="cellIs" priority="1" dxfId="146" operator="equal">
      <formula>0</formula>
    </cfRule>
  </conditionalFormatting>
  <pageMargins left="0.7" right="0.7" top="0.75" bottom="0.75" header="0.3" footer="0.3"/>
  <pageSetup orientation="portrait" paperSize="1"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E8E725-35F1-4E45-B6B2-9CAF77E08AA6}">
  <sheetPr codeName="Sheet13"/>
  <dimension ref="A1:J60"/>
  <sheetViews>
    <sheetView workbookViewId="0" topLeftCell="A1">
      <selection pane="topLeft" activeCell="F18" sqref="F18"/>
    </sheetView>
  </sheetViews>
  <sheetFormatPr defaultColWidth="8.83428571428571" defaultRowHeight="15"/>
  <cols>
    <col min="3" max="3" width="15.1428571428571" customWidth="1"/>
    <col min="4" max="4" width="2.57142857142857" style="50" customWidth="1"/>
    <col min="5" max="5" width="68.5714285714286" bestFit="1" customWidth="1"/>
    <col min="6" max="6" width="13.1428571428571" customWidth="1"/>
    <col min="7" max="7" width="2.57142857142857" style="50" customWidth="1"/>
    <col min="8" max="8" width="45.8571428571429" bestFit="1" customWidth="1"/>
    <col min="9" max="9" width="11.2857142857143" bestFit="1" customWidth="1"/>
    <col min="10" max="10" width="2.57142857142857" style="50" customWidth="1"/>
  </cols>
  <sheetData>
    <row r="1" spans="1:3" ht="15">
      <c r="A1" s="48" t="s">
        <v>230</v>
      </c>
      <c r="B1" s="49"/>
      <c r="C1" s="49"/>
    </row>
    <row r="2" spans="1:10" ht="15">
      <c r="A2" s="372" t="s">
        <v>231</v>
      </c>
      <c r="B2" s="372"/>
      <c r="D2" s="51"/>
      <c r="E2" s="48" t="s">
        <v>232</v>
      </c>
      <c r="F2" s="48" t="s">
        <v>233</v>
      </c>
      <c r="G2" s="51"/>
      <c r="H2" t="s">
        <v>96</v>
      </c>
      <c r="I2" t="s">
        <v>234</v>
      </c>
      <c r="J2" s="51"/>
    </row>
    <row r="3" spans="1:9" ht="15">
      <c r="A3" s="91">
        <v>1</v>
      </c>
      <c r="B3" t="s">
        <v>235</v>
      </c>
      <c r="C3" t="s">
        <v>85</v>
      </c>
      <c r="E3" s="52" t="s">
        <v>115</v>
      </c>
      <c r="F3" t="s">
        <v>236</v>
      </c>
      <c r="H3" t="s">
        <v>237</v>
      </c>
      <c r="I3" t="s">
        <v>238</v>
      </c>
    </row>
    <row r="4" spans="1:9" ht="15">
      <c r="A4" s="91">
        <v>2</v>
      </c>
      <c r="B4" t="s">
        <v>239</v>
      </c>
      <c r="C4" t="s">
        <v>164</v>
      </c>
      <c r="E4" t="s">
        <v>188</v>
      </c>
      <c r="F4" t="s">
        <v>240</v>
      </c>
      <c r="H4" t="s">
        <v>241</v>
      </c>
      <c r="I4" t="s">
        <v>242</v>
      </c>
    </row>
    <row r="5" spans="1:9" ht="15">
      <c r="A5" s="91">
        <v>3</v>
      </c>
      <c r="B5" t="s">
        <v>243</v>
      </c>
      <c r="C5" t="s">
        <v>77</v>
      </c>
      <c r="E5" t="s">
        <v>116</v>
      </c>
      <c r="F5" t="s">
        <v>244</v>
      </c>
      <c r="H5" t="s">
        <v>79</v>
      </c>
      <c r="I5" t="s">
        <v>245</v>
      </c>
    </row>
    <row r="6" spans="1:9" ht="15">
      <c r="A6" s="91">
        <v>4</v>
      </c>
      <c r="B6" t="s">
        <v>246</v>
      </c>
      <c r="C6" t="s">
        <v>165</v>
      </c>
      <c r="E6" t="s">
        <v>117</v>
      </c>
      <c r="F6" t="s">
        <v>247</v>
      </c>
      <c r="H6" t="s">
        <v>248</v>
      </c>
      <c r="I6" t="s">
        <v>249</v>
      </c>
    </row>
    <row r="7" spans="1:9" ht="15">
      <c r="A7" s="91">
        <v>5</v>
      </c>
      <c r="B7" t="s">
        <v>250</v>
      </c>
      <c r="C7" t="s">
        <v>166</v>
      </c>
      <c r="E7" t="s">
        <v>118</v>
      </c>
      <c r="F7" t="s">
        <v>251</v>
      </c>
      <c r="H7" t="s">
        <v>252</v>
      </c>
      <c r="I7" t="s">
        <v>253</v>
      </c>
    </row>
    <row r="8" spans="1:9" ht="15">
      <c r="A8" s="91">
        <v>6</v>
      </c>
      <c r="B8" t="s">
        <v>254</v>
      </c>
      <c r="C8" t="s">
        <v>167</v>
      </c>
      <c r="E8" t="s">
        <v>119</v>
      </c>
      <c r="F8" t="s">
        <v>255</v>
      </c>
      <c r="H8" t="s">
        <v>256</v>
      </c>
      <c r="I8" t="s">
        <v>257</v>
      </c>
    </row>
    <row r="9" spans="1:9" ht="15">
      <c r="A9" s="91">
        <v>7</v>
      </c>
      <c r="B9" t="s">
        <v>258</v>
      </c>
      <c r="C9" t="s">
        <v>168</v>
      </c>
      <c r="E9" t="s">
        <v>120</v>
      </c>
      <c r="F9" t="s">
        <v>259</v>
      </c>
      <c r="H9" t="s">
        <v>260</v>
      </c>
      <c r="I9" t="s">
        <v>261</v>
      </c>
    </row>
    <row r="10" spans="1:9" ht="15">
      <c r="A10" s="91">
        <v>8</v>
      </c>
      <c r="B10" t="s">
        <v>262</v>
      </c>
      <c r="C10" t="s">
        <v>169</v>
      </c>
      <c r="E10" t="s">
        <v>146</v>
      </c>
      <c r="F10" t="s">
        <v>263</v>
      </c>
      <c r="H10" t="s">
        <v>264</v>
      </c>
      <c r="I10" t="s">
        <v>265</v>
      </c>
    </row>
    <row r="11" spans="1:9" ht="15">
      <c r="A11" s="91">
        <v>9</v>
      </c>
      <c r="B11" t="s">
        <v>266</v>
      </c>
      <c r="C11" t="s">
        <v>170</v>
      </c>
      <c r="E11" t="s">
        <v>147</v>
      </c>
      <c r="F11" t="s">
        <v>267</v>
      </c>
      <c r="H11" t="s">
        <v>268</v>
      </c>
      <c r="I11" t="s">
        <v>269</v>
      </c>
    </row>
    <row r="12" spans="1:9" ht="15">
      <c r="A12" s="91">
        <v>10</v>
      </c>
      <c r="B12" t="s">
        <v>270</v>
      </c>
      <c r="C12" t="s">
        <v>171</v>
      </c>
      <c r="E12" t="s">
        <v>148</v>
      </c>
      <c r="F12" t="s">
        <v>271</v>
      </c>
      <c r="H12" t="s">
        <v>272</v>
      </c>
      <c r="I12" t="s">
        <v>273</v>
      </c>
    </row>
    <row r="13" spans="1:9" ht="15">
      <c r="A13" s="91">
        <v>11</v>
      </c>
      <c r="B13" t="s">
        <v>274</v>
      </c>
      <c r="C13" t="s">
        <v>172</v>
      </c>
      <c r="E13" s="53" t="s">
        <v>149</v>
      </c>
      <c r="F13" t="s">
        <v>275</v>
      </c>
      <c r="H13" t="s">
        <v>276</v>
      </c>
      <c r="I13" t="s">
        <v>277</v>
      </c>
    </row>
    <row r="14" spans="1:9" ht="15">
      <c r="A14" s="91">
        <v>12</v>
      </c>
      <c r="B14" t="s">
        <v>278</v>
      </c>
      <c r="C14" t="s">
        <v>173</v>
      </c>
      <c r="E14" t="s">
        <v>150</v>
      </c>
      <c r="F14" t="s">
        <v>279</v>
      </c>
      <c r="H14" t="s">
        <v>280</v>
      </c>
      <c r="I14" t="s">
        <v>281</v>
      </c>
    </row>
    <row r="15" spans="5:9" ht="15">
      <c r="E15" t="s">
        <v>151</v>
      </c>
      <c r="F15" t="s">
        <v>282</v>
      </c>
      <c r="H15" t="s">
        <v>283</v>
      </c>
      <c r="I15" t="s">
        <v>284</v>
      </c>
    </row>
    <row r="16" spans="5:9" ht="15">
      <c r="E16" t="s">
        <v>152</v>
      </c>
      <c r="F16" t="s">
        <v>285</v>
      </c>
      <c r="H16" t="s">
        <v>286</v>
      </c>
      <c r="I16" t="s">
        <v>287</v>
      </c>
    </row>
    <row r="17" spans="5:6" ht="15">
      <c r="E17" t="s">
        <v>153</v>
      </c>
      <c r="F17" t="s">
        <v>288</v>
      </c>
    </row>
    <row r="18" spans="5:6" ht="15">
      <c r="E18" t="s">
        <v>154</v>
      </c>
      <c r="F18" t="s">
        <v>289</v>
      </c>
    </row>
    <row r="19" spans="5:6" ht="15">
      <c r="E19" t="s">
        <v>156</v>
      </c>
      <c r="F19" t="s">
        <v>290</v>
      </c>
    </row>
    <row r="20" spans="5:6" ht="15">
      <c r="E20" t="s">
        <v>155</v>
      </c>
      <c r="F20" t="s">
        <v>291</v>
      </c>
    </row>
    <row r="21" spans="5:6" ht="15">
      <c r="E21" t="s">
        <v>157</v>
      </c>
      <c r="F21" t="s">
        <v>292</v>
      </c>
    </row>
    <row r="22" spans="5:6" ht="15">
      <c r="E22" t="s">
        <v>124</v>
      </c>
      <c r="F22" t="s">
        <v>293</v>
      </c>
    </row>
    <row r="23" spans="5:6" ht="15">
      <c r="E23" t="s">
        <v>294</v>
      </c>
      <c r="F23" t="s">
        <v>295</v>
      </c>
    </row>
    <row r="24" spans="5:6" ht="15">
      <c r="E24" t="s">
        <v>296</v>
      </c>
      <c r="F24" t="s">
        <v>297</v>
      </c>
    </row>
    <row r="25" spans="5:6" ht="15">
      <c r="E25" t="s">
        <v>121</v>
      </c>
      <c r="F25" t="s">
        <v>298</v>
      </c>
    </row>
    <row r="26" spans="5:6" ht="15">
      <c r="E26" t="s">
        <v>299</v>
      </c>
      <c r="F26" t="s">
        <v>300</v>
      </c>
    </row>
    <row r="27" spans="5:6" ht="15">
      <c r="E27" t="s">
        <v>122</v>
      </c>
      <c r="F27" t="s">
        <v>301</v>
      </c>
    </row>
    <row r="28" spans="5:6" ht="15">
      <c r="E28" t="s">
        <v>302</v>
      </c>
      <c r="F28" t="s">
        <v>303</v>
      </c>
    </row>
    <row r="29" spans="5:6" ht="15">
      <c r="E29" t="s">
        <v>123</v>
      </c>
      <c r="F29" t="s">
        <v>304</v>
      </c>
    </row>
    <row r="30" spans="5:6" ht="15">
      <c r="E30" t="s">
        <v>125</v>
      </c>
      <c r="F30" t="s">
        <v>305</v>
      </c>
    </row>
    <row r="31" spans="5:6" ht="15">
      <c r="E31" t="s">
        <v>126</v>
      </c>
      <c r="F31" t="s">
        <v>306</v>
      </c>
    </row>
    <row r="32" spans="5:6" ht="15">
      <c r="E32" t="s">
        <v>127</v>
      </c>
      <c r="F32" t="s">
        <v>307</v>
      </c>
    </row>
    <row r="33" spans="5:6" ht="15">
      <c r="E33" t="s">
        <v>128</v>
      </c>
      <c r="F33" t="s">
        <v>308</v>
      </c>
    </row>
    <row r="34" spans="5:6" ht="15">
      <c r="E34" t="s">
        <v>129</v>
      </c>
      <c r="F34" t="s">
        <v>309</v>
      </c>
    </row>
    <row r="35" spans="5:6" ht="15">
      <c r="E35" t="s">
        <v>130</v>
      </c>
      <c r="F35" t="s">
        <v>310</v>
      </c>
    </row>
    <row r="36" spans="5:6" ht="15">
      <c r="E36" t="s">
        <v>189</v>
      </c>
      <c r="F36" t="s">
        <v>311</v>
      </c>
    </row>
    <row r="37" spans="5:6" ht="15">
      <c r="E37" t="s">
        <v>138</v>
      </c>
      <c r="F37" t="s">
        <v>312</v>
      </c>
    </row>
    <row r="38" spans="5:6" ht="15">
      <c r="E38" t="s">
        <v>139</v>
      </c>
      <c r="F38" t="s">
        <v>313</v>
      </c>
    </row>
    <row r="39" spans="5:6" ht="15">
      <c r="E39" t="s">
        <v>140</v>
      </c>
      <c r="F39" t="s">
        <v>314</v>
      </c>
    </row>
    <row r="40" spans="5:6" ht="15">
      <c r="E40" t="s">
        <v>141</v>
      </c>
      <c r="F40" t="s">
        <v>315</v>
      </c>
    </row>
    <row r="41" spans="5:6" ht="15">
      <c r="E41" t="s">
        <v>142</v>
      </c>
      <c r="F41" t="s">
        <v>316</v>
      </c>
    </row>
    <row r="42" spans="5:6" ht="15">
      <c r="E42" t="s">
        <v>131</v>
      </c>
      <c r="F42" t="s">
        <v>317</v>
      </c>
    </row>
    <row r="43" spans="5:6" ht="15">
      <c r="E43" t="s">
        <v>132</v>
      </c>
      <c r="F43" t="s">
        <v>318</v>
      </c>
    </row>
    <row r="44" spans="5:6" ht="15">
      <c r="E44" t="s">
        <v>133</v>
      </c>
      <c r="F44" t="s">
        <v>319</v>
      </c>
    </row>
    <row r="45" spans="5:6" ht="15">
      <c r="E45" t="s">
        <v>143</v>
      </c>
      <c r="F45" t="s">
        <v>320</v>
      </c>
    </row>
    <row r="46" spans="5:6" ht="15">
      <c r="E46" t="s">
        <v>144</v>
      </c>
      <c r="F46" t="s">
        <v>321</v>
      </c>
    </row>
    <row r="47" spans="5:6" ht="15">
      <c r="E47" t="s">
        <v>135</v>
      </c>
      <c r="F47" t="s">
        <v>322</v>
      </c>
    </row>
    <row r="48" spans="5:6" ht="15">
      <c r="E48" t="s">
        <v>136</v>
      </c>
      <c r="F48" t="s">
        <v>323</v>
      </c>
    </row>
    <row r="49" spans="5:6" ht="15">
      <c r="E49" t="s">
        <v>137</v>
      </c>
      <c r="F49" t="s">
        <v>324</v>
      </c>
    </row>
    <row r="50" spans="5:6" ht="15">
      <c r="E50" t="s">
        <v>325</v>
      </c>
      <c r="F50" t="s">
        <v>326</v>
      </c>
    </row>
    <row r="51" spans="5:6" ht="15">
      <c r="E51" t="s">
        <v>327</v>
      </c>
      <c r="F51" t="s">
        <v>328</v>
      </c>
    </row>
    <row r="52" spans="5:6" ht="15">
      <c r="E52" t="s">
        <v>134</v>
      </c>
      <c r="F52" t="s">
        <v>329</v>
      </c>
    </row>
    <row r="53" spans="5:6" ht="15">
      <c r="E53" t="s">
        <v>330</v>
      </c>
      <c r="F53" t="s">
        <v>331</v>
      </c>
    </row>
    <row r="54" spans="5:6" ht="15">
      <c r="E54" t="s">
        <v>145</v>
      </c>
      <c r="F54" t="s">
        <v>332</v>
      </c>
    </row>
    <row r="55" spans="5:6" ht="15">
      <c r="E55" t="s">
        <v>158</v>
      </c>
      <c r="F55" t="s">
        <v>333</v>
      </c>
    </row>
    <row r="56" spans="5:6" ht="15">
      <c r="E56" t="s">
        <v>334</v>
      </c>
      <c r="F56" t="s">
        <v>335</v>
      </c>
    </row>
    <row r="57" spans="5:6" ht="15">
      <c r="E57" t="s">
        <v>336</v>
      </c>
      <c r="F57" t="s">
        <v>337</v>
      </c>
    </row>
    <row r="58" spans="5:6" ht="15">
      <c r="E58" t="s">
        <v>338</v>
      </c>
      <c r="F58" t="s">
        <v>339</v>
      </c>
    </row>
    <row r="59" spans="5:6" ht="15">
      <c r="E59" t="s">
        <v>190</v>
      </c>
      <c r="F59" t="s">
        <v>340</v>
      </c>
    </row>
    <row r="60" spans="5:6" ht="15">
      <c r="E60" t="s">
        <v>158</v>
      </c>
      <c r="F60" t="s">
        <v>333</v>
      </c>
    </row>
  </sheetData>
  <mergeCells count="1">
    <mergeCell ref="A2:B2"/>
  </mergeCells>
  <pageMargins left="0.7" right="0.7" top="0.75" bottom="0.75" header="0.3" footer="0.3"/>
  <pageSetup orientation="portrait" paperSize="1"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6FDE37E-9190-4109-8320-E33DFE5B7CAC}">
  <dimension ref="A2:L67"/>
  <sheetViews>
    <sheetView workbookViewId="0" topLeftCell="A1">
      <selection pane="topLeft" activeCell="B19" sqref="B19"/>
    </sheetView>
  </sheetViews>
  <sheetFormatPr defaultColWidth="8.66428571428571" defaultRowHeight="14"/>
  <cols>
    <col min="1" max="1" width="19.5714285714286" style="165" customWidth="1"/>
    <col min="2" max="5" width="10.5714285714286" style="165" customWidth="1"/>
    <col min="6" max="16384" width="8.71428571428571" style="165"/>
  </cols>
  <sheetData>
    <row r="2" spans="1:1" ht="16">
      <c r="A2" s="164" t="s">
        <v>341</v>
      </c>
    </row>
    <row r="3" spans="1:12" ht="14">
      <c r="A3" s="282" t="s">
        <v>342</v>
      </c>
      <c r="B3" s="283" t="s">
        <v>343</v>
      </c>
      <c r="C3" s="283" t="s">
        <v>344</v>
      </c>
      <c r="D3" s="283" t="s">
        <v>345</v>
      </c>
      <c r="E3" s="283" t="s">
        <v>346</v>
      </c>
      <c r="J3" s="282" t="s">
        <v>342</v>
      </c>
      <c r="K3" s="283" t="s">
        <v>343</v>
      </c>
      <c r="L3" s="283" t="s">
        <v>345</v>
      </c>
    </row>
    <row r="4" spans="1:12" ht="14">
      <c r="A4" s="165" t="s">
        <v>347</v>
      </c>
      <c r="B4" s="166" t="s">
        <v>348</v>
      </c>
      <c r="C4" s="166" t="s">
        <v>349</v>
      </c>
      <c r="D4" s="166" t="s">
        <v>350</v>
      </c>
      <c r="E4" s="166" t="s">
        <v>349</v>
      </c>
      <c r="J4" s="165" t="s">
        <v>347</v>
      </c>
      <c r="K4" s="166" t="s">
        <v>348</v>
      </c>
      <c r="L4" s="166" t="s">
        <v>350</v>
      </c>
    </row>
    <row r="5" spans="1:12" ht="14">
      <c r="A5" s="282" t="s">
        <v>342</v>
      </c>
      <c r="B5" s="283" t="s">
        <v>342</v>
      </c>
      <c r="C5" s="283" t="s">
        <v>342</v>
      </c>
      <c r="D5" s="283" t="s">
        <v>342</v>
      </c>
      <c r="E5" s="283" t="s">
        <v>342</v>
      </c>
      <c r="J5" s="282" t="s">
        <v>342</v>
      </c>
      <c r="K5" s="283" t="s">
        <v>342</v>
      </c>
      <c r="L5" s="283" t="s">
        <v>342</v>
      </c>
    </row>
    <row r="6" spans="1:12" ht="14">
      <c r="A6" s="165" t="s">
        <v>351</v>
      </c>
      <c r="B6" s="166" t="s">
        <v>342</v>
      </c>
      <c r="C6" s="166" t="s">
        <v>342</v>
      </c>
      <c r="D6" s="166" t="s">
        <v>342</v>
      </c>
      <c r="E6" s="166" t="s">
        <v>342</v>
      </c>
      <c r="J6" s="165" t="s">
        <v>351</v>
      </c>
      <c r="K6" s="166" t="s">
        <v>342</v>
      </c>
      <c r="L6" s="166" t="s">
        <v>342</v>
      </c>
    </row>
    <row r="7" spans="1:12" ht="14">
      <c r="A7" s="165" t="s">
        <v>333</v>
      </c>
      <c r="B7" s="166">
        <v>0.22878274855688</v>
      </c>
      <c r="C7" s="166">
        <v>0.0650871557189024</v>
      </c>
      <c r="D7" s="166">
        <v>0.228948085526942</v>
      </c>
      <c r="E7" s="166">
        <v>0.0647353129691518</v>
      </c>
      <c r="J7" s="165" t="s">
        <v>333</v>
      </c>
      <c r="K7" s="166">
        <v>0.22878274855688</v>
      </c>
      <c r="L7" s="166">
        <v>0.228948085526942</v>
      </c>
    </row>
    <row r="8" spans="1:12" ht="14">
      <c r="A8" s="165" t="s">
        <v>236</v>
      </c>
      <c r="B8" s="166">
        <v>-2517.2135695326</v>
      </c>
      <c r="C8" s="166">
        <v>899.689023593565</v>
      </c>
      <c r="D8" s="166">
        <v>-1925.15523954294</v>
      </c>
      <c r="E8" s="166">
        <v>836.79183691862</v>
      </c>
      <c r="J8" s="165" t="s">
        <v>236</v>
      </c>
      <c r="K8" s="166">
        <v>-2517.2135695326</v>
      </c>
      <c r="L8" s="166">
        <v>-1925.15523954294</v>
      </c>
    </row>
    <row r="9" spans="1:12" ht="14">
      <c r="A9" s="165" t="s">
        <v>244</v>
      </c>
      <c r="B9" s="166">
        <v>-3921.35415878444</v>
      </c>
      <c r="C9" s="166">
        <v>1888.91238833339</v>
      </c>
      <c r="D9" s="166">
        <v>-4095.60045884881</v>
      </c>
      <c r="E9" s="166">
        <v>1915.59039085441</v>
      </c>
      <c r="J9" s="165" t="s">
        <v>244</v>
      </c>
      <c r="K9" s="166">
        <v>-3921.35415878444</v>
      </c>
      <c r="L9" s="166">
        <v>-4095.60045884881</v>
      </c>
    </row>
    <row r="10" spans="1:12" ht="14">
      <c r="A10" s="165" t="s">
        <v>247</v>
      </c>
      <c r="B10" s="166"/>
      <c r="C10" s="166"/>
      <c r="D10" s="166"/>
      <c r="E10" s="166"/>
      <c r="J10" s="165" t="s">
        <v>247</v>
      </c>
      <c r="K10" s="166"/>
      <c r="L10" s="166"/>
    </row>
    <row r="11" spans="1:12" ht="14">
      <c r="A11" s="165" t="s">
        <v>251</v>
      </c>
      <c r="B11" s="166"/>
      <c r="C11" s="166"/>
      <c r="D11" s="166"/>
      <c r="E11" s="166"/>
      <c r="J11" s="165" t="s">
        <v>251</v>
      </c>
      <c r="K11" s="166"/>
      <c r="L11" s="166"/>
    </row>
    <row r="12" spans="1:12" ht="14">
      <c r="A12" s="165" t="s">
        <v>255</v>
      </c>
      <c r="B12" s="166"/>
      <c r="C12" s="166"/>
      <c r="D12" s="166"/>
      <c r="E12" s="166"/>
      <c r="J12" s="165" t="s">
        <v>255</v>
      </c>
      <c r="K12" s="166"/>
      <c r="L12" s="166"/>
    </row>
    <row r="13" spans="1:12" ht="14">
      <c r="A13" s="165" t="s">
        <v>259</v>
      </c>
      <c r="B13" s="166"/>
      <c r="C13" s="166"/>
      <c r="D13" s="166"/>
      <c r="E13" s="166"/>
      <c r="J13" s="165" t="s">
        <v>259</v>
      </c>
      <c r="K13" s="166"/>
      <c r="L13" s="166"/>
    </row>
    <row r="14" spans="1:12" ht="14">
      <c r="A14" s="165" t="s">
        <v>298</v>
      </c>
      <c r="B14" s="166">
        <v>1541.74834831351</v>
      </c>
      <c r="C14" s="166">
        <v>1213.05375088082</v>
      </c>
      <c r="D14" s="166">
        <v>8303.80081715864</v>
      </c>
      <c r="E14" s="166">
        <v>4961.70664164393</v>
      </c>
      <c r="J14" s="165" t="s">
        <v>298</v>
      </c>
      <c r="K14" s="166">
        <v>1541.74834831351</v>
      </c>
      <c r="L14" s="166">
        <v>8303.80081715864</v>
      </c>
    </row>
    <row r="15" spans="1:12" ht="14">
      <c r="A15" s="165" t="s">
        <v>301</v>
      </c>
      <c r="B15" s="166"/>
      <c r="C15" s="166"/>
      <c r="D15" s="166">
        <v>6778.02122474497</v>
      </c>
      <c r="E15" s="166">
        <v>4728.9591354604</v>
      </c>
      <c r="J15" s="165" t="s">
        <v>301</v>
      </c>
      <c r="K15" s="166"/>
      <c r="L15" s="166">
        <v>6778.02122474497</v>
      </c>
    </row>
    <row r="16" spans="1:12" ht="14">
      <c r="A16" s="165" t="s">
        <v>304</v>
      </c>
      <c r="B16" s="166"/>
      <c r="C16" s="166"/>
      <c r="D16" s="166">
        <v>7648.62388979865</v>
      </c>
      <c r="E16" s="166">
        <v>5262.19861099975</v>
      </c>
      <c r="J16" s="165" t="s">
        <v>304</v>
      </c>
      <c r="K16" s="166"/>
      <c r="L16" s="166">
        <v>7648.62388979865</v>
      </c>
    </row>
    <row r="17" spans="1:12" ht="14">
      <c r="A17" s="165" t="s">
        <v>293</v>
      </c>
      <c r="B17" s="166"/>
      <c r="C17" s="166"/>
      <c r="D17" s="166"/>
      <c r="E17" s="166"/>
      <c r="J17" s="165" t="s">
        <v>293</v>
      </c>
      <c r="K17" s="166"/>
      <c r="L17" s="166"/>
    </row>
    <row r="18" spans="1:12" ht="14">
      <c r="A18" s="165" t="s">
        <v>305</v>
      </c>
      <c r="B18" s="166">
        <v>1511.00016750095</v>
      </c>
      <c r="C18" s="166">
        <v>1014.6229408645</v>
      </c>
      <c r="D18" s="166">
        <v>2270.87910612556</v>
      </c>
      <c r="E18" s="166">
        <v>1029.99267230275</v>
      </c>
      <c r="J18" s="165" t="s">
        <v>305</v>
      </c>
      <c r="K18" s="166">
        <v>1511.00016750095</v>
      </c>
      <c r="L18" s="166">
        <v>2270.87910612556</v>
      </c>
    </row>
    <row r="19" spans="1:12" ht="14">
      <c r="A19" s="165" t="s">
        <v>306</v>
      </c>
      <c r="B19" s="166"/>
      <c r="C19" s="166"/>
      <c r="D19" s="166"/>
      <c r="E19" s="166"/>
      <c r="J19" s="165" t="s">
        <v>306</v>
      </c>
      <c r="K19" s="166"/>
      <c r="L19" s="166"/>
    </row>
    <row r="20" spans="1:12" ht="14">
      <c r="A20" s="165" t="s">
        <v>307</v>
      </c>
      <c r="B20" s="166"/>
      <c r="C20" s="166"/>
      <c r="D20" s="166"/>
      <c r="E20" s="166"/>
      <c r="J20" s="165" t="s">
        <v>307</v>
      </c>
      <c r="K20" s="166"/>
      <c r="L20" s="166"/>
    </row>
    <row r="21" spans="1:12" ht="14">
      <c r="A21" s="165" t="s">
        <v>308</v>
      </c>
      <c r="B21" s="166"/>
      <c r="C21" s="166"/>
      <c r="D21" s="166"/>
      <c r="E21" s="166"/>
      <c r="J21" s="165" t="s">
        <v>308</v>
      </c>
      <c r="K21" s="166"/>
      <c r="L21" s="166"/>
    </row>
    <row r="22" spans="1:12" ht="14">
      <c r="A22" s="165" t="s">
        <v>309</v>
      </c>
      <c r="B22" s="166"/>
      <c r="C22" s="166"/>
      <c r="D22" s="166"/>
      <c r="E22" s="166"/>
      <c r="J22" s="165" t="s">
        <v>309</v>
      </c>
      <c r="K22" s="166"/>
      <c r="L22" s="166"/>
    </row>
    <row r="23" spans="1:12" ht="14">
      <c r="A23" s="165" t="s">
        <v>310</v>
      </c>
      <c r="B23" s="166"/>
      <c r="C23" s="166"/>
      <c r="D23" s="166"/>
      <c r="E23" s="166"/>
      <c r="J23" s="165" t="s">
        <v>310</v>
      </c>
      <c r="K23" s="166"/>
      <c r="L23" s="166"/>
    </row>
    <row r="24" spans="1:12" ht="14">
      <c r="A24" s="165" t="s">
        <v>317</v>
      </c>
      <c r="B24" s="166"/>
      <c r="C24" s="166"/>
      <c r="D24" s="166"/>
      <c r="E24" s="166"/>
      <c r="J24" s="165" t="s">
        <v>317</v>
      </c>
      <c r="K24" s="166"/>
      <c r="L24" s="166"/>
    </row>
    <row r="25" spans="1:12" ht="14">
      <c r="A25" s="165" t="s">
        <v>318</v>
      </c>
      <c r="B25" s="166"/>
      <c r="C25" s="166"/>
      <c r="D25" s="166"/>
      <c r="E25" s="166"/>
      <c r="J25" s="165" t="s">
        <v>318</v>
      </c>
      <c r="K25" s="166"/>
      <c r="L25" s="166"/>
    </row>
    <row r="26" spans="1:12" ht="14">
      <c r="A26" s="165" t="s">
        <v>319</v>
      </c>
      <c r="B26" s="166"/>
      <c r="C26" s="166"/>
      <c r="D26" s="166"/>
      <c r="E26" s="166"/>
      <c r="J26" s="165" t="s">
        <v>319</v>
      </c>
      <c r="K26" s="166"/>
      <c r="L26" s="166"/>
    </row>
    <row r="27" spans="1:12" ht="14">
      <c r="A27" s="165" t="s">
        <v>316</v>
      </c>
      <c r="B27" s="166">
        <v>1858.16725191086</v>
      </c>
      <c r="C27" s="166">
        <v>875.998224025611</v>
      </c>
      <c r="D27" s="166">
        <v>1529.04833463272</v>
      </c>
      <c r="E27" s="166">
        <v>825.237204207202</v>
      </c>
      <c r="J27" s="165" t="s">
        <v>316</v>
      </c>
      <c r="K27" s="166">
        <v>1858.16725191086</v>
      </c>
      <c r="L27" s="166">
        <v>1529.04833463272</v>
      </c>
    </row>
    <row r="28" spans="1:12" ht="14">
      <c r="A28" s="165" t="s">
        <v>329</v>
      </c>
      <c r="B28" s="166">
        <v>5455.35390663565</v>
      </c>
      <c r="C28" s="166">
        <v>1002.39554873877</v>
      </c>
      <c r="D28" s="166">
        <v>5523.69896792072</v>
      </c>
      <c r="E28" s="166">
        <v>1021.26884633812</v>
      </c>
      <c r="J28" s="165" t="s">
        <v>329</v>
      </c>
      <c r="K28" s="166">
        <v>5455.35390663565</v>
      </c>
      <c r="L28" s="166">
        <v>5523.69896792072</v>
      </c>
    </row>
    <row r="29" spans="1:12" ht="14">
      <c r="A29" s="165" t="s">
        <v>322</v>
      </c>
      <c r="B29" s="166">
        <v>1289.41818849102</v>
      </c>
      <c r="C29" s="166">
        <v>881.337524983003</v>
      </c>
      <c r="D29" s="166">
        <v>1338.72758278181</v>
      </c>
      <c r="E29" s="166">
        <v>879.742706010656</v>
      </c>
      <c r="J29" s="165" t="s">
        <v>322</v>
      </c>
      <c r="K29" s="166">
        <v>1289.41818849102</v>
      </c>
      <c r="L29" s="166">
        <v>1338.72758278181</v>
      </c>
    </row>
    <row r="30" spans="1:12" ht="14">
      <c r="A30" s="165" t="s">
        <v>323</v>
      </c>
      <c r="B30" s="166"/>
      <c r="C30" s="166"/>
      <c r="D30" s="166"/>
      <c r="E30" s="166"/>
      <c r="J30" s="165" t="s">
        <v>323</v>
      </c>
      <c r="K30" s="166"/>
      <c r="L30" s="166"/>
    </row>
    <row r="31" spans="1:12" ht="14">
      <c r="A31" s="165" t="s">
        <v>324</v>
      </c>
      <c r="B31" s="166"/>
      <c r="C31" s="166"/>
      <c r="D31" s="166"/>
      <c r="E31" s="166"/>
      <c r="J31" s="165" t="s">
        <v>324</v>
      </c>
      <c r="K31" s="166"/>
      <c r="L31" s="166"/>
    </row>
    <row r="32" spans="1:12" ht="14">
      <c r="A32" s="165" t="s">
        <v>313</v>
      </c>
      <c r="B32" s="166"/>
      <c r="C32" s="166"/>
      <c r="D32" s="166"/>
      <c r="E32" s="166"/>
      <c r="J32" s="165" t="s">
        <v>313</v>
      </c>
      <c r="K32" s="166"/>
      <c r="L32" s="166"/>
    </row>
    <row r="33" spans="1:12" ht="14">
      <c r="A33" s="165" t="s">
        <v>312</v>
      </c>
      <c r="B33" s="166">
        <v>-3727.44718477762</v>
      </c>
      <c r="C33" s="166">
        <v>1131.55853901236</v>
      </c>
      <c r="D33" s="166">
        <v>-4279.98262172959</v>
      </c>
      <c r="E33" s="166">
        <v>1173.06644253293</v>
      </c>
      <c r="J33" s="165" t="s">
        <v>312</v>
      </c>
      <c r="K33" s="166">
        <v>-3727.44718477762</v>
      </c>
      <c r="L33" s="166">
        <v>-4279.98262172959</v>
      </c>
    </row>
    <row r="34" spans="1:12" ht="14">
      <c r="A34" s="165" t="s">
        <v>314</v>
      </c>
      <c r="B34" s="166"/>
      <c r="C34" s="166"/>
      <c r="D34" s="166">
        <v>9321.26777628287</v>
      </c>
      <c r="E34" s="166">
        <v>6154.19477328169</v>
      </c>
      <c r="J34" s="165" t="s">
        <v>314</v>
      </c>
      <c r="K34" s="166"/>
      <c r="L34" s="166">
        <v>9321.26777628287</v>
      </c>
    </row>
    <row r="35" spans="1:12" ht="14">
      <c r="A35" s="165" t="s">
        <v>315</v>
      </c>
      <c r="B35" s="166"/>
      <c r="C35" s="166"/>
      <c r="D35" s="166"/>
      <c r="E35" s="166"/>
      <c r="J35" s="165" t="s">
        <v>315</v>
      </c>
      <c r="K35" s="166"/>
      <c r="L35" s="166"/>
    </row>
    <row r="36" spans="1:12" ht="14">
      <c r="A36" s="165" t="s">
        <v>320</v>
      </c>
      <c r="B36" s="166"/>
      <c r="C36" s="166"/>
      <c r="D36" s="166"/>
      <c r="E36" s="166"/>
      <c r="J36" s="165" t="s">
        <v>320</v>
      </c>
      <c r="K36" s="166"/>
      <c r="L36" s="166"/>
    </row>
    <row r="37" spans="1:12" ht="14">
      <c r="A37" s="165" t="s">
        <v>321</v>
      </c>
      <c r="B37" s="166">
        <v>-2030.92578803101</v>
      </c>
      <c r="C37" s="166">
        <v>1338.00339334147</v>
      </c>
      <c r="D37" s="166"/>
      <c r="E37" s="166"/>
      <c r="J37" s="165" t="s">
        <v>321</v>
      </c>
      <c r="K37" s="166">
        <v>-2030.92578803101</v>
      </c>
      <c r="L37" s="166"/>
    </row>
    <row r="38" spans="1:12" ht="14">
      <c r="A38" s="165" t="s">
        <v>332</v>
      </c>
      <c r="B38" s="166"/>
      <c r="C38" s="166"/>
      <c r="D38" s="166"/>
      <c r="E38" s="166"/>
      <c r="J38" s="165" t="s">
        <v>332</v>
      </c>
      <c r="K38" s="166"/>
      <c r="L38" s="166"/>
    </row>
    <row r="39" spans="1:12" ht="14">
      <c r="A39" s="165" t="s">
        <v>292</v>
      </c>
      <c r="B39" s="166"/>
      <c r="C39" s="166"/>
      <c r="D39" s="166"/>
      <c r="E39" s="166"/>
      <c r="J39" s="165" t="s">
        <v>292</v>
      </c>
      <c r="K39" s="166"/>
      <c r="L39" s="166"/>
    </row>
    <row r="40" spans="1:12" ht="14">
      <c r="A40" s="165" t="s">
        <v>263</v>
      </c>
      <c r="B40" s="166"/>
      <c r="C40" s="166"/>
      <c r="D40" s="166">
        <v>142148.376860752</v>
      </c>
      <c r="E40" s="166">
        <v>81288.9052599851</v>
      </c>
      <c r="J40" s="165" t="s">
        <v>263</v>
      </c>
      <c r="K40" s="166"/>
      <c r="L40" s="166">
        <v>142148.376860752</v>
      </c>
    </row>
    <row r="41" spans="1:12" ht="14">
      <c r="A41" s="165" t="s">
        <v>267</v>
      </c>
      <c r="B41" s="166"/>
      <c r="C41" s="166"/>
      <c r="D41" s="166"/>
      <c r="E41" s="166"/>
      <c r="J41" s="165" t="s">
        <v>267</v>
      </c>
      <c r="K41" s="166"/>
      <c r="L41" s="166"/>
    </row>
    <row r="42" spans="1:12" ht="14">
      <c r="A42" s="165" t="s">
        <v>271</v>
      </c>
      <c r="B42" s="166"/>
      <c r="C42" s="166"/>
      <c r="D42" s="166"/>
      <c r="E42" s="166"/>
      <c r="J42" s="165" t="s">
        <v>271</v>
      </c>
      <c r="K42" s="166"/>
      <c r="L42" s="166"/>
    </row>
    <row r="43" spans="1:12" ht="14">
      <c r="A43" s="165" t="s">
        <v>291</v>
      </c>
      <c r="B43" s="166"/>
      <c r="C43" s="166"/>
      <c r="D43" s="166"/>
      <c r="E43" s="166"/>
      <c r="J43" s="165" t="s">
        <v>291</v>
      </c>
      <c r="K43" s="166"/>
      <c r="L43" s="166"/>
    </row>
    <row r="44" spans="1:12" ht="14">
      <c r="A44" s="165" t="s">
        <v>275</v>
      </c>
      <c r="B44" s="166"/>
      <c r="C44" s="166"/>
      <c r="D44" s="166"/>
      <c r="E44" s="166"/>
      <c r="J44" s="165" t="s">
        <v>275</v>
      </c>
      <c r="K44" s="166"/>
      <c r="L44" s="166"/>
    </row>
    <row r="45" spans="1:12" ht="14">
      <c r="A45" s="165" t="s">
        <v>279</v>
      </c>
      <c r="B45" s="166"/>
      <c r="C45" s="166"/>
      <c r="D45" s="166"/>
      <c r="E45" s="166"/>
      <c r="J45" s="165" t="s">
        <v>279</v>
      </c>
      <c r="K45" s="166"/>
      <c r="L45" s="166"/>
    </row>
    <row r="46" spans="1:12" ht="14">
      <c r="A46" s="165" t="s">
        <v>282</v>
      </c>
      <c r="B46" s="166">
        <v>30636.7751572663</v>
      </c>
      <c r="C46" s="166">
        <v>23916.9993395195</v>
      </c>
      <c r="D46" s="166">
        <v>35442.5284740981</v>
      </c>
      <c r="E46" s="166">
        <v>23009.2255823005</v>
      </c>
      <c r="J46" s="165" t="s">
        <v>282</v>
      </c>
      <c r="K46" s="166">
        <v>30636.7751572663</v>
      </c>
      <c r="L46" s="166">
        <v>35442.5284740981</v>
      </c>
    </row>
    <row r="47" spans="1:12" ht="14">
      <c r="A47" s="165" t="s">
        <v>285</v>
      </c>
      <c r="B47" s="166">
        <v>-16466.5261519308</v>
      </c>
      <c r="C47" s="166">
        <v>10663.4552549112</v>
      </c>
      <c r="D47" s="166"/>
      <c r="E47" s="166"/>
      <c r="J47" s="165" t="s">
        <v>285</v>
      </c>
      <c r="K47" s="166">
        <v>-16466.5261519308</v>
      </c>
      <c r="L47" s="166"/>
    </row>
    <row r="48" spans="1:12" ht="14">
      <c r="A48" s="165" t="s">
        <v>288</v>
      </c>
      <c r="B48" s="166"/>
      <c r="C48" s="166"/>
      <c r="D48" s="166"/>
      <c r="E48" s="166"/>
      <c r="J48" s="165" t="s">
        <v>288</v>
      </c>
      <c r="K48" s="166"/>
      <c r="L48" s="166"/>
    </row>
    <row r="49" spans="1:12" ht="14">
      <c r="A49" s="165" t="s">
        <v>289</v>
      </c>
      <c r="B49" s="166"/>
      <c r="C49" s="166"/>
      <c r="D49" s="166"/>
      <c r="E49" s="166"/>
      <c r="J49" s="165" t="s">
        <v>289</v>
      </c>
      <c r="K49" s="166"/>
      <c r="L49" s="166"/>
    </row>
    <row r="50" spans="1:12" ht="14">
      <c r="A50" s="165" t="s">
        <v>290</v>
      </c>
      <c r="B50" s="166">
        <v>-92369.5063955575</v>
      </c>
      <c r="C50" s="166">
        <v>36112.6873709961</v>
      </c>
      <c r="D50" s="166">
        <v>-76341.3875803494</v>
      </c>
      <c r="E50" s="166">
        <v>37238.9994381319</v>
      </c>
      <c r="J50" s="165" t="s">
        <v>290</v>
      </c>
      <c r="K50" s="166">
        <v>-92369.5063955575</v>
      </c>
      <c r="L50" s="166">
        <v>-76341.3875803494</v>
      </c>
    </row>
    <row r="51" spans="1:12" ht="14">
      <c r="A51" s="165" t="s">
        <v>352</v>
      </c>
      <c r="B51" s="166">
        <v>-3071.88151787783</v>
      </c>
      <c r="C51" s="166">
        <v>946.793340303497</v>
      </c>
      <c r="D51" s="166">
        <v>-1774.76686061835</v>
      </c>
      <c r="E51" s="166">
        <v>793.169252351258</v>
      </c>
      <c r="J51" s="90" t="s">
        <v>353</v>
      </c>
      <c r="K51" s="27"/>
      <c r="L51" s="27"/>
    </row>
    <row r="52" spans="1:12" ht="14">
      <c r="A52" s="165" t="s">
        <v>354</v>
      </c>
      <c r="B52" s="166">
        <v>-567.204175137634</v>
      </c>
      <c r="C52" s="166">
        <v>764.532345898372</v>
      </c>
      <c r="D52" s="166">
        <v>180.963995240954</v>
      </c>
      <c r="E52" s="166">
        <v>698.857450545313</v>
      </c>
      <c r="J52" s="165" t="s">
        <v>355</v>
      </c>
      <c r="K52" s="176">
        <f>B62</f>
        <v>8472.47942243868</v>
      </c>
      <c r="L52" s="176">
        <f>D62</f>
        <v>-5343.76375901615</v>
      </c>
    </row>
    <row r="53" spans="1:12" ht="14">
      <c r="A53" s="165" t="s">
        <v>356</v>
      </c>
      <c r="B53" s="166">
        <v>767.867436705327</v>
      </c>
      <c r="C53" s="166">
        <v>613.878642003492</v>
      </c>
      <c r="D53" s="166">
        <v>101.836920045166</v>
      </c>
      <c r="E53" s="166">
        <v>832.04561199933</v>
      </c>
      <c r="J53" s="165" t="s">
        <v>352</v>
      </c>
      <c r="K53" s="176">
        <f>B51+K$52</f>
        <v>5400.597904560851</v>
      </c>
      <c r="L53" s="176">
        <f>D51+L$52</f>
        <v>-7118.5306196345</v>
      </c>
    </row>
    <row r="54" spans="1:12" ht="14">
      <c r="A54" s="165" t="s">
        <v>357</v>
      </c>
      <c r="B54" s="166">
        <v>-2558.32106109812</v>
      </c>
      <c r="C54" s="166">
        <v>1137.77225635723</v>
      </c>
      <c r="D54" s="166">
        <v>-1711.84567808731</v>
      </c>
      <c r="E54" s="166">
        <v>1182.0674595625</v>
      </c>
      <c r="J54" s="165" t="s">
        <v>354</v>
      </c>
      <c r="K54" s="176">
        <f t="shared" si="0" ref="K54:K63">B52+$K$52</f>
        <v>7905.275247301047</v>
      </c>
      <c r="L54" s="176">
        <f t="shared" si="1" ref="L54:L63">D52+L$52</f>
        <v>-5162.799763775196</v>
      </c>
    </row>
    <row r="55" spans="1:12" ht="14">
      <c r="A55" s="165" t="s">
        <v>358</v>
      </c>
      <c r="B55" s="166">
        <v>798.949274986581</v>
      </c>
      <c r="C55" s="166">
        <v>629.477827248647</v>
      </c>
      <c r="D55" s="166">
        <v>-713.355454851801</v>
      </c>
      <c r="E55" s="166">
        <v>607.506981706338</v>
      </c>
      <c r="J55" s="165" t="s">
        <v>356</v>
      </c>
      <c r="K55" s="176">
        <f t="shared" si="0"/>
        <v>9240.346859144007</v>
      </c>
      <c r="L55" s="176">
        <f t="shared" si="1"/>
        <v>-5241.926838970984</v>
      </c>
    </row>
    <row r="56" spans="1:12" ht="14">
      <c r="A56" s="165" t="s">
        <v>359</v>
      </c>
      <c r="B56" s="166">
        <v>4583.15504839655</v>
      </c>
      <c r="C56" s="166">
        <v>1107.37465270982</v>
      </c>
      <c r="D56" s="166">
        <v>3038.71086953787</v>
      </c>
      <c r="E56" s="166">
        <v>1196.77565639717</v>
      </c>
      <c r="J56" s="165" t="s">
        <v>357</v>
      </c>
      <c r="K56" s="176">
        <f t="shared" si="0"/>
        <v>5914.15836134056</v>
      </c>
      <c r="L56" s="176">
        <f t="shared" si="1"/>
        <v>-7055.609437103461</v>
      </c>
    </row>
    <row r="57" spans="1:12" ht="14">
      <c r="A57" s="165" t="s">
        <v>360</v>
      </c>
      <c r="B57" s="166">
        <v>4944.30822938975</v>
      </c>
      <c r="C57" s="166">
        <v>1248.26360350694</v>
      </c>
      <c r="D57" s="166">
        <v>3377.36143694957</v>
      </c>
      <c r="E57" s="166">
        <v>1191.55122679929</v>
      </c>
      <c r="J57" s="165" t="s">
        <v>358</v>
      </c>
      <c r="K57" s="176">
        <f t="shared" si="0"/>
        <v>9271.42869742526</v>
      </c>
      <c r="L57" s="176">
        <f t="shared" si="1"/>
        <v>-6057.119213867952</v>
      </c>
    </row>
    <row r="58" spans="1:12" ht="14">
      <c r="A58" s="165" t="s">
        <v>361</v>
      </c>
      <c r="B58" s="166">
        <v>-43.5269478762553</v>
      </c>
      <c r="C58" s="166">
        <v>877.121938288834</v>
      </c>
      <c r="D58" s="166">
        <v>430.399729104736</v>
      </c>
      <c r="E58" s="166">
        <v>798.05139917286</v>
      </c>
      <c r="J58" s="165" t="s">
        <v>359</v>
      </c>
      <c r="K58" s="176">
        <f t="shared" si="0"/>
        <v>13055.63447083523</v>
      </c>
      <c r="L58" s="176">
        <f t="shared" si="1"/>
        <v>-2305.05288947828</v>
      </c>
    </row>
    <row r="59" spans="1:12" ht="14">
      <c r="A59" s="165" t="s">
        <v>362</v>
      </c>
      <c r="B59" s="166">
        <v>2132.76133480831</v>
      </c>
      <c r="C59" s="166">
        <v>548.868922672474</v>
      </c>
      <c r="D59" s="166">
        <v>2958.64174926056</v>
      </c>
      <c r="E59" s="166">
        <v>518.402687601694</v>
      </c>
      <c r="J59" s="165" t="s">
        <v>360</v>
      </c>
      <c r="K59" s="176">
        <f t="shared" si="0"/>
        <v>13416.78765182843</v>
      </c>
      <c r="L59" s="176">
        <f t="shared" si="1"/>
        <v>-1966.4023220665804</v>
      </c>
    </row>
    <row r="60" spans="1:12" ht="14">
      <c r="A60" s="165" t="s">
        <v>363</v>
      </c>
      <c r="B60" s="166">
        <v>-972.468406780206</v>
      </c>
      <c r="C60" s="166">
        <v>741.049174971314</v>
      </c>
      <c r="D60" s="166">
        <v>-1883.9055683198</v>
      </c>
      <c r="E60" s="166">
        <v>1129.23998000095</v>
      </c>
      <c r="J60" s="165" t="s">
        <v>361</v>
      </c>
      <c r="K60" s="176">
        <f t="shared" si="0"/>
        <v>8428.952474562426</v>
      </c>
      <c r="L60" s="176">
        <f t="shared" si="1"/>
        <v>-4913.364029911414</v>
      </c>
    </row>
    <row r="61" spans="1:12" ht="14">
      <c r="A61" s="165" t="s">
        <v>364</v>
      </c>
      <c r="B61" s="166">
        <v>-3225.36309735547</v>
      </c>
      <c r="C61" s="166">
        <v>2118.03892261524</v>
      </c>
      <c r="D61" s="166">
        <v>-2700.25343120206</v>
      </c>
      <c r="E61" s="166">
        <v>2229.95081027841</v>
      </c>
      <c r="J61" s="165" t="s">
        <v>362</v>
      </c>
      <c r="K61" s="176">
        <f t="shared" si="0"/>
        <v>10605.240757246991</v>
      </c>
      <c r="L61" s="176">
        <f t="shared" si="1"/>
        <v>-2385.12200975559</v>
      </c>
    </row>
    <row r="62" spans="1:12" ht="14">
      <c r="A62" s="165" t="s">
        <v>365</v>
      </c>
      <c r="B62" s="166">
        <v>8472.47942243868</v>
      </c>
      <c r="C62" s="166">
        <v>4665.62276851153</v>
      </c>
      <c r="D62" s="166">
        <v>-5343.76375901615</v>
      </c>
      <c r="E62" s="166">
        <v>5585.27969923313</v>
      </c>
      <c r="J62" s="165" t="s">
        <v>363</v>
      </c>
      <c r="K62" s="176">
        <f t="shared" si="0"/>
        <v>7500.011015658474</v>
      </c>
      <c r="L62" s="176">
        <f t="shared" si="1"/>
        <v>-7227.669327335951</v>
      </c>
    </row>
    <row r="63" spans="1:12" ht="14">
      <c r="A63" s="165" t="s">
        <v>342</v>
      </c>
      <c r="B63" s="166" t="s">
        <v>342</v>
      </c>
      <c r="C63" s="166" t="s">
        <v>342</v>
      </c>
      <c r="D63" s="166" t="s">
        <v>342</v>
      </c>
      <c r="E63" s="166" t="s">
        <v>342</v>
      </c>
      <c r="J63" s="165" t="s">
        <v>364</v>
      </c>
      <c r="K63" s="176">
        <f t="shared" si="0"/>
        <v>5247.1163250832105</v>
      </c>
      <c r="L63" s="176">
        <f t="shared" si="1"/>
        <v>-8044.01719021821</v>
      </c>
    </row>
    <row r="64" spans="1:5" ht="14">
      <c r="A64" s="165" t="s">
        <v>367</v>
      </c>
      <c r="B64" s="166" t="s">
        <v>368</v>
      </c>
      <c r="C64" s="166" t="s">
        <v>342</v>
      </c>
      <c r="D64" s="166" t="s">
        <v>368</v>
      </c>
      <c r="E64" s="166" t="s">
        <v>342</v>
      </c>
    </row>
    <row r="65" spans="1:5" ht="14">
      <c r="A65" s="284" t="s">
        <v>369</v>
      </c>
      <c r="B65" s="285">
        <v>0.511301280334221</v>
      </c>
      <c r="C65" s="285" t="s">
        <v>342</v>
      </c>
      <c r="D65" s="285">
        <v>0.512010381057785</v>
      </c>
      <c r="E65" s="285" t="s">
        <v>342</v>
      </c>
    </row>
    <row r="66" spans="1:1" ht="14">
      <c r="A66" s="165" t="s">
        <v>370</v>
      </c>
    </row>
    <row r="67" spans="1:1" ht="14">
      <c r="A67" s="165" t="s">
        <v>371</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F42FAB3-CA06-4187-B945-88E96E77A0DB}">
  <dimension ref="A1:AD67"/>
  <sheetViews>
    <sheetView workbookViewId="0" topLeftCell="A1">
      <selection pane="topLeft" activeCell="J7" sqref="J7:K63"/>
    </sheetView>
  </sheetViews>
  <sheetFormatPr defaultColWidth="8.83428571428571" defaultRowHeight="15"/>
  <cols>
    <col min="2" max="2" width="10.8571428571429" bestFit="1" customWidth="1"/>
    <col min="4" max="4" width="14.5714285714286" bestFit="1" customWidth="1"/>
    <col min="18" max="18" width="41.1428571428571" bestFit="1" customWidth="1"/>
  </cols>
  <sheetData>
    <row r="1" spans="1:30" ht="15">
      <c r="A1" s="93"/>
      <c r="B1" s="94"/>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row>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SUM(E11:E54)+$B56</f>
        <v>6074.374361007256</v>
      </c>
      <c r="F6" s="101">
        <f>SUM(F11:F54)+$B57</f>
        <v>4604.413933435324</v>
      </c>
      <c r="G6" s="101">
        <f>SUM(G11:G54)+$B58</f>
        <v>6690.565268475402</v>
      </c>
      <c r="H6" s="101">
        <f>SUM(H11:H54)+$B59</f>
        <v>6131.312223661662</v>
      </c>
      <c r="I6" s="101">
        <f>SUM(I11:I54)+$B60</f>
        <v>5386.546793429225</v>
      </c>
      <c r="J6" s="101">
        <f>SUM(J11:J54)+$B61</f>
        <v>4116.993401919666</v>
      </c>
      <c r="K6" s="101">
        <f>SUM(K11:K54)+$B62</f>
        <v>6018.81403172751</v>
      </c>
      <c r="L6" s="101">
        <f>SUM(L11:L54)+$B63</f>
        <v>6393.847784334095</v>
      </c>
      <c r="M6" s="101">
        <f>SUM(M11:M54)+$B64</f>
        <v>6353.727800211462</v>
      </c>
      <c r="N6" s="101">
        <f>SUM(N11:N54)+$B65</f>
        <v>7690.811512023531</v>
      </c>
      <c r="O6" s="101">
        <f>SUM(O11:O54)+$B66</f>
        <v>6223.836496818665</v>
      </c>
      <c r="P6" s="101">
        <f>SUM(P11:P54)+$B67</f>
        <v>6306.879724394879</v>
      </c>
      <c r="Q6" s="93"/>
      <c r="R6" s="100" t="s">
        <v>388</v>
      </c>
      <c r="S6" s="101">
        <f>SUM(S11:S54)+$B56</f>
        <v>5839.916880842517</v>
      </c>
      <c r="T6" s="101">
        <f>SUM(T11:T54)+$B57</f>
        <v>3688.1249224803178</v>
      </c>
      <c r="U6" s="101">
        <f>SUM(U11:U54)+$B58</f>
        <v>6350.901714292908</v>
      </c>
      <c r="V6" s="101">
        <f>SUM(V11:V54)+$B59</f>
        <v>5419.852800408466</v>
      </c>
      <c r="W6" s="101">
        <f>SUM(W11:W54)+$B60</f>
        <v>5064.835754918007</v>
      </c>
      <c r="X6" s="101">
        <f>SUM(X11:X54)+$B61</f>
        <v>4440.4352898254</v>
      </c>
      <c r="Y6" s="101">
        <f>SUM(Y11:Y54)+$B62</f>
        <v>6955.980984463415</v>
      </c>
      <c r="Z6" s="101">
        <f>SUM(Z11:Z54)+$B63</f>
        <v>8031.658991499993</v>
      </c>
      <c r="AA6" s="101">
        <f>SUM(AA11:AA54)+$B64</f>
        <v>5081.437221</v>
      </c>
      <c r="AB6" s="101">
        <f>SUM(AB11:AB54)+$B65</f>
        <v>6928.54207455556</v>
      </c>
      <c r="AC6" s="101">
        <f>SUM(AC11:AC54)+$B66</f>
        <v>7983.736741428569</v>
      </c>
      <c r="AD6" s="101">
        <f>SUM(AD11:AD54)+$B67</f>
        <v>7242.3984360588365</v>
      </c>
    </row>
    <row r="7" spans="1:30" ht="40.5" customHeight="1">
      <c r="A7" s="93"/>
      <c r="B7" s="94"/>
      <c r="C7" s="93"/>
      <c r="D7" s="100" t="s">
        <v>389</v>
      </c>
      <c r="E7" s="96">
        <f>E6-Transpose_Avg_me_adult!B4</f>
        <v>-11.792722326074</v>
      </c>
      <c r="F7" s="96">
        <f>F6-Transpose_Avg_me_adult!C4</f>
        <v>-395.0054415646764</v>
      </c>
      <c r="G7" s="96">
        <f>G6-Transpose_Avg_me_adult!D4</f>
        <v>-141.58202319126758</v>
      </c>
      <c r="H7" s="96">
        <f>H6-Transpose_Avg_me_adult!E4</f>
        <v>-212.50652633833852</v>
      </c>
      <c r="I7" s="96">
        <f>I6-Transpose_Avg_me_adult!F4</f>
        <v>-726.862998237445</v>
      </c>
      <c r="J7" s="96">
        <f>J6-Transpose_Avg_me_adult!G4</f>
        <v>-300.20305641366394</v>
      </c>
      <c r="K7" s="96">
        <f>K6-Transpose_Avg_me_adult!H4</f>
        <v>-907.83846827249</v>
      </c>
      <c r="L7" s="96">
        <f>L6-Transpose_Avg_me_adult!I4</f>
        <v>365.04445100076555</v>
      </c>
      <c r="M7" s="96">
        <f>M6-Transpose_Avg_me_adult!J4</f>
        <v>-679.2994914552082</v>
      </c>
      <c r="N7" s="96">
        <f>N6-Transpose_Avg_me_adult!K4</f>
        <v>475.0923453568603</v>
      </c>
      <c r="O7" s="96">
        <f>O6-Transpose_Avg_me_adult!L4</f>
        <v>419.91003848533546</v>
      </c>
      <c r="P7" s="96">
        <f>P6-Transpose_Avg_me_adult!M4</f>
        <v>293.67055772820913</v>
      </c>
      <c r="Q7" s="93"/>
      <c r="R7" s="98" t="s">
        <v>390</v>
      </c>
      <c r="S7" s="96">
        <f t="shared" si="0" ref="S7:AD7">S6-E6</f>
        <v>-234.45748016473954</v>
      </c>
      <c r="T7" s="96">
        <f t="shared" si="0"/>
        <v>-916.2890109550062</v>
      </c>
      <c r="U7" s="96">
        <f t="shared" si="0"/>
        <v>-339.6635541824944</v>
      </c>
      <c r="V7" s="96">
        <f t="shared" si="0"/>
        <v>-711.4594232531963</v>
      </c>
      <c r="W7" s="96">
        <f t="shared" si="0"/>
        <v>-321.71103851121734</v>
      </c>
      <c r="X7" s="96">
        <f t="shared" si="0"/>
        <v>323.4418879057339</v>
      </c>
      <c r="Y7" s="96">
        <f t="shared" si="0"/>
        <v>937.1669527359045</v>
      </c>
      <c r="Z7" s="96">
        <f t="shared" si="0"/>
        <v>1637.811207165898</v>
      </c>
      <c r="AA7" s="96">
        <f t="shared" si="0"/>
        <v>-1272.2905792114616</v>
      </c>
      <c r="AB7" s="96">
        <f t="shared" si="0"/>
        <v>-762.2694374679704</v>
      </c>
      <c r="AC7" s="96">
        <f t="shared" si="0"/>
        <v>1759.900244609904</v>
      </c>
      <c r="AD7" s="96">
        <f t="shared" si="0"/>
        <v>935.5187116639572</v>
      </c>
    </row>
    <row r="8" spans="1:30" ht="49" customHeight="1">
      <c r="A8" s="287" t="s">
        <v>342</v>
      </c>
      <c r="B8" s="288" t="s">
        <v>114</v>
      </c>
      <c r="C8" s="93"/>
      <c r="D8" s="98" t="s">
        <v>391</v>
      </c>
      <c r="E8" s="99">
        <f>SQRT((E7^2+F7^2+G7^2+H7^2+I7^2+J7^2+K7^2+L7^2+M7^2+N7^2+O7^2+P7^2)/12)</f>
        <v>478.45062979080797</v>
      </c>
      <c r="F8" s="93"/>
      <c r="G8" s="93"/>
      <c r="H8" s="93"/>
      <c r="I8" s="93"/>
      <c r="J8" s="93"/>
      <c r="K8" s="93"/>
      <c r="L8" s="93"/>
      <c r="M8" s="93"/>
      <c r="N8" s="93"/>
      <c r="O8" s="93"/>
      <c r="P8" s="93"/>
      <c r="Q8" s="93"/>
      <c r="R8" s="98" t="s">
        <v>392</v>
      </c>
      <c r="S8" s="97">
        <f>S6/Transpose_Avg_me_adult!P4</f>
        <v>0.8391892671538539</v>
      </c>
      <c r="T8" s="97">
        <f>T6/Transpose_Avg_me_adult!Q4</f>
        <v>0.7369333897816298</v>
      </c>
      <c r="U8" s="97">
        <f>U6/Transpose_Avg_me_adult!R4</f>
        <v>0.936017922554584</v>
      </c>
      <c r="V8" s="97">
        <f>V6/Transpose_Avg_me_adult!S4</f>
        <v>0.6969734599946915</v>
      </c>
      <c r="W8" s="97">
        <f>W6/Transpose_Avg_me_adult!T4</f>
        <v>0.7027776404642562</v>
      </c>
      <c r="X8" s="97">
        <f>X6/Transpose_Avg_me_adult!U4</f>
        <v>1.034761110731977</v>
      </c>
      <c r="Y8" s="97">
        <f>Y6/Transpose_Avg_me_adult!V4</f>
        <v>0.7798314731723894</v>
      </c>
      <c r="Z8" s="97">
        <f>Z6/Transpose_Avg_me_adult!W4</f>
        <v>1.1889843559508344</v>
      </c>
      <c r="AA8" s="97">
        <f>AA6/Transpose_Avg_me_adult!X4</f>
        <v>0.7159594464623251</v>
      </c>
      <c r="AB8" s="97">
        <f>AB6/Transpose_Avg_me_adult!Y4</f>
        <v>0.9223690321831296</v>
      </c>
      <c r="AC8" s="97">
        <f>AC6/Transpose_Avg_me_adult!Z4</f>
        <v>1.5304919912743853</v>
      </c>
      <c r="AD8" s="97">
        <f>AD6/Transpose_Avg_me_adult!AA4</f>
        <v>0.997690419131347</v>
      </c>
    </row>
    <row r="9" spans="1:30" ht="15">
      <c r="A9" s="27" t="s">
        <v>347</v>
      </c>
      <c r="B9" s="95"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7" t="s">
        <v>342</v>
      </c>
      <c r="B10" s="289" t="s">
        <v>342</v>
      </c>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row>
    <row r="11" spans="1:30" ht="15">
      <c r="A11" s="165" t="s">
        <v>333</v>
      </c>
      <c r="B11" s="95">
        <v>0.332</v>
      </c>
      <c r="C11" s="93"/>
      <c r="D11" s="93"/>
      <c r="E11" s="96">
        <f>$B11*VLOOKUP($A11,Transpose_Avg_me_adult!$A:$M,2,FALSE)</f>
        <v>1345.5132766666657</v>
      </c>
      <c r="F11" s="96">
        <f>$B11*VLOOKUP($A11,Transpose_Avg_me_adult!$A:$M,3,FALSE)</f>
        <v>1425.2496475</v>
      </c>
      <c r="G11" s="96">
        <f>$B11*VLOOKUP($A11,Transpose_Avg_me_adult!$A:$M,4,FALSE)</f>
        <v>2355.1789500000004</v>
      </c>
      <c r="H11" s="96">
        <f>$B11*VLOOKUP($A11,Transpose_Avg_me_adult!$A:$M,5,FALSE)</f>
        <v>1736.6611516666655</v>
      </c>
      <c r="I11" s="96">
        <f>$B11*VLOOKUP($A11,Transpose_Avg_me_adult!$A:$M,6,FALSE)</f>
        <v>1619.4868008333344</v>
      </c>
      <c r="J11" s="96">
        <f>$B11*VLOOKUP($A11,Transpose_Avg_me_adult!$A:$M,7,FALSE)</f>
        <v>1533.5355975000002</v>
      </c>
      <c r="K11" s="96">
        <f>$B11*VLOOKUP($A11,Transpose_Avg_me_adult!$A:$M,8,FALSE)</f>
        <v>925.6911841666656</v>
      </c>
      <c r="L11" s="96">
        <f>$B11*VLOOKUP($A11,Transpose_Avg_me_adult!$A:$M,9,FALSE)</f>
        <v>1201.5027433333344</v>
      </c>
      <c r="M11" s="96">
        <f>$B11*VLOOKUP($A11,Transpose_Avg_me_adult!$A:$M,10,FALSE)</f>
        <v>1224.767505</v>
      </c>
      <c r="N11" s="96">
        <f>$B11*VLOOKUP($A11,Transpose_Avg_me_adult!$A:$M,11,FALSE)</f>
        <v>1820.0834833333347</v>
      </c>
      <c r="O11" s="96">
        <f>$B11*VLOOKUP($A11,Transpose_Avg_me_adult!$A:$M,12,FALSE)</f>
        <v>1388.1682908333346</v>
      </c>
      <c r="P11" s="96">
        <f>$B11*VLOOKUP($A11,Transpose_Avg_me_adult!$A:$M,13,FALSE)</f>
        <v>1415.1724791666657</v>
      </c>
      <c r="Q11" s="96"/>
      <c r="R11" s="96"/>
      <c r="S11" s="96">
        <f>$B11*VLOOKUP($A11,Transpose_Avg_me_adult!$O:$AA,2,FALSE)</f>
        <v>822.1365800000001</v>
      </c>
      <c r="T11" s="96">
        <f>$B11*VLOOKUP($A11,Transpose_Avg_me_adult!$O:$AA,3,FALSE)</f>
        <v>1287.55576</v>
      </c>
      <c r="U11" s="96">
        <f>$B11*VLOOKUP($A11,Transpose_Avg_me_adult!$O:$AA,4,FALSE)</f>
        <v>2624.792</v>
      </c>
      <c r="V11" s="96">
        <f>$B11*VLOOKUP($A11,Transpose_Avg_me_adult!$O:$AA,5,FALSE)</f>
        <v>1929.5707200000002</v>
      </c>
      <c r="W11" s="96">
        <f>$B11*VLOOKUP($A11,Transpose_Avg_me_adult!$O:$AA,6,FALSE)</f>
        <v>2237.20856</v>
      </c>
      <c r="X11" s="96">
        <f>$B11*VLOOKUP($A11,Transpose_Avg_me_adult!$O:$AA,7,FALSE)</f>
        <v>2740.992</v>
      </c>
      <c r="Y11" s="96">
        <f>$B11*VLOOKUP($A11,Transpose_Avg_me_adult!$O:$AA,8,FALSE)</f>
        <v>2604.73588</v>
      </c>
      <c r="Z11" s="96">
        <f>$B11*VLOOKUP($A11,Transpose_Avg_me_adult!$O:$AA,9,FALSE)</f>
        <v>1211.9660000000001</v>
      </c>
      <c r="AA11" s="96">
        <f>$B11*VLOOKUP($A11,Transpose_Avg_me_adult!$O:$AA,10,FALSE)</f>
        <v>1628.38696</v>
      </c>
      <c r="AB11" s="96">
        <f>$B11*VLOOKUP($A11,Transpose_Avg_me_adult!$O:$AA,11,FALSE)</f>
        <v>1343.8629600000002</v>
      </c>
      <c r="AC11" s="96">
        <f>$B11*VLOOKUP($A11,Transpose_Avg_me_adult!$O:$AA,12,FALSE)</f>
        <v>1634.7314800000001</v>
      </c>
      <c r="AD11" s="96">
        <f>$B11*VLOOKUP($A11,Transpose_Avg_me_adult!$O:$AA,13,FALSE)</f>
        <v>1717.9937600000003</v>
      </c>
    </row>
    <row r="12" spans="1:30" ht="15">
      <c r="A12" s="165" t="s">
        <v>236</v>
      </c>
      <c r="B12" s="95">
        <v>-4697</v>
      </c>
      <c r="C12" s="93"/>
      <c r="D12" s="93"/>
      <c r="E12" s="96">
        <f>$B12*VLOOKUP($A12,Transpose_Avg_me_adult!$A:$M,2,FALSE)</f>
        <v>-2480.286575674806</v>
      </c>
      <c r="F12" s="96">
        <f>$B12*VLOOKUP($A12,Transpose_Avg_me_adult!$A:$M,3,FALSE)</f>
        <v>-2696.326572154811</v>
      </c>
      <c r="G12" s="96">
        <f>$B12*VLOOKUP($A12,Transpose_Avg_me_adult!$A:$M,4,FALSE)</f>
        <v>-2456.060986375603</v>
      </c>
      <c r="H12" s="96">
        <f>$B12*VLOOKUP($A12,Transpose_Avg_me_adult!$A:$M,5,FALSE)</f>
        <v>-1959.492571774004</v>
      </c>
      <c r="I12" s="96">
        <f>$B12*VLOOKUP($A12,Transpose_Avg_me_adult!$A:$M,6,FALSE)</f>
        <v>-2338.865917921527</v>
      </c>
      <c r="J12" s="96">
        <f>$B12*VLOOKUP($A12,Transpose_Avg_me_adult!$A:$M,7,FALSE)</f>
        <v>-2365.680363461407</v>
      </c>
      <c r="K12" s="96">
        <f>$B12*VLOOKUP($A12,Transpose_Avg_me_adult!$A:$M,8,FALSE)</f>
        <v>-3079.1057062499967</v>
      </c>
      <c r="L12" s="96">
        <f>$B12*VLOOKUP($A12,Transpose_Avg_me_adult!$A:$M,9,FALSE)</f>
        <v>-2245.1623886859234</v>
      </c>
      <c r="M12" s="96">
        <f>$B12*VLOOKUP($A12,Transpose_Avg_me_adult!$A:$M,10,FALSE)</f>
        <v>-2509.4235735941947</v>
      </c>
      <c r="N12" s="96">
        <f>$B12*VLOOKUP($A12,Transpose_Avg_me_adult!$A:$M,11,FALSE)</f>
        <v>-2208.977827347577</v>
      </c>
      <c r="O12" s="96">
        <f>$B12*VLOOKUP($A12,Transpose_Avg_me_adult!$A:$M,12,FALSE)</f>
        <v>-2143.6514176519854</v>
      </c>
      <c r="P12" s="96">
        <f>$B12*VLOOKUP($A12,Transpose_Avg_me_adult!$A:$M,13,FALSE)</f>
        <v>-2537.9528947592007</v>
      </c>
      <c r="Q12" s="96"/>
      <c r="R12" s="96"/>
      <c r="S12" s="96">
        <f>$B12*VLOOKUP($A12,Transpose_Avg_me_adult!$O:$AA,2,FALSE)</f>
        <v>-2330.007874015747</v>
      </c>
      <c r="T12" s="96">
        <f>$B12*VLOOKUP($A12,Transpose_Avg_me_adult!$O:$AA,3,FALSE)</f>
        <v>-2477.9448818897627</v>
      </c>
      <c r="U12" s="96">
        <f>$B12*VLOOKUP($A12,Transpose_Avg_me_adult!$O:$AA,4,FALSE)</f>
        <v>-2467.11111111111</v>
      </c>
      <c r="V12" s="96">
        <f>$B12*VLOOKUP($A12,Transpose_Avg_me_adult!$O:$AA,5,FALSE)</f>
        <v>-2976.9718309859136</v>
      </c>
      <c r="W12" s="96">
        <f>$B12*VLOOKUP($A12,Transpose_Avg_me_adult!$O:$AA,6,FALSE)</f>
        <v>-2156.0000000000005</v>
      </c>
      <c r="X12" s="96">
        <f>$B12*VLOOKUP($A12,Transpose_Avg_me_adult!$O:$AA,7,FALSE)</f>
        <v>-2534.8888888888905</v>
      </c>
      <c r="Y12" s="96">
        <f>$B12*VLOOKUP($A12,Transpose_Avg_me_adult!$O:$AA,8,FALSE)</f>
        <v>-2864.0243902439042</v>
      </c>
      <c r="Z12" s="96">
        <f>$B12*VLOOKUP($A12,Transpose_Avg_me_adult!$O:$AA,9,FALSE)</f>
        <v>-1859.229166666665</v>
      </c>
      <c r="AA12" s="96">
        <f>$B12*VLOOKUP($A12,Transpose_Avg_me_adult!$O:$AA,10,FALSE)</f>
        <v>-4090.9354838709683</v>
      </c>
      <c r="AB12" s="96">
        <f>$B12*VLOOKUP($A12,Transpose_Avg_me_adult!$O:$AA,11,FALSE)</f>
        <v>-2296.3111111111116</v>
      </c>
      <c r="AC12" s="96">
        <f>$B12*VLOOKUP($A12,Transpose_Avg_me_adult!$O:$AA,12,FALSE)</f>
        <v>-2013.000000000002</v>
      </c>
      <c r="AD12" s="96">
        <f>$B12*VLOOKUP($A12,Transpose_Avg_me_adult!$O:$AA,13,FALSE)</f>
        <v>-2348.50</v>
      </c>
    </row>
    <row r="13" spans="1:30" ht="15">
      <c r="A13" s="165" t="s">
        <v>244</v>
      </c>
      <c r="B13" s="95">
        <v>2384</v>
      </c>
      <c r="C13" s="93"/>
      <c r="D13" s="93"/>
      <c r="E13" s="96">
        <f>$B13*VLOOKUP($A13,Transpose_Avg_me_adult!$A:$M,2,FALSE)</f>
        <v>160.839649613191</v>
      </c>
      <c r="F13" s="96">
        <f>$B13*VLOOKUP($A13,Transpose_Avg_me_adult!$A:$M,3,FALSE)</f>
        <v>262.7383936732584</v>
      </c>
      <c r="G13" s="96">
        <f>$B13*VLOOKUP($A13,Transpose_Avg_me_adult!$A:$M,4,FALSE)</f>
        <v>213.086037051389</v>
      </c>
      <c r="H13" s="96">
        <f>$B13*VLOOKUP($A13,Transpose_Avg_me_adult!$A:$M,5,FALSE)</f>
        <v>285.27638644492345</v>
      </c>
      <c r="I13" s="96">
        <f>$B13*VLOOKUP($A13,Transpose_Avg_me_adult!$A:$M,6,FALSE)</f>
        <v>247.26537227981288</v>
      </c>
      <c r="J13" s="96">
        <f>$B13*VLOOKUP($A13,Transpose_Avg_me_adult!$A:$M,7,FALSE)</f>
        <v>282.5700551082308</v>
      </c>
      <c r="K13" s="96">
        <f>$B13*VLOOKUP($A13,Transpose_Avg_me_adult!$A:$M,8,FALSE)</f>
        <v>389.7373487117344</v>
      </c>
      <c r="L13" s="96">
        <f>$B13*VLOOKUP($A13,Transpose_Avg_me_adult!$A:$M,9,FALSE)</f>
        <v>370.2940508157224</v>
      </c>
      <c r="M13" s="96">
        <f>$B13*VLOOKUP($A13,Transpose_Avg_me_adult!$A:$M,10,FALSE)</f>
        <v>403.51523588238706</v>
      </c>
      <c r="N13" s="96">
        <f>$B13*VLOOKUP($A13,Transpose_Avg_me_adult!$A:$M,11,FALSE)</f>
        <v>176.73576994157935</v>
      </c>
      <c r="O13" s="96">
        <f>$B13*VLOOKUP($A13,Transpose_Avg_me_adult!$A:$M,12,FALSE)</f>
        <v>278.50552686133955</v>
      </c>
      <c r="P13" s="96">
        <f>$B13*VLOOKUP($A13,Transpose_Avg_me_adult!$A:$M,13,FALSE)</f>
        <v>235.22456218519255</v>
      </c>
      <c r="Q13" s="96"/>
      <c r="R13" s="96"/>
      <c r="S13" s="96">
        <f>$B13*VLOOKUP($A13,Transpose_Avg_me_adult!$O:$AA,2,FALSE)</f>
        <v>84.47244094488181</v>
      </c>
      <c r="T13" s="96">
        <f>$B13*VLOOKUP($A13,Transpose_Avg_me_adult!$O:$AA,3,FALSE)</f>
        <v>469.2913385826762</v>
      </c>
      <c r="U13" s="96">
        <f>$B13*VLOOKUP($A13,Transpose_Avg_me_adult!$O:$AA,4,FALSE)</f>
        <v>264.88888888888863</v>
      </c>
      <c r="V13" s="96">
        <f>$B13*VLOOKUP($A13,Transpose_Avg_me_adult!$O:$AA,5,FALSE)</f>
        <v>167.88732394366195</v>
      </c>
      <c r="W13" s="96">
        <f>$B13*VLOOKUP($A13,Transpose_Avg_me_adult!$O:$AA,6,FALSE)</f>
        <v>117.24590163934435</v>
      </c>
      <c r="X13" s="96">
        <f>$B13*VLOOKUP($A13,Transpose_Avg_me_adult!$O:$AA,7,FALSE)</f>
        <v>264.88888888888863</v>
      </c>
      <c r="Y13" s="96">
        <f>$B13*VLOOKUP($A13,Transpose_Avg_me_adult!$O:$AA,8,FALSE)</f>
        <v>523.3170731707312</v>
      </c>
      <c r="Z13" s="96">
        <f>$B13*VLOOKUP($A13,Transpose_Avg_me_adult!$O:$AA,9,FALSE)</f>
        <v>422.1666666666659</v>
      </c>
      <c r="AA13" s="96">
        <f>$B13*VLOOKUP($A13,Transpose_Avg_me_adult!$O:$AA,10,FALSE)</f>
        <v>230.70967741935482</v>
      </c>
      <c r="AB13" s="96">
        <f>$B13*VLOOKUP($A13,Transpose_Avg_me_adult!$O:$AA,11,FALSE)</f>
        <v>582.7555555555545</v>
      </c>
      <c r="AC13" s="96">
        <f>$B13*VLOOKUP($A13,Transpose_Avg_me_adult!$O:$AA,12,FALSE)</f>
        <v>191.5714285714287</v>
      </c>
      <c r="AD13" s="96">
        <f>$B13*VLOOKUP($A13,Transpose_Avg_me_adult!$O:$AA,13,FALSE)</f>
        <v>210.3529411764707</v>
      </c>
    </row>
    <row r="14" spans="1:30" ht="15">
      <c r="A14" s="165" t="s">
        <v>247</v>
      </c>
      <c r="B14" s="95">
        <v>4064</v>
      </c>
      <c r="C14" s="93"/>
      <c r="D14" s="93"/>
      <c r="E14" s="96">
        <f>$B14*VLOOKUP($A14,Transpose_Avg_me_adult!$A:$M,2,FALSE)</f>
        <v>2248.7263004090346</v>
      </c>
      <c r="F14" s="96">
        <f>$B14*VLOOKUP($A14,Transpose_Avg_me_adult!$A:$M,3,FALSE)</f>
        <v>2077.82718499811</v>
      </c>
      <c r="G14" s="96">
        <f>$B14*VLOOKUP($A14,Transpose_Avg_me_adult!$A:$M,4,FALSE)</f>
        <v>1508.8346649129244</v>
      </c>
      <c r="H14" s="96">
        <f>$B14*VLOOKUP($A14,Transpose_Avg_me_adult!$A:$M,5,FALSE)</f>
        <v>2258.3553464831916</v>
      </c>
      <c r="I14" s="96">
        <f>$B14*VLOOKUP($A14,Transpose_Avg_me_adult!$A:$M,6,FALSE)</f>
        <v>2071.6739643607793</v>
      </c>
      <c r="J14" s="96">
        <f>$B14*VLOOKUP($A14,Transpose_Avg_me_adult!$A:$M,7,FALSE)</f>
        <v>1835.8676588158028</v>
      </c>
      <c r="K14" s="96">
        <f>$B14*VLOOKUP($A14,Transpose_Avg_me_adult!$A:$M,8,FALSE)</f>
        <v>2106.0517928060617</v>
      </c>
      <c r="L14" s="96">
        <f>$B14*VLOOKUP($A14,Transpose_Avg_me_adult!$A:$M,9,FALSE)</f>
        <v>1583.8182834385507</v>
      </c>
      <c r="M14" s="96">
        <f>$B14*VLOOKUP($A14,Transpose_Avg_me_adult!$A:$M,10,FALSE)</f>
        <v>2146.9616638098532</v>
      </c>
      <c r="N14" s="96">
        <f>$B14*VLOOKUP($A14,Transpose_Avg_me_adult!$A:$M,11,FALSE)</f>
        <v>2086.30290114009</v>
      </c>
      <c r="O14" s="96">
        <f>$B14*VLOOKUP($A14,Transpose_Avg_me_adult!$A:$M,12,FALSE)</f>
        <v>1981.567392523284</v>
      </c>
      <c r="P14" s="96">
        <f>$B14*VLOOKUP($A14,Transpose_Avg_me_adult!$A:$M,13,FALSE)</f>
        <v>2177.0577619792334</v>
      </c>
      <c r="Q14" s="96"/>
      <c r="R14" s="96"/>
      <c r="S14" s="96">
        <f>$B14*VLOOKUP($A14,Transpose_Avg_me_adult!$O:$AA,2,FALSE)</f>
        <v>2752.0000000000014</v>
      </c>
      <c r="T14" s="96">
        <f>$B14*VLOOKUP($A14,Transpose_Avg_me_adult!$O:$AA,3,FALSE)</f>
        <v>1759.9999999999989</v>
      </c>
      <c r="U14" s="96">
        <f>$B14*VLOOKUP($A14,Transpose_Avg_me_adult!$O:$AA,4,FALSE)</f>
        <v>1600.9696969696972</v>
      </c>
      <c r="V14" s="96">
        <f>$B14*VLOOKUP($A14,Transpose_Avg_me_adult!$O:$AA,5,FALSE)</f>
        <v>2003.38028169014</v>
      </c>
      <c r="W14" s="96">
        <f>$B14*VLOOKUP($A14,Transpose_Avg_me_adult!$O:$AA,6,FALSE)</f>
        <v>2065.311475409834</v>
      </c>
      <c r="X14" s="96">
        <f>$B14*VLOOKUP($A14,Transpose_Avg_me_adult!$O:$AA,7,FALSE)</f>
        <v>1548.1904761904764</v>
      </c>
      <c r="Y14" s="96">
        <f>$B14*VLOOKUP($A14,Transpose_Avg_me_adult!$O:$AA,8,FALSE)</f>
        <v>2478.0487804878067</v>
      </c>
      <c r="Z14" s="96">
        <f>$B14*VLOOKUP($A14,Transpose_Avg_me_adult!$O:$AA,9,FALSE)</f>
        <v>1862.6666666666652</v>
      </c>
      <c r="AA14" s="96">
        <f>$B14*VLOOKUP($A14,Transpose_Avg_me_adult!$O:$AA,10,FALSE)</f>
        <v>2621.935483870969</v>
      </c>
      <c r="AB14" s="96">
        <f>$B14*VLOOKUP($A14,Transpose_Avg_me_adult!$O:$AA,11,FALSE)</f>
        <v>1806.2222222222204</v>
      </c>
      <c r="AC14" s="96">
        <f>$B14*VLOOKUP($A14,Transpose_Avg_me_adult!$O:$AA,12,FALSE)</f>
        <v>2104.5714285714294</v>
      </c>
      <c r="AD14" s="96">
        <f>$B14*VLOOKUP($A14,Transpose_Avg_me_adult!$O:$AA,13,FALSE)</f>
        <v>2151.5294117647045</v>
      </c>
    </row>
    <row r="15" spans="1:30" ht="15">
      <c r="A15" s="165" t="s">
        <v>251</v>
      </c>
      <c r="B15" s="95">
        <v>2732</v>
      </c>
      <c r="C15" s="93"/>
      <c r="D15" s="93"/>
      <c r="E15" s="96">
        <f>$B15*VLOOKUP($A15,Transpose_Avg_me_adult!$A:$M,2,FALSE)</f>
        <v>561.8857768825762</v>
      </c>
      <c r="F15" s="96">
        <f>$B15*VLOOKUP($A15,Transpose_Avg_me_adult!$A:$M,3,FALSE)</f>
        <v>457.2951168295457</v>
      </c>
      <c r="G15" s="96">
        <f>$B15*VLOOKUP($A15,Transpose_Avg_me_adult!$A:$M,4,FALSE)</f>
        <v>683.1168740381712</v>
      </c>
      <c r="H15" s="96">
        <f>$B15*VLOOKUP($A15,Transpose_Avg_me_adult!$A:$M,5,FALSE)</f>
        <v>447.8954677166725</v>
      </c>
      <c r="I15" s="96">
        <f>$B15*VLOOKUP($A15,Transpose_Avg_me_adult!$A:$M,6,FALSE)</f>
        <v>558.3657963748543</v>
      </c>
      <c r="J15" s="96">
        <f>$B15*VLOOKUP($A15,Transpose_Avg_me_adult!$A:$M,7,FALSE)</f>
        <v>529.4852336430946</v>
      </c>
      <c r="K15" s="96">
        <f>$B15*VLOOKUP($A15,Transpose_Avg_me_adult!$A:$M,8,FALSE)</f>
        <v>347.2681857277236</v>
      </c>
      <c r="L15" s="96">
        <f>$B15*VLOOKUP($A15,Transpose_Avg_me_adult!$A:$M,9,FALSE)</f>
        <v>443.8981894762219</v>
      </c>
      <c r="M15" s="96">
        <f>$B15*VLOOKUP($A15,Transpose_Avg_me_adult!$A:$M,10,FALSE)</f>
        <v>496.07037725655283</v>
      </c>
      <c r="N15" s="96">
        <f>$B15*VLOOKUP($A15,Transpose_Avg_me_adult!$A:$M,11,FALSE)</f>
        <v>587.0659557108432</v>
      </c>
      <c r="O15" s="96">
        <f>$B15*VLOOKUP($A15,Transpose_Avg_me_adult!$A:$M,12,FALSE)</f>
        <v>527.3067668591169</v>
      </c>
      <c r="P15" s="96">
        <f>$B15*VLOOKUP($A15,Transpose_Avg_me_adult!$A:$M,13,FALSE)</f>
        <v>520.7344132624457</v>
      </c>
      <c r="Q15" s="96"/>
      <c r="R15" s="96"/>
      <c r="S15" s="96">
        <f>$B15*VLOOKUP($A15,Transpose_Avg_me_adult!$O:$AA,2,FALSE)</f>
        <v>440.9921259842529</v>
      </c>
      <c r="T15" s="96">
        <f>$B15*VLOOKUP($A15,Transpose_Avg_me_adult!$O:$AA,3,FALSE)</f>
        <v>301.1653543307088</v>
      </c>
      <c r="U15" s="96">
        <f>$B15*VLOOKUP($A15,Transpose_Avg_me_adult!$O:$AA,4,FALSE)</f>
        <v>662.3030303030291</v>
      </c>
      <c r="V15" s="96">
        <f>$B15*VLOOKUP($A15,Transpose_Avg_me_adult!$O:$AA,5,FALSE)</f>
        <v>692.6197183098581</v>
      </c>
      <c r="W15" s="96">
        <f>$B15*VLOOKUP($A15,Transpose_Avg_me_adult!$O:$AA,6,FALSE)</f>
        <v>627.0163934426216</v>
      </c>
      <c r="X15" s="96">
        <f>$B15*VLOOKUP($A15,Transpose_Avg_me_adult!$O:$AA,7,FALSE)</f>
        <v>563.7460317460308</v>
      </c>
      <c r="Y15" s="96">
        <f>$B15*VLOOKUP($A15,Transpose_Avg_me_adult!$O:$AA,8,FALSE)</f>
        <v>199.9024390243903</v>
      </c>
      <c r="Z15" s="96">
        <f>$B15*VLOOKUP($A15,Transpose_Avg_me_adult!$O:$AA,9,FALSE)</f>
        <v>170.75</v>
      </c>
      <c r="AA15" s="96">
        <f>$B15*VLOOKUP($A15,Transpose_Avg_me_adult!$O:$AA,10,FALSE)</f>
        <v>528.7741935483865</v>
      </c>
      <c r="AB15" s="96">
        <f>$B15*VLOOKUP($A15,Transpose_Avg_me_adult!$O:$AA,11,FALSE)</f>
        <v>364.26666666666574</v>
      </c>
      <c r="AC15" s="96">
        <f>$B15*VLOOKUP($A15,Transpose_Avg_me_adult!$O:$AA,12,FALSE)</f>
        <v>463.4642857142854</v>
      </c>
      <c r="AD15" s="96">
        <f>$B15*VLOOKUP($A15,Transpose_Avg_me_adult!$O:$AA,13,FALSE)</f>
        <v>482.1176470588232</v>
      </c>
    </row>
    <row r="16" spans="1:30" ht="15">
      <c r="A16" s="165" t="s">
        <v>255</v>
      </c>
      <c r="B16" s="95">
        <v>-0.847</v>
      </c>
      <c r="C16" s="93"/>
      <c r="D16" s="93"/>
      <c r="E16" s="96">
        <f>$B16*VLOOKUP($A16,Transpose_Avg_me_adult!$A:$M,2,FALSE)</f>
        <v>-0.07296510679032098</v>
      </c>
      <c r="F16" s="96">
        <f>$B16*VLOOKUP($A16,Transpose_Avg_me_adult!$A:$M,3,FALSE)</f>
        <v>-0.08773382801000865</v>
      </c>
      <c r="G16" s="96">
        <f>$B16*VLOOKUP($A16,Transpose_Avg_me_adult!$A:$M,4,FALSE)</f>
        <v>-0.1304254535041005</v>
      </c>
      <c r="H16" s="96">
        <f>$B16*VLOOKUP($A16,Transpose_Avg_me_adult!$A:$M,5,FALSE)</f>
        <v>-0.05507375382398433</v>
      </c>
      <c r="I16" s="96">
        <f>$B16*VLOOKUP($A16,Transpose_Avg_me_adult!$A:$M,6,FALSE)</f>
        <v>-0.0784765841625595</v>
      </c>
      <c r="J16" s="96">
        <f>$B16*VLOOKUP($A16,Transpose_Avg_me_adult!$A:$M,7,FALSE)</f>
        <v>-0.07501210561301089</v>
      </c>
      <c r="K16" s="96">
        <f>$B16*VLOOKUP($A16,Transpose_Avg_me_adult!$A:$M,8,FALSE)</f>
        <v>-0.025691995561304172</v>
      </c>
      <c r="L16" s="96">
        <f>$B16*VLOOKUP($A16,Transpose_Avg_me_adult!$A:$M,9,FALSE)</f>
        <v>-0.057572601071718424</v>
      </c>
      <c r="M16" s="96">
        <f>$B16*VLOOKUP($A16,Transpose_Avg_me_adult!$A:$M,10,FALSE)</f>
        <v>-0.04041027373540461</v>
      </c>
      <c r="N16" s="96">
        <f>$B16*VLOOKUP($A16,Transpose_Avg_me_adult!$A:$M,11,FALSE)</f>
        <v>-0.08627266379644728</v>
      </c>
      <c r="O16" s="96">
        <f>$B16*VLOOKUP($A16,Transpose_Avg_me_adult!$A:$M,12,FALSE)</f>
        <v>-0.07687223468572806</v>
      </c>
      <c r="P16" s="96">
        <f>$B16*VLOOKUP($A16,Transpose_Avg_me_adult!$A:$M,13,FALSE)</f>
        <v>-0.08083272041744632</v>
      </c>
      <c r="Q16" s="96"/>
      <c r="R16" s="96"/>
      <c r="S16" s="96">
        <f>$B16*VLOOKUP($A16,Transpose_Avg_me_adult!$O:$AA,2,FALSE)</f>
        <v>-0.056688976377952734</v>
      </c>
      <c r="T16" s="96">
        <f>$B16*VLOOKUP($A16,Transpose_Avg_me_adult!$O:$AA,3,FALSE)</f>
        <v>-0.060023622047244124</v>
      </c>
      <c r="U16" s="96">
        <f>$B16*VLOOKUP($A16,Transpose_Avg_me_adult!$O:$AA,4,FALSE)</f>
        <v>-0.07699999999999999</v>
      </c>
      <c r="V16" s="96">
        <f>$B16*VLOOKUP($A16,Transpose_Avg_me_adult!$O:$AA,5,FALSE)</f>
        <v>-0.02385915492957743</v>
      </c>
      <c r="W16" s="96">
        <f>$B16*VLOOKUP($A16,Transpose_Avg_me_adult!$O:$AA,6,FALSE)</f>
        <v>-0.09719672131147564</v>
      </c>
      <c r="X16" s="96">
        <f>$B16*VLOOKUP($A16,Transpose_Avg_me_adult!$O:$AA,7,FALSE)</f>
        <v>-0.13444444444444467</v>
      </c>
      <c r="Y16" s="96">
        <f>$B16*VLOOKUP($A16,Transpose_Avg_me_adult!$O:$AA,8,FALSE)</f>
        <v>0</v>
      </c>
      <c r="Z16" s="96">
        <f>$B16*VLOOKUP($A16,Transpose_Avg_me_adult!$O:$AA,9,FALSE)</f>
        <v>-0.0529375</v>
      </c>
      <c r="AA16" s="96">
        <f>$B16*VLOOKUP($A16,Transpose_Avg_me_adult!$O:$AA,10,FALSE)</f>
        <v>-0.02732258064516126</v>
      </c>
      <c r="AB16" s="96">
        <f>$B16*VLOOKUP($A16,Transpose_Avg_me_adult!$O:$AA,11,FALSE)</f>
        <v>-0.018822222222222202</v>
      </c>
      <c r="AC16" s="96">
        <f>$B16*VLOOKUP($A16,Transpose_Avg_me_adult!$O:$AA,12,FALSE)</f>
        <v>-0.06049999999999997</v>
      </c>
      <c r="AD16" s="96">
        <f>$B16*VLOOKUP($A16,Transpose_Avg_me_adult!$O:$AA,13,FALSE)</f>
        <v>-0.0747352941176471</v>
      </c>
    </row>
    <row r="17" spans="1:30" ht="15">
      <c r="A17" s="165" t="s">
        <v>259</v>
      </c>
      <c r="B17" s="95">
        <v>-630.50</v>
      </c>
      <c r="C17" s="93"/>
      <c r="D17" s="93"/>
      <c r="E17" s="96">
        <f>$B17*VLOOKUP($A17,Transpose_Avg_me_adult!$A:$M,2,FALSE)</f>
        <v>-40.587658527689506</v>
      </c>
      <c r="F17" s="96">
        <f>$B17*VLOOKUP($A17,Transpose_Avg_me_adult!$A:$M,3,FALSE)</f>
        <v>-48.6748868694226</v>
      </c>
      <c r="G17" s="96">
        <f>$B17*VLOOKUP($A17,Transpose_Avg_me_adult!$A:$M,4,FALSE)</f>
        <v>-71.32234771696051</v>
      </c>
      <c r="H17" s="96">
        <f>$B17*VLOOKUP($A17,Transpose_Avg_me_adult!$A:$M,5,FALSE)</f>
        <v>-37.760279374396745</v>
      </c>
      <c r="I17" s="96">
        <f>$B17*VLOOKUP($A17,Transpose_Avg_me_adult!$A:$M,6,FALSE)</f>
        <v>-42.86798955174973</v>
      </c>
      <c r="J17" s="96">
        <f>$B17*VLOOKUP($A17,Transpose_Avg_me_adult!$A:$M,7,FALSE)</f>
        <v>-63.91704827050849</v>
      </c>
      <c r="K17" s="96">
        <f>$B17*VLOOKUP($A17,Transpose_Avg_me_adult!$A:$M,8,FALSE)</f>
        <v>-8.862639137231499</v>
      </c>
      <c r="L17" s="96">
        <f>$B17*VLOOKUP($A17,Transpose_Avg_me_adult!$A:$M,9,FALSE)</f>
        <v>-42.200664201747905</v>
      </c>
      <c r="M17" s="96">
        <f>$B17*VLOOKUP($A17,Transpose_Avg_me_adult!$A:$M,10,FALSE)</f>
        <v>-22.73843619213766</v>
      </c>
      <c r="N17" s="96">
        <f>$B17*VLOOKUP($A17,Transpose_Avg_me_adult!$A:$M,11,FALSE)</f>
        <v>-51.239856344532036</v>
      </c>
      <c r="O17" s="96">
        <f>$B17*VLOOKUP($A17,Transpose_Avg_me_adult!$A:$M,12,FALSE)</f>
        <v>-40.511845468730655</v>
      </c>
      <c r="P17" s="96">
        <f>$B17*VLOOKUP($A17,Transpose_Avg_me_adult!$A:$M,13,FALSE)</f>
        <v>-42.333234887069175</v>
      </c>
      <c r="Q17" s="96"/>
      <c r="R17" s="96"/>
      <c r="S17" s="96">
        <f>$B17*VLOOKUP($A17,Transpose_Avg_me_adult!$O:$AA,2,FALSE)</f>
        <v>-29.787401574803162</v>
      </c>
      <c r="T17" s="96">
        <f>$B17*VLOOKUP($A17,Transpose_Avg_me_adult!$O:$AA,3,FALSE)</f>
        <v>-89.3622047244095</v>
      </c>
      <c r="U17" s="96">
        <f>$B17*VLOOKUP($A17,Transpose_Avg_me_adult!$O:$AA,4,FALSE)</f>
        <v>-89.1616161616159</v>
      </c>
      <c r="V17" s="96">
        <f>$B17*VLOOKUP($A17,Transpose_Avg_me_adult!$O:$AA,5,FALSE)</f>
        <v>-71.04225352112665</v>
      </c>
      <c r="W17" s="96">
        <f>$B17*VLOOKUP($A17,Transpose_Avg_me_adult!$O:$AA,6,FALSE)</f>
        <v>-51.680327868852466</v>
      </c>
      <c r="X17" s="96">
        <f>$B17*VLOOKUP($A17,Transpose_Avg_me_adult!$O:$AA,7,FALSE)</f>
        <v>-70.05555555555549</v>
      </c>
      <c r="Y17" s="96">
        <f>$B17*VLOOKUP($A17,Transpose_Avg_me_adult!$O:$AA,8,FALSE)</f>
        <v>-15.37804878048779</v>
      </c>
      <c r="Z17" s="96">
        <f>$B17*VLOOKUP($A17,Transpose_Avg_me_adult!$O:$AA,9,FALSE)</f>
        <v>-32.83854166666664</v>
      </c>
      <c r="AA17" s="96">
        <f>$B17*VLOOKUP($A17,Transpose_Avg_me_adult!$O:$AA,10,FALSE)</f>
        <v>0</v>
      </c>
      <c r="AB17" s="96">
        <f>$B17*VLOOKUP($A17,Transpose_Avg_me_adult!$O:$AA,11,FALSE)</f>
        <v>-42.03333333333335</v>
      </c>
      <c r="AC17" s="96">
        <f>$B17*VLOOKUP($A17,Transpose_Avg_me_adult!$O:$AA,12,FALSE)</f>
        <v>-78.8125</v>
      </c>
      <c r="AD17" s="96">
        <f>$B17*VLOOKUP($A17,Transpose_Avg_me_adult!$O:$AA,13,FALSE)</f>
        <v>-55.6323529411765</v>
      </c>
    </row>
    <row r="18" spans="1:30" ht="15">
      <c r="A18" s="165" t="s">
        <v>298</v>
      </c>
      <c r="B18" s="95">
        <v>14535</v>
      </c>
      <c r="C18" s="93"/>
      <c r="D18" s="93"/>
      <c r="E18" s="96">
        <f>$B18*VLOOKUP($A18,Transpose_Avg_me_adult!$A:$M,2,FALSE)</f>
        <v>5289.821337909846</v>
      </c>
      <c r="F18" s="96">
        <f>$B18*VLOOKUP($A18,Transpose_Avg_me_adult!$A:$M,3,FALSE)</f>
        <v>5154.847803258885</v>
      </c>
      <c r="G18" s="96">
        <f>$B18*VLOOKUP($A18,Transpose_Avg_me_adult!$A:$M,4,FALSE)</f>
        <v>2134.865466017287</v>
      </c>
      <c r="H18" s="96">
        <f>$B18*VLOOKUP($A18,Transpose_Avg_me_adult!$A:$M,5,FALSE)</f>
        <v>2133.682786771205</v>
      </c>
      <c r="I18" s="96">
        <f>$B18*VLOOKUP($A18,Transpose_Avg_me_adult!$A:$M,6,FALSE)</f>
        <v>3363.0763740883444</v>
      </c>
      <c r="J18" s="96">
        <f>$B18*VLOOKUP($A18,Transpose_Avg_me_adult!$A:$M,7,FALSE)</f>
        <v>1347.3748613211635</v>
      </c>
      <c r="K18" s="96">
        <f>$B18*VLOOKUP($A18,Transpose_Avg_me_adult!$A:$M,8,FALSE)</f>
        <v>1308.0360164066008</v>
      </c>
      <c r="L18" s="96">
        <f>$B18*VLOOKUP($A18,Transpose_Avg_me_adult!$A:$M,9,FALSE)</f>
        <v>579.5667894263935</v>
      </c>
      <c r="M18" s="96">
        <f>$B18*VLOOKUP($A18,Transpose_Avg_me_adult!$A:$M,10,FALSE)</f>
        <v>477.73510185514846</v>
      </c>
      <c r="N18" s="96">
        <f>$B18*VLOOKUP($A18,Transpose_Avg_me_adult!$A:$M,11,FALSE)</f>
        <v>2375.422093441713</v>
      </c>
      <c r="O18" s="96">
        <f>$B18*VLOOKUP($A18,Transpose_Avg_me_adult!$A:$M,12,FALSE)</f>
        <v>2135.450730787231</v>
      </c>
      <c r="P18" s="96">
        <f>$B18*VLOOKUP($A18,Transpose_Avg_me_adult!$A:$M,13,FALSE)</f>
        <v>9892.783532735739</v>
      </c>
      <c r="Q18" s="96"/>
      <c r="R18" s="96"/>
      <c r="S18" s="96">
        <f>$B18*VLOOKUP($A18,Transpose_Avg_me_adult!$O:$AA,2,FALSE)</f>
        <v>7038.602362204724</v>
      </c>
      <c r="T18" s="96">
        <f>$B18*VLOOKUP($A18,Transpose_Avg_me_adult!$O:$AA,3,FALSE)</f>
        <v>5150.196850393697</v>
      </c>
      <c r="U18" s="96">
        <f>$B18*VLOOKUP($A18,Transpose_Avg_me_adult!$O:$AA,4,FALSE)</f>
        <v>1761.8181818181786</v>
      </c>
      <c r="V18" s="96">
        <f>$B18*VLOOKUP($A18,Transpose_Avg_me_adult!$O:$AA,5,FALSE)</f>
        <v>2456.6197183098557</v>
      </c>
      <c r="W18" s="96">
        <f>$B18*VLOOKUP($A18,Transpose_Avg_me_adult!$O:$AA,6,FALSE)</f>
        <v>2621.0655737704915</v>
      </c>
      <c r="X18" s="96">
        <f>$B18*VLOOKUP($A18,Transpose_Avg_me_adult!$O:$AA,7,FALSE)</f>
        <v>1153.5714285714291</v>
      </c>
      <c r="Y18" s="96">
        <f>$B18*VLOOKUP($A18,Transpose_Avg_me_adult!$O:$AA,8,FALSE)</f>
        <v>2127.073170731705</v>
      </c>
      <c r="Z18" s="96">
        <f>$B18*VLOOKUP($A18,Transpose_Avg_me_adult!$O:$AA,9,FALSE)</f>
        <v>757.0312499999995</v>
      </c>
      <c r="AA18" s="96">
        <f>$B18*VLOOKUP($A18,Transpose_Avg_me_adult!$O:$AA,10,FALSE)</f>
        <v>937.7419354838715</v>
      </c>
      <c r="AB18" s="96">
        <f>$B18*VLOOKUP($A18,Transpose_Avg_me_adult!$O:$AA,11,FALSE)</f>
        <v>2907</v>
      </c>
      <c r="AC18" s="96">
        <f>$B18*VLOOKUP($A18,Transpose_Avg_me_adult!$O:$AA,12,FALSE)</f>
        <v>3244.419642857147</v>
      </c>
      <c r="AD18" s="96">
        <f>$B18*VLOOKUP($A18,Transpose_Avg_me_adult!$O:$AA,13,FALSE)</f>
        <v>9832.499999999998</v>
      </c>
    </row>
    <row r="19" spans="1:30" ht="15">
      <c r="A19" s="165" t="s">
        <v>301</v>
      </c>
      <c r="B19" s="95">
        <v>14195</v>
      </c>
      <c r="C19" s="93"/>
      <c r="D19" s="93"/>
      <c r="E19" s="96">
        <f>$B19*VLOOKUP($A19,Transpose_Avg_me_adult!$A:$M,2,FALSE)</f>
        <v>7173.015040800341</v>
      </c>
      <c r="F19" s="96">
        <f>$B19*VLOOKUP($A19,Transpose_Avg_me_adult!$A:$M,3,FALSE)</f>
        <v>7588.454553189488</v>
      </c>
      <c r="G19" s="96">
        <f>$B19*VLOOKUP($A19,Transpose_Avg_me_adult!$A:$M,4,FALSE)</f>
        <v>10876.977993036666</v>
      </c>
      <c r="H19" s="96">
        <f>$B19*VLOOKUP($A19,Transpose_Avg_me_adult!$A:$M,5,FALSE)</f>
        <v>10665.378587895331</v>
      </c>
      <c r="I19" s="96">
        <f>$B19*VLOOKUP($A19,Transpose_Avg_me_adult!$A:$M,6,FALSE)</f>
        <v>9592.712307930004</v>
      </c>
      <c r="J19" s="96">
        <f>$B19*VLOOKUP($A19,Transpose_Avg_me_adult!$A:$M,7,FALSE)</f>
        <v>11788.560569958088</v>
      </c>
      <c r="K19" s="96">
        <f>$B19*VLOOKUP($A19,Transpose_Avg_me_adult!$A:$M,8,FALSE)</f>
        <v>11752.537177604898</v>
      </c>
      <c r="L19" s="96">
        <f>$B19*VLOOKUP($A19,Transpose_Avg_me_adult!$A:$M,9,FALSE)</f>
        <v>12847.676006410844</v>
      </c>
      <c r="M19" s="96">
        <f>$B19*VLOOKUP($A19,Transpose_Avg_me_adult!$A:$M,10,FALSE)</f>
        <v>13062.455683911701</v>
      </c>
      <c r="N19" s="96">
        <f>$B19*VLOOKUP($A19,Transpose_Avg_me_adult!$A:$M,11,FALSE)</f>
        <v>10938.557143719116</v>
      </c>
      <c r="O19" s="96">
        <f>$B19*VLOOKUP($A19,Transpose_Avg_me_adult!$A:$M,12,FALSE)</f>
        <v>11123.652329252956</v>
      </c>
      <c r="P19" s="96">
        <f>$B19*VLOOKUP($A19,Transpose_Avg_me_adult!$A:$M,13,FALSE)</f>
        <v>3144.848488809754</v>
      </c>
      <c r="Q19" s="96"/>
      <c r="R19" s="96"/>
      <c r="S19" s="96">
        <f>$B19*VLOOKUP($A19,Transpose_Avg_me_adult!$O:$AA,2,FALSE)</f>
        <v>5644.468503937014</v>
      </c>
      <c r="T19" s="96">
        <f>$B19*VLOOKUP($A19,Transpose_Avg_me_adult!$O:$AA,3,FALSE)</f>
        <v>7376.929133858272</v>
      </c>
      <c r="U19" s="96">
        <f>$B19*VLOOKUP($A19,Transpose_Avg_me_adult!$O:$AA,4,FALSE)</f>
        <v>11757.474747474744</v>
      </c>
      <c r="V19" s="96">
        <f>$B19*VLOOKUP($A19,Transpose_Avg_me_adult!$O:$AA,5,FALSE)</f>
        <v>10796.19718309859</v>
      </c>
      <c r="W19" s="96">
        <f>$B19*VLOOKUP($A19,Transpose_Avg_me_adult!$O:$AA,6,FALSE)</f>
        <v>10471.721311475412</v>
      </c>
      <c r="X19" s="96">
        <f>$B19*VLOOKUP($A19,Transpose_Avg_me_adult!$O:$AA,7,FALSE)</f>
        <v>11491.190476190483</v>
      </c>
      <c r="Y19" s="96">
        <f>$B19*VLOOKUP($A19,Transpose_Avg_me_adult!$O:$AA,8,FALSE)</f>
        <v>11425.243902439026</v>
      </c>
      <c r="Z19" s="96">
        <f>$B19*VLOOKUP($A19,Transpose_Avg_me_adult!$O:$AA,9,FALSE)</f>
        <v>12420.625</v>
      </c>
      <c r="AA19" s="96">
        <f>$B19*VLOOKUP($A19,Transpose_Avg_me_adult!$O:$AA,10,FALSE)</f>
        <v>12821.290322580646</v>
      </c>
      <c r="AB19" s="96">
        <f>$B19*VLOOKUP($A19,Transpose_Avg_me_adult!$O:$AA,11,FALSE)</f>
        <v>9463.333333333338</v>
      </c>
      <c r="AC19" s="96">
        <f>$B19*VLOOKUP($A19,Transpose_Avg_me_adult!$O:$AA,12,FALSE)</f>
        <v>9632.321428571435</v>
      </c>
      <c r="AD19" s="96">
        <f>$B19*VLOOKUP($A19,Transpose_Avg_me_adult!$O:$AA,13,FALSE)</f>
        <v>3340.0000000000023</v>
      </c>
    </row>
    <row r="20" spans="1:30" ht="15">
      <c r="A20" s="165" t="s">
        <v>304</v>
      </c>
      <c r="B20" s="95">
        <v>17950</v>
      </c>
      <c r="C20" s="93"/>
      <c r="D20" s="93"/>
      <c r="E20" s="96">
        <f>$B20*VLOOKUP($A20,Transpose_Avg_me_adult!$A:$M,2,FALSE)</f>
        <v>1903.9834046811925</v>
      </c>
      <c r="F20" s="96">
        <f>$B20*VLOOKUP($A20,Transpose_Avg_me_adult!$A:$M,3,FALSE)</f>
        <v>1501.895750332674</v>
      </c>
      <c r="G20" s="96">
        <f>$B20*VLOOKUP($A20,Transpose_Avg_me_adult!$A:$M,4,FALSE)</f>
        <v>1278.659208603634</v>
      </c>
      <c r="H20" s="96">
        <f>$B20*VLOOKUP($A20,Transpose_Avg_me_adult!$A:$M,5,FALSE)</f>
        <v>1492.6876863729065</v>
      </c>
      <c r="I20" s="96">
        <f>$B20*VLOOKUP($A20,Transpose_Avg_me_adult!$A:$M,6,FALSE)</f>
        <v>1384.0304516217186</v>
      </c>
      <c r="J20" s="96">
        <f>$B20*VLOOKUP($A20,Transpose_Avg_me_adult!$A:$M,7,FALSE)</f>
        <v>1187.5834104990333</v>
      </c>
      <c r="K20" s="96">
        <f>$B20*VLOOKUP($A20,Transpose_Avg_me_adult!$A:$M,8,FALSE)</f>
        <v>1274.1071287386294</v>
      </c>
      <c r="L20" s="96">
        <f>$B20*VLOOKUP($A20,Transpose_Avg_me_adult!$A:$M,9,FALSE)</f>
        <v>898.2857022301039</v>
      </c>
      <c r="M20" s="96">
        <f>$B20*VLOOKUP($A20,Transpose_Avg_me_adult!$A:$M,10,FALSE)</f>
        <v>646.2258171039915</v>
      </c>
      <c r="N20" s="96">
        <f>$B20*VLOOKUP($A20,Transpose_Avg_me_adult!$A:$M,11,FALSE)</f>
        <v>1021.5998760354164</v>
      </c>
      <c r="O20" s="96">
        <f>$B20*VLOOKUP($A20,Transpose_Avg_me_adult!$A:$M,12,FALSE)</f>
        <v>1064.4240576489592</v>
      </c>
      <c r="P20" s="96">
        <f>$B20*VLOOKUP($A20,Transpose_Avg_me_adult!$A:$M,13,FALSE)</f>
        <v>1393.898246200853</v>
      </c>
      <c r="Q20" s="96"/>
      <c r="R20" s="96"/>
      <c r="S20" s="96">
        <f>$B20*VLOOKUP($A20,Transpose_Avg_me_adult!$O:$AA,2,FALSE)</f>
        <v>1625.3937007874015</v>
      </c>
      <c r="T20" s="96">
        <f>$B20*VLOOKUP($A20,Transpose_Avg_me_adult!$O:$AA,3,FALSE)</f>
        <v>1696.062992125985</v>
      </c>
      <c r="U20" s="96">
        <f>$B20*VLOOKUP($A20,Transpose_Avg_me_adult!$O:$AA,4,FALSE)</f>
        <v>725.2525252525252</v>
      </c>
      <c r="V20" s="96">
        <f>$B20*VLOOKUP($A20,Transpose_Avg_me_adult!$O:$AA,5,FALSE)</f>
        <v>1011.2676056338031</v>
      </c>
      <c r="W20" s="96">
        <f>$B20*VLOOKUP($A20,Transpose_Avg_me_adult!$O:$AA,6,FALSE)</f>
        <v>882.7868852459023</v>
      </c>
      <c r="X20" s="96">
        <f>$B20*VLOOKUP($A20,Transpose_Avg_me_adult!$O:$AA,7,FALSE)</f>
        <v>1424.6031746031754</v>
      </c>
      <c r="Y20" s="96">
        <f>$B20*VLOOKUP($A20,Transpose_Avg_me_adult!$O:$AA,8,FALSE)</f>
        <v>875.6097560975619</v>
      </c>
      <c r="Z20" s="96">
        <f>$B20*VLOOKUP($A20,Transpose_Avg_me_adult!$O:$AA,9,FALSE)</f>
        <v>1121.875</v>
      </c>
      <c r="AA20" s="96">
        <f>$B20*VLOOKUP($A20,Transpose_Avg_me_adult!$O:$AA,10,FALSE)</f>
        <v>579.0322580645155</v>
      </c>
      <c r="AB20" s="96">
        <f>$B20*VLOOKUP($A20,Transpose_Avg_me_adult!$O:$AA,11,FALSE)</f>
        <v>1595.5555555555559</v>
      </c>
      <c r="AC20" s="96">
        <f>$B20*VLOOKUP($A20,Transpose_Avg_me_adult!$O:$AA,12,FALSE)</f>
        <v>1602.6785714285718</v>
      </c>
      <c r="AD20" s="96">
        <f>$B20*VLOOKUP($A20,Transpose_Avg_me_adult!$O:$AA,13,FALSE)</f>
        <v>1055.8823529411764</v>
      </c>
    </row>
    <row r="21" spans="1:30" ht="15">
      <c r="A21" s="165" t="s">
        <v>293</v>
      </c>
      <c r="B21" s="95">
        <v>1639</v>
      </c>
      <c r="C21" s="93"/>
      <c r="D21" s="93"/>
      <c r="E21" s="96">
        <f>$B21*VLOOKUP($A21,Transpose_Avg_me_adult!$A:$M,2,FALSE)</f>
        <v>186.39992615476055</v>
      </c>
      <c r="F21" s="96">
        <f>$B21*VLOOKUP($A21,Transpose_Avg_me_adult!$A:$M,3,FALSE)</f>
        <v>118.56658731390029</v>
      </c>
      <c r="G21" s="96">
        <f>$B21*VLOOKUP($A21,Transpose_Avg_me_adult!$A:$M,4,FALSE)</f>
        <v>66.7022903180386</v>
      </c>
      <c r="H21" s="96">
        <f>$B21*VLOOKUP($A21,Transpose_Avg_me_adult!$A:$M,5,FALSE)</f>
        <v>88.65448810367131</v>
      </c>
      <c r="I21" s="96">
        <f>$B21*VLOOKUP($A21,Transpose_Avg_me_adult!$A:$M,6,FALSE)</f>
        <v>57.653044661356496</v>
      </c>
      <c r="J21" s="96">
        <f>$B21*VLOOKUP($A21,Transpose_Avg_me_adult!$A:$M,7,FALSE)</f>
        <v>34.83484958481519</v>
      </c>
      <c r="K21" s="96">
        <f>$B21*VLOOKUP($A21,Transpose_Avg_me_adult!$A:$M,8,FALSE)</f>
        <v>29.95880647049328</v>
      </c>
      <c r="L21" s="96">
        <f>$B21*VLOOKUP($A21,Transpose_Avg_me_adult!$A:$M,9,FALSE)</f>
        <v>38.82689088178584</v>
      </c>
      <c r="M21" s="96">
        <f>$B21*VLOOKUP($A21,Transpose_Avg_me_adult!$A:$M,10,FALSE)</f>
        <v>34.65439967269051</v>
      </c>
      <c r="N21" s="96">
        <f>$B21*VLOOKUP($A21,Transpose_Avg_me_adult!$A:$M,11,FALSE)</f>
        <v>50.94884355355159</v>
      </c>
      <c r="O21" s="96">
        <f>$B21*VLOOKUP($A21,Transpose_Avg_me_adult!$A:$M,12,FALSE)</f>
        <v>42.81817879276898</v>
      </c>
      <c r="P21" s="96">
        <f>$B21*VLOOKUP($A21,Transpose_Avg_me_adult!$A:$M,13,FALSE)</f>
        <v>66.24617153477266</v>
      </c>
      <c r="Q21" s="96"/>
      <c r="R21" s="96"/>
      <c r="S21" s="96">
        <f>$B21*VLOOKUP($A21,Transpose_Avg_me_adult!$O:$AA,2,FALSE)</f>
        <v>232.29921259842533</v>
      </c>
      <c r="T21" s="96">
        <f>$B21*VLOOKUP($A21,Transpose_Avg_me_adult!$O:$AA,3,FALSE)</f>
        <v>193.5826771653536</v>
      </c>
      <c r="U21" s="96">
        <f>$B21*VLOOKUP($A21,Transpose_Avg_me_adult!$O:$AA,4,FALSE)</f>
        <v>33.11111111111111</v>
      </c>
      <c r="V21" s="96">
        <f>$B21*VLOOKUP($A21,Transpose_Avg_me_adult!$O:$AA,5,FALSE)</f>
        <v>23.084507042253488</v>
      </c>
      <c r="W21" s="96">
        <f>$B21*VLOOKUP($A21,Transpose_Avg_me_adult!$O:$AA,6,FALSE)</f>
        <v>53.73770491803272</v>
      </c>
      <c r="X21" s="96">
        <f>$B21*VLOOKUP($A21,Transpose_Avg_me_adult!$O:$AA,7,FALSE)</f>
        <v>78.04761904761902</v>
      </c>
      <c r="Y21" s="96">
        <f>$B21*VLOOKUP($A21,Transpose_Avg_me_adult!$O:$AA,8,FALSE)</f>
        <v>0</v>
      </c>
      <c r="Z21" s="96">
        <f>$B21*VLOOKUP($A21,Transpose_Avg_me_adult!$O:$AA,9,FALSE)</f>
        <v>51.21875</v>
      </c>
      <c r="AA21" s="96">
        <f>$B21*VLOOKUP($A21,Transpose_Avg_me_adult!$O:$AA,10,FALSE)</f>
        <v>52.870967741935424</v>
      </c>
      <c r="AB21" s="96">
        <f>$B21*VLOOKUP($A21,Transpose_Avg_me_adult!$O:$AA,11,FALSE)</f>
        <v>36.42222222222218</v>
      </c>
      <c r="AC21" s="96">
        <f>$B21*VLOOKUP($A21,Transpose_Avg_me_adult!$O:$AA,12,FALSE)</f>
        <v>73.16964285714279</v>
      </c>
      <c r="AD21" s="96">
        <f>$B21*VLOOKUP($A21,Transpose_Avg_me_adult!$O:$AA,13,FALSE)</f>
        <v>96.41176470588233</v>
      </c>
    </row>
    <row r="22" spans="1:30" ht="15">
      <c r="A22" s="165" t="s">
        <v>305</v>
      </c>
      <c r="B22" s="95">
        <v>-1215</v>
      </c>
      <c r="C22" s="93"/>
      <c r="D22" s="93"/>
      <c r="E22" s="96">
        <f>$B22*VLOOKUP($A22,Transpose_Avg_me_adult!$A:$M,2,FALSE)</f>
        <v>-575.295947386009</v>
      </c>
      <c r="F22" s="96">
        <f>$B22*VLOOKUP($A22,Transpose_Avg_me_adult!$A:$M,3,FALSE)</f>
        <v>-711.3825951974248</v>
      </c>
      <c r="G22" s="96">
        <f>$B22*VLOOKUP($A22,Transpose_Avg_me_adult!$A:$M,4,FALSE)</f>
        <v>-555.8352889159544</v>
      </c>
      <c r="H22" s="96">
        <f>$B22*VLOOKUP($A22,Transpose_Avg_me_adult!$A:$M,5,FALSE)</f>
        <v>-724.5905444585484</v>
      </c>
      <c r="I22" s="96">
        <f>$B22*VLOOKUP($A22,Transpose_Avg_me_adult!$A:$M,6,FALSE)</f>
        <v>-624.1586159111125</v>
      </c>
      <c r="J22" s="96">
        <f>$B22*VLOOKUP($A22,Transpose_Avg_me_adult!$A:$M,7,FALSE)</f>
        <v>-664.9261527209155</v>
      </c>
      <c r="K22" s="96">
        <f>$B22*VLOOKUP($A22,Transpose_Avg_me_adult!$A:$M,8,FALSE)</f>
        <v>-709.8510910350506</v>
      </c>
      <c r="L22" s="96">
        <f>$B22*VLOOKUP($A22,Transpose_Avg_me_adult!$A:$M,9,FALSE)</f>
        <v>-750.9379887284423</v>
      </c>
      <c r="M22" s="96">
        <f>$B22*VLOOKUP($A22,Transpose_Avg_me_adult!$A:$M,10,FALSE)</f>
        <v>-891.5336259341096</v>
      </c>
      <c r="N22" s="96">
        <f>$B22*VLOOKUP($A22,Transpose_Avg_me_adult!$A:$M,11,FALSE)</f>
        <v>-575.4605276721118</v>
      </c>
      <c r="O22" s="96">
        <f>$B22*VLOOKUP($A22,Transpose_Avg_me_adult!$A:$M,12,FALSE)</f>
        <v>-602.531207889606</v>
      </c>
      <c r="P22" s="96">
        <f>$B22*VLOOKUP($A22,Transpose_Avg_me_adult!$A:$M,13,FALSE)</f>
        <v>-555.8440124443478</v>
      </c>
      <c r="Q22" s="96"/>
      <c r="R22" s="96"/>
      <c r="S22" s="96">
        <f>$B22*VLOOKUP($A22,Transpose_Avg_me_adult!$O:$AA,2,FALSE)</f>
        <v>-703.1692913385828</v>
      </c>
      <c r="T22" s="96">
        <f>$B22*VLOOKUP($A22,Transpose_Avg_me_adult!$O:$AA,3,FALSE)</f>
        <v>-765.3543307086618</v>
      </c>
      <c r="U22" s="96">
        <f>$B22*VLOOKUP($A22,Transpose_Avg_me_adult!$O:$AA,4,FALSE)</f>
        <v>-810.0000000000003</v>
      </c>
      <c r="V22" s="96">
        <f>$B22*VLOOKUP($A22,Transpose_Avg_me_adult!$O:$AA,5,FALSE)</f>
        <v>-752.9577464788733</v>
      </c>
      <c r="W22" s="96">
        <f>$B22*VLOOKUP($A22,Transpose_Avg_me_adult!$O:$AA,6,FALSE)</f>
        <v>-577.6229508196724</v>
      </c>
      <c r="X22" s="96">
        <f>$B22*VLOOKUP($A22,Transpose_Avg_me_adult!$O:$AA,7,FALSE)</f>
        <v>-675.0000000000006</v>
      </c>
      <c r="Y22" s="96">
        <f>$B22*VLOOKUP($A22,Transpose_Avg_me_adult!$O:$AA,8,FALSE)</f>
        <v>-889.0243902439029</v>
      </c>
      <c r="Z22" s="96">
        <f>$B22*VLOOKUP($A22,Transpose_Avg_me_adult!$O:$AA,9,FALSE)</f>
        <v>-772.0312500000003</v>
      </c>
      <c r="AA22" s="96">
        <f>$B22*VLOOKUP($A22,Transpose_Avg_me_adult!$O:$AA,10,FALSE)</f>
        <v>-862.2580645161294</v>
      </c>
      <c r="AB22" s="96">
        <f>$B22*VLOOKUP($A22,Transpose_Avg_me_adult!$O:$AA,11,FALSE)</f>
        <v>-837.0000000000001</v>
      </c>
      <c r="AC22" s="96">
        <f>$B22*VLOOKUP($A22,Transpose_Avg_me_adult!$O:$AA,12,FALSE)</f>
        <v>-672.5892857142863</v>
      </c>
      <c r="AD22" s="96">
        <f>$B22*VLOOKUP($A22,Transpose_Avg_me_adult!$O:$AA,13,FALSE)</f>
        <v>-714.7058823529411</v>
      </c>
    </row>
    <row r="23" spans="1:30" ht="15">
      <c r="A23" s="165" t="s">
        <v>306</v>
      </c>
      <c r="B23" s="95">
        <v>-1599</v>
      </c>
      <c r="C23" s="93"/>
      <c r="D23" s="93"/>
      <c r="E23" s="96">
        <f>$B23*VLOOKUP($A23,Transpose_Avg_me_adult!$A:$M,2,FALSE)</f>
        <v>-254.08639787646842</v>
      </c>
      <c r="F23" s="96">
        <f>$B23*VLOOKUP($A23,Transpose_Avg_me_adult!$A:$M,3,FALSE)</f>
        <v>-165.48680900867987</v>
      </c>
      <c r="G23" s="96">
        <f>$B23*VLOOKUP($A23,Transpose_Avg_me_adult!$A:$M,4,FALSE)</f>
        <v>-241.6203427870063</v>
      </c>
      <c r="H23" s="96">
        <f>$B23*VLOOKUP($A23,Transpose_Avg_me_adult!$A:$M,5,FALSE)</f>
        <v>-234.49883377839907</v>
      </c>
      <c r="I23" s="96">
        <f>$B23*VLOOKUP($A23,Transpose_Avg_me_adult!$A:$M,6,FALSE)</f>
        <v>-176.31268076095466</v>
      </c>
      <c r="J23" s="96">
        <f>$B23*VLOOKUP($A23,Transpose_Avg_me_adult!$A:$M,7,FALSE)</f>
        <v>-250.32331401890852</v>
      </c>
      <c r="K23" s="96">
        <f>$B23*VLOOKUP($A23,Transpose_Avg_me_adult!$A:$M,8,FALSE)</f>
        <v>-295.2701316424094</v>
      </c>
      <c r="L23" s="96">
        <f>$B23*VLOOKUP($A23,Transpose_Avg_me_adult!$A:$M,9,FALSE)</f>
        <v>-207.7751060825831</v>
      </c>
      <c r="M23" s="96">
        <f>$B23*VLOOKUP($A23,Transpose_Avg_me_adult!$A:$M,10,FALSE)</f>
        <v>-160.33048857577057</v>
      </c>
      <c r="N23" s="96">
        <f>$B23*VLOOKUP($A23,Transpose_Avg_me_adult!$A:$M,11,FALSE)</f>
        <v>-301.35625361866084</v>
      </c>
      <c r="O23" s="96">
        <f>$B23*VLOOKUP($A23,Transpose_Avg_me_adult!$A:$M,12,FALSE)</f>
        <v>-234.30572630283186</v>
      </c>
      <c r="P23" s="96">
        <f>$B23*VLOOKUP($A23,Transpose_Avg_me_adult!$A:$M,13,FALSE)</f>
        <v>-329.47493802552026</v>
      </c>
      <c r="Q23" s="96"/>
      <c r="R23" s="96"/>
      <c r="S23" s="96">
        <f>$B23*VLOOKUP($A23,Transpose_Avg_me_adult!$O:$AA,2,FALSE)</f>
        <v>-182.56299212598475</v>
      </c>
      <c r="T23" s="96">
        <f>$B23*VLOOKUP($A23,Transpose_Avg_me_adult!$O:$AA,3,FALSE)</f>
        <v>-188.85826771653473</v>
      </c>
      <c r="U23" s="96">
        <f>$B23*VLOOKUP($A23,Transpose_Avg_me_adult!$O:$AA,4,FALSE)</f>
        <v>-113.06060606060606</v>
      </c>
      <c r="V23" s="96">
        <f>$B23*VLOOKUP($A23,Transpose_Avg_me_adult!$O:$AA,5,FALSE)</f>
        <v>-202.6901408450709</v>
      </c>
      <c r="W23" s="96">
        <f>$B23*VLOOKUP($A23,Transpose_Avg_me_adult!$O:$AA,6,FALSE)</f>
        <v>-235.91803278688465</v>
      </c>
      <c r="X23" s="96">
        <f>$B23*VLOOKUP($A23,Transpose_Avg_me_adult!$O:$AA,7,FALSE)</f>
        <v>-228.42857142857164</v>
      </c>
      <c r="Y23" s="96">
        <f>$B23*VLOOKUP($A23,Transpose_Avg_me_adult!$O:$AA,8,FALSE)</f>
        <v>-233.99999999999977</v>
      </c>
      <c r="Z23" s="96">
        <f>$B23*VLOOKUP($A23,Transpose_Avg_me_adult!$O:$AA,9,FALSE)</f>
        <v>-199.875</v>
      </c>
      <c r="AA23" s="96">
        <f>$B23*VLOOKUP($A23,Transpose_Avg_me_adult!$O:$AA,10,FALSE)</f>
        <v>-103.16129032258071</v>
      </c>
      <c r="AB23" s="96">
        <f>$B23*VLOOKUP($A23,Transpose_Avg_me_adult!$O:$AA,11,FALSE)</f>
        <v>-213.19999999999948</v>
      </c>
      <c r="AC23" s="96">
        <f>$B23*VLOOKUP($A23,Transpose_Avg_me_adult!$O:$AA,12,FALSE)</f>
        <v>-228.42857142857164</v>
      </c>
      <c r="AD23" s="96">
        <f>$B23*VLOOKUP($A23,Transpose_Avg_me_adult!$O:$AA,13,FALSE)</f>
        <v>-188.11764705882285</v>
      </c>
    </row>
    <row r="24" spans="1:30" ht="15">
      <c r="A24" s="165" t="s">
        <v>307</v>
      </c>
      <c r="B24" s="95">
        <v>-3205</v>
      </c>
      <c r="C24" s="93"/>
      <c r="D24" s="93"/>
      <c r="E24" s="96">
        <f>$B24*VLOOKUP($A24,Transpose_Avg_me_adult!$A:$M,2,FALSE)</f>
        <v>-293.54364436634893</v>
      </c>
      <c r="F24" s="96">
        <f>$B24*VLOOKUP($A24,Transpose_Avg_me_adult!$A:$M,3,FALSE)</f>
        <v>-106.78970407543618</v>
      </c>
      <c r="G24" s="96">
        <f>$B24*VLOOKUP($A24,Transpose_Avg_me_adult!$A:$M,4,FALSE)</f>
        <v>-202.00831676185106</v>
      </c>
      <c r="H24" s="96">
        <f>$B24*VLOOKUP($A24,Transpose_Avg_me_adult!$A:$M,5,FALSE)</f>
        <v>-106.92461359705386</v>
      </c>
      <c r="I24" s="96">
        <f>$B24*VLOOKUP($A24,Transpose_Avg_me_adult!$A:$M,6,FALSE)</f>
        <v>-213.44928572364364</v>
      </c>
      <c r="J24" s="96">
        <f>$B24*VLOOKUP($A24,Transpose_Avg_me_adult!$A:$M,7,FALSE)</f>
        <v>-140.29135919250555</v>
      </c>
      <c r="K24" s="96">
        <f>$B24*VLOOKUP($A24,Transpose_Avg_me_adult!$A:$M,8,FALSE)</f>
        <v>-94.62340262074007</v>
      </c>
      <c r="L24" s="96">
        <f>$B24*VLOOKUP($A24,Transpose_Avg_me_adult!$A:$M,9,FALSE)</f>
        <v>-87.4216168102785</v>
      </c>
      <c r="M24" s="96">
        <f>$B24*VLOOKUP($A24,Transpose_Avg_me_adult!$A:$M,10,FALSE)</f>
        <v>-100.43147117481423</v>
      </c>
      <c r="N24" s="96">
        <f>$B24*VLOOKUP($A24,Transpose_Avg_me_adult!$A:$M,11,FALSE)</f>
        <v>-126.44681100722485</v>
      </c>
      <c r="O24" s="96">
        <f>$B24*VLOOKUP($A24,Transpose_Avg_me_adult!$A:$M,12,FALSE)</f>
        <v>-167.65430644176996</v>
      </c>
      <c r="P24" s="96">
        <f>$B24*VLOOKUP($A24,Transpose_Avg_me_adult!$A:$M,13,FALSE)</f>
        <v>-143.48001272649483</v>
      </c>
      <c r="Q24" s="96"/>
      <c r="R24" s="96"/>
      <c r="S24" s="96">
        <f>$B24*VLOOKUP($A24,Transpose_Avg_me_adult!$O:$AA,2,FALSE)</f>
        <v>-315.4527559055118</v>
      </c>
      <c r="T24" s="96">
        <f>$B24*VLOOKUP($A24,Transpose_Avg_me_adult!$O:$AA,3,FALSE)</f>
        <v>-50.47244094488191</v>
      </c>
      <c r="U24" s="96">
        <f>$B24*VLOOKUP($A24,Transpose_Avg_me_adult!$O:$AA,4,FALSE)</f>
        <v>-64.74747474747474</v>
      </c>
      <c r="V24" s="96">
        <f>$B24*VLOOKUP($A24,Transpose_Avg_me_adult!$O:$AA,5,FALSE)</f>
        <v>-90.28169014084494</v>
      </c>
      <c r="W24" s="96">
        <f>$B24*VLOOKUP($A24,Transpose_Avg_me_adult!$O:$AA,6,FALSE)</f>
        <v>-262.7049180327869</v>
      </c>
      <c r="X24" s="96">
        <f>$B24*VLOOKUP($A24,Transpose_Avg_me_adult!$O:$AA,7,FALSE)</f>
        <v>-254.36507936507948</v>
      </c>
      <c r="Y24" s="96">
        <f>$B24*VLOOKUP($A24,Transpose_Avg_me_adult!$O:$AA,8,FALSE)</f>
        <v>-78.170731707317</v>
      </c>
      <c r="Z24" s="96">
        <f>$B24*VLOOKUP($A24,Transpose_Avg_me_adult!$O:$AA,9,FALSE)</f>
        <v>-66.77083333333323</v>
      </c>
      <c r="AA24" s="96">
        <f>$B24*VLOOKUP($A24,Transpose_Avg_me_adult!$O:$AA,10,FALSE)</f>
        <v>-310.1612903225806</v>
      </c>
      <c r="AB24" s="96">
        <f>$B24*VLOOKUP($A24,Transpose_Avg_me_adult!$O:$AA,11,FALSE)</f>
        <v>-71.22222222222214</v>
      </c>
      <c r="AC24" s="96">
        <f>$B24*VLOOKUP($A24,Transpose_Avg_me_adult!$O:$AA,12,FALSE)</f>
        <v>-85.84821428571433</v>
      </c>
      <c r="AD24" s="96">
        <f>$B24*VLOOKUP($A24,Transpose_Avg_me_adult!$O:$AA,13,FALSE)</f>
        <v>-282.79411764705895</v>
      </c>
    </row>
    <row r="25" spans="1:30" ht="15">
      <c r="A25" s="165" t="s">
        <v>308</v>
      </c>
      <c r="B25" s="95">
        <v>-2453</v>
      </c>
      <c r="C25" s="93"/>
      <c r="D25" s="93"/>
      <c r="E25" s="96">
        <f>$B25*VLOOKUP($A25,Transpose_Avg_me_adult!$A:$M,2,FALSE)</f>
        <v>-189.63389219727904</v>
      </c>
      <c r="F25" s="96">
        <f>$B25*VLOOKUP($A25,Transpose_Avg_me_adult!$A:$M,3,FALSE)</f>
        <v>-149.58223409326027</v>
      </c>
      <c r="G25" s="96">
        <f>$B25*VLOOKUP($A25,Transpose_Avg_me_adult!$A:$M,4,FALSE)</f>
        <v>-271.0020100511069</v>
      </c>
      <c r="H25" s="96">
        <f>$B25*VLOOKUP($A25,Transpose_Avg_me_adult!$A:$M,5,FALSE)</f>
        <v>-198.62071724400548</v>
      </c>
      <c r="I25" s="96">
        <f>$B25*VLOOKUP($A25,Transpose_Avg_me_adult!$A:$M,6,FALSE)</f>
        <v>-192.2679317006252</v>
      </c>
      <c r="J25" s="96">
        <f>$B25*VLOOKUP($A25,Transpose_Avg_me_adult!$A:$M,7,FALSE)</f>
        <v>-175.8795312686267</v>
      </c>
      <c r="K25" s="96">
        <f>$B25*VLOOKUP($A25,Transpose_Avg_me_adult!$A:$M,8,FALSE)</f>
        <v>-171.62328178041648</v>
      </c>
      <c r="L25" s="96">
        <f>$B25*VLOOKUP($A25,Transpose_Avg_me_adult!$A:$M,9,FALSE)</f>
        <v>-125.44711557681158</v>
      </c>
      <c r="M25" s="96">
        <f>$B25*VLOOKUP($A25,Transpose_Avg_me_adult!$A:$M,10,FALSE)</f>
        <v>-131.3734722587711</v>
      </c>
      <c r="N25" s="96">
        <f>$B25*VLOOKUP($A25,Transpose_Avg_me_adult!$A:$M,11,FALSE)</f>
        <v>-197.66997453400313</v>
      </c>
      <c r="O25" s="96">
        <f>$B25*VLOOKUP($A25,Transpose_Avg_me_adult!$A:$M,12,FALSE)</f>
        <v>-209.19826395098264</v>
      </c>
      <c r="P25" s="96">
        <f>$B25*VLOOKUP($A25,Transpose_Avg_me_adult!$A:$M,13,FALSE)</f>
        <v>-183.52853535746223</v>
      </c>
      <c r="Q25" s="96"/>
      <c r="R25" s="96"/>
      <c r="S25" s="96">
        <f>$B25*VLOOKUP($A25,Transpose_Avg_me_adult!$O:$AA,2,FALSE)</f>
        <v>-96.57480314960635</v>
      </c>
      <c r="T25" s="96">
        <f>$B25*VLOOKUP($A25,Transpose_Avg_me_adult!$O:$AA,3,FALSE)</f>
        <v>-135.2047244094489</v>
      </c>
      <c r="U25" s="96">
        <f>$B25*VLOOKUP($A25,Transpose_Avg_me_adult!$O:$AA,4,FALSE)</f>
        <v>-173.44444444444443</v>
      </c>
      <c r="V25" s="96">
        <f>$B25*VLOOKUP($A25,Transpose_Avg_me_adult!$O:$AA,5,FALSE)</f>
        <v>-207.29577464788724</v>
      </c>
      <c r="W25" s="96">
        <f>$B25*VLOOKUP($A25,Transpose_Avg_me_adult!$O:$AA,6,FALSE)</f>
        <v>-160.85245901639348</v>
      </c>
      <c r="X25" s="96">
        <f>$B25*VLOOKUP($A25,Transpose_Avg_me_adult!$O:$AA,7,FALSE)</f>
        <v>-194.68253968253978</v>
      </c>
      <c r="Y25" s="96">
        <f>$B25*VLOOKUP($A25,Transpose_Avg_me_adult!$O:$AA,8,FALSE)</f>
        <v>-179.48780487804885</v>
      </c>
      <c r="Z25" s="96">
        <f>$B25*VLOOKUP($A25,Transpose_Avg_me_adult!$O:$AA,9,FALSE)</f>
        <v>-51.104166666666586</v>
      </c>
      <c r="AA25" s="96">
        <f>$B25*VLOOKUP($A25,Transpose_Avg_me_adult!$O:$AA,10,FALSE)</f>
        <v>-158.25806451612914</v>
      </c>
      <c r="AB25" s="96">
        <f>$B25*VLOOKUP($A25,Transpose_Avg_me_adult!$O:$AA,11,FALSE)</f>
        <v>-163.5333333333334</v>
      </c>
      <c r="AC25" s="96">
        <f>$B25*VLOOKUP($A25,Transpose_Avg_me_adult!$O:$AA,12,FALSE)</f>
        <v>-219.0178571428572</v>
      </c>
      <c r="AD25" s="96">
        <f>$B25*VLOOKUP($A25,Transpose_Avg_me_adult!$O:$AA,13,FALSE)</f>
        <v>-216.44117647058835</v>
      </c>
    </row>
    <row r="26" spans="1:30" ht="15">
      <c r="A26" s="165" t="s">
        <v>309</v>
      </c>
      <c r="B26" s="95">
        <v>-9937</v>
      </c>
      <c r="C26" s="93"/>
      <c r="D26" s="93"/>
      <c r="E26" s="96">
        <f>$B26*VLOOKUP($A26,Transpose_Avg_me_adult!$A:$M,2,FALSE)</f>
        <v>-966.7198383721551</v>
      </c>
      <c r="F26" s="96">
        <f>$B26*VLOOKUP($A26,Transpose_Avg_me_adult!$A:$M,3,FALSE)</f>
        <v>-631.8508210022494</v>
      </c>
      <c r="G26" s="96">
        <f>$B26*VLOOKUP($A26,Transpose_Avg_me_adult!$A:$M,4,FALSE)</f>
        <v>-1334.7104546224652</v>
      </c>
      <c r="H26" s="96">
        <f>$B26*VLOOKUP($A26,Transpose_Avg_me_adult!$A:$M,5,FALSE)</f>
        <v>-646.1241632143361</v>
      </c>
      <c r="I26" s="96">
        <f>$B26*VLOOKUP($A26,Transpose_Avg_me_adult!$A:$M,6,FALSE)</f>
        <v>-1060.9468782683255</v>
      </c>
      <c r="J26" s="96">
        <f>$B26*VLOOKUP($A26,Transpose_Avg_me_adult!$A:$M,7,FALSE)</f>
        <v>-623.9730185761227</v>
      </c>
      <c r="K26" s="96">
        <f>$B26*VLOOKUP($A26,Transpose_Avg_me_adult!$A:$M,8,FALSE)</f>
        <v>-299.02601011830933</v>
      </c>
      <c r="L26" s="96">
        <f>$B26*VLOOKUP($A26,Transpose_Avg_me_adult!$A:$M,9,FALSE)</f>
        <v>-528.152309455732</v>
      </c>
      <c r="M26" s="96">
        <f>$B26*VLOOKUP($A26,Transpose_Avg_me_adult!$A:$M,10,FALSE)</f>
        <v>-256.6211828735194</v>
      </c>
      <c r="N26" s="96">
        <f>$B26*VLOOKUP($A26,Transpose_Avg_me_adult!$A:$M,11,FALSE)</f>
        <v>-1090.7551990745378</v>
      </c>
      <c r="O26" s="96">
        <f>$B26*VLOOKUP($A26,Transpose_Avg_me_adult!$A:$M,12,FALSE)</f>
        <v>-797.541976566397</v>
      </c>
      <c r="P26" s="96">
        <f>$B26*VLOOKUP($A26,Transpose_Avg_me_adult!$A:$M,13,FALSE)</f>
        <v>-1338.2406903328729</v>
      </c>
      <c r="Q26" s="96"/>
      <c r="R26" s="96"/>
      <c r="S26" s="96">
        <f>$B26*VLOOKUP($A26,Transpose_Avg_me_adult!$O:$AA,2,FALSE)</f>
        <v>-743.3188976377952</v>
      </c>
      <c r="T26" s="96">
        <f>$B26*VLOOKUP($A26,Transpose_Avg_me_adult!$O:$AA,3,FALSE)</f>
        <v>-391.22047244094506</v>
      </c>
      <c r="U26" s="96">
        <f>$B26*VLOOKUP($A26,Transpose_Avg_me_adult!$O:$AA,4,FALSE)</f>
        <v>-1003.7373737373736</v>
      </c>
      <c r="V26" s="96">
        <f>$B26*VLOOKUP($A26,Transpose_Avg_me_adult!$O:$AA,5,FALSE)</f>
        <v>-979.7042253521122</v>
      </c>
      <c r="W26" s="96">
        <f>$B26*VLOOKUP($A26,Transpose_Avg_me_adult!$O:$AA,6,FALSE)</f>
        <v>-1466.114754098357</v>
      </c>
      <c r="X26" s="96">
        <f>$B26*VLOOKUP($A26,Transpose_Avg_me_adult!$O:$AA,7,FALSE)</f>
        <v>-630.920634920635</v>
      </c>
      <c r="Y26" s="96">
        <f>$B26*VLOOKUP($A26,Transpose_Avg_me_adult!$O:$AA,8,FALSE)</f>
        <v>-242.36585365853637</v>
      </c>
      <c r="Z26" s="96">
        <f>$B26*VLOOKUP($A26,Transpose_Avg_me_adult!$O:$AA,9,FALSE)</f>
        <v>-310.53125</v>
      </c>
      <c r="AA26" s="96">
        <f>$B26*VLOOKUP($A26,Transpose_Avg_me_adult!$O:$AA,10,FALSE)</f>
        <v>-320.54838709677387</v>
      </c>
      <c r="AB26" s="96">
        <f>$B26*VLOOKUP($A26,Transpose_Avg_me_adult!$O:$AA,11,FALSE)</f>
        <v>-662.4666666666669</v>
      </c>
      <c r="AC26" s="96">
        <f>$B26*VLOOKUP($A26,Transpose_Avg_me_adult!$O:$AA,12,FALSE)</f>
        <v>-443.61607142857105</v>
      </c>
      <c r="AD26" s="96">
        <f>$B26*VLOOKUP($A26,Transpose_Avg_me_adult!$O:$AA,13,FALSE)</f>
        <v>-292.26470588235344</v>
      </c>
    </row>
    <row r="27" spans="1:30" ht="15">
      <c r="A27" s="165" t="s">
        <v>310</v>
      </c>
      <c r="B27" s="95">
        <v>-1413</v>
      </c>
      <c r="C27" s="93"/>
      <c r="D27" s="93"/>
      <c r="E27" s="96">
        <f>$B27*VLOOKUP($A27,Transpose_Avg_me_adult!$A:$M,2,FALSE)</f>
        <v>-41.31653665751774</v>
      </c>
      <c r="F27" s="96">
        <f>$B27*VLOOKUP($A27,Transpose_Avg_me_adult!$A:$M,3,FALSE)</f>
        <v>-19.828014632092774</v>
      </c>
      <c r="G27" s="96">
        <f>$B27*VLOOKUP($A27,Transpose_Avg_me_adult!$A:$M,4,FALSE)</f>
        <v>-50.1050889982791</v>
      </c>
      <c r="H27" s="96">
        <f>$B27*VLOOKUP($A27,Transpose_Avg_me_adult!$A:$M,5,FALSE)</f>
        <v>-17.235899841630363</v>
      </c>
      <c r="I27" s="96">
        <f>$B27*VLOOKUP($A27,Transpose_Avg_me_adult!$A:$M,6,FALSE)</f>
        <v>-59.9683594474874</v>
      </c>
      <c r="J27" s="96">
        <f>$B27*VLOOKUP($A27,Transpose_Avg_me_adult!$A:$M,7,FALSE)</f>
        <v>-29.231655076233945</v>
      </c>
      <c r="K27" s="96">
        <f>$B27*VLOOKUP($A27,Transpose_Avg_me_adult!$A:$M,8,FALSE)</f>
        <v>-1.6354166666666703</v>
      </c>
      <c r="L27" s="96">
        <f>$B27*VLOOKUP($A27,Transpose_Avg_me_adult!$A:$M,9,FALSE)</f>
        <v>-20.652691440455367</v>
      </c>
      <c r="M27" s="96">
        <f>$B27*VLOOKUP($A27,Transpose_Avg_me_adult!$A:$M,10,FALSE)</f>
        <v>-10.288354078059267</v>
      </c>
      <c r="N27" s="96">
        <f>$B27*VLOOKUP($A27,Transpose_Avg_me_adult!$A:$M,11,FALSE)</f>
        <v>-45.53397554882789</v>
      </c>
      <c r="O27" s="96">
        <f>$B27*VLOOKUP($A27,Transpose_Avg_me_adult!$A:$M,12,FALSE)</f>
        <v>-27.108920771448396</v>
      </c>
      <c r="P27" s="96">
        <f>$B27*VLOOKUP($A27,Transpose_Avg_me_adult!$A:$M,13,FALSE)</f>
        <v>-62.11200628579778</v>
      </c>
      <c r="Q27" s="96"/>
      <c r="R27" s="96"/>
      <c r="S27" s="96">
        <f>$B27*VLOOKUP($A27,Transpose_Avg_me_adult!$O:$AA,2,FALSE)</f>
        <v>-27.814960629921206</v>
      </c>
      <c r="T27" s="96">
        <f>$B27*VLOOKUP($A27,Transpose_Avg_me_adult!$O:$AA,3,FALSE)</f>
        <v>-22.251968503937018</v>
      </c>
      <c r="U27" s="96">
        <f>$B27*VLOOKUP($A27,Transpose_Avg_me_adult!$O:$AA,4,FALSE)</f>
        <v>-57.090909090909086</v>
      </c>
      <c r="V27" s="96">
        <f>$B27*VLOOKUP($A27,Transpose_Avg_me_adult!$O:$AA,5,FALSE)</f>
        <v>0</v>
      </c>
      <c r="W27" s="96">
        <f>$B27*VLOOKUP($A27,Transpose_Avg_me_adult!$O:$AA,6,FALSE)</f>
        <v>-69.49180327868858</v>
      </c>
      <c r="X27" s="96">
        <f>$B27*VLOOKUP($A27,Transpose_Avg_me_adult!$O:$AA,7,FALSE)</f>
        <v>0</v>
      </c>
      <c r="Y27" s="96">
        <f>$B27*VLOOKUP($A27,Transpose_Avg_me_adult!$O:$AA,8,FALSE)</f>
        <v>0</v>
      </c>
      <c r="Z27" s="96">
        <f>$B27*VLOOKUP($A27,Transpose_Avg_me_adult!$O:$AA,9,FALSE)</f>
        <v>0</v>
      </c>
      <c r="AA27" s="96">
        <f>$B27*VLOOKUP($A27,Transpose_Avg_me_adult!$O:$AA,10,FALSE)</f>
        <v>0</v>
      </c>
      <c r="AB27" s="96">
        <f>$B27*VLOOKUP($A27,Transpose_Avg_me_adult!$O:$AA,11,FALSE)</f>
        <v>0</v>
      </c>
      <c r="AC27" s="96">
        <f>$B27*VLOOKUP($A27,Transpose_Avg_me_adult!$O:$AA,12,FALSE)</f>
        <v>-12.61607142857143</v>
      </c>
      <c r="AD27" s="96">
        <f>$B27*VLOOKUP($A27,Transpose_Avg_me_adult!$O:$AA,13,FALSE)</f>
        <v>-41.55882352941183</v>
      </c>
    </row>
    <row r="28" spans="1:30" ht="15">
      <c r="A28" s="165" t="s">
        <v>317</v>
      </c>
      <c r="B28" s="95">
        <v>27835</v>
      </c>
      <c r="C28" s="93"/>
      <c r="D28" s="93"/>
      <c r="E28" s="96">
        <f>$B28*VLOOKUP($A28,Transpose_Avg_me_adult!$A:$M,2,FALSE)</f>
        <v>102.40809690776314</v>
      </c>
      <c r="F28" s="96">
        <f>$B28*VLOOKUP($A28,Transpose_Avg_me_adult!$A:$M,3,FALSE)</f>
        <v>71.48522050867432</v>
      </c>
      <c r="G28" s="96">
        <f>$B28*VLOOKUP($A28,Transpose_Avg_me_adult!$A:$M,4,FALSE)</f>
        <v>8.167546948356797</v>
      </c>
      <c r="H28" s="96">
        <f>$B28*VLOOKUP($A28,Transpose_Avg_me_adult!$A:$M,5,FALSE)</f>
        <v>113.978422929538</v>
      </c>
      <c r="I28" s="96">
        <f>$B28*VLOOKUP($A28,Transpose_Avg_me_adult!$A:$M,6,FALSE)</f>
        <v>16.808574879227056</v>
      </c>
      <c r="J28" s="96">
        <f>$B28*VLOOKUP($A28,Transpose_Avg_me_adult!$A:$M,7,FALSE)</f>
        <v>21.375191981246452</v>
      </c>
      <c r="K28" s="96">
        <f>$B28*VLOOKUP($A28,Transpose_Avg_me_adult!$A:$M,8,FALSE)</f>
        <v>98.54438997821362</v>
      </c>
      <c r="L28" s="96">
        <f>$B28*VLOOKUP($A28,Transpose_Avg_me_adult!$A:$M,9,FALSE)</f>
        <v>20.606361373165633</v>
      </c>
      <c r="M28" s="96">
        <f>$B28*VLOOKUP($A28,Transpose_Avg_me_adult!$A:$M,10,FALSE)</f>
        <v>0</v>
      </c>
      <c r="N28" s="96">
        <f>$B28*VLOOKUP($A28,Transpose_Avg_me_adult!$A:$M,11,FALSE)</f>
        <v>91.8916173033526</v>
      </c>
      <c r="O28" s="96">
        <f>$B28*VLOOKUP($A28,Transpose_Avg_me_adult!$A:$M,12,FALSE)</f>
        <v>86.99224508332226</v>
      </c>
      <c r="P28" s="96">
        <f>$B28*VLOOKUP($A28,Transpose_Avg_me_adult!$A:$M,13,FALSE)</f>
        <v>57.66484301274063</v>
      </c>
      <c r="Q28" s="96"/>
      <c r="R28" s="96"/>
      <c r="S28" s="96">
        <f>$B28*VLOOKUP($A28,Transpose_Avg_me_adult!$O:$AA,2,FALSE)</f>
        <v>0</v>
      </c>
      <c r="T28" s="96">
        <f>$B28*VLOOKUP($A28,Transpose_Avg_me_adult!$O:$AA,3,FALSE)</f>
        <v>0</v>
      </c>
      <c r="U28" s="96">
        <f>$B28*VLOOKUP($A28,Transpose_Avg_me_adult!$O:$AA,4,FALSE)</f>
        <v>0</v>
      </c>
      <c r="V28" s="96">
        <f>$B28*VLOOKUP($A28,Transpose_Avg_me_adult!$O:$AA,5,FALSE)</f>
        <v>0</v>
      </c>
      <c r="W28" s="96">
        <f>$B28*VLOOKUP($A28,Transpose_Avg_me_adult!$O:$AA,6,FALSE)</f>
        <v>0</v>
      </c>
      <c r="X28" s="96">
        <f>$B28*VLOOKUP($A28,Transpose_Avg_me_adult!$O:$AA,7,FALSE)</f>
        <v>0</v>
      </c>
      <c r="Y28" s="96">
        <f>$B28*VLOOKUP($A28,Transpose_Avg_me_adult!$O:$AA,8,FALSE)</f>
        <v>0</v>
      </c>
      <c r="Z28" s="96">
        <f>$B28*VLOOKUP($A28,Transpose_Avg_me_adult!$O:$AA,9,FALSE)</f>
        <v>0</v>
      </c>
      <c r="AA28" s="96">
        <f>$B28*VLOOKUP($A28,Transpose_Avg_me_adult!$O:$AA,10,FALSE)</f>
        <v>0</v>
      </c>
      <c r="AB28" s="96">
        <f>$B28*VLOOKUP($A28,Transpose_Avg_me_adult!$O:$AA,11,FALSE)</f>
        <v>0</v>
      </c>
      <c r="AC28" s="96">
        <f>$B28*VLOOKUP($A28,Transpose_Avg_me_adult!$O:$AA,12,FALSE)</f>
        <v>248.52678571428575</v>
      </c>
      <c r="AD28" s="96">
        <f>$B28*VLOOKUP($A28,Transpose_Avg_me_adult!$O:$AA,13,FALSE)</f>
        <v>0</v>
      </c>
    </row>
    <row r="29" spans="1:30" ht="15">
      <c r="A29" s="165" t="s">
        <v>318</v>
      </c>
      <c r="B29" s="95">
        <v>6071</v>
      </c>
      <c r="C29" s="93"/>
      <c r="D29" s="93"/>
      <c r="E29" s="96">
        <f>$B29*VLOOKUP($A29,Transpose_Avg_me_adult!$A:$M,2,FALSE)</f>
        <v>192.76966590202434</v>
      </c>
      <c r="F29" s="96">
        <f>$B29*VLOOKUP($A29,Transpose_Avg_me_adult!$A:$M,3,FALSE)</f>
        <v>133.26444602795095</v>
      </c>
      <c r="G29" s="96">
        <f>$B29*VLOOKUP($A29,Transpose_Avg_me_adult!$A:$M,4,FALSE)</f>
        <v>122.13463180449034</v>
      </c>
      <c r="H29" s="96">
        <f>$B29*VLOOKUP($A29,Transpose_Avg_me_adult!$A:$M,5,FALSE)</f>
        <v>149.23061395678866</v>
      </c>
      <c r="I29" s="96">
        <f>$B29*VLOOKUP($A29,Transpose_Avg_me_adult!$A:$M,6,FALSE)</f>
        <v>103.32180148573033</v>
      </c>
      <c r="J29" s="96">
        <f>$B29*VLOOKUP($A29,Transpose_Avg_me_adult!$A:$M,7,FALSE)</f>
        <v>174.87439324159007</v>
      </c>
      <c r="K29" s="96">
        <f>$B29*VLOOKUP($A29,Transpose_Avg_me_adult!$A:$M,8,FALSE)</f>
        <v>79.49023240127367</v>
      </c>
      <c r="L29" s="96">
        <f>$B29*VLOOKUP($A29,Transpose_Avg_me_adult!$A:$M,9,FALSE)</f>
        <v>63.897258963856004</v>
      </c>
      <c r="M29" s="96">
        <f>$B29*VLOOKUP($A29,Transpose_Avg_me_adult!$A:$M,10,FALSE)</f>
        <v>90.58164763671896</v>
      </c>
      <c r="N29" s="96">
        <f>$B29*VLOOKUP($A29,Transpose_Avg_me_adult!$A:$M,11,FALSE)</f>
        <v>237.20275782250317</v>
      </c>
      <c r="O29" s="96">
        <f>$B29*VLOOKUP($A29,Transpose_Avg_me_adult!$A:$M,12,FALSE)</f>
        <v>94.26982555814455</v>
      </c>
      <c r="P29" s="96">
        <f>$B29*VLOOKUP($A29,Transpose_Avg_me_adult!$A:$M,13,FALSE)</f>
        <v>217.87734591931886</v>
      </c>
      <c r="Q29" s="96"/>
      <c r="R29" s="96"/>
      <c r="S29" s="96">
        <f>$B29*VLOOKUP($A29,Transpose_Avg_me_adult!$O:$AA,2,FALSE)</f>
        <v>191.21259842519694</v>
      </c>
      <c r="T29" s="96">
        <f>$B29*VLOOKUP($A29,Transpose_Avg_me_adult!$O:$AA,3,FALSE)</f>
        <v>334.62204724409463</v>
      </c>
      <c r="U29" s="96">
        <f>$B29*VLOOKUP($A29,Transpose_Avg_me_adult!$O:$AA,4,FALSE)</f>
        <v>61.32323232323232</v>
      </c>
      <c r="V29" s="96">
        <f>$B29*VLOOKUP($A29,Transpose_Avg_me_adult!$O:$AA,5,FALSE)</f>
        <v>427.5352112676056</v>
      </c>
      <c r="W29" s="96">
        <f>$B29*VLOOKUP($A29,Transpose_Avg_me_adult!$O:$AA,6,FALSE)</f>
        <v>298.57377049180354</v>
      </c>
      <c r="X29" s="96">
        <f>$B29*VLOOKUP($A29,Transpose_Avg_me_adult!$O:$AA,7,FALSE)</f>
        <v>0</v>
      </c>
      <c r="Y29" s="96">
        <f>$B29*VLOOKUP($A29,Transpose_Avg_me_adult!$O:$AA,8,FALSE)</f>
        <v>0</v>
      </c>
      <c r="Z29" s="96">
        <f>$B29*VLOOKUP($A29,Transpose_Avg_me_adult!$O:$AA,9,FALSE)</f>
        <v>63.23958333333354</v>
      </c>
      <c r="AA29" s="96">
        <f>$B29*VLOOKUP($A29,Transpose_Avg_me_adult!$O:$AA,10,FALSE)</f>
        <v>195.83870967741913</v>
      </c>
      <c r="AB29" s="96">
        <f>$B29*VLOOKUP($A29,Transpose_Avg_me_adult!$O:$AA,11,FALSE)</f>
        <v>269.8222222222219</v>
      </c>
      <c r="AC29" s="96">
        <f>$B29*VLOOKUP($A29,Transpose_Avg_me_adult!$O:$AA,12,FALSE)</f>
        <v>54.20535714285715</v>
      </c>
      <c r="AD29" s="96">
        <f>$B29*VLOOKUP($A29,Transpose_Avg_me_adult!$O:$AA,13,FALSE)</f>
        <v>0</v>
      </c>
    </row>
    <row r="30" spans="1:30" ht="15">
      <c r="A30" s="165" t="s">
        <v>319</v>
      </c>
      <c r="B30" s="95">
        <v>2837</v>
      </c>
      <c r="C30" s="93"/>
      <c r="D30" s="93"/>
      <c r="E30" s="96">
        <f>$B30*VLOOKUP($A30,Transpose_Avg_me_adult!$A:$M,2,FALSE)</f>
        <v>7.694079654598438</v>
      </c>
      <c r="F30" s="96">
        <f>$B30*VLOOKUP($A30,Transpose_Avg_me_adult!$A:$M,3,FALSE)</f>
        <v>14.562761799132769</v>
      </c>
      <c r="G30" s="96">
        <f>$B30*VLOOKUP($A30,Transpose_Avg_me_adult!$A:$M,4,FALSE)</f>
        <v>8.626453981505826</v>
      </c>
      <c r="H30" s="96">
        <f>$B30*VLOOKUP($A30,Transpose_Avg_me_adult!$A:$M,5,FALSE)</f>
        <v>42.82617545645094</v>
      </c>
      <c r="I30" s="96">
        <f>$B30*VLOOKUP($A30,Transpose_Avg_me_adult!$A:$M,6,FALSE)</f>
        <v>0.6287677304964543</v>
      </c>
      <c r="J30" s="96">
        <f>$B30*VLOOKUP($A30,Transpose_Avg_me_adult!$A:$M,7,FALSE)</f>
        <v>114.16125032345468</v>
      </c>
      <c r="K30" s="96">
        <f>$B30*VLOOKUP($A30,Transpose_Avg_me_adult!$A:$M,8,FALSE)</f>
        <v>5.196598228663442</v>
      </c>
      <c r="L30" s="96">
        <f>$B30*VLOOKUP($A30,Transpose_Avg_me_adult!$A:$M,9,FALSE)</f>
        <v>1.2186426116838487</v>
      </c>
      <c r="M30" s="96">
        <f>$B30*VLOOKUP($A30,Transpose_Avg_me_adult!$A:$M,10,FALSE)</f>
        <v>0</v>
      </c>
      <c r="N30" s="96">
        <f>$B30*VLOOKUP($A30,Transpose_Avg_me_adult!$A:$M,11,FALSE)</f>
        <v>8.208004724294627</v>
      </c>
      <c r="O30" s="96">
        <f>$B30*VLOOKUP($A30,Transpose_Avg_me_adult!$A:$M,12,FALSE)</f>
        <v>25.020043852079393</v>
      </c>
      <c r="P30" s="96">
        <f>$B30*VLOOKUP($A30,Transpose_Avg_me_adult!$A:$M,13,FALSE)</f>
        <v>8.117289668822034</v>
      </c>
      <c r="Q30" s="96"/>
      <c r="R30" s="96"/>
      <c r="S30" s="96">
        <f>$B30*VLOOKUP($A30,Transpose_Avg_me_adult!$O:$AA,2,FALSE)</f>
        <v>11.169291338582681</v>
      </c>
      <c r="T30" s="96">
        <f>$B30*VLOOKUP($A30,Transpose_Avg_me_adult!$O:$AA,3,FALSE)</f>
        <v>89.35433070866145</v>
      </c>
      <c r="U30" s="96">
        <f>$B30*VLOOKUP($A30,Transpose_Avg_me_adult!$O:$AA,4,FALSE)</f>
        <v>0</v>
      </c>
      <c r="V30" s="96">
        <f>$B30*VLOOKUP($A30,Transpose_Avg_me_adult!$O:$AA,5,FALSE)</f>
        <v>119.87323943661981</v>
      </c>
      <c r="W30" s="96">
        <f>$B30*VLOOKUP($A30,Transpose_Avg_me_adult!$O:$AA,6,FALSE)</f>
        <v>0</v>
      </c>
      <c r="X30" s="96">
        <f>$B30*VLOOKUP($A30,Transpose_Avg_me_adult!$O:$AA,7,FALSE)</f>
        <v>135.09523809523805</v>
      </c>
      <c r="Y30" s="96">
        <f>$B30*VLOOKUP($A30,Transpose_Avg_me_adult!$O:$AA,8,FALSE)</f>
        <v>0</v>
      </c>
      <c r="Z30" s="96">
        <f>$B30*VLOOKUP($A30,Transpose_Avg_me_adult!$O:$AA,9,FALSE)</f>
        <v>0</v>
      </c>
      <c r="AA30" s="96">
        <f>$B30*VLOOKUP($A30,Transpose_Avg_me_adult!$O:$AA,10,FALSE)</f>
        <v>0</v>
      </c>
      <c r="AB30" s="96">
        <f>$B30*VLOOKUP($A30,Transpose_Avg_me_adult!$O:$AA,11,FALSE)</f>
        <v>0</v>
      </c>
      <c r="AC30" s="96">
        <f>$B30*VLOOKUP($A30,Transpose_Avg_me_adult!$O:$AA,12,FALSE)</f>
        <v>0</v>
      </c>
      <c r="AD30" s="96">
        <f>$B30*VLOOKUP($A30,Transpose_Avg_me_adult!$O:$AA,13,FALSE)</f>
        <v>0</v>
      </c>
    </row>
    <row r="31" spans="1:30" ht="15">
      <c r="A31" s="165" t="s">
        <v>316</v>
      </c>
      <c r="B31" s="95">
        <v>1023</v>
      </c>
      <c r="C31" s="93"/>
      <c r="D31" s="93"/>
      <c r="E31" s="96">
        <f>$B31*VLOOKUP($A31,Transpose_Avg_me_adult!$A:$M,2,FALSE)</f>
        <v>546.8311978520735</v>
      </c>
      <c r="F31" s="96">
        <f>$B31*VLOOKUP($A31,Transpose_Avg_me_adult!$A:$M,3,FALSE)</f>
        <v>585.4595632732213</v>
      </c>
      <c r="G31" s="96">
        <f>$B31*VLOOKUP($A31,Transpose_Avg_me_adult!$A:$M,4,FALSE)</f>
        <v>286.7649513381677</v>
      </c>
      <c r="H31" s="96">
        <f>$B31*VLOOKUP($A31,Transpose_Avg_me_adult!$A:$M,5,FALSE)</f>
        <v>497.6529922232369</v>
      </c>
      <c r="I31" s="96">
        <f>$B31*VLOOKUP($A31,Transpose_Avg_me_adult!$A:$M,6,FALSE)</f>
        <v>366.92350230694706</v>
      </c>
      <c r="J31" s="96">
        <f>$B31*VLOOKUP($A31,Transpose_Avg_me_adult!$A:$M,7,FALSE)</f>
        <v>432.1057835762092</v>
      </c>
      <c r="K31" s="96">
        <f>$B31*VLOOKUP($A31,Transpose_Avg_me_adult!$A:$M,8,FALSE)</f>
        <v>683.2587610439319</v>
      </c>
      <c r="L31" s="96">
        <f>$B31*VLOOKUP($A31,Transpose_Avg_me_adult!$A:$M,9,FALSE)</f>
        <v>379.12666862913113</v>
      </c>
      <c r="M31" s="96">
        <f>$B31*VLOOKUP($A31,Transpose_Avg_me_adult!$A:$M,10,FALSE)</f>
        <v>466.10784866796166</v>
      </c>
      <c r="N31" s="96">
        <f>$B31*VLOOKUP($A31,Transpose_Avg_me_adult!$A:$M,11,FALSE)</f>
        <v>367.94611563362906</v>
      </c>
      <c r="O31" s="96">
        <f>$B31*VLOOKUP($A31,Transpose_Avg_me_adult!$A:$M,12,FALSE)</f>
        <v>516.2132815860142</v>
      </c>
      <c r="P31" s="96">
        <f>$B31*VLOOKUP($A31,Transpose_Avg_me_adult!$A:$M,13,FALSE)</f>
        <v>558.6029515722687</v>
      </c>
      <c r="Q31" s="96"/>
      <c r="R31" s="96"/>
      <c r="S31" s="96">
        <f>$B31*VLOOKUP($A31,Transpose_Avg_me_adult!$O:$AA,2,FALSE)</f>
        <v>797.4566929133856</v>
      </c>
      <c r="T31" s="96">
        <f>$B31*VLOOKUP($A31,Transpose_Avg_me_adult!$O:$AA,3,FALSE)</f>
        <v>749.1259842519685</v>
      </c>
      <c r="U31" s="96">
        <f>$B31*VLOOKUP($A31,Transpose_Avg_me_adult!$O:$AA,4,FALSE)</f>
        <v>568.3333333333338</v>
      </c>
      <c r="V31" s="96">
        <f>$B31*VLOOKUP($A31,Transpose_Avg_me_adult!$O:$AA,5,FALSE)</f>
        <v>691.6056338028169</v>
      </c>
      <c r="W31" s="96">
        <f>$B31*VLOOKUP($A31,Transpose_Avg_me_adult!$O:$AA,6,FALSE)</f>
        <v>486.3442622950822</v>
      </c>
      <c r="X31" s="96">
        <f>$B31*VLOOKUP($A31,Transpose_Avg_me_adult!$O:$AA,7,FALSE)</f>
        <v>487.14285714285694</v>
      </c>
      <c r="Y31" s="96">
        <f>$B31*VLOOKUP($A31,Transpose_Avg_me_adult!$O:$AA,8,FALSE)</f>
        <v>698.6341463414637</v>
      </c>
      <c r="Z31" s="96">
        <f>$B31*VLOOKUP($A31,Transpose_Avg_me_adult!$O:$AA,9,FALSE)</f>
        <v>458.21875000000034</v>
      </c>
      <c r="AA31" s="96">
        <f>$B31*VLOOKUP($A31,Transpose_Avg_me_adult!$O:$AA,10,FALSE)</f>
        <v>494.9999999999995</v>
      </c>
      <c r="AB31" s="96">
        <f>$B31*VLOOKUP($A31,Transpose_Avg_me_adult!$O:$AA,11,FALSE)</f>
        <v>545.5999999999997</v>
      </c>
      <c r="AC31" s="96">
        <f>$B31*VLOOKUP($A31,Transpose_Avg_me_adult!$O:$AA,12,FALSE)</f>
        <v>548.0357142857146</v>
      </c>
      <c r="AD31" s="96">
        <f>$B31*VLOOKUP($A31,Transpose_Avg_me_adult!$O:$AA,13,FALSE)</f>
        <v>722.117647058824</v>
      </c>
    </row>
    <row r="32" spans="1:30" ht="15">
      <c r="A32" s="165" t="s">
        <v>329</v>
      </c>
      <c r="B32" s="95">
        <v>4517</v>
      </c>
      <c r="C32" s="93"/>
      <c r="D32" s="93"/>
      <c r="E32" s="96">
        <f>$B32*VLOOKUP($A32,Transpose_Avg_me_adult!$A:$M,2,FALSE)</f>
        <v>1509.2478707864032</v>
      </c>
      <c r="F32" s="96">
        <f>$B32*VLOOKUP($A32,Transpose_Avg_me_adult!$A:$M,3,FALSE)</f>
        <v>1353.0747305224688</v>
      </c>
      <c r="G32" s="96">
        <f>$B32*VLOOKUP($A32,Transpose_Avg_me_adult!$A:$M,4,FALSE)</f>
        <v>1310.923873028708</v>
      </c>
      <c r="H32" s="96">
        <f>$B32*VLOOKUP($A32,Transpose_Avg_me_adult!$A:$M,5,FALSE)</f>
        <v>1496.7381370300373</v>
      </c>
      <c r="I32" s="96">
        <f>$B32*VLOOKUP($A32,Transpose_Avg_me_adult!$A:$M,6,FALSE)</f>
        <v>1526.3439739003702</v>
      </c>
      <c r="J32" s="96">
        <f>$B32*VLOOKUP($A32,Transpose_Avg_me_adult!$A:$M,7,FALSE)</f>
        <v>1050.8413256936976</v>
      </c>
      <c r="K32" s="96">
        <f>$B32*VLOOKUP($A32,Transpose_Avg_me_adult!$A:$M,8,FALSE)</f>
        <v>2089.071953260334</v>
      </c>
      <c r="L32" s="96">
        <f>$B32*VLOOKUP($A32,Transpose_Avg_me_adult!$A:$M,9,FALSE)</f>
        <v>1577.7137187573449</v>
      </c>
      <c r="M32" s="96">
        <f>$B32*VLOOKUP($A32,Transpose_Avg_me_adult!$A:$M,10,FALSE)</f>
        <v>1725.793071124927</v>
      </c>
      <c r="N32" s="96">
        <f>$B32*VLOOKUP($A32,Transpose_Avg_me_adult!$A:$M,11,FALSE)</f>
        <v>1250.062803079953</v>
      </c>
      <c r="O32" s="96">
        <f>$B32*VLOOKUP($A32,Transpose_Avg_me_adult!$A:$M,12,FALSE)</f>
        <v>822.877521617911</v>
      </c>
      <c r="P32" s="96">
        <f>$B32*VLOOKUP($A32,Transpose_Avg_me_adult!$A:$M,13,FALSE)</f>
        <v>1673.1180466800993</v>
      </c>
      <c r="Q32" s="96"/>
      <c r="R32" s="96"/>
      <c r="S32" s="96">
        <f>$B32*VLOOKUP($A32,Transpose_Avg_me_adult!$O:$AA,2,FALSE)</f>
        <v>1333.7598425196848</v>
      </c>
      <c r="T32" s="96">
        <f>$B32*VLOOKUP($A32,Transpose_Avg_me_adult!$O:$AA,3,FALSE)</f>
        <v>1067.0078740157485</v>
      </c>
      <c r="U32" s="96">
        <f>$B32*VLOOKUP($A32,Transpose_Avg_me_adult!$O:$AA,4,FALSE)</f>
        <v>1140.6565656565676</v>
      </c>
      <c r="V32" s="96">
        <f>$B32*VLOOKUP($A32,Transpose_Avg_me_adult!$O:$AA,5,FALSE)</f>
        <v>1081.5352112676064</v>
      </c>
      <c r="W32" s="96">
        <f>$B32*VLOOKUP($A32,Transpose_Avg_me_adult!$O:$AA,6,FALSE)</f>
        <v>1629.0819672131145</v>
      </c>
      <c r="X32" s="96">
        <f>$B32*VLOOKUP($A32,Transpose_Avg_me_adult!$O:$AA,7,FALSE)</f>
        <v>716.9841269841282</v>
      </c>
      <c r="Y32" s="96">
        <f>$B32*VLOOKUP($A32,Transpose_Avg_me_adult!$O:$AA,8,FALSE)</f>
        <v>2423.7560975609777</v>
      </c>
      <c r="Z32" s="96">
        <f>$B32*VLOOKUP($A32,Transpose_Avg_me_adult!$O:$AA,9,FALSE)</f>
        <v>2070.291666666665</v>
      </c>
      <c r="AA32" s="96">
        <f>$B32*VLOOKUP($A32,Transpose_Avg_me_adult!$O:$AA,10,FALSE)</f>
        <v>2185.64516129032</v>
      </c>
      <c r="AB32" s="96">
        <f>$B32*VLOOKUP($A32,Transpose_Avg_me_adult!$O:$AA,11,FALSE)</f>
        <v>2007.5555555555534</v>
      </c>
      <c r="AC32" s="96">
        <f>$B32*VLOOKUP($A32,Transpose_Avg_me_adult!$O:$AA,12,FALSE)</f>
        <v>1169.5803571428553</v>
      </c>
      <c r="AD32" s="96">
        <f>$B32*VLOOKUP($A32,Transpose_Avg_me_adult!$O:$AA,13,FALSE)</f>
        <v>2125.647058823531</v>
      </c>
    </row>
    <row r="33" spans="1:30" ht="15">
      <c r="A33" s="165" t="s">
        <v>322</v>
      </c>
      <c r="B33" s="95">
        <v>2563</v>
      </c>
      <c r="C33" s="93"/>
      <c r="D33" s="93"/>
      <c r="E33" s="96">
        <f>$B33*VLOOKUP($A33,Transpose_Avg_me_adult!$A:$M,2,FALSE)</f>
        <v>692.1870428297493</v>
      </c>
      <c r="F33" s="96">
        <f>$B33*VLOOKUP($A33,Transpose_Avg_me_adult!$A:$M,3,FALSE)</f>
        <v>780.5748401730908</v>
      </c>
      <c r="G33" s="96">
        <f>$B33*VLOOKUP($A33,Transpose_Avg_me_adult!$A:$M,4,FALSE)</f>
        <v>951.4827893214137</v>
      </c>
      <c r="H33" s="96">
        <f>$B33*VLOOKUP($A33,Transpose_Avg_me_adult!$A:$M,5,FALSE)</f>
        <v>755.1687255973877</v>
      </c>
      <c r="I33" s="96">
        <f>$B33*VLOOKUP($A33,Transpose_Avg_me_adult!$A:$M,6,FALSE)</f>
        <v>482.3572350927593</v>
      </c>
      <c r="J33" s="96">
        <f>$B33*VLOOKUP($A33,Transpose_Avg_me_adult!$A:$M,7,FALSE)</f>
        <v>1028.9670685645635</v>
      </c>
      <c r="K33" s="96">
        <f>$B33*VLOOKUP($A33,Transpose_Avg_me_adult!$A:$M,8,FALSE)</f>
        <v>357.13700542485867</v>
      </c>
      <c r="L33" s="96">
        <f>$B33*VLOOKUP($A33,Transpose_Avg_me_adult!$A:$M,9,FALSE)</f>
        <v>743.6572254399166</v>
      </c>
      <c r="M33" s="96">
        <f>$B33*VLOOKUP($A33,Transpose_Avg_me_adult!$A:$M,10,FALSE)</f>
        <v>475.25219869923853</v>
      </c>
      <c r="N33" s="96">
        <f>$B33*VLOOKUP($A33,Transpose_Avg_me_adult!$A:$M,11,FALSE)</f>
        <v>587.1717594527368</v>
      </c>
      <c r="O33" s="96">
        <f>$B33*VLOOKUP($A33,Transpose_Avg_me_adult!$A:$M,12,FALSE)</f>
        <v>809.4817095169268</v>
      </c>
      <c r="P33" s="96">
        <f>$B33*VLOOKUP($A33,Transpose_Avg_me_adult!$A:$M,13,FALSE)</f>
        <v>621.6320849455068</v>
      </c>
      <c r="Q33" s="96"/>
      <c r="R33" s="96"/>
      <c r="S33" s="96">
        <f>$B33*VLOOKUP($A33,Transpose_Avg_me_adult!$O:$AA,2,FALSE)</f>
        <v>433.89370078740114</v>
      </c>
      <c r="T33" s="96">
        <f>$B33*VLOOKUP($A33,Transpose_Avg_me_adult!$O:$AA,3,FALSE)</f>
        <v>908.1496062992119</v>
      </c>
      <c r="U33" s="96">
        <f>$B33*VLOOKUP($A33,Transpose_Avg_me_adult!$O:$AA,4,FALSE)</f>
        <v>880.222222222221</v>
      </c>
      <c r="V33" s="96">
        <f>$B33*VLOOKUP($A33,Transpose_Avg_me_adult!$O:$AA,5,FALSE)</f>
        <v>1010.7605633802827</v>
      </c>
      <c r="W33" s="96">
        <f>$B33*VLOOKUP($A33,Transpose_Avg_me_adult!$O:$AA,6,FALSE)</f>
        <v>294.11475409836135</v>
      </c>
      <c r="X33" s="96">
        <f>$B33*VLOOKUP($A33,Transpose_Avg_me_adult!$O:$AA,7,FALSE)</f>
        <v>1830.7142857142849</v>
      </c>
      <c r="Y33" s="96">
        <f>$B33*VLOOKUP($A33,Transpose_Avg_me_adult!$O:$AA,8,FALSE)</f>
        <v>62.51219512195116</v>
      </c>
      <c r="Z33" s="96">
        <f>$B33*VLOOKUP($A33,Transpose_Avg_me_adult!$O:$AA,9,FALSE)</f>
        <v>640.75</v>
      </c>
      <c r="AA33" s="96">
        <f>$B33*VLOOKUP($A33,Transpose_Avg_me_adult!$O:$AA,10,FALSE)</f>
        <v>413.3870967741931</v>
      </c>
      <c r="AB33" s="96">
        <f>$B33*VLOOKUP($A33,Transpose_Avg_me_adult!$O:$AA,11,FALSE)</f>
        <v>284.7777777777775</v>
      </c>
      <c r="AC33" s="96">
        <f>$B33*VLOOKUP($A33,Transpose_Avg_me_adult!$O:$AA,12,FALSE)</f>
        <v>1052.660714285715</v>
      </c>
      <c r="AD33" s="96">
        <f>$B33*VLOOKUP($A33,Transpose_Avg_me_adult!$O:$AA,13,FALSE)</f>
        <v>376.91176470588294</v>
      </c>
    </row>
    <row r="34" spans="1:30" ht="15">
      <c r="A34" s="165" t="s">
        <v>323</v>
      </c>
      <c r="B34" s="95">
        <v>-945.60</v>
      </c>
      <c r="C34" s="93"/>
      <c r="D34" s="93"/>
      <c r="E34" s="96">
        <f>$B34*VLOOKUP($A34,Transpose_Avg_me_adult!$A:$M,2,FALSE)</f>
        <v>-19.233359885985944</v>
      </c>
      <c r="F34" s="96">
        <f>$B34*VLOOKUP($A34,Transpose_Avg_me_adult!$A:$M,3,FALSE)</f>
        <v>-13.29959649889913</v>
      </c>
      <c r="G34" s="96">
        <f>$B34*VLOOKUP($A34,Transpose_Avg_me_adult!$A:$M,4,FALSE)</f>
        <v>-9.376898710923767</v>
      </c>
      <c r="H34" s="96">
        <f>$B34*VLOOKUP($A34,Transpose_Avg_me_adult!$A:$M,5,FALSE)</f>
        <v>-7.41962138621761</v>
      </c>
      <c r="I34" s="96">
        <f>$B34*VLOOKUP($A34,Transpose_Avg_me_adult!$A:$M,6,FALSE)</f>
        <v>-9.069410852329376</v>
      </c>
      <c r="J34" s="96">
        <f>$B34*VLOOKUP($A34,Transpose_Avg_me_adult!$A:$M,7,FALSE)</f>
        <v>-13.776595614502918</v>
      </c>
      <c r="K34" s="96">
        <f>$B34*VLOOKUP($A34,Transpose_Avg_me_adult!$A:$M,8,FALSE)</f>
        <v>-20.456721993550676</v>
      </c>
      <c r="L34" s="96">
        <f>$B34*VLOOKUP($A34,Transpose_Avg_me_adult!$A:$M,9,FALSE)</f>
        <v>-16.83426808694733</v>
      </c>
      <c r="M34" s="96">
        <f>$B34*VLOOKUP($A34,Transpose_Avg_me_adult!$A:$M,10,FALSE)</f>
        <v>-7.942176433211468</v>
      </c>
      <c r="N34" s="96">
        <f>$B34*VLOOKUP($A34,Transpose_Avg_me_adult!$A:$M,11,FALSE)</f>
        <v>-6.4116560343456435</v>
      </c>
      <c r="O34" s="96">
        <f>$B34*VLOOKUP($A34,Transpose_Avg_me_adult!$A:$M,12,FALSE)</f>
        <v>-5.851589307475313</v>
      </c>
      <c r="P34" s="96">
        <f>$B34*VLOOKUP($A34,Transpose_Avg_me_adult!$A:$M,13,FALSE)</f>
        <v>-12.920903831454835</v>
      </c>
      <c r="Q34" s="96"/>
      <c r="R34" s="96"/>
      <c r="S34" s="96">
        <f>$B34*VLOOKUP($A34,Transpose_Avg_me_adult!$O:$AA,2,FALSE)</f>
        <v>-7.445669291338586</v>
      </c>
      <c r="T34" s="96">
        <f>$B34*VLOOKUP($A34,Transpose_Avg_me_adult!$O:$AA,3,FALSE)</f>
        <v>-7.445669291338586</v>
      </c>
      <c r="U34" s="96">
        <f>$B34*VLOOKUP($A34,Transpose_Avg_me_adult!$O:$AA,4,FALSE)</f>
        <v>0</v>
      </c>
      <c r="V34" s="96">
        <f>$B34*VLOOKUP($A34,Transpose_Avg_me_adult!$O:$AA,5,FALSE)</f>
        <v>0</v>
      </c>
      <c r="W34" s="96">
        <f>$B34*VLOOKUP($A34,Transpose_Avg_me_adult!$O:$AA,6,FALSE)</f>
        <v>0</v>
      </c>
      <c r="X34" s="96">
        <f>$B34*VLOOKUP($A34,Transpose_Avg_me_adult!$O:$AA,7,FALSE)</f>
        <v>0</v>
      </c>
      <c r="Y34" s="96">
        <f>$B34*VLOOKUP($A34,Transpose_Avg_me_adult!$O:$AA,8,FALSE)</f>
        <v>0</v>
      </c>
      <c r="Z34" s="96">
        <f>$B34*VLOOKUP($A34,Transpose_Avg_me_adult!$O:$AA,9,FALSE)</f>
        <v>-19.69999999999997</v>
      </c>
      <c r="AA34" s="96">
        <f>$B34*VLOOKUP($A34,Transpose_Avg_me_adult!$O:$AA,10,FALSE)</f>
        <v>0</v>
      </c>
      <c r="AB34" s="96">
        <f>$B34*VLOOKUP($A34,Transpose_Avg_me_adult!$O:$AA,11,FALSE)</f>
        <v>-21.01333333333331</v>
      </c>
      <c r="AC34" s="96">
        <f>$B34*VLOOKUP($A34,Transpose_Avg_me_adult!$O:$AA,12,FALSE)</f>
        <v>0</v>
      </c>
      <c r="AD34" s="96">
        <f>$B34*VLOOKUP($A34,Transpose_Avg_me_adult!$O:$AA,13,FALSE)</f>
        <v>-27.8117647058824</v>
      </c>
    </row>
    <row r="35" spans="1:30" ht="15">
      <c r="A35" s="165" t="s">
        <v>324</v>
      </c>
      <c r="B35" s="95">
        <v>744.90</v>
      </c>
      <c r="C35" s="93"/>
      <c r="D35" s="93"/>
      <c r="E35" s="96">
        <f>$B35*VLOOKUP($A35,Transpose_Avg_me_adult!$A:$M,2,FALSE)</f>
        <v>106.71059625117732</v>
      </c>
      <c r="F35" s="96">
        <f>$B35*VLOOKUP($A35,Transpose_Avg_me_adult!$A:$M,3,FALSE)</f>
        <v>135.32038095095103</v>
      </c>
      <c r="G35" s="96">
        <f>$B35*VLOOKUP($A35,Transpose_Avg_me_adult!$A:$M,4,FALSE)</f>
        <v>75.60359591616242</v>
      </c>
      <c r="H35" s="96">
        <f>$B35*VLOOKUP($A35,Transpose_Avg_me_adult!$A:$M,5,FALSE)</f>
        <v>87.7585977294467</v>
      </c>
      <c r="I35" s="96">
        <f>$B35*VLOOKUP($A35,Transpose_Avg_me_adult!$A:$M,6,FALSE)</f>
        <v>98.5672075352875</v>
      </c>
      <c r="J35" s="96">
        <f>$B35*VLOOKUP($A35,Transpose_Avg_me_adult!$A:$M,7,FALSE)</f>
        <v>120.44526664249493</v>
      </c>
      <c r="K35" s="96">
        <f>$B35*VLOOKUP($A35,Transpose_Avg_me_adult!$A:$M,8,FALSE)</f>
        <v>83.20968397973687</v>
      </c>
      <c r="L35" s="96">
        <f>$B35*VLOOKUP($A35,Transpose_Avg_me_adult!$A:$M,9,FALSE)</f>
        <v>121.5602078672914</v>
      </c>
      <c r="M35" s="96">
        <f>$B35*VLOOKUP($A35,Transpose_Avg_me_adult!$A:$M,10,FALSE)</f>
        <v>132.084732668616</v>
      </c>
      <c r="N35" s="96">
        <f>$B35*VLOOKUP($A35,Transpose_Avg_me_adult!$A:$M,11,FALSE)</f>
        <v>132.62694862116942</v>
      </c>
      <c r="O35" s="96">
        <f>$B35*VLOOKUP($A35,Transpose_Avg_me_adult!$A:$M,12,FALSE)</f>
        <v>120.81321246277052</v>
      </c>
      <c r="P35" s="96">
        <f>$B35*VLOOKUP($A35,Transpose_Avg_me_adult!$A:$M,13,FALSE)</f>
        <v>114.23615564840189</v>
      </c>
      <c r="Q35" s="96"/>
      <c r="R35" s="96"/>
      <c r="S35" s="96">
        <f>$B35*VLOOKUP($A35,Transpose_Avg_me_adult!$O:$AA,2,FALSE)</f>
        <v>205.28740157480286</v>
      </c>
      <c r="T35" s="96">
        <f>$B35*VLOOKUP($A35,Transpose_Avg_me_adult!$O:$AA,3,FALSE)</f>
        <v>187.69133858267725</v>
      </c>
      <c r="U35" s="96">
        <f>$B35*VLOOKUP($A35,Transpose_Avg_me_adult!$O:$AA,4,FALSE)</f>
        <v>105.33939393939362</v>
      </c>
      <c r="V35" s="96">
        <f>$B35*VLOOKUP($A35,Transpose_Avg_me_adult!$O:$AA,5,FALSE)</f>
        <v>199.33943661971836</v>
      </c>
      <c r="W35" s="96">
        <f>$B35*VLOOKUP($A35,Transpose_Avg_me_adult!$O:$AA,6,FALSE)</f>
        <v>109.90327868852431</v>
      </c>
      <c r="X35" s="96">
        <f>$B35*VLOOKUP($A35,Transpose_Avg_me_adult!$O:$AA,7,FALSE)</f>
        <v>141.88571428571393</v>
      </c>
      <c r="Y35" s="96">
        <f>$B35*VLOOKUP($A35,Transpose_Avg_me_adult!$O:$AA,8,FALSE)</f>
        <v>127.17804878048767</v>
      </c>
      <c r="Z35" s="96">
        <f>$B35*VLOOKUP($A35,Transpose_Avg_me_adult!$O:$AA,9,FALSE)</f>
        <v>147.42812500000025</v>
      </c>
      <c r="AA35" s="96">
        <f>$B35*VLOOKUP($A35,Transpose_Avg_me_adult!$O:$AA,10,FALSE)</f>
        <v>144.17419354838694</v>
      </c>
      <c r="AB35" s="96">
        <f>$B35*VLOOKUP($A35,Transpose_Avg_me_adult!$O:$AA,11,FALSE)</f>
        <v>115.87333333333366</v>
      </c>
      <c r="AC35" s="96">
        <f>$B35*VLOOKUP($A35,Transpose_Avg_me_adult!$O:$AA,12,FALSE)</f>
        <v>79.81071428571417</v>
      </c>
      <c r="AD35" s="96">
        <f>$B35*VLOOKUP($A35,Transpose_Avg_me_adult!$O:$AA,13,FALSE)</f>
        <v>175.27058823529424</v>
      </c>
    </row>
    <row r="36" spans="1:30" ht="15">
      <c r="A36" s="165" t="s">
        <v>313</v>
      </c>
      <c r="B36" s="95">
        <v>2361</v>
      </c>
      <c r="C36" s="93"/>
      <c r="D36" s="93"/>
      <c r="E36" s="96">
        <f>$B36*VLOOKUP($A36,Transpose_Avg_me_adult!$A:$M,2,FALSE)</f>
        <v>171.56597102564444</v>
      </c>
      <c r="F36" s="96">
        <f>$B36*VLOOKUP($A36,Transpose_Avg_me_adult!$A:$M,3,FALSE)</f>
        <v>92.8125025561927</v>
      </c>
      <c r="G36" s="96">
        <f>$B36*VLOOKUP($A36,Transpose_Avg_me_adult!$A:$M,4,FALSE)</f>
        <v>281.2299591528393</v>
      </c>
      <c r="H36" s="96">
        <f>$B36*VLOOKUP($A36,Transpose_Avg_me_adult!$A:$M,5,FALSE)</f>
        <v>268.30804644383716</v>
      </c>
      <c r="I36" s="96">
        <f>$B36*VLOOKUP($A36,Transpose_Avg_me_adult!$A:$M,6,FALSE)</f>
        <v>132.38595687989573</v>
      </c>
      <c r="J36" s="96">
        <f>$B36*VLOOKUP($A36,Transpose_Avg_me_adult!$A:$M,7,FALSE)</f>
        <v>156.7652513657129</v>
      </c>
      <c r="K36" s="96">
        <f>$B36*VLOOKUP($A36,Transpose_Avg_me_adult!$A:$M,8,FALSE)</f>
        <v>107.37741850963317</v>
      </c>
      <c r="L36" s="96">
        <f>$B36*VLOOKUP($A36,Transpose_Avg_me_adult!$A:$M,9,FALSE)</f>
        <v>159.3675250049579</v>
      </c>
      <c r="M36" s="96">
        <f>$B36*VLOOKUP($A36,Transpose_Avg_me_adult!$A:$M,10,FALSE)</f>
        <v>110.31220430500048</v>
      </c>
      <c r="N36" s="96">
        <f>$B36*VLOOKUP($A36,Transpose_Avg_me_adult!$A:$M,11,FALSE)</f>
        <v>313.8813211050138</v>
      </c>
      <c r="O36" s="96">
        <f>$B36*VLOOKUP($A36,Transpose_Avg_me_adult!$A:$M,12,FALSE)</f>
        <v>212.85542850822253</v>
      </c>
      <c r="P36" s="96">
        <f>$B36*VLOOKUP($A36,Transpose_Avg_me_adult!$A:$M,13,FALSE)</f>
        <v>145.03480257890448</v>
      </c>
      <c r="Q36" s="96"/>
      <c r="R36" s="96"/>
      <c r="S36" s="96">
        <f>$B36*VLOOKUP($A36,Transpose_Avg_me_adult!$O:$AA,2,FALSE)</f>
        <v>185.90551181102373</v>
      </c>
      <c r="T36" s="96">
        <f>$B36*VLOOKUP($A36,Transpose_Avg_me_adult!$O:$AA,3,FALSE)</f>
        <v>223.08661417322844</v>
      </c>
      <c r="U36" s="96">
        <f>$B36*VLOOKUP($A36,Transpose_Avg_me_adult!$O:$AA,4,FALSE)</f>
        <v>381.5757575757585</v>
      </c>
      <c r="V36" s="96">
        <f>$B36*VLOOKUP($A36,Transpose_Avg_me_adult!$O:$AA,5,FALSE)</f>
        <v>133.0140845070423</v>
      </c>
      <c r="W36" s="96">
        <f>$B36*VLOOKUP($A36,Transpose_Avg_me_adult!$O:$AA,6,FALSE)</f>
        <v>77.40983606557367</v>
      </c>
      <c r="X36" s="96">
        <f>$B36*VLOOKUP($A36,Transpose_Avg_me_adult!$O:$AA,7,FALSE)</f>
        <v>149.90476190476193</v>
      </c>
      <c r="Y36" s="96">
        <f>$B36*VLOOKUP($A36,Transpose_Avg_me_adult!$O:$AA,8,FALSE)</f>
        <v>230.34146341463415</v>
      </c>
      <c r="Z36" s="96">
        <f>$B36*VLOOKUP($A36,Transpose_Avg_me_adult!$O:$AA,9,FALSE)</f>
        <v>73.78125</v>
      </c>
      <c r="AA36" s="96">
        <f>$B36*VLOOKUP($A36,Transpose_Avg_me_adult!$O:$AA,10,FALSE)</f>
        <v>0</v>
      </c>
      <c r="AB36" s="96">
        <f>$B36*VLOOKUP($A36,Transpose_Avg_me_adult!$O:$AA,11,FALSE)</f>
        <v>262.33333333333303</v>
      </c>
      <c r="AC36" s="96">
        <f>$B36*VLOOKUP($A36,Transpose_Avg_me_adult!$O:$AA,12,FALSE)</f>
        <v>147.5625</v>
      </c>
      <c r="AD36" s="96">
        <f>$B36*VLOOKUP($A36,Transpose_Avg_me_adult!$O:$AA,13,FALSE)</f>
        <v>69.44117647058835</v>
      </c>
    </row>
    <row r="37" spans="1:30" ht="15">
      <c r="A37" s="165" t="s">
        <v>312</v>
      </c>
      <c r="B37" s="95">
        <v>-6947</v>
      </c>
      <c r="C37" s="93"/>
      <c r="D37" s="93"/>
      <c r="E37" s="96">
        <f>$B37*VLOOKUP($A37,Transpose_Avg_me_adult!$A:$M,2,FALSE)</f>
        <v>-388.37493860146697</v>
      </c>
      <c r="F37" s="96">
        <f>$B37*VLOOKUP($A37,Transpose_Avg_me_adult!$A:$M,3,FALSE)</f>
        <v>-381.8978024969467</v>
      </c>
      <c r="G37" s="96">
        <f>$B37*VLOOKUP($A37,Transpose_Avg_me_adult!$A:$M,4,FALSE)</f>
        <v>-481.17043385586675</v>
      </c>
      <c r="H37" s="96">
        <f>$B37*VLOOKUP($A37,Transpose_Avg_me_adult!$A:$M,5,FALSE)</f>
        <v>-461.00112495231195</v>
      </c>
      <c r="I37" s="96">
        <f>$B37*VLOOKUP($A37,Transpose_Avg_me_adult!$A:$M,6,FALSE)</f>
        <v>-353.53649163915003</v>
      </c>
      <c r="J37" s="96">
        <f>$B37*VLOOKUP($A37,Transpose_Avg_me_adult!$A:$M,7,FALSE)</f>
        <v>-1334.9464598609086</v>
      </c>
      <c r="K37" s="96">
        <f>$B37*VLOOKUP($A37,Transpose_Avg_me_adult!$A:$M,8,FALSE)</f>
        <v>-391.9416270346215</v>
      </c>
      <c r="L37" s="96">
        <f>$B37*VLOOKUP($A37,Transpose_Avg_me_adult!$A:$M,9,FALSE)</f>
        <v>-467.4573613695572</v>
      </c>
      <c r="M37" s="96">
        <f>$B37*VLOOKUP($A37,Transpose_Avg_me_adult!$A:$M,10,FALSE)</f>
        <v>-220.07278219713254</v>
      </c>
      <c r="N37" s="96">
        <f>$B37*VLOOKUP($A37,Transpose_Avg_me_adult!$A:$M,11,FALSE)</f>
        <v>-809.6584972157364</v>
      </c>
      <c r="O37" s="96">
        <f>$B37*VLOOKUP($A37,Transpose_Avg_me_adult!$A:$M,12,FALSE)</f>
        <v>-438.9255049640038</v>
      </c>
      <c r="P37" s="96">
        <f>$B37*VLOOKUP($A37,Transpose_Avg_me_adult!$A:$M,13,FALSE)</f>
        <v>-312.55674953487625</v>
      </c>
      <c r="Q37" s="96"/>
      <c r="R37" s="96"/>
      <c r="S37" s="96">
        <f>$B37*VLOOKUP($A37,Transpose_Avg_me_adult!$O:$AA,2,FALSE)</f>
        <v>-328.20472440944894</v>
      </c>
      <c r="T37" s="96">
        <f>$B37*VLOOKUP($A37,Transpose_Avg_me_adult!$O:$AA,3,FALSE)</f>
        <v>-984.614173228347</v>
      </c>
      <c r="U37" s="96">
        <f>$B37*VLOOKUP($A37,Transpose_Avg_me_adult!$O:$AA,4,FALSE)</f>
        <v>-1122.7474747474773</v>
      </c>
      <c r="V37" s="96">
        <f>$B37*VLOOKUP($A37,Transpose_Avg_me_adult!$O:$AA,5,FALSE)</f>
        <v>-195.69014084507015</v>
      </c>
      <c r="W37" s="96">
        <f>$B37*VLOOKUP($A37,Transpose_Avg_me_adult!$O:$AA,6,FALSE)</f>
        <v>-455.5409836065575</v>
      </c>
      <c r="X37" s="96">
        <f>$B37*VLOOKUP($A37,Transpose_Avg_me_adult!$O:$AA,7,FALSE)</f>
        <v>-1102.6984126984146</v>
      </c>
      <c r="Y37" s="96">
        <f>$B37*VLOOKUP($A37,Transpose_Avg_me_adult!$O:$AA,8,FALSE)</f>
        <v>-508.3170731707319</v>
      </c>
      <c r="Z37" s="96">
        <f>$B37*VLOOKUP($A37,Transpose_Avg_me_adult!$O:$AA,9,FALSE)</f>
        <v>-868.375</v>
      </c>
      <c r="AA37" s="96">
        <f>$B37*VLOOKUP($A37,Transpose_Avg_me_adult!$O:$AA,10,FALSE)</f>
        <v>-672.2903225806451</v>
      </c>
      <c r="AB37" s="96">
        <f>$B37*VLOOKUP($A37,Transpose_Avg_me_adult!$O:$AA,11,FALSE)</f>
        <v>-1852.5333333333356</v>
      </c>
      <c r="AC37" s="96">
        <f>$B37*VLOOKUP($A37,Transpose_Avg_me_adult!$O:$AA,12,FALSE)</f>
        <v>-496.2142857142855</v>
      </c>
      <c r="AD37" s="96">
        <f>$B37*VLOOKUP($A37,Transpose_Avg_me_adult!$O:$AA,13,FALSE)</f>
        <v>0</v>
      </c>
    </row>
    <row r="38" spans="1:30" ht="15">
      <c r="A38" s="165" t="s">
        <v>314</v>
      </c>
      <c r="B38" s="95">
        <v>-487.90</v>
      </c>
      <c r="C38" s="93"/>
      <c r="D38" s="93"/>
      <c r="E38" s="96">
        <f>$B38*VLOOKUP($A38,Transpose_Avg_me_adult!$A:$M,2,FALSE)</f>
        <v>-1.931260340826677</v>
      </c>
      <c r="F38" s="96">
        <f>$B38*VLOOKUP($A38,Transpose_Avg_me_adult!$A:$M,3,FALSE)</f>
        <v>-6.77654805126092</v>
      </c>
      <c r="G38" s="96">
        <f>$B38*VLOOKUP($A38,Transpose_Avg_me_adult!$A:$M,4,FALSE)</f>
        <v>-3.6081577952123807</v>
      </c>
      <c r="H38" s="96">
        <f>$B38*VLOOKUP($A38,Transpose_Avg_me_adult!$A:$M,5,FALSE)</f>
        <v>-1.3993330091420555</v>
      </c>
      <c r="I38" s="96">
        <f>$B38*VLOOKUP($A38,Transpose_Avg_me_adult!$A:$M,6,FALSE)</f>
        <v>-17.398117816213418</v>
      </c>
      <c r="J38" s="96">
        <f>$B38*VLOOKUP($A38,Transpose_Avg_me_adult!$A:$M,7,FALSE)</f>
        <v>-3.3778659401245696</v>
      </c>
      <c r="K38" s="96">
        <f>$B38*VLOOKUP($A38,Transpose_Avg_me_adult!$A:$M,8,FALSE)</f>
        <v>-3.8132459162082295</v>
      </c>
      <c r="L38" s="96">
        <f>$B38*VLOOKUP($A38,Transpose_Avg_me_adult!$A:$M,9,FALSE)</f>
        <v>-1.0606851947824572</v>
      </c>
      <c r="M38" s="96">
        <f>$B38*VLOOKUP($A38,Transpose_Avg_me_adult!$A:$M,10,FALSE)</f>
        <v>-1.581157407407407</v>
      </c>
      <c r="N38" s="96">
        <f>$B38*VLOOKUP($A38,Transpose_Avg_me_adult!$A:$M,11,FALSE)</f>
        <v>-6.0938503411903175</v>
      </c>
      <c r="O38" s="96">
        <f>$B38*VLOOKUP($A38,Transpose_Avg_me_adult!$A:$M,12,FALSE)</f>
        <v>-7.620547280504102</v>
      </c>
      <c r="P38" s="96">
        <f>$B38*VLOOKUP($A38,Transpose_Avg_me_adult!$A:$M,13,FALSE)</f>
        <v>-7.697062861244482</v>
      </c>
      <c r="Q38" s="96"/>
      <c r="R38" s="96"/>
      <c r="S38" s="96">
        <f>$B38*VLOOKUP($A38,Transpose_Avg_me_adult!$O:$AA,2,FALSE)</f>
        <v>0</v>
      </c>
      <c r="T38" s="96">
        <f>$B38*VLOOKUP($A38,Transpose_Avg_me_adult!$O:$AA,3,FALSE)</f>
        <v>-7.683464566929136</v>
      </c>
      <c r="U38" s="96">
        <f>$B38*VLOOKUP($A38,Transpose_Avg_me_adult!$O:$AA,4,FALSE)</f>
        <v>-4.9282828282828275</v>
      </c>
      <c r="V38" s="96">
        <f>$B38*VLOOKUP($A38,Transpose_Avg_me_adult!$O:$AA,5,FALSE)</f>
        <v>0</v>
      </c>
      <c r="W38" s="96">
        <f>$B38*VLOOKUP($A38,Transpose_Avg_me_adult!$O:$AA,6,FALSE)</f>
        <v>-31.993442622950827</v>
      </c>
      <c r="X38" s="96">
        <f>$B38*VLOOKUP($A38,Transpose_Avg_me_adult!$O:$AA,7,FALSE)</f>
        <v>-7.744444444444457</v>
      </c>
      <c r="Y38" s="96">
        <f>$B38*VLOOKUP($A38,Transpose_Avg_me_adult!$O:$AA,8,FALSE)</f>
        <v>0</v>
      </c>
      <c r="Z38" s="96">
        <f>$B38*VLOOKUP($A38,Transpose_Avg_me_adult!$O:$AA,9,FALSE)</f>
        <v>-5.082291666666683</v>
      </c>
      <c r="AA38" s="96">
        <f>$B38*VLOOKUP($A38,Transpose_Avg_me_adult!$O:$AA,10,FALSE)</f>
        <v>0</v>
      </c>
      <c r="AB38" s="96">
        <f>$B38*VLOOKUP($A38,Transpose_Avg_me_adult!$O:$AA,11,FALSE)</f>
        <v>-10.84222222222221</v>
      </c>
      <c r="AC38" s="96">
        <f>$B38*VLOOKUP($A38,Transpose_Avg_me_adult!$O:$AA,12,FALSE)</f>
        <v>-4.35625</v>
      </c>
      <c r="AD38" s="96">
        <f>$B38*VLOOKUP($A38,Transpose_Avg_me_adult!$O:$AA,13,FALSE)</f>
        <v>0</v>
      </c>
    </row>
    <row r="39" spans="1:30" ht="15">
      <c r="A39" s="165" t="s">
        <v>315</v>
      </c>
      <c r="B39" s="95">
        <v>2087</v>
      </c>
      <c r="C39" s="93"/>
      <c r="D39" s="93"/>
      <c r="E39" s="96">
        <f>$B39*VLOOKUP($A39,Transpose_Avg_me_adult!$A:$M,2,FALSE)</f>
        <v>240.9279406494691</v>
      </c>
      <c r="F39" s="96">
        <f>$B39*VLOOKUP($A39,Transpose_Avg_me_adult!$A:$M,3,FALSE)</f>
        <v>358.04670772638593</v>
      </c>
      <c r="G39" s="96">
        <f>$B39*VLOOKUP($A39,Transpose_Avg_me_adult!$A:$M,4,FALSE)</f>
        <v>141.23985315364064</v>
      </c>
      <c r="H39" s="96">
        <f>$B39*VLOOKUP($A39,Transpose_Avg_me_adult!$A:$M,5,FALSE)</f>
        <v>245.37068151793136</v>
      </c>
      <c r="I39" s="96">
        <f>$B39*VLOOKUP($A39,Transpose_Avg_me_adult!$A:$M,6,FALSE)</f>
        <v>329.65678000389124</v>
      </c>
      <c r="J39" s="96">
        <f>$B39*VLOOKUP($A39,Transpose_Avg_me_adult!$A:$M,7,FALSE)</f>
        <v>315.12861520787214</v>
      </c>
      <c r="K39" s="96">
        <f>$B39*VLOOKUP($A39,Transpose_Avg_me_adult!$A:$M,8,FALSE)</f>
        <v>469.00295098181886</v>
      </c>
      <c r="L39" s="96">
        <f>$B39*VLOOKUP($A39,Transpose_Avg_me_adult!$A:$M,9,FALSE)</f>
        <v>210.27922323553082</v>
      </c>
      <c r="M39" s="96">
        <f>$B39*VLOOKUP($A39,Transpose_Avg_me_adult!$A:$M,10,FALSE)</f>
        <v>310.28700391477236</v>
      </c>
      <c r="N39" s="96">
        <f>$B39*VLOOKUP($A39,Transpose_Avg_me_adult!$A:$M,11,FALSE)</f>
        <v>310.0531302257186</v>
      </c>
      <c r="O39" s="96">
        <f>$B39*VLOOKUP($A39,Transpose_Avg_me_adult!$A:$M,12,FALSE)</f>
        <v>279.6792614607062</v>
      </c>
      <c r="P39" s="96">
        <f>$B39*VLOOKUP($A39,Transpose_Avg_me_adult!$A:$M,13,FALSE)</f>
        <v>336.0749814612979</v>
      </c>
      <c r="Q39" s="96"/>
      <c r="R39" s="96"/>
      <c r="S39" s="96">
        <f>$B39*VLOOKUP($A39,Transpose_Avg_me_adult!$O:$AA,2,FALSE)</f>
        <v>394.39370078740177</v>
      </c>
      <c r="T39" s="96">
        <f>$B39*VLOOKUP($A39,Transpose_Avg_me_adult!$O:$AA,3,FALSE)</f>
        <v>723.0551181102365</v>
      </c>
      <c r="U39" s="96">
        <f>$B39*VLOOKUP($A39,Transpose_Avg_me_adult!$O:$AA,4,FALSE)</f>
        <v>42.16161616161616</v>
      </c>
      <c r="V39" s="96">
        <f>$B39*VLOOKUP($A39,Transpose_Avg_me_adult!$O:$AA,5,FALSE)</f>
        <v>617.2816901408452</v>
      </c>
      <c r="W39" s="96">
        <f>$B39*VLOOKUP($A39,Transpose_Avg_me_adult!$O:$AA,6,FALSE)</f>
        <v>444.7704918032794</v>
      </c>
      <c r="X39" s="96">
        <f>$B39*VLOOKUP($A39,Transpose_Avg_me_adult!$O:$AA,7,FALSE)</f>
        <v>198.7619047619047</v>
      </c>
      <c r="Y39" s="96">
        <f>$B39*VLOOKUP($A39,Transpose_Avg_me_adult!$O:$AA,8,FALSE)</f>
        <v>305.41463414634114</v>
      </c>
      <c r="Z39" s="96">
        <f>$B39*VLOOKUP($A39,Transpose_Avg_me_adult!$O:$AA,9,FALSE)</f>
        <v>282.614583333334</v>
      </c>
      <c r="AA39" s="96">
        <f>$B39*VLOOKUP($A39,Transpose_Avg_me_adult!$O:$AA,10,FALSE)</f>
        <v>538.5806451612897</v>
      </c>
      <c r="AB39" s="96">
        <f>$B39*VLOOKUP($A39,Transpose_Avg_me_adult!$O:$AA,11,FALSE)</f>
        <v>371.0222222222227</v>
      </c>
      <c r="AC39" s="96">
        <f>$B39*VLOOKUP($A39,Transpose_Avg_me_adult!$O:$AA,12,FALSE)</f>
        <v>279.5089285714277</v>
      </c>
      <c r="AD39" s="96">
        <f>$B39*VLOOKUP($A39,Transpose_Avg_me_adult!$O:$AA,13,FALSE)</f>
        <v>368.29411764705856</v>
      </c>
    </row>
    <row r="40" spans="1:30" ht="15">
      <c r="A40" s="165" t="s">
        <v>320</v>
      </c>
      <c r="B40" s="95">
        <v>-8941</v>
      </c>
      <c r="C40" s="93"/>
      <c r="D40" s="93"/>
      <c r="E40" s="96">
        <f>$B40*VLOOKUP($A40,Transpose_Avg_me_adult!$A:$M,2,FALSE)</f>
        <v>-403.7293317404836</v>
      </c>
      <c r="F40" s="96">
        <f>$B40*VLOOKUP($A40,Transpose_Avg_me_adult!$A:$M,3,FALSE)</f>
        <v>-355.4821488620738</v>
      </c>
      <c r="G40" s="96">
        <f>$B40*VLOOKUP($A40,Transpose_Avg_me_adult!$A:$M,4,FALSE)</f>
        <v>-127.70319114129856</v>
      </c>
      <c r="H40" s="96">
        <f>$B40*VLOOKUP($A40,Transpose_Avg_me_adult!$A:$M,5,FALSE)</f>
        <v>-160.83534755470774</v>
      </c>
      <c r="I40" s="96">
        <f>$B40*VLOOKUP($A40,Transpose_Avg_me_adult!$A:$M,6,FALSE)</f>
        <v>-128.77637830113687</v>
      </c>
      <c r="J40" s="96">
        <f>$B40*VLOOKUP($A40,Transpose_Avg_me_adult!$A:$M,7,FALSE)</f>
        <v>-191.97061846282512</v>
      </c>
      <c r="K40" s="96">
        <f>$B40*VLOOKUP($A40,Transpose_Avg_me_adult!$A:$M,8,FALSE)</f>
        <v>-322.3121743582623</v>
      </c>
      <c r="L40" s="96">
        <f>$B40*VLOOKUP($A40,Transpose_Avg_me_adult!$A:$M,9,FALSE)</f>
        <v>-241.9302311086325</v>
      </c>
      <c r="M40" s="96">
        <f>$B40*VLOOKUP($A40,Transpose_Avg_me_adult!$A:$M,10,FALSE)</f>
        <v>-231.23041534392146</v>
      </c>
      <c r="N40" s="96">
        <f>$B40*VLOOKUP($A40,Transpose_Avg_me_adult!$A:$M,11,FALSE)</f>
        <v>-527.4451533795677</v>
      </c>
      <c r="O40" s="96">
        <f>$B40*VLOOKUP($A40,Transpose_Avg_me_adult!$A:$M,12,FALSE)</f>
        <v>-459.86087105082976</v>
      </c>
      <c r="P40" s="96">
        <f>$B40*VLOOKUP($A40,Transpose_Avg_me_adult!$A:$M,13,FALSE)</f>
        <v>-384.0652698191791</v>
      </c>
      <c r="Q40" s="96"/>
      <c r="R40" s="96"/>
      <c r="S40" s="96">
        <f>$B40*VLOOKUP($A40,Transpose_Avg_me_adult!$O:$AA,2,FALSE)</f>
        <v>-950.4212598425179</v>
      </c>
      <c r="T40" s="96">
        <f>$B40*VLOOKUP($A40,Transpose_Avg_me_adult!$O:$AA,3,FALSE)</f>
        <v>-985.6220472440949</v>
      </c>
      <c r="U40" s="96">
        <f>$B40*VLOOKUP($A40,Transpose_Avg_me_adult!$O:$AA,4,FALSE)</f>
        <v>-270.93939393939394</v>
      </c>
      <c r="V40" s="96">
        <f>$B40*VLOOKUP($A40,Transpose_Avg_me_adult!$O:$AA,5,FALSE)</f>
        <v>-125.92957746478855</v>
      </c>
      <c r="W40" s="96">
        <f>$B40*VLOOKUP($A40,Transpose_Avg_me_adult!$O:$AA,6,FALSE)</f>
        <v>0</v>
      </c>
      <c r="X40" s="96">
        <f>$B40*VLOOKUP($A40,Transpose_Avg_me_adult!$O:$AA,7,FALSE)</f>
        <v>0</v>
      </c>
      <c r="Y40" s="96">
        <f>$B40*VLOOKUP($A40,Transpose_Avg_me_adult!$O:$AA,8,FALSE)</f>
        <v>-218.0731707317071</v>
      </c>
      <c r="Z40" s="96">
        <f>$B40*VLOOKUP($A40,Transpose_Avg_me_adult!$O:$AA,9,FALSE)</f>
        <v>0</v>
      </c>
      <c r="AA40" s="96">
        <f>$B40*VLOOKUP($A40,Transpose_Avg_me_adult!$O:$AA,10,FALSE)</f>
        <v>0</v>
      </c>
      <c r="AB40" s="96">
        <f>$B40*VLOOKUP($A40,Transpose_Avg_me_adult!$O:$AA,11,FALSE)</f>
        <v>-596.066666666667</v>
      </c>
      <c r="AC40" s="96">
        <f>$B40*VLOOKUP($A40,Transpose_Avg_me_adult!$O:$AA,12,FALSE)</f>
        <v>-478.9821428571431</v>
      </c>
      <c r="AD40" s="96">
        <f>$B40*VLOOKUP($A40,Transpose_Avg_me_adult!$O:$AA,13,FALSE)</f>
        <v>-1051.8823529411727</v>
      </c>
    </row>
    <row r="41" spans="1:30" ht="15">
      <c r="A41" s="165" t="s">
        <v>321</v>
      </c>
      <c r="B41" s="95">
        <v>-660.70</v>
      </c>
      <c r="C41" s="93"/>
      <c r="D41" s="93"/>
      <c r="E41" s="96">
        <f>$B41*VLOOKUP($A41,Transpose_Avg_me_adult!$A:$M,2,FALSE)</f>
        <v>-87.69826285989966</v>
      </c>
      <c r="F41" s="96">
        <f>$B41*VLOOKUP($A41,Transpose_Avg_me_adult!$A:$M,3,FALSE)</f>
        <v>-99.71816607869789</v>
      </c>
      <c r="G41" s="96">
        <f>$B41*VLOOKUP($A41,Transpose_Avg_me_adult!$A:$M,4,FALSE)</f>
        <v>-31.61857722691984</v>
      </c>
      <c r="H41" s="96">
        <f>$B41*VLOOKUP($A41,Transpose_Avg_me_adult!$A:$M,5,FALSE)</f>
        <v>-67.45143260179536</v>
      </c>
      <c r="I41" s="96">
        <f>$B41*VLOOKUP($A41,Transpose_Avg_me_adult!$A:$M,6,FALSE)</f>
        <v>-59.48850708152699</v>
      </c>
      <c r="J41" s="96">
        <f>$B41*VLOOKUP($A41,Transpose_Avg_me_adult!$A:$M,7,FALSE)</f>
        <v>-112.77294576699995</v>
      </c>
      <c r="K41" s="96">
        <f>$B41*VLOOKUP($A41,Transpose_Avg_me_adult!$A:$M,8,FALSE)</f>
        <v>-45.59526835391141</v>
      </c>
      <c r="L41" s="96">
        <f>$B41*VLOOKUP($A41,Transpose_Avg_me_adult!$A:$M,9,FALSE)</f>
        <v>-83.28562602422804</v>
      </c>
      <c r="M41" s="96">
        <f>$B41*VLOOKUP($A41,Transpose_Avg_me_adult!$A:$M,10,FALSE)</f>
        <v>-102.17066870517253</v>
      </c>
      <c r="N41" s="96">
        <f>$B41*VLOOKUP($A41,Transpose_Avg_me_adult!$A:$M,11,FALSE)</f>
        <v>-62.29634750790746</v>
      </c>
      <c r="O41" s="96">
        <f>$B41*VLOOKUP($A41,Transpose_Avg_me_adult!$A:$M,12,FALSE)</f>
        <v>-111.90738623221353</v>
      </c>
      <c r="P41" s="96">
        <f>$B41*VLOOKUP($A41,Transpose_Avg_me_adult!$A:$M,13,FALSE)</f>
        <v>-84.20504362337503</v>
      </c>
      <c r="Q41" s="96"/>
      <c r="R41" s="96"/>
      <c r="S41" s="96">
        <f>$B41*VLOOKUP($A41,Transpose_Avg_me_adult!$O:$AA,2,FALSE)</f>
        <v>-223.7015748031494</v>
      </c>
      <c r="T41" s="96">
        <f>$B41*VLOOKUP($A41,Transpose_Avg_me_adult!$O:$AA,3,FALSE)</f>
        <v>-78.03543307086585</v>
      </c>
      <c r="U41" s="96">
        <f>$B41*VLOOKUP($A41,Transpose_Avg_me_adult!$O:$AA,4,FALSE)</f>
        <v>-33.368686868686865</v>
      </c>
      <c r="V41" s="96">
        <f>$B41*VLOOKUP($A41,Transpose_Avg_me_adult!$O:$AA,5,FALSE)</f>
        <v>-18.611267605633778</v>
      </c>
      <c r="W41" s="96">
        <f>$B41*VLOOKUP($A41,Transpose_Avg_me_adult!$O:$AA,6,FALSE)</f>
        <v>-75.81803278688542</v>
      </c>
      <c r="X41" s="96">
        <f>$B41*VLOOKUP($A41,Transpose_Avg_me_adult!$O:$AA,7,FALSE)</f>
        <v>-104.87301587301606</v>
      </c>
      <c r="Y41" s="96">
        <f>$B41*VLOOKUP($A41,Transpose_Avg_me_adult!$O:$AA,8,FALSE)</f>
        <v>-48.34390243902441</v>
      </c>
      <c r="Z41" s="96">
        <f>$B41*VLOOKUP($A41,Transpose_Avg_me_adult!$O:$AA,9,FALSE)</f>
        <v>-151.4104166666669</v>
      </c>
      <c r="AA41" s="96">
        <f>$B41*VLOOKUP($A41,Transpose_Avg_me_adult!$O:$AA,10,FALSE)</f>
        <v>-127.87741935483858</v>
      </c>
      <c r="AB41" s="96">
        <f>$B41*VLOOKUP($A41,Transpose_Avg_me_adult!$O:$AA,11,FALSE)</f>
        <v>-44.04666666666669</v>
      </c>
      <c r="AC41" s="96">
        <f>$B41*VLOOKUP($A41,Transpose_Avg_me_adult!$O:$AA,12,FALSE)</f>
        <v>-147.47767857142878</v>
      </c>
      <c r="AD41" s="96">
        <f>$B41*VLOOKUP($A41,Transpose_Avg_me_adult!$O:$AA,13,FALSE)</f>
        <v>-97.1617647058825</v>
      </c>
    </row>
    <row r="42" spans="1:30" ht="15">
      <c r="A42" s="165" t="s">
        <v>332</v>
      </c>
      <c r="B42" s="95">
        <v>15807</v>
      </c>
      <c r="C42" s="93"/>
      <c r="D42" s="93"/>
      <c r="E42" s="96">
        <f>$B42*VLOOKUP($A42,Transpose_Avg_me_adult!$A:$M,2,FALSE)</f>
        <v>116.70248779120864</v>
      </c>
      <c r="F42" s="96">
        <f>$B42*VLOOKUP($A42,Transpose_Avg_me_adult!$A:$M,3,FALSE)</f>
        <v>70.69629806736037</v>
      </c>
      <c r="G42" s="96">
        <f>$B42*VLOOKUP($A42,Transpose_Avg_me_adult!$A:$M,4,FALSE)</f>
        <v>21.97126747325688</v>
      </c>
      <c r="H42" s="96">
        <f>$B42*VLOOKUP($A42,Transpose_Avg_me_adult!$A:$M,5,FALSE)</f>
        <v>29.43001911273879</v>
      </c>
      <c r="I42" s="96">
        <f>$B42*VLOOKUP($A42,Transpose_Avg_me_adult!$A:$M,6,FALSE)</f>
        <v>73.36326410772138</v>
      </c>
      <c r="J42" s="96">
        <f>$B42*VLOOKUP($A42,Transpose_Avg_me_adult!$A:$M,7,FALSE)</f>
        <v>46.31135697891386</v>
      </c>
      <c r="K42" s="96">
        <f>$B42*VLOOKUP($A42,Transpose_Avg_me_adult!$A:$M,8,FALSE)</f>
        <v>138.1296306890415</v>
      </c>
      <c r="L42" s="96">
        <f>$B42*VLOOKUP($A42,Transpose_Avg_me_adult!$A:$M,9,FALSE)</f>
        <v>78.32106847214354</v>
      </c>
      <c r="M42" s="96">
        <f>$B42*VLOOKUP($A42,Transpose_Avg_me_adult!$A:$M,10,FALSE)</f>
        <v>85.44644624381459</v>
      </c>
      <c r="N42" s="96">
        <f>$B42*VLOOKUP($A42,Transpose_Avg_me_adult!$A:$M,11,FALSE)</f>
        <v>78.79633126119505</v>
      </c>
      <c r="O42" s="96">
        <f>$B42*VLOOKUP($A42,Transpose_Avg_me_adult!$A:$M,12,FALSE)</f>
        <v>90.35540864373355</v>
      </c>
      <c r="P42" s="96">
        <f>$B42*VLOOKUP($A42,Transpose_Avg_me_adult!$A:$M,13,FALSE)</f>
        <v>23.970798450520004</v>
      </c>
      <c r="Q42" s="96"/>
      <c r="R42" s="96"/>
      <c r="S42" s="96">
        <f>$B42*VLOOKUP($A42,Transpose_Avg_me_adult!$O:$AA,2,FALSE)</f>
        <v>124.46456692913391</v>
      </c>
      <c r="T42" s="96">
        <f>$B42*VLOOKUP($A42,Transpose_Avg_me_adult!$O:$AA,3,FALSE)</f>
        <v>0</v>
      </c>
      <c r="U42" s="96">
        <f>$B42*VLOOKUP($A42,Transpose_Avg_me_adult!$O:$AA,4,FALSE)</f>
        <v>0</v>
      </c>
      <c r="V42" s="96">
        <f>$B42*VLOOKUP($A42,Transpose_Avg_me_adult!$O:$AA,5,FALSE)</f>
        <v>0</v>
      </c>
      <c r="W42" s="96">
        <f>$B42*VLOOKUP($A42,Transpose_Avg_me_adult!$O:$AA,6,FALSE)</f>
        <v>0</v>
      </c>
      <c r="X42" s="96">
        <f>$B42*VLOOKUP($A42,Transpose_Avg_me_adult!$O:$AA,7,FALSE)</f>
        <v>0</v>
      </c>
      <c r="Y42" s="96">
        <f>$B42*VLOOKUP($A42,Transpose_Avg_me_adult!$O:$AA,8,FALSE)</f>
        <v>0</v>
      </c>
      <c r="Z42" s="96">
        <f>$B42*VLOOKUP($A42,Transpose_Avg_me_adult!$O:$AA,9,FALSE)</f>
        <v>164.65625000000054</v>
      </c>
      <c r="AA42" s="96">
        <f>$B42*VLOOKUP($A42,Transpose_Avg_me_adult!$O:$AA,10,FALSE)</f>
        <v>0</v>
      </c>
      <c r="AB42" s="96">
        <f>$B42*VLOOKUP($A42,Transpose_Avg_me_adult!$O:$AA,11,FALSE)</f>
        <v>351.2666666666663</v>
      </c>
      <c r="AC42" s="96">
        <f>$B42*VLOOKUP($A42,Transpose_Avg_me_adult!$O:$AA,12,FALSE)</f>
        <v>0</v>
      </c>
      <c r="AD42" s="96">
        <f>$B42*VLOOKUP($A42,Transpose_Avg_me_adult!$O:$AA,13,FALSE)</f>
        <v>0</v>
      </c>
    </row>
    <row r="43" spans="1:30" ht="15">
      <c r="A43" s="165" t="s">
        <v>292</v>
      </c>
      <c r="B43" s="95">
        <v>16440</v>
      </c>
      <c r="C43" s="93"/>
      <c r="D43" s="93"/>
      <c r="E43" s="96">
        <f>$B43*VLOOKUP($A43,Transpose_Avg_me_adult!$A:$M,2,FALSE)</f>
        <v>883.5582100000005</v>
      </c>
      <c r="F43" s="96">
        <f>$B43*VLOOKUP($A43,Transpose_Avg_me_adult!$A:$M,3,FALSE)</f>
        <v>633.1133050000007</v>
      </c>
      <c r="G43" s="96">
        <f>$B43*VLOOKUP($A43,Transpose_Avg_me_adult!$A:$M,4,FALSE)</f>
        <v>603.9391549999995</v>
      </c>
      <c r="H43" s="96">
        <f>$B43*VLOOKUP($A43,Transpose_Avg_me_adult!$A:$M,5,FALSE)</f>
        <v>636.7369549999995</v>
      </c>
      <c r="I43" s="96">
        <f>$B43*VLOOKUP($A43,Transpose_Avg_me_adult!$A:$M,6,FALSE)</f>
        <v>515.2576849999995</v>
      </c>
      <c r="J43" s="96">
        <f>$B43*VLOOKUP($A43,Transpose_Avg_me_adult!$A:$M,7,FALSE)</f>
        <v>672.7357600000006</v>
      </c>
      <c r="K43" s="96">
        <f>$B43*VLOOKUP($A43,Transpose_Avg_me_adult!$A:$M,8,FALSE)</f>
        <v>724.6656100000005</v>
      </c>
      <c r="L43" s="96">
        <f>$B43*VLOOKUP($A43,Transpose_Avg_me_adult!$A:$M,9,FALSE)</f>
        <v>608.6629150000006</v>
      </c>
      <c r="M43" s="96">
        <f>$B43*VLOOKUP($A43,Transpose_Avg_me_adult!$A:$M,10,FALSE)</f>
        <v>592.0160449999995</v>
      </c>
      <c r="N43" s="96">
        <f>$B43*VLOOKUP($A43,Transpose_Avg_me_adult!$A:$M,11,FALSE)</f>
        <v>614.2758049999995</v>
      </c>
      <c r="O43" s="96">
        <f>$B43*VLOOKUP($A43,Transpose_Avg_me_adult!$A:$M,12,FALSE)</f>
        <v>568.600005</v>
      </c>
      <c r="P43" s="96">
        <f>$B43*VLOOKUP($A43,Transpose_Avg_me_adult!$A:$M,13,FALSE)</f>
        <v>695.4702250000006</v>
      </c>
      <c r="Q43" s="96"/>
      <c r="R43" s="96"/>
      <c r="S43" s="96">
        <f>$B43*VLOOKUP($A43,Transpose_Avg_me_adult!$O:$AA,2,FALSE)</f>
        <v>735.1146</v>
      </c>
      <c r="T43" s="96">
        <f>$B43*VLOOKUP($A43,Transpose_Avg_me_adult!$O:$AA,3,FALSE)</f>
        <v>656.08752</v>
      </c>
      <c r="U43" s="96">
        <f>$B43*VLOOKUP($A43,Transpose_Avg_me_adult!$O:$AA,4,FALSE)</f>
        <v>517.8106799999999</v>
      </c>
      <c r="V43" s="96">
        <f>$B43*VLOOKUP($A43,Transpose_Avg_me_adult!$O:$AA,5,FALSE)</f>
        <v>526.7375999999999</v>
      </c>
      <c r="W43" s="96">
        <f>$B43*VLOOKUP($A43,Transpose_Avg_me_adult!$O:$AA,6,FALSE)</f>
        <v>461.4708</v>
      </c>
      <c r="X43" s="96">
        <f>$B43*VLOOKUP($A43,Transpose_Avg_me_adult!$O:$AA,7,FALSE)</f>
        <v>592.89216</v>
      </c>
      <c r="Y43" s="96">
        <f>$B43*VLOOKUP($A43,Transpose_Avg_me_adult!$O:$AA,8,FALSE)</f>
        <v>590.87004</v>
      </c>
      <c r="Z43" s="96">
        <f>$B43*VLOOKUP($A43,Transpose_Avg_me_adult!$O:$AA,9,FALSE)</f>
        <v>554.9979599999999</v>
      </c>
      <c r="AA43" s="96">
        <f>$B43*VLOOKUP($A43,Transpose_Avg_me_adult!$O:$AA,10,FALSE)</f>
        <v>492.59172</v>
      </c>
      <c r="AB43" s="96">
        <f>$B43*VLOOKUP($A43,Transpose_Avg_me_adult!$O:$AA,11,FALSE)</f>
        <v>508.58784</v>
      </c>
      <c r="AC43" s="96">
        <f>$B43*VLOOKUP($A43,Transpose_Avg_me_adult!$O:$AA,12,FALSE)</f>
        <v>493.84116</v>
      </c>
      <c r="AD43" s="96">
        <f>$B43*VLOOKUP($A43,Transpose_Avg_me_adult!$O:$AA,13,FALSE)</f>
        <v>562.34664</v>
      </c>
    </row>
    <row r="44" spans="1:30" ht="15">
      <c r="A44" s="165" t="s">
        <v>263</v>
      </c>
      <c r="B44" s="95">
        <v>206169</v>
      </c>
      <c r="C44" s="93"/>
      <c r="D44" s="93"/>
      <c r="E44" s="96">
        <f>$B44*VLOOKUP($A44,Transpose_Avg_me_adult!$A:$M,2,FALSE)</f>
        <v>1711.4518208749994</v>
      </c>
      <c r="F44" s="96">
        <f>$B44*VLOOKUP($A44,Transpose_Avg_me_adult!$A:$M,3,FALSE)</f>
        <v>878.8898566249994</v>
      </c>
      <c r="G44" s="96">
        <f>$B44*VLOOKUP($A44,Transpose_Avg_me_adult!$A:$M,4,FALSE)</f>
        <v>1418.571575625</v>
      </c>
      <c r="H44" s="96">
        <f>$B44*VLOOKUP($A44,Transpose_Avg_me_adult!$A:$M,5,FALSE)</f>
        <v>2750.9473285000067</v>
      </c>
      <c r="I44" s="96">
        <f>$B44*VLOOKUP($A44,Transpose_Avg_me_adult!$A:$M,6,FALSE)</f>
        <v>1119.111103125</v>
      </c>
      <c r="J44" s="96">
        <f>$B44*VLOOKUP($A44,Transpose_Avg_me_adult!$A:$M,7,FALSE)</f>
        <v>2473.2634566250067</v>
      </c>
      <c r="K44" s="96">
        <f>$B44*VLOOKUP($A44,Transpose_Avg_me_adult!$A:$M,8,FALSE)</f>
        <v>2863.025951125007</v>
      </c>
      <c r="L44" s="96">
        <f>$B44*VLOOKUP($A44,Transpose_Avg_me_adult!$A:$M,9,FALSE)</f>
        <v>2075.477551875</v>
      </c>
      <c r="M44" s="96">
        <f>$B44*VLOOKUP($A44,Transpose_Avg_me_adult!$A:$M,10,FALSE)</f>
        <v>2086.748123875007</v>
      </c>
      <c r="N44" s="96">
        <f>$B44*VLOOKUP($A44,Transpose_Avg_me_adult!$A:$M,11,FALSE)</f>
        <v>1070.3607250000007</v>
      </c>
      <c r="O44" s="96">
        <f>$B44*VLOOKUP($A44,Transpose_Avg_me_adult!$A:$M,12,FALSE)</f>
        <v>3293.1030754999933</v>
      </c>
      <c r="P44" s="96">
        <f>$B44*VLOOKUP($A44,Transpose_Avg_me_adult!$A:$M,13,FALSE)</f>
        <v>227.3185032499993</v>
      </c>
      <c r="Q44" s="96"/>
      <c r="R44" s="96"/>
      <c r="S44" s="96">
        <f>$B44*VLOOKUP($A44,Transpose_Avg_me_adult!$O:$AA,2,FALSE)</f>
        <v>1888.7142090000002</v>
      </c>
      <c r="T44" s="96">
        <f>$B44*VLOOKUP($A44,Transpose_Avg_me_adult!$O:$AA,3,FALSE)</f>
        <v>1024.6599299999998</v>
      </c>
      <c r="U44" s="96">
        <f>$B44*VLOOKUP($A44,Transpose_Avg_me_adult!$O:$AA,4,FALSE)</f>
        <v>1526.475276</v>
      </c>
      <c r="V44" s="96">
        <f>$B44*VLOOKUP($A44,Transpose_Avg_me_adult!$O:$AA,5,FALSE)</f>
        <v>2733.182433</v>
      </c>
      <c r="W44" s="96">
        <f>$B44*VLOOKUP($A44,Transpose_Avg_me_adult!$O:$AA,6,FALSE)</f>
        <v>1086.304461</v>
      </c>
      <c r="X44" s="96">
        <f>$B44*VLOOKUP($A44,Transpose_Avg_me_adult!$O:$AA,7,FALSE)</f>
        <v>2889.4585349999998</v>
      </c>
      <c r="Y44" s="96">
        <f>$B44*VLOOKUP($A44,Transpose_Avg_me_adult!$O:$AA,8,FALSE)</f>
        <v>3034.1891729999998</v>
      </c>
      <c r="Z44" s="96">
        <f>$B44*VLOOKUP($A44,Transpose_Avg_me_adult!$O:$AA,9,FALSE)</f>
        <v>1870.1589989999998</v>
      </c>
      <c r="AA44" s="96">
        <f>$B44*VLOOKUP($A44,Transpose_Avg_me_adult!$O:$AA,10,FALSE)</f>
        <v>2068.699746</v>
      </c>
      <c r="AB44" s="96">
        <f>$B44*VLOOKUP($A44,Transpose_Avg_me_adult!$O:$AA,11,FALSE)</f>
        <v>1017.8563530000001</v>
      </c>
      <c r="AC44" s="96">
        <f>$B44*VLOOKUP($A44,Transpose_Avg_me_adult!$O:$AA,12,FALSE)</f>
        <v>3345.916701</v>
      </c>
      <c r="AD44" s="96">
        <f>$B44*VLOOKUP($A44,Transpose_Avg_me_adult!$O:$AA,13,FALSE)</f>
        <v>231.115449</v>
      </c>
    </row>
    <row r="45" spans="1:30" ht="15">
      <c r="A45" s="165" t="s">
        <v>267</v>
      </c>
      <c r="B45" s="95">
        <v>55601</v>
      </c>
      <c r="C45" s="93"/>
      <c r="D45" s="93"/>
      <c r="E45" s="96">
        <f>$B45*VLOOKUP($A45,Transpose_Avg_me_adult!$A:$M,2,FALSE)</f>
        <v>3354.545015791665</v>
      </c>
      <c r="F45" s="96">
        <f>$B45*VLOOKUP($A45,Transpose_Avg_me_adult!$A:$M,3,FALSE)</f>
        <v>2076.653332541665</v>
      </c>
      <c r="G45" s="96">
        <f>$B45*VLOOKUP($A45,Transpose_Avg_me_adult!$A:$M,4,FALSE)</f>
        <v>2523.620504708335</v>
      </c>
      <c r="H45" s="96">
        <f>$B45*VLOOKUP($A45,Transpose_Avg_me_adult!$A:$M,5,FALSE)</f>
        <v>2191.937372625</v>
      </c>
      <c r="I45" s="96">
        <f>$B45*VLOOKUP($A45,Transpose_Avg_me_adult!$A:$M,6,FALSE)</f>
        <v>3126.668950708335</v>
      </c>
      <c r="J45" s="96">
        <f>$B45*VLOOKUP($A45,Transpose_Avg_me_adult!$A:$M,7,FALSE)</f>
        <v>2138.029886416665</v>
      </c>
      <c r="K45" s="96">
        <f>$B45*VLOOKUP($A45,Transpose_Avg_me_adult!$A:$M,8,FALSE)</f>
        <v>2571.117658958335</v>
      </c>
      <c r="L45" s="96">
        <f>$B45*VLOOKUP($A45,Transpose_Avg_me_adult!$A:$M,9,FALSE)</f>
        <v>2889.217930083335</v>
      </c>
      <c r="M45" s="96">
        <f>$B45*VLOOKUP($A45,Transpose_Avg_me_adult!$A:$M,10,FALSE)</f>
        <v>2053.852289125</v>
      </c>
      <c r="N45" s="96">
        <f>$B45*VLOOKUP($A45,Transpose_Avg_me_adult!$A:$M,11,FALSE)</f>
        <v>2725.333982583335</v>
      </c>
      <c r="O45" s="96">
        <f>$B45*VLOOKUP($A45,Transpose_Avg_me_adult!$A:$M,12,FALSE)</f>
        <v>2972.0124525</v>
      </c>
      <c r="P45" s="96">
        <f>$B45*VLOOKUP($A45,Transpose_Avg_me_adult!$A:$M,13,FALSE)</f>
        <v>2767.366021875</v>
      </c>
      <c r="Q45" s="96"/>
      <c r="R45" s="96"/>
      <c r="S45" s="96">
        <f>$B45*VLOOKUP($A45,Transpose_Avg_me_adult!$O:$AA,2,FALSE)</f>
        <v>3552.069885</v>
      </c>
      <c r="T45" s="96">
        <f>$B45*VLOOKUP($A45,Transpose_Avg_me_adult!$O:$AA,3,FALSE)</f>
        <v>2321.7865580000002</v>
      </c>
      <c r="U45" s="96">
        <f>$B45*VLOOKUP($A45,Transpose_Avg_me_adult!$O:$AA,4,FALSE)</f>
        <v>2707.713099</v>
      </c>
      <c r="V45" s="96">
        <f>$B45*VLOOKUP($A45,Transpose_Avg_me_adult!$O:$AA,5,FALSE)</f>
        <v>2623.088377</v>
      </c>
      <c r="W45" s="96">
        <f>$B45*VLOOKUP($A45,Transpose_Avg_me_adult!$O:$AA,6,FALSE)</f>
        <v>3188.050138</v>
      </c>
      <c r="X45" s="96">
        <f>$B45*VLOOKUP($A45,Transpose_Avg_me_adult!$O:$AA,7,FALSE)</f>
        <v>2360.874061</v>
      </c>
      <c r="Y45" s="96">
        <f>$B45*VLOOKUP($A45,Transpose_Avg_me_adult!$O:$AA,8,FALSE)</f>
        <v>2982.9936500000003</v>
      </c>
      <c r="Z45" s="96">
        <f>$B45*VLOOKUP($A45,Transpose_Avg_me_adult!$O:$AA,9,FALSE)</f>
        <v>3104.426234</v>
      </c>
      <c r="AA45" s="96">
        <f>$B45*VLOOKUP($A45,Transpose_Avg_me_adult!$O:$AA,10,FALSE)</f>
        <v>2279.307394</v>
      </c>
      <c r="AB45" s="96">
        <f>$B45*VLOOKUP($A45,Transpose_Avg_me_adult!$O:$AA,11,FALSE)</f>
        <v>3045.82278</v>
      </c>
      <c r="AC45" s="96">
        <f>$B45*VLOOKUP($A45,Transpose_Avg_me_adult!$O:$AA,12,FALSE)</f>
        <v>3027.4188489999997</v>
      </c>
      <c r="AD45" s="96">
        <f>$B45*VLOOKUP($A45,Transpose_Avg_me_adult!$O:$AA,13,FALSE)</f>
        <v>3170.313419</v>
      </c>
    </row>
    <row r="46" spans="1:30" ht="15">
      <c r="A46" s="165" t="s">
        <v>271</v>
      </c>
      <c r="B46" s="95">
        <v>131360</v>
      </c>
      <c r="C46" s="93"/>
      <c r="D46" s="93"/>
      <c r="E46" s="96">
        <f>$B46*VLOOKUP($A46,Transpose_Avg_me_adult!$A:$M,2,FALSE)</f>
        <v>18852.956873333376</v>
      </c>
      <c r="F46" s="96">
        <f>$B46*VLOOKUP($A46,Transpose_Avg_me_adult!$A:$M,3,FALSE)</f>
        <v>44039.288366666624</v>
      </c>
      <c r="G46" s="96">
        <f>$B46*VLOOKUP($A46,Transpose_Avg_me_adult!$A:$M,4,FALSE)</f>
        <v>31357.323259999997</v>
      </c>
      <c r="H46" s="96">
        <f>$B46*VLOOKUP($A46,Transpose_Avg_me_adult!$A:$M,5,FALSE)</f>
        <v>33916.27079333337</v>
      </c>
      <c r="I46" s="96">
        <f>$B46*VLOOKUP($A46,Transpose_Avg_me_adult!$A:$M,6,FALSE)</f>
        <v>11661.22128</v>
      </c>
      <c r="J46" s="96">
        <f>$B46*VLOOKUP($A46,Transpose_Avg_me_adult!$A:$M,7,FALSE)</f>
        <v>22899.605666666623</v>
      </c>
      <c r="K46" s="96">
        <f>$B46*VLOOKUP($A46,Transpose_Avg_me_adult!$A:$M,8,FALSE)</f>
        <v>20523.166433333376</v>
      </c>
      <c r="L46" s="96">
        <f>$B46*VLOOKUP($A46,Transpose_Avg_me_adult!$A:$M,9,FALSE)</f>
        <v>19505.591666666623</v>
      </c>
      <c r="M46" s="96">
        <f>$B46*VLOOKUP($A46,Transpose_Avg_me_adult!$A:$M,10,FALSE)</f>
        <v>38807.64101333338</v>
      </c>
      <c r="N46" s="96">
        <f>$B46*VLOOKUP($A46,Transpose_Avg_me_adult!$A:$M,11,FALSE)</f>
        <v>23621.82842</v>
      </c>
      <c r="O46" s="96">
        <f>$B46*VLOOKUP($A46,Transpose_Avg_me_adult!$A:$M,12,FALSE)</f>
        <v>27219.7624</v>
      </c>
      <c r="P46" s="96">
        <f>$B46*VLOOKUP($A46,Transpose_Avg_me_adult!$A:$M,13,FALSE)</f>
        <v>11749.566353333337</v>
      </c>
      <c r="Q46" s="96"/>
      <c r="R46" s="96"/>
      <c r="S46" s="96">
        <f>$B46*VLOOKUP($A46,Transpose_Avg_me_adult!$O:$AA,2,FALSE)</f>
        <v>18605.173600000002</v>
      </c>
      <c r="T46" s="96">
        <f>$B46*VLOOKUP($A46,Transpose_Avg_me_adult!$O:$AA,3,FALSE)</f>
        <v>41693.13856</v>
      </c>
      <c r="U46" s="96">
        <f>$B46*VLOOKUP($A46,Transpose_Avg_me_adult!$O:$AA,4,FALSE)</f>
        <v>30428.49312</v>
      </c>
      <c r="V46" s="96">
        <f>$B46*VLOOKUP($A46,Transpose_Avg_me_adult!$O:$AA,5,FALSE)</f>
        <v>32772.87504</v>
      </c>
      <c r="W46" s="96">
        <f>$B46*VLOOKUP($A46,Transpose_Avg_me_adult!$O:$AA,6,FALSE)</f>
        <v>11383.52624</v>
      </c>
      <c r="X46" s="96">
        <f>$B46*VLOOKUP($A46,Transpose_Avg_me_adult!$O:$AA,7,FALSE)</f>
        <v>22744.984</v>
      </c>
      <c r="Y46" s="96">
        <f>$B46*VLOOKUP($A46,Transpose_Avg_me_adult!$O:$AA,8,FALSE)</f>
        <v>20461.81584</v>
      </c>
      <c r="Z46" s="96">
        <f>$B46*VLOOKUP($A46,Transpose_Avg_me_adult!$O:$AA,9,FALSE)</f>
        <v>19805.01584</v>
      </c>
      <c r="AA46" s="96">
        <f>$B46*VLOOKUP($A46,Transpose_Avg_me_adult!$O:$AA,10,FALSE)</f>
        <v>38344.37808</v>
      </c>
      <c r="AB46" s="96">
        <f>$B46*VLOOKUP($A46,Transpose_Avg_me_adult!$O:$AA,11,FALSE)</f>
        <v>21662.97168</v>
      </c>
      <c r="AC46" s="96">
        <f>$B46*VLOOKUP($A46,Transpose_Avg_me_adult!$O:$AA,12,FALSE)</f>
        <v>27425.9976</v>
      </c>
      <c r="AD46" s="96">
        <f>$B46*VLOOKUP($A46,Transpose_Avg_me_adult!$O:$AA,13,FALSE)</f>
        <v>11920.13184</v>
      </c>
    </row>
    <row r="47" spans="1:30" ht="15">
      <c r="A47" s="165" t="s">
        <v>291</v>
      </c>
      <c r="B47" s="95">
        <v>75221</v>
      </c>
      <c r="C47" s="93"/>
      <c r="D47" s="93"/>
      <c r="E47" s="96">
        <f>$B47*VLOOKUP($A47,Transpose_Avg_me_adult!$A:$M,2,FALSE)</f>
        <v>15953.744124125</v>
      </c>
      <c r="F47" s="96">
        <f>$B47*VLOOKUP($A47,Transpose_Avg_me_adult!$A:$M,3,FALSE)</f>
        <v>12669.253635416642</v>
      </c>
      <c r="G47" s="96">
        <f>$B47*VLOOKUP($A47,Transpose_Avg_me_adult!$A:$M,4,FALSE)</f>
        <v>14850.838151083359</v>
      </c>
      <c r="H47" s="96">
        <f>$B47*VLOOKUP($A47,Transpose_Avg_me_adult!$A:$M,5,FALSE)</f>
        <v>12538.284471791641</v>
      </c>
      <c r="I47" s="96">
        <f>$B47*VLOOKUP($A47,Transpose_Avg_me_adult!$A:$M,6,FALSE)</f>
        <v>20039.81152829164</v>
      </c>
      <c r="J47" s="96">
        <f>$B47*VLOOKUP($A47,Transpose_Avg_me_adult!$A:$M,7,FALSE)</f>
        <v>14015.906990541642</v>
      </c>
      <c r="K47" s="96">
        <f>$B47*VLOOKUP($A47,Transpose_Avg_me_adult!$A:$M,8,FALSE)</f>
        <v>15470.5150175</v>
      </c>
      <c r="L47" s="96">
        <f>$B47*VLOOKUP($A47,Transpose_Avg_me_adult!$A:$M,9,FALSE)</f>
        <v>11963.859305291642</v>
      </c>
      <c r="M47" s="96">
        <f>$B47*VLOOKUP($A47,Transpose_Avg_me_adult!$A:$M,10,FALSE)</f>
        <v>14277.90800195836</v>
      </c>
      <c r="N47" s="96">
        <f>$B47*VLOOKUP($A47,Transpose_Avg_me_adult!$A:$M,11,FALSE)</f>
        <v>18091.318086375002</v>
      </c>
      <c r="O47" s="96">
        <f>$B47*VLOOKUP($A47,Transpose_Avg_me_adult!$A:$M,12,FALSE)</f>
        <v>15049.540691</v>
      </c>
      <c r="P47" s="96">
        <f>$B47*VLOOKUP($A47,Transpose_Avg_me_adult!$A:$M,13,FALSE)</f>
        <v>14899.242864583357</v>
      </c>
      <c r="Q47" s="96"/>
      <c r="R47" s="96"/>
      <c r="S47" s="96">
        <f>$B47*VLOOKUP($A47,Transpose_Avg_me_adult!$O:$AA,2,FALSE)</f>
        <v>15788.737458</v>
      </c>
      <c r="T47" s="96">
        <f>$B47*VLOOKUP($A47,Transpose_Avg_me_adult!$O:$AA,3,FALSE)</f>
        <v>12971.635787</v>
      </c>
      <c r="U47" s="96">
        <f>$B47*VLOOKUP($A47,Transpose_Avg_me_adult!$O:$AA,4,FALSE)</f>
        <v>15141.686416</v>
      </c>
      <c r="V47" s="96">
        <f>$B47*VLOOKUP($A47,Transpose_Avg_me_adult!$O:$AA,5,FALSE)</f>
        <v>12451.407351000002</v>
      </c>
      <c r="W47" s="96">
        <f>$B47*VLOOKUP($A47,Transpose_Avg_me_adult!$O:$AA,6,FALSE)</f>
        <v>20172.617338000004</v>
      </c>
      <c r="X47" s="96">
        <f>$B47*VLOOKUP($A47,Transpose_Avg_me_adult!$O:$AA,7,FALSE)</f>
        <v>13969.668015</v>
      </c>
      <c r="Y47" s="96">
        <f>$B47*VLOOKUP($A47,Transpose_Avg_me_adult!$O:$AA,8,FALSE)</f>
        <v>15366.672427</v>
      </c>
      <c r="Z47" s="96">
        <f>$B47*VLOOKUP($A47,Transpose_Avg_me_adult!$O:$AA,9,FALSE)</f>
        <v>11665.347901</v>
      </c>
      <c r="AA47" s="96">
        <f>$B47*VLOOKUP($A47,Transpose_Avg_me_adult!$O:$AA,10,FALSE)</f>
        <v>14454.918686</v>
      </c>
      <c r="AB47" s="96">
        <f>$B47*VLOOKUP($A47,Transpose_Avg_me_adult!$O:$AA,11,FALSE)</f>
        <v>18874.152435999997</v>
      </c>
      <c r="AC47" s="96">
        <f>$B47*VLOOKUP($A47,Transpose_Avg_me_adult!$O:$AA,12,FALSE)</f>
        <v>14629.130522</v>
      </c>
      <c r="AD47" s="96">
        <f>$B47*VLOOKUP($A47,Transpose_Avg_me_adult!$O:$AA,13,FALSE)</f>
        <v>14349.534065</v>
      </c>
    </row>
    <row r="48" spans="1:30" ht="15">
      <c r="A48" s="165" t="s">
        <v>275</v>
      </c>
      <c r="B48" s="95">
        <v>-205972</v>
      </c>
      <c r="C48" s="93"/>
      <c r="D48" s="93"/>
      <c r="E48" s="96">
        <f>$B48*VLOOKUP($A48,Transpose_Avg_me_adult!$A:$M,2,FALSE)</f>
        <v>-1808.2110236666672</v>
      </c>
      <c r="F48" s="96">
        <f>$B48*VLOOKUP($A48,Transpose_Avg_me_adult!$A:$M,3,FALSE)</f>
        <v>-1758.5546073333326</v>
      </c>
      <c r="G48" s="96">
        <f>$B48*VLOOKUP($A48,Transpose_Avg_me_adult!$A:$M,4,FALSE)</f>
        <v>-2398.3980431666737</v>
      </c>
      <c r="H48" s="96">
        <f>$B48*VLOOKUP($A48,Transpose_Avg_me_adult!$A:$M,5,FALSE)</f>
        <v>-1832.5929591666672</v>
      </c>
      <c r="I48" s="96">
        <f>$B48*VLOOKUP($A48,Transpose_Avg_me_adult!$A:$M,6,FALSE)</f>
        <v>-2239.8253496666734</v>
      </c>
      <c r="J48" s="96">
        <f>$B48*VLOOKUP($A48,Transpose_Avg_me_adult!$A:$M,7,FALSE)</f>
        <v>-1879.648979</v>
      </c>
      <c r="K48" s="96">
        <f>$B48*VLOOKUP($A48,Transpose_Avg_me_adult!$A:$M,8,FALSE)</f>
        <v>-2125.6138756666733</v>
      </c>
      <c r="L48" s="96">
        <f>$B48*VLOOKUP($A48,Transpose_Avg_me_adult!$A:$M,9,FALSE)</f>
        <v>-2538.7765433333266</v>
      </c>
      <c r="M48" s="96">
        <f>$B48*VLOOKUP($A48,Transpose_Avg_me_adult!$A:$M,10,FALSE)</f>
        <v>-1507.9295941666674</v>
      </c>
      <c r="N48" s="96">
        <f>$B48*VLOOKUP($A48,Transpose_Avg_me_adult!$A:$M,11,FALSE)</f>
        <v>-1263.8527741666674</v>
      </c>
      <c r="O48" s="96">
        <f>$B48*VLOOKUP($A48,Transpose_Avg_me_adult!$A:$M,12,FALSE)</f>
        <v>-2162.5858496666738</v>
      </c>
      <c r="P48" s="96">
        <f>$B48*VLOOKUP($A48,Transpose_Avg_me_adult!$A:$M,13,FALSE)</f>
        <v>-3024.1409791666733</v>
      </c>
      <c r="Q48" s="96"/>
      <c r="R48" s="96"/>
      <c r="S48" s="96">
        <f>$B48*VLOOKUP($A48,Transpose_Avg_me_adult!$O:$AA,2,FALSE)</f>
        <v>-1788.6608480000002</v>
      </c>
      <c r="T48" s="96">
        <f>$B48*VLOOKUP($A48,Transpose_Avg_me_adult!$O:$AA,3,FALSE)</f>
        <v>-1792.5743160000002</v>
      </c>
      <c r="U48" s="96">
        <f>$B48*VLOOKUP($A48,Transpose_Avg_me_adult!$O:$AA,4,FALSE)</f>
        <v>-2042.0064079999997</v>
      </c>
      <c r="V48" s="96">
        <f>$B48*VLOOKUP($A48,Transpose_Avg_me_adult!$O:$AA,5,FALSE)</f>
        <v>-1782.2757159999999</v>
      </c>
      <c r="W48" s="96">
        <f>$B48*VLOOKUP($A48,Transpose_Avg_me_adult!$O:$AA,6,FALSE)</f>
        <v>-1834.592604</v>
      </c>
      <c r="X48" s="96">
        <f>$B48*VLOOKUP($A48,Transpose_Avg_me_adult!$O:$AA,7,FALSE)</f>
        <v>-1753.85158</v>
      </c>
      <c r="Y48" s="96">
        <f>$B48*VLOOKUP($A48,Transpose_Avg_me_adult!$O:$AA,8,FALSE)</f>
        <v>-2299.2654359999997</v>
      </c>
      <c r="Z48" s="96">
        <f>$B48*VLOOKUP($A48,Transpose_Avg_me_adult!$O:$AA,9,FALSE)</f>
        <v>-2128.514648</v>
      </c>
      <c r="AA48" s="96">
        <f>$B48*VLOOKUP($A48,Transpose_Avg_me_adult!$O:$AA,10,FALSE)</f>
        <v>-1354.677844</v>
      </c>
      <c r="AB48" s="96">
        <f>$B48*VLOOKUP($A48,Transpose_Avg_me_adult!$O:$AA,11,FALSE)</f>
        <v>-1122.135456</v>
      </c>
      <c r="AC48" s="96">
        <f>$B48*VLOOKUP($A48,Transpose_Avg_me_adult!$O:$AA,12,FALSE)</f>
        <v>-2128.514648</v>
      </c>
      <c r="AD48" s="96">
        <f>$B48*VLOOKUP($A48,Transpose_Avg_me_adult!$O:$AA,13,FALSE)</f>
        <v>-2635.205768</v>
      </c>
    </row>
    <row r="49" spans="1:30" ht="15">
      <c r="A49" s="165" t="s">
        <v>279</v>
      </c>
      <c r="B49" s="95">
        <v>355645</v>
      </c>
      <c r="C49" s="93"/>
      <c r="D49" s="93"/>
      <c r="E49" s="96">
        <f>$B49*VLOOKUP($A49,Transpose_Avg_me_adult!$A:$M,2,FALSE)</f>
        <v>11624.849566666677</v>
      </c>
      <c r="F49" s="96">
        <f>$B49*VLOOKUP($A49,Transpose_Avg_me_adult!$A:$M,3,FALSE)</f>
        <v>10734.625676041678</v>
      </c>
      <c r="G49" s="96">
        <f>$B49*VLOOKUP($A49,Transpose_Avg_me_adult!$A:$M,4,FALSE)</f>
        <v>15291.8458875</v>
      </c>
      <c r="H49" s="96">
        <f>$B49*VLOOKUP($A49,Transpose_Avg_me_adult!$A:$M,5,FALSE)</f>
        <v>11387.812174166678</v>
      </c>
      <c r="I49" s="96">
        <f>$B49*VLOOKUP($A49,Transpose_Avg_me_adult!$A:$M,6,FALSE)</f>
        <v>23400.52225041668</v>
      </c>
      <c r="J49" s="96">
        <f>$B49*VLOOKUP($A49,Transpose_Avg_me_adult!$A:$M,7,FALSE)</f>
        <v>13389.76751625</v>
      </c>
      <c r="K49" s="96">
        <f>$B49*VLOOKUP($A49,Transpose_Avg_me_adult!$A:$M,8,FALSE)</f>
        <v>13012.087344791678</v>
      </c>
      <c r="L49" s="96">
        <f>$B49*VLOOKUP($A49,Transpose_Avg_me_adult!$A:$M,9,FALSE)</f>
        <v>11899.051861666678</v>
      </c>
      <c r="M49" s="96">
        <f>$B49*VLOOKUP($A49,Transpose_Avg_me_adult!$A:$M,10,FALSE)</f>
        <v>9268.227248333322</v>
      </c>
      <c r="N49" s="96">
        <f>$B49*VLOOKUP($A49,Transpose_Avg_me_adult!$A:$M,11,FALSE)</f>
        <v>14320.401570000002</v>
      </c>
      <c r="O49" s="96">
        <f>$B49*VLOOKUP($A49,Transpose_Avg_me_adult!$A:$M,12,FALSE)</f>
        <v>11060.82623375</v>
      </c>
      <c r="P49" s="96">
        <f>$B49*VLOOKUP($A49,Transpose_Avg_me_adult!$A:$M,13,FALSE)</f>
        <v>21959.374617708323</v>
      </c>
      <c r="Q49" s="96"/>
      <c r="R49" s="96"/>
      <c r="S49" s="96">
        <f>$B49*VLOOKUP($A49,Transpose_Avg_me_adult!$O:$AA,2,FALSE)</f>
        <v>11730.59468</v>
      </c>
      <c r="T49" s="96">
        <f>$B49*VLOOKUP($A49,Transpose_Avg_me_adult!$O:$AA,3,FALSE)</f>
        <v>10950.665195</v>
      </c>
      <c r="U49" s="96">
        <f>$B49*VLOOKUP($A49,Transpose_Avg_me_adult!$O:$AA,4,FALSE)</f>
        <v>14816.88199</v>
      </c>
      <c r="V49" s="96">
        <f>$B49*VLOOKUP($A49,Transpose_Avg_me_adult!$O:$AA,5,FALSE)</f>
        <v>11206.018305000001</v>
      </c>
      <c r="W49" s="96">
        <f>$B49*VLOOKUP($A49,Transpose_Avg_me_adult!$O:$AA,6,FALSE)</f>
        <v>22599.461525000002</v>
      </c>
      <c r="X49" s="96">
        <f>$B49*VLOOKUP($A49,Transpose_Avg_me_adult!$O:$AA,7,FALSE)</f>
        <v>12720.710360000001</v>
      </c>
      <c r="Y49" s="96">
        <f>$B49*VLOOKUP($A49,Transpose_Avg_me_adult!$O:$AA,8,FALSE)</f>
        <v>12773.701464999998</v>
      </c>
      <c r="Z49" s="96">
        <f>$B49*VLOOKUP($A49,Transpose_Avg_me_adult!$O:$AA,9,FALSE)</f>
        <v>11526.810095</v>
      </c>
      <c r="AA49" s="96">
        <f>$B49*VLOOKUP($A49,Transpose_Avg_me_adult!$O:$AA,10,FALSE)</f>
        <v>9384.404615</v>
      </c>
      <c r="AB49" s="96">
        <f>$B49*VLOOKUP($A49,Transpose_Avg_me_adult!$O:$AA,11,FALSE)</f>
        <v>14630.879655</v>
      </c>
      <c r="AC49" s="96">
        <f>$B49*VLOOKUP($A49,Transpose_Avg_me_adult!$O:$AA,12,FALSE)</f>
        <v>11430.785945000001</v>
      </c>
      <c r="AD49" s="96">
        <f>$B49*VLOOKUP($A49,Transpose_Avg_me_adult!$O:$AA,13,FALSE)</f>
        <v>20752.952685</v>
      </c>
    </row>
    <row r="50" spans="1:30" ht="15">
      <c r="A50" s="165" t="s">
        <v>282</v>
      </c>
      <c r="B50" s="95">
        <v>153717</v>
      </c>
      <c r="C50" s="93"/>
      <c r="D50" s="93"/>
      <c r="E50" s="96">
        <f>$B50*VLOOKUP($A50,Transpose_Avg_me_adult!$A:$M,2,FALSE)</f>
        <v>13445.036741500006</v>
      </c>
      <c r="F50" s="96">
        <f>$B50*VLOOKUP($A50,Transpose_Avg_me_adult!$A:$M,3,FALSE)</f>
        <v>12292.646011999994</v>
      </c>
      <c r="G50" s="96">
        <f>$B50*VLOOKUP($A50,Transpose_Avg_me_adult!$A:$M,4,FALSE)</f>
        <v>12449.334874000004</v>
      </c>
      <c r="H50" s="96">
        <f>$B50*VLOOKUP($A50,Transpose_Avg_me_adult!$A:$M,5,FALSE)</f>
        <v>9813.754431</v>
      </c>
      <c r="I50" s="96">
        <f>$B50*VLOOKUP($A50,Transpose_Avg_me_adult!$A:$M,6,FALSE)</f>
        <v>20126.186024625</v>
      </c>
      <c r="J50" s="96">
        <f>$B50*VLOOKUP($A50,Transpose_Avg_me_adult!$A:$M,7,FALSE)</f>
        <v>11722.951595374996</v>
      </c>
      <c r="K50" s="96">
        <f>$B50*VLOOKUP($A50,Transpose_Avg_me_adult!$A:$M,8,FALSE)</f>
        <v>8973.755074750006</v>
      </c>
      <c r="L50" s="96">
        <f>$B50*VLOOKUP($A50,Transpose_Avg_me_adult!$A:$M,9,FALSE)</f>
        <v>11272.048395375</v>
      </c>
      <c r="M50" s="96">
        <f>$B50*VLOOKUP($A50,Transpose_Avg_me_adult!$A:$M,10,FALSE)</f>
        <v>13701.052405000006</v>
      </c>
      <c r="N50" s="96">
        <f>$B50*VLOOKUP($A50,Transpose_Avg_me_adult!$A:$M,11,FALSE)</f>
        <v>11707.765636750006</v>
      </c>
      <c r="O50" s="96">
        <f>$B50*VLOOKUP($A50,Transpose_Avg_me_adult!$A:$M,12,FALSE)</f>
        <v>15564.557191125</v>
      </c>
      <c r="P50" s="96">
        <f>$B50*VLOOKUP($A50,Transpose_Avg_me_adult!$A:$M,13,FALSE)</f>
        <v>26782.779016999946</v>
      </c>
      <c r="Q50" s="96"/>
      <c r="R50" s="96"/>
      <c r="S50" s="96">
        <f>$B50*VLOOKUP($A50,Transpose_Avg_me_adult!$O:$AA,2,FALSE)</f>
        <v>14760.367490999999</v>
      </c>
      <c r="T50" s="96">
        <f>$B50*VLOOKUP($A50,Transpose_Avg_me_adult!$O:$AA,3,FALSE)</f>
        <v>11655.591525</v>
      </c>
      <c r="U50" s="96">
        <f>$B50*VLOOKUP($A50,Transpose_Avg_me_adult!$O:$AA,4,FALSE)</f>
        <v>12820.766385</v>
      </c>
      <c r="V50" s="96">
        <f>$B50*VLOOKUP($A50,Transpose_Avg_me_adult!$O:$AA,5,FALSE)</f>
        <v>10227.560594999999</v>
      </c>
      <c r="W50" s="96">
        <f>$B50*VLOOKUP($A50,Transpose_Avg_me_adult!$O:$AA,6,FALSE)</f>
        <v>19357.889243999998</v>
      </c>
      <c r="X50" s="96">
        <f>$B50*VLOOKUP($A50,Transpose_Avg_me_adult!$O:$AA,7,FALSE)</f>
        <v>11593.643574</v>
      </c>
      <c r="Y50" s="96">
        <f>$B50*VLOOKUP($A50,Transpose_Avg_me_adult!$O:$AA,8,FALSE)</f>
        <v>8429.686563</v>
      </c>
      <c r="Z50" s="96">
        <f>$B50*VLOOKUP($A50,Transpose_Avg_me_adult!$O:$AA,9,FALSE)</f>
        <v>11465.136162</v>
      </c>
      <c r="AA50" s="96">
        <f>$B50*VLOOKUP($A50,Transpose_Avg_me_adult!$O:$AA,10,FALSE)</f>
        <v>12484.126155</v>
      </c>
      <c r="AB50" s="96">
        <f>$B50*VLOOKUP($A50,Transpose_Avg_me_adult!$O:$AA,11,FALSE)</f>
        <v>11725.071609</v>
      </c>
      <c r="AC50" s="96">
        <f>$B50*VLOOKUP($A50,Transpose_Avg_me_adult!$O:$AA,12,FALSE)</f>
        <v>15307.753728000002</v>
      </c>
      <c r="AD50" s="96">
        <f>$B50*VLOOKUP($A50,Transpose_Avg_me_adult!$O:$AA,13,FALSE)</f>
        <v>27091.852665000002</v>
      </c>
    </row>
    <row r="51" spans="1:30" ht="15">
      <c r="A51" s="165" t="s">
        <v>285</v>
      </c>
      <c r="B51" s="95">
        <v>101549</v>
      </c>
      <c r="C51" s="93"/>
      <c r="D51" s="93"/>
      <c r="E51" s="96">
        <f>$B51*VLOOKUP($A51,Transpose_Avg_me_adult!$A:$M,2,FALSE)</f>
        <v>24413.64473129163</v>
      </c>
      <c r="F51" s="96">
        <f>$B51*VLOOKUP($A51,Transpose_Avg_me_adult!$A:$M,3,FALSE)</f>
        <v>20779.531824333368</v>
      </c>
      <c r="G51" s="96">
        <f>$B51*VLOOKUP($A51,Transpose_Avg_me_adult!$A:$M,4,FALSE)</f>
        <v>22879.15894833337</v>
      </c>
      <c r="H51" s="96">
        <f>$B51*VLOOKUP($A51,Transpose_Avg_me_adult!$A:$M,5,FALSE)</f>
        <v>24985.932583208367</v>
      </c>
      <c r="I51" s="96">
        <f>$B51*VLOOKUP($A51,Transpose_Avg_me_adult!$A:$M,6,FALSE)</f>
        <v>19519.558375624998</v>
      </c>
      <c r="J51" s="96">
        <f>$B51*VLOOKUP($A51,Transpose_Avg_me_adult!$A:$M,7,FALSE)</f>
        <v>30148.65412475</v>
      </c>
      <c r="K51" s="96">
        <f>$B51*VLOOKUP($A51,Transpose_Avg_me_adult!$A:$M,8,FALSE)</f>
        <v>27088.094201</v>
      </c>
      <c r="L51" s="96">
        <f>$B51*VLOOKUP($A51,Transpose_Avg_me_adult!$A:$M,9,FALSE)</f>
        <v>28935.439759333367</v>
      </c>
      <c r="M51" s="96">
        <f>$B51*VLOOKUP($A51,Transpose_Avg_me_adult!$A:$M,10,FALSE)</f>
        <v>18841.10527541663</v>
      </c>
      <c r="N51" s="96">
        <f>$B51*VLOOKUP($A51,Transpose_Avg_me_adult!$A:$M,11,FALSE)</f>
        <v>21636.372667875</v>
      </c>
      <c r="O51" s="96">
        <f>$B51*VLOOKUP($A51,Transpose_Avg_me_adult!$A:$M,12,FALSE)</f>
        <v>22879.586300375</v>
      </c>
      <c r="P51" s="96">
        <f>$B51*VLOOKUP($A51,Transpose_Avg_me_adult!$A:$M,13,FALSE)</f>
        <v>24322.119463833365</v>
      </c>
      <c r="Q51" s="96"/>
      <c r="R51" s="96"/>
      <c r="S51" s="96">
        <f>$B51*VLOOKUP($A51,Transpose_Avg_me_adult!$O:$AA,2,FALSE)</f>
        <v>23070.91731</v>
      </c>
      <c r="T51" s="96">
        <f>$B51*VLOOKUP($A51,Transpose_Avg_me_adult!$O:$AA,3,FALSE)</f>
        <v>20590.989181</v>
      </c>
      <c r="U51" s="96">
        <f>$B51*VLOOKUP($A51,Transpose_Avg_me_adult!$O:$AA,4,FALSE)</f>
        <v>22278.632012</v>
      </c>
      <c r="V51" s="96">
        <f>$B51*VLOOKUP($A51,Transpose_Avg_me_adult!$O:$AA,5,FALSE)</f>
        <v>24468.942393</v>
      </c>
      <c r="W51" s="96">
        <f>$B51*VLOOKUP($A51,Transpose_Avg_me_adult!$O:$AA,6,FALSE)</f>
        <v>19698.678118</v>
      </c>
      <c r="X51" s="96">
        <f>$B51*VLOOKUP($A51,Transpose_Avg_me_adult!$O:$AA,7,FALSE)</f>
        <v>29363.908839999996</v>
      </c>
      <c r="Y51" s="96">
        <f>$B51*VLOOKUP($A51,Transpose_Avg_me_adult!$O:$AA,8,FALSE)</f>
        <v>26255.595499</v>
      </c>
      <c r="Z51" s="96">
        <f>$B51*VLOOKUP($A51,Transpose_Avg_me_adult!$O:$AA,9,FALSE)</f>
        <v>28677.742247000002</v>
      </c>
      <c r="AA51" s="96">
        <f>$B51*VLOOKUP($A51,Transpose_Avg_me_adult!$O:$AA,10,FALSE)</f>
        <v>18952.496066</v>
      </c>
      <c r="AB51" s="96">
        <f>$B51*VLOOKUP($A51,Transpose_Avg_me_adult!$O:$AA,11,FALSE)</f>
        <v>21722.143492</v>
      </c>
      <c r="AC51" s="96">
        <f>$B51*VLOOKUP($A51,Transpose_Avg_me_adult!$O:$AA,12,FALSE)</f>
        <v>22207.953908</v>
      </c>
      <c r="AD51" s="96">
        <f>$B51*VLOOKUP($A51,Transpose_Avg_me_adult!$O:$AA,13,FALSE)</f>
        <v>24577.193627</v>
      </c>
    </row>
    <row r="52" spans="1:30" ht="15">
      <c r="A52" s="165" t="s">
        <v>288</v>
      </c>
      <c r="B52" s="95">
        <v>170726</v>
      </c>
      <c r="C52" s="93"/>
      <c r="D52" s="93"/>
      <c r="E52" s="96">
        <f>$B52*VLOOKUP($A52,Transpose_Avg_me_adult!$A:$M,2,FALSE)</f>
        <v>20899.949695166608</v>
      </c>
      <c r="F52" s="96">
        <f>$B52*VLOOKUP($A52,Transpose_Avg_me_adult!$A:$M,3,FALSE)</f>
        <v>13323.272086833338</v>
      </c>
      <c r="G52" s="96">
        <f>$B52*VLOOKUP($A52,Transpose_Avg_me_adult!$A:$M,4,FALSE)</f>
        <v>15471.59559425</v>
      </c>
      <c r="H52" s="96">
        <f>$B52*VLOOKUP($A52,Transpose_Avg_me_adult!$A:$M,5,FALSE)</f>
        <v>16862.478975500002</v>
      </c>
      <c r="I52" s="96">
        <f>$B52*VLOOKUP($A52,Transpose_Avg_me_adult!$A:$M,6,FALSE)</f>
        <v>20158.813902</v>
      </c>
      <c r="J52" s="96">
        <f>$B52*VLOOKUP($A52,Transpose_Avg_me_adult!$A:$M,7,FALSE)</f>
        <v>17221.82875116661</v>
      </c>
      <c r="K52" s="96">
        <f>$B52*VLOOKUP($A52,Transpose_Avg_me_adult!$A:$M,8,FALSE)</f>
        <v>18247.35137883339</v>
      </c>
      <c r="L52" s="96">
        <f>$B52*VLOOKUP($A52,Transpose_Avg_me_adult!$A:$M,9,FALSE)</f>
        <v>20621.6947695</v>
      </c>
      <c r="M52" s="96">
        <f>$B52*VLOOKUP($A52,Transpose_Avg_me_adult!$A:$M,10,FALSE)</f>
        <v>16819.06477641666</v>
      </c>
      <c r="N52" s="96">
        <f>$B52*VLOOKUP($A52,Transpose_Avg_me_adult!$A:$M,11,FALSE)</f>
        <v>19934.11714525</v>
      </c>
      <c r="O52" s="96">
        <f>$B52*VLOOKUP($A52,Transpose_Avg_me_adult!$A:$M,12,FALSE)</f>
        <v>16020.259163166662</v>
      </c>
      <c r="P52" s="96">
        <f>$B52*VLOOKUP($A52,Transpose_Avg_me_adult!$A:$M,13,FALSE)</f>
        <v>15302.12158491666</v>
      </c>
      <c r="Q52" s="96"/>
      <c r="R52" s="96"/>
      <c r="S52" s="96">
        <f>$B52*VLOOKUP($A52,Transpose_Avg_me_adult!$O:$AA,2,FALSE)</f>
        <v>21242.58255</v>
      </c>
      <c r="T52" s="96">
        <f>$B52*VLOOKUP($A52,Transpose_Avg_me_adult!$O:$AA,3,FALSE)</f>
        <v>15261.880044</v>
      </c>
      <c r="U52" s="96">
        <f>$B52*VLOOKUP($A52,Transpose_Avg_me_adult!$O:$AA,4,FALSE)</f>
        <v>16013.24517</v>
      </c>
      <c r="V52" s="96">
        <f>$B52*VLOOKUP($A52,Transpose_Avg_me_adult!$O:$AA,5,FALSE)</f>
        <v>17744.065358</v>
      </c>
      <c r="W52" s="96">
        <f>$B52*VLOOKUP($A52,Transpose_Avg_me_adult!$O:$AA,6,FALSE)</f>
        <v>20946.885118</v>
      </c>
      <c r="X52" s="96">
        <f>$B52*VLOOKUP($A52,Transpose_Avg_me_adult!$O:$AA,7,FALSE)</f>
        <v>17591.436314000002</v>
      </c>
      <c r="Y52" s="96">
        <f>$B52*VLOOKUP($A52,Transpose_Avg_me_adult!$O:$AA,8,FALSE)</f>
        <v>18759.031428000002</v>
      </c>
      <c r="Z52" s="96">
        <f>$B52*VLOOKUP($A52,Transpose_Avg_me_adult!$O:$AA,9,FALSE)</f>
        <v>21248.899412</v>
      </c>
      <c r="AA52" s="96">
        <f>$B52*VLOOKUP($A52,Transpose_Avg_me_adult!$O:$AA,10,FALSE)</f>
        <v>17175.547778</v>
      </c>
      <c r="AB52" s="96">
        <f>$B52*VLOOKUP($A52,Transpose_Avg_me_adult!$O:$AA,11,FALSE)</f>
        <v>20216.007112</v>
      </c>
      <c r="AC52" s="96">
        <f>$B52*VLOOKUP($A52,Transpose_Avg_me_adult!$O:$AA,12,FALSE)</f>
        <v>17239.228575999998</v>
      </c>
      <c r="AD52" s="96">
        <f>$B52*VLOOKUP($A52,Transpose_Avg_me_adult!$O:$AA,13,FALSE)</f>
        <v>15666.67139</v>
      </c>
    </row>
    <row r="53" spans="1:30" ht="15">
      <c r="A53" s="165" t="s">
        <v>289</v>
      </c>
      <c r="B53" s="95">
        <v>-36353</v>
      </c>
      <c r="C53" s="93"/>
      <c r="D53" s="93"/>
      <c r="E53" s="96">
        <f>$B53*VLOOKUP($A53,Transpose_Avg_me_adult!$A:$M,2,FALSE)</f>
        <v>-1314.6547449166653</v>
      </c>
      <c r="F53" s="96">
        <f>$B53*VLOOKUP($A53,Transpose_Avg_me_adult!$A:$M,3,FALSE)</f>
        <v>-931.577433875</v>
      </c>
      <c r="G53" s="96">
        <f>$B53*VLOOKUP($A53,Transpose_Avg_me_adult!$A:$M,4,FALSE)</f>
        <v>-1071.0199683333344</v>
      </c>
      <c r="H53" s="96">
        <f>$B53*VLOOKUP($A53,Transpose_Avg_me_adult!$A:$M,5,FALSE)</f>
        <v>-971.4036600833346</v>
      </c>
      <c r="I53" s="96">
        <f>$B53*VLOOKUP($A53,Transpose_Avg_me_adult!$A:$M,6,FALSE)</f>
        <v>-994.6771536250001</v>
      </c>
      <c r="J53" s="96">
        <f>$B53*VLOOKUP($A53,Transpose_Avg_me_adult!$A:$M,7,FALSE)</f>
        <v>-932.4559647083345</v>
      </c>
      <c r="K53" s="96">
        <f>$B53*VLOOKUP($A53,Transpose_Avg_me_adult!$A:$M,8,FALSE)</f>
        <v>-967.8880220416654</v>
      </c>
      <c r="L53" s="96">
        <f>$B53*VLOOKUP($A53,Transpose_Avg_me_adult!$A:$M,9,FALSE)</f>
        <v>-917.7769262500001</v>
      </c>
      <c r="M53" s="96">
        <f>$B53*VLOOKUP($A53,Transpose_Avg_me_adult!$A:$M,10,FALSE)</f>
        <v>-706.6856582083345</v>
      </c>
      <c r="N53" s="96">
        <f>$B53*VLOOKUP($A53,Transpose_Avg_me_adult!$A:$M,11,FALSE)</f>
        <v>-871.6479986666654</v>
      </c>
      <c r="O53" s="96">
        <f>$B53*VLOOKUP($A53,Transpose_Avg_me_adult!$A:$M,12,FALSE)</f>
        <v>-1036.5588390416656</v>
      </c>
      <c r="P53" s="96">
        <f>$B53*VLOOKUP($A53,Transpose_Avg_me_adult!$A:$M,13,FALSE)</f>
        <v>-1181.1710730416655</v>
      </c>
      <c r="Q53" s="96"/>
      <c r="R53" s="96"/>
      <c r="S53" s="96">
        <f>$B53*VLOOKUP($A53,Transpose_Avg_me_adult!$O:$AA,2,FALSE)</f>
        <v>-1434.562086</v>
      </c>
      <c r="T53" s="96">
        <f>$B53*VLOOKUP($A53,Transpose_Avg_me_adult!$O:$AA,3,FALSE)</f>
        <v>-981.858177</v>
      </c>
      <c r="U53" s="96">
        <f>$B53*VLOOKUP($A53,Transpose_Avg_me_adult!$O:$AA,4,FALSE)</f>
        <v>-1130.5783</v>
      </c>
      <c r="V53" s="96">
        <f>$B53*VLOOKUP($A53,Transpose_Avg_me_adult!$O:$AA,5,FALSE)</f>
        <v>-989.5650129999999</v>
      </c>
      <c r="W53" s="96">
        <f>$B53*VLOOKUP($A53,Transpose_Avg_me_adult!$O:$AA,6,FALSE)</f>
        <v>-1029.553313</v>
      </c>
      <c r="X53" s="96">
        <f>$B53*VLOOKUP($A53,Transpose_Avg_me_adult!$O:$AA,7,FALSE)</f>
        <v>-1009.88634</v>
      </c>
      <c r="Y53" s="96">
        <f>$B53*VLOOKUP($A53,Transpose_Avg_me_adult!$O:$AA,8,FALSE)</f>
        <v>-1073.649502</v>
      </c>
      <c r="Z53" s="96">
        <f>$B53*VLOOKUP($A53,Transpose_Avg_me_adult!$O:$AA,9,FALSE)</f>
        <v>-937.980106</v>
      </c>
      <c r="AA53" s="96">
        <f>$B53*VLOOKUP($A53,Transpose_Avg_me_adult!$O:$AA,10,FALSE)</f>
        <v>-782.062089</v>
      </c>
      <c r="AB53" s="96">
        <f>$B53*VLOOKUP($A53,Transpose_Avg_me_adult!$O:$AA,11,FALSE)</f>
        <v>-885.668139</v>
      </c>
      <c r="AC53" s="96">
        <f>$B53*VLOOKUP($A53,Transpose_Avg_me_adult!$O:$AA,12,FALSE)</f>
        <v>-1062.670896</v>
      </c>
      <c r="AD53" s="96">
        <f>$B53*VLOOKUP($A53,Transpose_Avg_me_adult!$O:$AA,13,FALSE)</f>
        <v>-1183.3265029999998</v>
      </c>
    </row>
    <row r="54" spans="1:30" ht="15">
      <c r="A54" s="165" t="s">
        <v>290</v>
      </c>
      <c r="B54" s="95">
        <v>-56729</v>
      </c>
      <c r="C54" s="93"/>
      <c r="D54" s="93"/>
      <c r="E54" s="96">
        <f>$B54*VLOOKUP($A54,Transpose_Avg_me_adult!$A:$M,2,FALSE)</f>
        <v>-2713.2157023333352</v>
      </c>
      <c r="F54" s="96">
        <f>$B54*VLOOKUP($A54,Transpose_Avg_me_adult!$A:$M,3,FALSE)</f>
        <v>-1572.7169766666648</v>
      </c>
      <c r="G54" s="96">
        <f>$B54*VLOOKUP($A54,Transpose_Avg_me_adult!$A:$M,4,FALSE)</f>
        <v>-1845.5385562083352</v>
      </c>
      <c r="H54" s="96">
        <f>$B54*VLOOKUP($A54,Transpose_Avg_me_adult!$A:$M,5,FALSE)</f>
        <v>-2612.490999125</v>
      </c>
      <c r="I54" s="96">
        <f>$B54*VLOOKUP($A54,Transpose_Avg_me_adult!$A:$M,6,FALSE)</f>
        <v>-2177.537937583335</v>
      </c>
      <c r="J54" s="96">
        <f>$B54*VLOOKUP($A54,Transpose_Avg_me_adult!$A:$M,7,FALSE)</f>
        <v>-2589.2912018333354</v>
      </c>
      <c r="K54" s="96">
        <f>$B54*VLOOKUP($A54,Transpose_Avg_me_adult!$A:$M,8,FALSE)</f>
        <v>-4098.126597083335</v>
      </c>
      <c r="L54" s="96">
        <f>$B54*VLOOKUP($A54,Transpose_Avg_me_adult!$A:$M,9,FALSE)</f>
        <v>-4514.883831875</v>
      </c>
      <c r="M54" s="96">
        <f>$B54*VLOOKUP($A54,Transpose_Avg_me_adult!$A:$M,10,FALSE)</f>
        <v>-2356.744848583335</v>
      </c>
      <c r="N54" s="96">
        <f>$B54*VLOOKUP($A54,Transpose_Avg_me_adult!$A:$M,11,FALSE)</f>
        <v>-2903.586407791665</v>
      </c>
      <c r="O54" s="96">
        <f>$B54*VLOOKUP($A54,Transpose_Avg_me_adult!$A:$M,12,FALSE)</f>
        <v>-1970.971102625</v>
      </c>
      <c r="P54" s="96">
        <f>$B54*VLOOKUP($A54,Transpose_Avg_me_adult!$A:$M,13,FALSE)</f>
        <v>-2776.9696435</v>
      </c>
      <c r="Q54" s="93"/>
      <c r="R54" s="93"/>
      <c r="S54" s="96">
        <f>$B54*VLOOKUP($A54,Transpose_Avg_me_adult!$O:$AA,2,FALSE)</f>
        <v>-2646.521308</v>
      </c>
      <c r="T54" s="96">
        <f>$B54*VLOOKUP($A54,Transpose_Avg_me_adult!$O:$AA,3,FALSE)</f>
        <v>-1641.6238019999998</v>
      </c>
      <c r="U54" s="96">
        <f>$B54*VLOOKUP($A54,Transpose_Avg_me_adult!$O:$AA,4,FALSE)</f>
        <v>-1798.0256550000001</v>
      </c>
      <c r="V54" s="96">
        <f>$B54*VLOOKUP($A54,Transpose_Avg_me_adult!$O:$AA,5,FALSE)</f>
        <v>-2594.557544</v>
      </c>
      <c r="W54" s="96">
        <f>$B54*VLOOKUP($A54,Transpose_Avg_me_adult!$O:$AA,6,FALSE)</f>
        <v>-2222.358575</v>
      </c>
      <c r="X54" s="96">
        <f>$B54*VLOOKUP($A54,Transpose_Avg_me_adult!$O:$AA,7,FALSE)</f>
        <v>-2551.330046</v>
      </c>
      <c r="Y54" s="96">
        <f>$B54*VLOOKUP($A54,Transpose_Avg_me_adult!$O:$AA,8,FALSE)</f>
        <v>-4067.2423839999997</v>
      </c>
      <c r="Z54" s="96">
        <f>$B54*VLOOKUP($A54,Transpose_Avg_me_adult!$O:$AA,9,FALSE)</f>
        <v>-4495.659792</v>
      </c>
      <c r="AA54" s="96">
        <f>$B54*VLOOKUP($A54,Transpose_Avg_me_adult!$O:$AA,10,FALSE)</f>
        <v>-2381.1430459999997</v>
      </c>
      <c r="AB54" s="96">
        <f>$B54*VLOOKUP($A54,Transpose_Avg_me_adult!$O:$AA,11,FALSE)</f>
        <v>-2547.529203</v>
      </c>
      <c r="AC54" s="96">
        <f>$B54*VLOOKUP($A54,Transpose_Avg_me_adult!$O:$AA,12,FALSE)</f>
        <v>-1990.9042550000001</v>
      </c>
      <c r="AD54" s="96">
        <f>$B54*VLOOKUP($A54,Transpose_Avg_me_adult!$O:$AA,13,FALSE)</f>
        <v>-2644.70598</v>
      </c>
    </row>
    <row r="55" spans="1:30" ht="15">
      <c r="A55" s="90" t="s">
        <v>353</v>
      </c>
      <c r="B55" s="95"/>
      <c r="C55" s="93"/>
      <c r="D55" s="93"/>
      <c r="E55" s="93"/>
      <c r="F55" s="93"/>
      <c r="G55" s="93"/>
      <c r="H55" s="93"/>
      <c r="I55" s="93"/>
      <c r="J55" s="93"/>
      <c r="K55" s="93"/>
      <c r="L55" s="93"/>
      <c r="M55" s="93"/>
      <c r="N55" s="93"/>
      <c r="O55" s="93"/>
      <c r="P55" s="93"/>
      <c r="Q55" s="93"/>
      <c r="R55" s="93"/>
      <c r="S55" s="171"/>
      <c r="T55" s="93"/>
      <c r="U55" s="93"/>
      <c r="V55" s="93"/>
      <c r="W55" s="93"/>
      <c r="X55" s="93"/>
      <c r="Y55" s="93"/>
      <c r="Z55" s="93"/>
      <c r="AA55" s="93"/>
      <c r="AB55" s="93"/>
      <c r="AC55" s="93"/>
      <c r="AD55" s="93"/>
    </row>
    <row r="56" spans="1:30" ht="15">
      <c r="A56" s="27" t="s">
        <v>355</v>
      </c>
      <c r="B56" s="95" t="s">
        <v>366</v>
      </c>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57" spans="1:30" ht="15">
      <c r="A57" s="27" t="s">
        <v>352</v>
      </c>
      <c r="B57" s="95">
        <v>-125355</v>
      </c>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row>
    <row r="58" spans="1:30" ht="15">
      <c r="A58" s="27" t="s">
        <v>354</v>
      </c>
      <c r="B58" s="95">
        <v>-121330</v>
      </c>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row>
    <row r="59" spans="1:30" ht="15">
      <c r="A59" s="27" t="s">
        <v>356</v>
      </c>
      <c r="B59" s="95">
        <v>-121708</v>
      </c>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row>
    <row r="60" spans="1:30" ht="15">
      <c r="A60" s="27" t="s">
        <v>357</v>
      </c>
      <c r="B60" s="95">
        <v>-125616</v>
      </c>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row>
    <row r="61" spans="1:30" ht="15">
      <c r="A61" s="27" t="s">
        <v>358</v>
      </c>
      <c r="B61" s="95">
        <v>-121194</v>
      </c>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row>
    <row r="62" spans="1:30" ht="15">
      <c r="A62" s="27" t="s">
        <v>359</v>
      </c>
      <c r="B62" s="95">
        <v>-113063</v>
      </c>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row>
    <row r="63" spans="1:30" ht="15">
      <c r="A63" s="27" t="s">
        <v>360</v>
      </c>
      <c r="B63" s="95">
        <v>-111907</v>
      </c>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row>
    <row r="64" spans="1:30" ht="15">
      <c r="A64" s="27" t="s">
        <v>361</v>
      </c>
      <c r="B64" s="95">
        <v>-122765</v>
      </c>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row>
    <row r="65" spans="1:30" ht="15">
      <c r="A65" s="27" t="s">
        <v>362</v>
      </c>
      <c r="B65" s="95">
        <v>-117417</v>
      </c>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row>
    <row r="66" spans="1:30" ht="15">
      <c r="A66" s="27" t="s">
        <v>363</v>
      </c>
      <c r="B66" s="95">
        <v>-119588</v>
      </c>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row>
    <row r="67" spans="1:30" ht="15">
      <c r="A67" s="27" t="s">
        <v>364</v>
      </c>
      <c r="B67" s="95">
        <v>-122024</v>
      </c>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C0CCEDF-7585-4E74-9DC6-D121CC7300FE}">
  <dimension ref="A2:L67"/>
  <sheetViews>
    <sheetView workbookViewId="0" topLeftCell="A1">
      <selection pane="topLeft" activeCell="K9" sqref="K8:L9"/>
    </sheetView>
  </sheetViews>
  <sheetFormatPr defaultColWidth="8.66428571428571" defaultRowHeight="14"/>
  <cols>
    <col min="1" max="1" width="19.5714285714286" style="165" customWidth="1"/>
    <col min="2" max="5" width="10.5714285714286" style="165" customWidth="1"/>
    <col min="6" max="9" width="8.71428571428571" style="165"/>
    <col min="10" max="10" width="11.8571428571429" style="165" bestFit="1" customWidth="1"/>
    <col min="11" max="16384" width="8.71428571428571" style="165"/>
  </cols>
  <sheetData>
    <row r="2" spans="1:1" ht="16">
      <c r="A2" s="164" t="s">
        <v>393</v>
      </c>
    </row>
    <row r="3" spans="1:12" ht="14">
      <c r="A3" s="282" t="s">
        <v>342</v>
      </c>
      <c r="B3" s="283" t="s">
        <v>343</v>
      </c>
      <c r="C3" s="283" t="s">
        <v>344</v>
      </c>
      <c r="D3" s="283" t="s">
        <v>345</v>
      </c>
      <c r="E3" s="283" t="s">
        <v>346</v>
      </c>
      <c r="J3" s="282" t="s">
        <v>342</v>
      </c>
      <c r="K3" s="283" t="s">
        <v>343</v>
      </c>
      <c r="L3" s="283" t="s">
        <v>345</v>
      </c>
    </row>
    <row r="4" spans="1:12" ht="14">
      <c r="A4" s="165" t="s">
        <v>347</v>
      </c>
      <c r="B4" s="166" t="s">
        <v>348</v>
      </c>
      <c r="C4" s="166" t="s">
        <v>349</v>
      </c>
      <c r="D4" s="166" t="s">
        <v>350</v>
      </c>
      <c r="E4" s="166" t="s">
        <v>349</v>
      </c>
      <c r="J4" s="165" t="s">
        <v>347</v>
      </c>
      <c r="K4" s="166" t="s">
        <v>348</v>
      </c>
      <c r="L4" s="166" t="s">
        <v>350</v>
      </c>
    </row>
    <row r="5" spans="1:12" ht="14">
      <c r="A5" s="282" t="s">
        <v>342</v>
      </c>
      <c r="B5" s="283" t="s">
        <v>342</v>
      </c>
      <c r="C5" s="283" t="s">
        <v>342</v>
      </c>
      <c r="D5" s="283" t="s">
        <v>342</v>
      </c>
      <c r="E5" s="283" t="s">
        <v>342</v>
      </c>
      <c r="J5" s="282" t="s">
        <v>342</v>
      </c>
      <c r="K5" s="283" t="s">
        <v>342</v>
      </c>
      <c r="L5" s="283" t="s">
        <v>342</v>
      </c>
    </row>
    <row r="6" spans="1:12" ht="14">
      <c r="A6" s="165" t="s">
        <v>351</v>
      </c>
      <c r="B6" s="166" t="s">
        <v>342</v>
      </c>
      <c r="C6" s="166" t="s">
        <v>342</v>
      </c>
      <c r="D6" s="166" t="s">
        <v>342</v>
      </c>
      <c r="E6" s="166" t="s">
        <v>342</v>
      </c>
      <c r="J6" s="165" t="s">
        <v>351</v>
      </c>
      <c r="K6" s="166" t="s">
        <v>342</v>
      </c>
      <c r="L6" s="166" t="s">
        <v>342</v>
      </c>
    </row>
    <row r="7" spans="1:12" ht="14">
      <c r="A7" s="165" t="s">
        <v>333</v>
      </c>
      <c r="B7" s="166">
        <v>0.370240347396432</v>
      </c>
      <c r="C7" s="166">
        <v>0.0584152128244941</v>
      </c>
      <c r="D7" s="166">
        <v>0.398130654901724</v>
      </c>
      <c r="E7" s="166">
        <v>0.0601886999865544</v>
      </c>
      <c r="J7" s="165" t="s">
        <v>333</v>
      </c>
      <c r="K7" s="166">
        <v>0.370240347396432</v>
      </c>
      <c r="L7" s="166">
        <v>0.398130654901724</v>
      </c>
    </row>
    <row r="8" spans="1:12" ht="14">
      <c r="A8" s="165" t="s">
        <v>236</v>
      </c>
      <c r="B8" s="166"/>
      <c r="C8" s="166"/>
      <c r="D8" s="166"/>
      <c r="E8" s="166"/>
      <c r="J8" s="165" t="s">
        <v>236</v>
      </c>
      <c r="K8" s="166"/>
      <c r="L8" s="166"/>
    </row>
    <row r="9" spans="1:12" ht="14">
      <c r="A9" s="165" t="s">
        <v>244</v>
      </c>
      <c r="B9" s="166"/>
      <c r="C9" s="166"/>
      <c r="D9" s="166"/>
      <c r="E9" s="166"/>
      <c r="J9" s="165" t="s">
        <v>244</v>
      </c>
      <c r="K9" s="166"/>
      <c r="L9" s="166"/>
    </row>
    <row r="10" spans="1:12" ht="14">
      <c r="A10" s="165" t="s">
        <v>247</v>
      </c>
      <c r="B10" s="166">
        <v>4222.10824728236</v>
      </c>
      <c r="C10" s="166">
        <v>1216.71281806976</v>
      </c>
      <c r="D10" s="166">
        <v>4653.95838583057</v>
      </c>
      <c r="E10" s="166">
        <v>1283.01335406968</v>
      </c>
      <c r="J10" s="165" t="s">
        <v>247</v>
      </c>
      <c r="K10" s="166">
        <v>4222.10824728236</v>
      </c>
      <c r="L10" s="166">
        <v>4653.95838583057</v>
      </c>
    </row>
    <row r="11" spans="1:12" ht="14">
      <c r="A11" s="165" t="s">
        <v>251</v>
      </c>
      <c r="B11" s="166"/>
      <c r="C11" s="166"/>
      <c r="D11" s="166"/>
      <c r="E11" s="166"/>
      <c r="J11" s="165" t="s">
        <v>251</v>
      </c>
      <c r="K11" s="166"/>
      <c r="L11" s="166"/>
    </row>
    <row r="12" spans="1:12" ht="14">
      <c r="A12" s="165" t="s">
        <v>255</v>
      </c>
      <c r="B12" s="166"/>
      <c r="C12" s="166"/>
      <c r="D12" s="166"/>
      <c r="E12" s="166"/>
      <c r="J12" s="165" t="s">
        <v>255</v>
      </c>
      <c r="K12" s="166"/>
      <c r="L12" s="166"/>
    </row>
    <row r="13" spans="1:12" ht="14">
      <c r="A13" s="165" t="s">
        <v>259</v>
      </c>
      <c r="B13" s="166"/>
      <c r="C13" s="166"/>
      <c r="D13" s="166"/>
      <c r="E13" s="166"/>
      <c r="J13" s="165" t="s">
        <v>259</v>
      </c>
      <c r="K13" s="166"/>
      <c r="L13" s="166"/>
    </row>
    <row r="14" spans="1:12" ht="14">
      <c r="A14" s="165" t="s">
        <v>298</v>
      </c>
      <c r="B14" s="166"/>
      <c r="C14" s="166"/>
      <c r="D14" s="166"/>
      <c r="E14" s="166"/>
      <c r="J14" s="165" t="s">
        <v>298</v>
      </c>
      <c r="K14" s="166"/>
      <c r="L14" s="166"/>
    </row>
    <row r="15" spans="1:12" ht="14">
      <c r="A15" s="165" t="s">
        <v>301</v>
      </c>
      <c r="B15" s="166"/>
      <c r="C15" s="166"/>
      <c r="D15" s="166"/>
      <c r="E15" s="166"/>
      <c r="J15" s="165" t="s">
        <v>301</v>
      </c>
      <c r="K15" s="166"/>
      <c r="L15" s="166"/>
    </row>
    <row r="16" spans="1:12" ht="14">
      <c r="A16" s="165" t="s">
        <v>304</v>
      </c>
      <c r="B16" s="166"/>
      <c r="C16" s="166"/>
      <c r="D16" s="166"/>
      <c r="E16" s="166"/>
      <c r="J16" s="165" t="s">
        <v>304</v>
      </c>
      <c r="K16" s="166"/>
      <c r="L16" s="166"/>
    </row>
    <row r="17" spans="1:12" ht="14">
      <c r="A17" s="165" t="s">
        <v>293</v>
      </c>
      <c r="B17" s="166"/>
      <c r="C17" s="166"/>
      <c r="D17" s="166"/>
      <c r="E17" s="166"/>
      <c r="J17" s="165" t="s">
        <v>293</v>
      </c>
      <c r="K17" s="166"/>
      <c r="L17" s="166"/>
    </row>
    <row r="18" spans="1:12" ht="14">
      <c r="A18" s="165" t="s">
        <v>305</v>
      </c>
      <c r="B18" s="166">
        <v>3780.39862070321</v>
      </c>
      <c r="C18" s="166">
        <v>1385.07195858296</v>
      </c>
      <c r="D18" s="166">
        <v>4607.90016723863</v>
      </c>
      <c r="E18" s="166">
        <v>1235.94152452367</v>
      </c>
      <c r="J18" s="165" t="s">
        <v>305</v>
      </c>
      <c r="K18" s="166">
        <v>3780.39862070321</v>
      </c>
      <c r="L18" s="166">
        <v>4607.90016723863</v>
      </c>
    </row>
    <row r="19" spans="1:12" ht="14">
      <c r="A19" s="165" t="s">
        <v>306</v>
      </c>
      <c r="B19" s="166">
        <v>-2997.50474903682</v>
      </c>
      <c r="C19" s="166">
        <v>1890.30712835984</v>
      </c>
      <c r="D19" s="166"/>
      <c r="E19" s="166"/>
      <c r="J19" s="165" t="s">
        <v>306</v>
      </c>
      <c r="K19" s="166">
        <v>-2997.50474903682</v>
      </c>
      <c r="L19" s="166"/>
    </row>
    <row r="20" spans="1:12" ht="14">
      <c r="A20" s="165" t="s">
        <v>307</v>
      </c>
      <c r="B20" s="166"/>
      <c r="C20" s="166"/>
      <c r="D20" s="166">
        <v>4202.91483437872</v>
      </c>
      <c r="E20" s="166">
        <v>2954.32061220888</v>
      </c>
      <c r="J20" s="165" t="s">
        <v>307</v>
      </c>
      <c r="K20" s="166"/>
      <c r="L20" s="166">
        <v>4202.91483437872</v>
      </c>
    </row>
    <row r="21" spans="1:12" ht="14">
      <c r="A21" s="165" t="s">
        <v>308</v>
      </c>
      <c r="B21" s="166"/>
      <c r="C21" s="166"/>
      <c r="D21" s="166"/>
      <c r="E21" s="166"/>
      <c r="J21" s="165" t="s">
        <v>308</v>
      </c>
      <c r="K21" s="166"/>
      <c r="L21" s="166"/>
    </row>
    <row r="22" spans="1:12" ht="14">
      <c r="A22" s="165" t="s">
        <v>309</v>
      </c>
      <c r="B22" s="166"/>
      <c r="C22" s="166"/>
      <c r="D22" s="166"/>
      <c r="E22" s="166"/>
      <c r="J22" s="165" t="s">
        <v>309</v>
      </c>
      <c r="K22" s="166"/>
      <c r="L22" s="166"/>
    </row>
    <row r="23" spans="1:12" ht="14">
      <c r="A23" s="165" t="s">
        <v>310</v>
      </c>
      <c r="B23" s="166">
        <v>6675.65360587392</v>
      </c>
      <c r="C23" s="166">
        <v>3761.88696230482</v>
      </c>
      <c r="D23" s="166">
        <v>9227.16961093768</v>
      </c>
      <c r="E23" s="166">
        <v>3631.02228727627</v>
      </c>
      <c r="J23" s="165" t="s">
        <v>310</v>
      </c>
      <c r="K23" s="166">
        <v>6675.65360587392</v>
      </c>
      <c r="L23" s="166">
        <v>9227.16961093768</v>
      </c>
    </row>
    <row r="24" spans="1:12" ht="14">
      <c r="A24" s="165" t="s">
        <v>317</v>
      </c>
      <c r="B24" s="166">
        <v>-47504.7637378583</v>
      </c>
      <c r="C24" s="166">
        <v>18208.7850453533</v>
      </c>
      <c r="D24" s="166">
        <v>-48475.1783928895</v>
      </c>
      <c r="E24" s="166">
        <v>18865.5155535859</v>
      </c>
      <c r="J24" s="165" t="s">
        <v>317</v>
      </c>
      <c r="K24" s="166">
        <v>-47504.7637378583</v>
      </c>
      <c r="L24" s="166">
        <v>-48475.1783928895</v>
      </c>
    </row>
    <row r="25" spans="1:12" ht="14">
      <c r="A25" s="165" t="s">
        <v>318</v>
      </c>
      <c r="B25" s="166"/>
      <c r="C25" s="166"/>
      <c r="D25" s="166"/>
      <c r="E25" s="166"/>
      <c r="J25" s="165" t="s">
        <v>318</v>
      </c>
      <c r="K25" s="166"/>
      <c r="L25" s="166"/>
    </row>
    <row r="26" spans="1:12" ht="14">
      <c r="A26" s="165" t="s">
        <v>319</v>
      </c>
      <c r="B26" s="166"/>
      <c r="C26" s="166"/>
      <c r="D26" s="166"/>
      <c r="E26" s="166"/>
      <c r="J26" s="165" t="s">
        <v>319</v>
      </c>
      <c r="K26" s="166"/>
      <c r="L26" s="166"/>
    </row>
    <row r="27" spans="1:12" ht="14">
      <c r="A27" s="165" t="s">
        <v>316</v>
      </c>
      <c r="B27" s="166"/>
      <c r="C27" s="166"/>
      <c r="D27" s="166">
        <v>1422.3596374425</v>
      </c>
      <c r="E27" s="166">
        <v>962.899228883596</v>
      </c>
      <c r="J27" s="165" t="s">
        <v>316</v>
      </c>
      <c r="K27" s="166"/>
      <c r="L27" s="166">
        <v>1422.3596374425</v>
      </c>
    </row>
    <row r="28" spans="1:12" ht="14">
      <c r="A28" s="165" t="s">
        <v>329</v>
      </c>
      <c r="B28" s="166">
        <v>3147.68275329275</v>
      </c>
      <c r="C28" s="166">
        <v>1418.08290882588</v>
      </c>
      <c r="D28" s="166">
        <v>3410.33680127864</v>
      </c>
      <c r="E28" s="166">
        <v>1436.27876711583</v>
      </c>
      <c r="J28" s="165" t="s">
        <v>329</v>
      </c>
      <c r="K28" s="166">
        <v>3147.68275329275</v>
      </c>
      <c r="L28" s="166">
        <v>3410.33680127864</v>
      </c>
    </row>
    <row r="29" spans="1:12" ht="14">
      <c r="A29" s="165" t="s">
        <v>322</v>
      </c>
      <c r="B29" s="166"/>
      <c r="C29" s="166"/>
      <c r="D29" s="166"/>
      <c r="E29" s="166"/>
      <c r="J29" s="165" t="s">
        <v>322</v>
      </c>
      <c r="K29" s="166"/>
      <c r="L29" s="166"/>
    </row>
    <row r="30" spans="1:12" ht="14">
      <c r="A30" s="165" t="s">
        <v>323</v>
      </c>
      <c r="B30" s="166"/>
      <c r="C30" s="166"/>
      <c r="D30" s="166"/>
      <c r="E30" s="166"/>
      <c r="J30" s="165" t="s">
        <v>323</v>
      </c>
      <c r="K30" s="166"/>
      <c r="L30" s="166"/>
    </row>
    <row r="31" spans="1:12" ht="14">
      <c r="A31" s="165" t="s">
        <v>324</v>
      </c>
      <c r="B31" s="166"/>
      <c r="C31" s="166"/>
      <c r="D31" s="166"/>
      <c r="E31" s="166"/>
      <c r="J31" s="165" t="s">
        <v>324</v>
      </c>
      <c r="K31" s="166"/>
      <c r="L31" s="166"/>
    </row>
    <row r="32" spans="1:12" ht="14">
      <c r="A32" s="165" t="s">
        <v>313</v>
      </c>
      <c r="B32" s="166"/>
      <c r="C32" s="166"/>
      <c r="D32" s="166"/>
      <c r="E32" s="166"/>
      <c r="J32" s="165" t="s">
        <v>313</v>
      </c>
      <c r="K32" s="166"/>
      <c r="L32" s="166"/>
    </row>
    <row r="33" spans="1:12" ht="14">
      <c r="A33" s="165" t="s">
        <v>312</v>
      </c>
      <c r="B33" s="166"/>
      <c r="C33" s="166"/>
      <c r="D33" s="166"/>
      <c r="E33" s="166"/>
      <c r="J33" s="165" t="s">
        <v>312</v>
      </c>
      <c r="K33" s="166"/>
      <c r="L33" s="166"/>
    </row>
    <row r="34" spans="1:12" ht="14">
      <c r="A34" s="165" t="s">
        <v>314</v>
      </c>
      <c r="B34" s="166">
        <v>16384.080771988</v>
      </c>
      <c r="C34" s="166">
        <v>7399.64942068564</v>
      </c>
      <c r="D34" s="166">
        <v>16976.6268118946</v>
      </c>
      <c r="E34" s="166">
        <v>7469.76833606076</v>
      </c>
      <c r="J34" s="165" t="s">
        <v>314</v>
      </c>
      <c r="K34" s="166">
        <v>16384.080771988</v>
      </c>
      <c r="L34" s="166">
        <v>16976.6268118946</v>
      </c>
    </row>
    <row r="35" spans="1:12" ht="14">
      <c r="A35" s="165" t="s">
        <v>315</v>
      </c>
      <c r="B35" s="166"/>
      <c r="C35" s="166"/>
      <c r="D35" s="166">
        <v>-2775.38085572361</v>
      </c>
      <c r="E35" s="166">
        <v>1768.34451743473</v>
      </c>
      <c r="J35" s="165" t="s">
        <v>315</v>
      </c>
      <c r="K35" s="166"/>
      <c r="L35" s="166">
        <v>-2775.38085572361</v>
      </c>
    </row>
    <row r="36" spans="1:12" ht="14">
      <c r="A36" s="165" t="s">
        <v>320</v>
      </c>
      <c r="B36" s="166"/>
      <c r="C36" s="166"/>
      <c r="D36" s="166"/>
      <c r="E36" s="166"/>
      <c r="J36" s="165" t="s">
        <v>320</v>
      </c>
      <c r="K36" s="166"/>
      <c r="L36" s="166"/>
    </row>
    <row r="37" spans="1:12" ht="14">
      <c r="A37" s="165" t="s">
        <v>321</v>
      </c>
      <c r="B37" s="166"/>
      <c r="C37" s="166"/>
      <c r="D37" s="166"/>
      <c r="E37" s="166"/>
      <c r="J37" s="165" t="s">
        <v>321</v>
      </c>
      <c r="K37" s="166"/>
      <c r="L37" s="166"/>
    </row>
    <row r="38" spans="1:12" ht="14">
      <c r="A38" s="165" t="s">
        <v>332</v>
      </c>
      <c r="B38" s="166"/>
      <c r="C38" s="166"/>
      <c r="D38" s="166"/>
      <c r="E38" s="166"/>
      <c r="J38" s="165" t="s">
        <v>332</v>
      </c>
      <c r="K38" s="166"/>
      <c r="L38" s="166"/>
    </row>
    <row r="39" spans="1:12" ht="14">
      <c r="A39" s="165" t="s">
        <v>292</v>
      </c>
      <c r="B39" s="166">
        <v>-11278.7589018029</v>
      </c>
      <c r="C39" s="166">
        <v>6885.01988773184</v>
      </c>
      <c r="D39" s="166">
        <v>-13206.9266446836</v>
      </c>
      <c r="E39" s="166">
        <v>7383.62215283544</v>
      </c>
      <c r="J39" s="165" t="s">
        <v>292</v>
      </c>
      <c r="K39" s="166">
        <v>-11278.7589018029</v>
      </c>
      <c r="L39" s="166">
        <v>-13206.9266446836</v>
      </c>
    </row>
    <row r="40" spans="1:12" ht="14">
      <c r="A40" s="165" t="s">
        <v>263</v>
      </c>
      <c r="B40" s="166"/>
      <c r="C40" s="166"/>
      <c r="D40" s="166"/>
      <c r="E40" s="166"/>
      <c r="J40" s="165" t="s">
        <v>263</v>
      </c>
      <c r="K40" s="166"/>
      <c r="L40" s="166"/>
    </row>
    <row r="41" spans="1:12" ht="14">
      <c r="A41" s="165" t="s">
        <v>267</v>
      </c>
      <c r="B41" s="166"/>
      <c r="C41" s="166"/>
      <c r="D41" s="166"/>
      <c r="E41" s="166"/>
      <c r="J41" s="165" t="s">
        <v>267</v>
      </c>
      <c r="K41" s="166"/>
      <c r="L41" s="166"/>
    </row>
    <row r="42" spans="1:12" ht="14">
      <c r="A42" s="165" t="s">
        <v>271</v>
      </c>
      <c r="B42" s="166"/>
      <c r="C42" s="166"/>
      <c r="D42" s="166"/>
      <c r="E42" s="166"/>
      <c r="J42" s="165" t="s">
        <v>271</v>
      </c>
      <c r="K42" s="166"/>
      <c r="L42" s="166"/>
    </row>
    <row r="43" spans="1:12" ht="14">
      <c r="A43" s="165" t="s">
        <v>291</v>
      </c>
      <c r="B43" s="166"/>
      <c r="C43" s="166"/>
      <c r="D43" s="166"/>
      <c r="E43" s="166"/>
      <c r="J43" s="165" t="s">
        <v>291</v>
      </c>
      <c r="K43" s="166"/>
      <c r="L43" s="166"/>
    </row>
    <row r="44" spans="1:12" ht="14">
      <c r="A44" s="165" t="s">
        <v>275</v>
      </c>
      <c r="B44" s="166"/>
      <c r="C44" s="166"/>
      <c r="D44" s="166"/>
      <c r="E44" s="166"/>
      <c r="J44" s="165" t="s">
        <v>275</v>
      </c>
      <c r="K44" s="166"/>
      <c r="L44" s="166"/>
    </row>
    <row r="45" spans="1:12" ht="14">
      <c r="A45" s="165" t="s">
        <v>279</v>
      </c>
      <c r="B45" s="166"/>
      <c r="C45" s="166"/>
      <c r="D45" s="166"/>
      <c r="E45" s="166"/>
      <c r="J45" s="165" t="s">
        <v>279</v>
      </c>
      <c r="K45" s="166"/>
      <c r="L45" s="166"/>
    </row>
    <row r="46" spans="1:12" ht="14">
      <c r="A46" s="165" t="s">
        <v>282</v>
      </c>
      <c r="B46" s="166">
        <v>100583.061916884</v>
      </c>
      <c r="C46" s="166">
        <v>31340.602697037</v>
      </c>
      <c r="D46" s="166">
        <v>95142.9644369489</v>
      </c>
      <c r="E46" s="166">
        <v>32174.6823167356</v>
      </c>
      <c r="J46" s="165" t="s">
        <v>282</v>
      </c>
      <c r="K46" s="166">
        <v>100583.061916884</v>
      </c>
      <c r="L46" s="166">
        <v>95142.9644369489</v>
      </c>
    </row>
    <row r="47" spans="1:12" ht="14">
      <c r="A47" s="165" t="s">
        <v>285</v>
      </c>
      <c r="B47" s="166"/>
      <c r="C47" s="166"/>
      <c r="D47" s="166"/>
      <c r="E47" s="166"/>
      <c r="J47" s="165" t="s">
        <v>285</v>
      </c>
      <c r="K47" s="166"/>
      <c r="L47" s="166"/>
    </row>
    <row r="48" spans="1:12" ht="14">
      <c r="A48" s="165" t="s">
        <v>288</v>
      </c>
      <c r="B48" s="166"/>
      <c r="C48" s="166"/>
      <c r="D48" s="166"/>
      <c r="E48" s="166"/>
      <c r="J48" s="165" t="s">
        <v>288</v>
      </c>
      <c r="K48" s="166"/>
      <c r="L48" s="166"/>
    </row>
    <row r="49" spans="1:12" ht="14">
      <c r="A49" s="165" t="s">
        <v>289</v>
      </c>
      <c r="B49" s="166"/>
      <c r="C49" s="166"/>
      <c r="D49" s="166"/>
      <c r="E49" s="166"/>
      <c r="J49" s="165" t="s">
        <v>289</v>
      </c>
      <c r="K49" s="166"/>
      <c r="L49" s="166"/>
    </row>
    <row r="50" spans="1:12" ht="14">
      <c r="A50" s="165" t="s">
        <v>290</v>
      </c>
      <c r="B50" s="166"/>
      <c r="C50" s="166"/>
      <c r="D50" s="166"/>
      <c r="E50" s="166"/>
      <c r="J50" s="165" t="s">
        <v>290</v>
      </c>
      <c r="K50" s="166"/>
      <c r="L50" s="166"/>
    </row>
    <row r="51" spans="1:12" ht="14">
      <c r="A51" s="165" t="s">
        <v>352</v>
      </c>
      <c r="B51" s="166">
        <v>-717.507748357319</v>
      </c>
      <c r="C51" s="166">
        <v>498.489912599153</v>
      </c>
      <c r="D51" s="166">
        <v>-403.308829521062</v>
      </c>
      <c r="E51" s="166">
        <v>497.239877144202</v>
      </c>
      <c r="J51" s="90" t="s">
        <v>353</v>
      </c>
      <c r="K51" s="27"/>
      <c r="L51" s="27"/>
    </row>
    <row r="52" spans="1:12" ht="14">
      <c r="A52" s="165" t="s">
        <v>354</v>
      </c>
      <c r="B52" s="166">
        <v>1026.95764294186</v>
      </c>
      <c r="C52" s="166">
        <v>505.712745671302</v>
      </c>
      <c r="D52" s="166">
        <v>1399.0597871294</v>
      </c>
      <c r="E52" s="166">
        <v>478.81005479052</v>
      </c>
      <c r="J52" s="165" t="s">
        <v>355</v>
      </c>
      <c r="K52" s="176">
        <f>B62</f>
        <v>-7817.72149205509</v>
      </c>
      <c r="L52" s="176">
        <f>D62</f>
        <v>-9217.47002333293</v>
      </c>
    </row>
    <row r="53" spans="1:12" ht="14">
      <c r="A53" s="165" t="s">
        <v>356</v>
      </c>
      <c r="B53" s="166">
        <v>427.846084418772</v>
      </c>
      <c r="C53" s="166">
        <v>788.044542039774</v>
      </c>
      <c r="D53" s="166">
        <v>544.69390830381</v>
      </c>
      <c r="E53" s="166">
        <v>795.327938269219</v>
      </c>
      <c r="J53" s="165" t="s">
        <v>352</v>
      </c>
      <c r="K53" s="176">
        <f>B51+K$52</f>
        <v>-8535.22924041241</v>
      </c>
      <c r="L53" s="176">
        <f>D51+L$52</f>
        <v>-9620.778852853991</v>
      </c>
    </row>
    <row r="54" spans="1:12" ht="14">
      <c r="A54" s="165" t="s">
        <v>357</v>
      </c>
      <c r="B54" s="166">
        <v>-3746.23245063989</v>
      </c>
      <c r="C54" s="166">
        <v>1487.37666818632</v>
      </c>
      <c r="D54" s="166">
        <v>-3126.75885289617</v>
      </c>
      <c r="E54" s="166">
        <v>1534.91195396327</v>
      </c>
      <c r="J54" s="165" t="s">
        <v>354</v>
      </c>
      <c r="K54" s="176">
        <f t="shared" si="0" ref="K54:K63">B52+$K$52</f>
        <v>-6790.763849113229</v>
      </c>
      <c r="L54" s="176">
        <f t="shared" si="1" ref="L54:L63">D52+L$52</f>
        <v>-7818.410236203529</v>
      </c>
    </row>
    <row r="55" spans="1:12" ht="14">
      <c r="A55" s="165" t="s">
        <v>358</v>
      </c>
      <c r="B55" s="166">
        <v>-1423.48577657856</v>
      </c>
      <c r="C55" s="166">
        <v>562.198048214671</v>
      </c>
      <c r="D55" s="166">
        <v>-1191.52310734852</v>
      </c>
      <c r="E55" s="166">
        <v>574.924874970985</v>
      </c>
      <c r="J55" s="165" t="s">
        <v>356</v>
      </c>
      <c r="K55" s="176">
        <f t="shared" si="0"/>
        <v>-7389.8754076363175</v>
      </c>
      <c r="L55" s="176">
        <f t="shared" si="1"/>
        <v>-8672.776115029119</v>
      </c>
    </row>
    <row r="56" spans="1:12" ht="14">
      <c r="A56" s="165" t="s">
        <v>359</v>
      </c>
      <c r="B56" s="166">
        <v>3377.01362057526</v>
      </c>
      <c r="C56" s="166">
        <v>1039.89504138539</v>
      </c>
      <c r="D56" s="166">
        <v>3685.87918230427</v>
      </c>
      <c r="E56" s="166">
        <v>1041.07502971609</v>
      </c>
      <c r="J56" s="165" t="s">
        <v>357</v>
      </c>
      <c r="K56" s="176">
        <f t="shared" si="0"/>
        <v>-11563.95394269498</v>
      </c>
      <c r="L56" s="176">
        <f t="shared" si="1"/>
        <v>-12344.2288762291</v>
      </c>
    </row>
    <row r="57" spans="1:12" ht="14">
      <c r="A57" s="165" t="s">
        <v>360</v>
      </c>
      <c r="B57" s="166">
        <v>-323.337822979928</v>
      </c>
      <c r="C57" s="166">
        <v>704.274685530544</v>
      </c>
      <c r="D57" s="166">
        <v>11.0933318123478</v>
      </c>
      <c r="E57" s="166">
        <v>700.880901454437</v>
      </c>
      <c r="J57" s="165" t="s">
        <v>358</v>
      </c>
      <c r="K57" s="176">
        <f t="shared" si="0"/>
        <v>-9241.20726863365</v>
      </c>
      <c r="L57" s="176">
        <f t="shared" si="1"/>
        <v>-10408.993130681449</v>
      </c>
    </row>
    <row r="58" spans="1:12" ht="14">
      <c r="A58" s="165" t="s">
        <v>361</v>
      </c>
      <c r="B58" s="166">
        <v>-508.183817583553</v>
      </c>
      <c r="C58" s="166">
        <v>494.993851107794</v>
      </c>
      <c r="D58" s="166">
        <v>6.92401053713285</v>
      </c>
      <c r="E58" s="166">
        <v>528.308201665284</v>
      </c>
      <c r="J58" s="165" t="s">
        <v>359</v>
      </c>
      <c r="K58" s="176">
        <f t="shared" si="0"/>
        <v>-4440.70787147983</v>
      </c>
      <c r="L58" s="176">
        <f t="shared" si="1"/>
        <v>-5531.590841028659</v>
      </c>
    </row>
    <row r="59" spans="1:12" ht="14">
      <c r="A59" s="165" t="s">
        <v>362</v>
      </c>
      <c r="B59" s="166">
        <v>1347.68396063084</v>
      </c>
      <c r="C59" s="166">
        <v>621.994754565472</v>
      </c>
      <c r="D59" s="166">
        <v>1641.49034796659</v>
      </c>
      <c r="E59" s="166">
        <v>603.370865686463</v>
      </c>
      <c r="J59" s="165" t="s">
        <v>360</v>
      </c>
      <c r="K59" s="176">
        <f t="shared" si="0"/>
        <v>-8141.059315035018</v>
      </c>
      <c r="L59" s="176">
        <f t="shared" si="1"/>
        <v>-9206.376691520582</v>
      </c>
    </row>
    <row r="60" spans="1:12" ht="14">
      <c r="A60" s="165" t="s">
        <v>363</v>
      </c>
      <c r="B60" s="166">
        <v>-1861.3701605067</v>
      </c>
      <c r="C60" s="166">
        <v>633.561336260345</v>
      </c>
      <c r="D60" s="166">
        <v>-1516.18321098859</v>
      </c>
      <c r="E60" s="166">
        <v>628.948576135448</v>
      </c>
      <c r="J60" s="165" t="s">
        <v>361</v>
      </c>
      <c r="K60" s="176">
        <f t="shared" si="0"/>
        <v>-8325.905309638643</v>
      </c>
      <c r="L60" s="176">
        <f t="shared" si="1"/>
        <v>-9210.546012795796</v>
      </c>
    </row>
    <row r="61" spans="1:12" ht="14">
      <c r="A61" s="165" t="s">
        <v>364</v>
      </c>
      <c r="B61" s="166">
        <v>-9013.38477549379</v>
      </c>
      <c r="C61" s="166">
        <v>2829.26546444292</v>
      </c>
      <c r="D61" s="166">
        <v>-8448.11051807382</v>
      </c>
      <c r="E61" s="166">
        <v>2871.92006641732</v>
      </c>
      <c r="J61" s="165" t="s">
        <v>362</v>
      </c>
      <c r="K61" s="176">
        <f t="shared" si="0"/>
        <v>-6470.03753142425</v>
      </c>
      <c r="L61" s="176">
        <f t="shared" si="1"/>
        <v>-7575.9796753663395</v>
      </c>
    </row>
    <row r="62" spans="1:12" ht="14">
      <c r="A62" s="165" t="s">
        <v>365</v>
      </c>
      <c r="B62" s="166">
        <v>-7817.72149205509</v>
      </c>
      <c r="C62" s="166">
        <v>2938.25726152544</v>
      </c>
      <c r="D62" s="166">
        <v>-9217.47002333293</v>
      </c>
      <c r="E62" s="166">
        <v>2932.20230326519</v>
      </c>
      <c r="J62" s="165" t="s">
        <v>363</v>
      </c>
      <c r="K62" s="176">
        <f t="shared" si="0"/>
        <v>-9679.09165256179</v>
      </c>
      <c r="L62" s="176">
        <f t="shared" si="1"/>
        <v>-10733.653234321519</v>
      </c>
    </row>
    <row r="63" spans="1:12" ht="14">
      <c r="A63" s="165" t="s">
        <v>342</v>
      </c>
      <c r="B63" s="166" t="s">
        <v>342</v>
      </c>
      <c r="C63" s="166" t="s">
        <v>342</v>
      </c>
      <c r="D63" s="166" t="s">
        <v>342</v>
      </c>
      <c r="E63" s="166" t="s">
        <v>342</v>
      </c>
      <c r="J63" s="165" t="s">
        <v>364</v>
      </c>
      <c r="K63" s="176">
        <f t="shared" si="0"/>
        <v>-16831.10626754888</v>
      </c>
      <c r="L63" s="176">
        <f t="shared" si="1"/>
        <v>-17665.58054140675</v>
      </c>
    </row>
    <row r="64" spans="1:5" ht="14">
      <c r="A64" s="165" t="s">
        <v>367</v>
      </c>
      <c r="B64" s="166" t="s">
        <v>368</v>
      </c>
      <c r="C64" s="166" t="s">
        <v>342</v>
      </c>
      <c r="D64" s="166" t="s">
        <v>368</v>
      </c>
      <c r="E64" s="166" t="s">
        <v>342</v>
      </c>
    </row>
    <row r="65" spans="1:5" ht="14">
      <c r="A65" s="284" t="s">
        <v>369</v>
      </c>
      <c r="B65" s="285">
        <v>0.567868826315261</v>
      </c>
      <c r="C65" s="285"/>
      <c r="D65" s="285">
        <v>0.569105686627528</v>
      </c>
      <c r="E65" s="285" t="s">
        <v>342</v>
      </c>
    </row>
    <row r="66" spans="1:1" ht="14">
      <c r="A66" s="165" t="s">
        <v>370</v>
      </c>
    </row>
    <row r="67" spans="1:1" ht="14">
      <c r="A67" s="165" t="s">
        <v>371</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2CFF20A-4B11-48F5-86B0-CB946F4D9691}">
  <dimension ref="A1:AD67"/>
  <sheetViews>
    <sheetView workbookViewId="0" topLeftCell="A8">
      <selection pane="topLeft" activeCell="K9" sqref="K8:L9"/>
    </sheetView>
  </sheetViews>
  <sheetFormatPr defaultColWidth="8.83428571428571" defaultRowHeight="15"/>
  <cols>
    <col min="2" max="2" width="10.8571428571429" bestFit="1" customWidth="1"/>
    <col min="4" max="4" width="14.5714285714286" bestFit="1" customWidth="1"/>
    <col min="6" max="6" width="9.57142857142857" bestFit="1" customWidth="1"/>
    <col min="18" max="18" width="41.1428571428571" bestFit="1" customWidth="1"/>
  </cols>
  <sheetData>
    <row r="1" spans="1:30" ht="15">
      <c r="A1" s="93"/>
      <c r="B1" s="94"/>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row>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SUM(E11:E54)+$B56</f>
        <v>6233.528349849221</v>
      </c>
      <c r="F6" s="101">
        <f>SUM(F11:F54)+$B57</f>
        <v>6768.032104221289</v>
      </c>
      <c r="G6" s="101">
        <f>SUM(G11:G54)+$B58</f>
        <v>7469.577770867036</v>
      </c>
      <c r="H6" s="101">
        <f>SUM(H11:H54)+$B59</f>
        <v>4614.143810122507</v>
      </c>
      <c r="I6" s="101">
        <f>SUM(I11:I54)+$B60</f>
        <v>8172.908700675238</v>
      </c>
      <c r="J6" s="101">
        <f>SUM(J11:J54)+$B61</f>
        <v>5404.687052182562</v>
      </c>
      <c r="K6" s="101">
        <f>SUM(K11:K54)+$B62</f>
        <v>7130.792060429463</v>
      </c>
      <c r="L6" s="101">
        <f>SUM(L11:L54)+$B63</f>
        <v>5386.099399374216</v>
      </c>
      <c r="M6" s="101">
        <f>SUM(M11:M54)+$B64</f>
        <v>6590.607491775299</v>
      </c>
      <c r="N6" s="101">
        <f>SUM(N11:N54)+$B65</f>
        <v>8881.138184503245</v>
      </c>
      <c r="O6" s="101">
        <f>SUM(O11:O54)+$B66</f>
        <v>7302.296555211418</v>
      </c>
      <c r="P6" s="101">
        <f>SUM(P11:P54)+$B67</f>
        <v>6694.409480752598</v>
      </c>
      <c r="Q6" s="93"/>
      <c r="R6" s="100" t="s">
        <v>388</v>
      </c>
      <c r="S6" s="101">
        <f>SUM(S11:S54)+$B56</f>
        <v>9381.970522181771</v>
      </c>
      <c r="T6" s="101">
        <f>SUM(T11:T54)+$B57</f>
        <v>5362.516812181857</v>
      </c>
      <c r="U6" s="101">
        <f>SUM(U11:U54)+$B58</f>
        <v>5296.9396948518115</v>
      </c>
      <c r="V6" s="101">
        <f>SUM(V11:V54)+$B59</f>
        <v>4574.251029999985</v>
      </c>
      <c r="W6" s="101">
        <f>SUM(W11:W54)+$B60</f>
        <v>8369.593378619698</v>
      </c>
      <c r="X6" s="101">
        <f>SUM(X11:X54)+$B61</f>
        <v>1766.4517118235235</v>
      </c>
      <c r="Y6" s="101">
        <f>SUM(Y11:Y54)+$B62</f>
        <v>1265.897330000007</v>
      </c>
      <c r="Z6" s="101">
        <f>SUM(Z11:Z54)+$B63</f>
        <v>8410.240827285685</v>
      </c>
      <c r="AA6" s="101">
        <f>SUM(AA11:AA54)+$B64</f>
        <v>3942.1862580000306</v>
      </c>
      <c r="AB6" s="101">
        <f>SUM(AB11:AB54)+$B65</f>
        <v>7316.745654000028</v>
      </c>
      <c r="AC6" s="101">
        <f>SUM(AC11:AC54)+$B66</f>
        <v>6832.313450857124</v>
      </c>
      <c r="AD6" s="101">
        <f>SUM(AD11:AD54)+$B67</f>
        <v>3333.857320333307</v>
      </c>
    </row>
    <row r="7" spans="1:30" ht="36" customHeight="1">
      <c r="A7" s="93"/>
      <c r="B7" s="94"/>
      <c r="C7" s="93"/>
      <c r="D7" s="100" t="s">
        <v>389</v>
      </c>
      <c r="E7" s="96">
        <f>E6-Transpose_Avg_me_dw!B4</f>
        <v>-378.63331681744876</v>
      </c>
      <c r="F7" s="96">
        <f>F6-Transpose_Avg_me_dw!C4</f>
        <v>-253.74185411204053</v>
      </c>
      <c r="G7" s="96">
        <f>G6-Transpose_Avg_me_dw!D4</f>
        <v>177.26527086703572</v>
      </c>
      <c r="H7" s="96">
        <f>H6-Transpose_Avg_me_dw!E4</f>
        <v>-1077.0378565441633</v>
      </c>
      <c r="I7" s="96">
        <f>I6-Transpose_Avg_me_dw!F4</f>
        <v>-371.064840991432</v>
      </c>
      <c r="J7" s="96">
        <f>J6-Transpose_Avg_me_dw!G4</f>
        <v>-82.60648948410744</v>
      </c>
      <c r="K7" s="96">
        <f>K6-Transpose_Avg_me_dw!H4</f>
        <v>-1519.3543979038677</v>
      </c>
      <c r="L7" s="96">
        <f>L6-Transpose_Avg_me_dw!I4</f>
        <v>-292.6876839591141</v>
      </c>
      <c r="M7" s="96">
        <f>M6-Transpose_Avg_me_dw!J4</f>
        <v>-325.602924891371</v>
      </c>
      <c r="N7" s="96">
        <f>N6-Transpose_Avg_me_dw!K4</f>
        <v>895.2936011699148</v>
      </c>
      <c r="O7" s="96">
        <f>O6-Transpose_Avg_me_dw!L4</f>
        <v>696.7840552114185</v>
      </c>
      <c r="P7" s="96">
        <f>P6-Transpose_Avg_me_dw!M4</f>
        <v>50.30427241926827</v>
      </c>
      <c r="Q7" s="93"/>
      <c r="R7" s="98" t="s">
        <v>390</v>
      </c>
      <c r="S7" s="96">
        <f t="shared" si="0" ref="S7:AD7">S6-E6</f>
        <v>3148.4421723325504</v>
      </c>
      <c r="T7" s="96">
        <f t="shared" si="0"/>
        <v>-1405.515292039432</v>
      </c>
      <c r="U7" s="96">
        <f t="shared" si="0"/>
        <v>-2172.638076015224</v>
      </c>
      <c r="V7" s="96">
        <f t="shared" si="0"/>
        <v>-39.8927801225218</v>
      </c>
      <c r="W7" s="96">
        <f t="shared" si="0"/>
        <v>196.68467794446042</v>
      </c>
      <c r="X7" s="96">
        <f t="shared" si="0"/>
        <v>-3638.2353403590387</v>
      </c>
      <c r="Y7" s="96">
        <f t="shared" si="0"/>
        <v>-5864.894730429456</v>
      </c>
      <c r="Z7" s="96">
        <f t="shared" si="0"/>
        <v>3024.141427911469</v>
      </c>
      <c r="AA7" s="96">
        <f t="shared" si="0"/>
        <v>-2648.421233775269</v>
      </c>
      <c r="AB7" s="96">
        <f t="shared" si="0"/>
        <v>-1564.3925305032171</v>
      </c>
      <c r="AC7" s="96">
        <f t="shared" si="0"/>
        <v>-469.9831043542945</v>
      </c>
      <c r="AD7" s="96">
        <f t="shared" si="0"/>
        <v>-3360.552160419291</v>
      </c>
    </row>
    <row r="8" spans="1:30" ht="45" customHeight="1">
      <c r="A8" s="287" t="s">
        <v>342</v>
      </c>
      <c r="B8" s="288" t="s">
        <v>114</v>
      </c>
      <c r="C8" s="93"/>
      <c r="D8" s="98" t="s">
        <v>391</v>
      </c>
      <c r="E8" s="99">
        <f>SQRT((E7^2+F7^2+G7^2+H7^2+I7^2+J7^2+K7^2+L7^2+M7^2+N7^2+O7^2+P7^2)/12)</f>
        <v>666.6711389012938</v>
      </c>
      <c r="F8" s="93"/>
      <c r="G8" s="93"/>
      <c r="H8" s="93"/>
      <c r="I8" s="93"/>
      <c r="J8" s="93"/>
      <c r="K8" s="93"/>
      <c r="L8" s="93"/>
      <c r="M8" s="93"/>
      <c r="N8" s="93"/>
      <c r="O8" s="93"/>
      <c r="P8" s="93"/>
      <c r="Q8" s="93"/>
      <c r="R8" s="98" t="s">
        <v>392</v>
      </c>
      <c r="S8" s="97">
        <f>S6/Transpose_Avg_me_dw!P4</f>
        <v>1.8634431743744517</v>
      </c>
      <c r="T8" s="97">
        <f>T6/Transpose_Avg_me_dw!Q4</f>
        <v>0.5899420084348358</v>
      </c>
      <c r="U8" s="97">
        <f>U6/Transpose_Avg_me_dw!R4</f>
        <v>0.5820812851485507</v>
      </c>
      <c r="V8" s="97">
        <f>V6/Transpose_Avg_me_dw!S4</f>
        <v>0.6079130721382022</v>
      </c>
      <c r="W8" s="97">
        <f>W6/Transpose_Avg_me_dw!T4</f>
        <v>0.7714550864698176</v>
      </c>
      <c r="X8" s="97">
        <f>X6/Transpose_Avg_me_dw!U4</f>
        <v>0.5450943138685854</v>
      </c>
      <c r="Y8" s="97">
        <f>Y6/Transpose_Avg_me_dw!V4</f>
        <v>0.12229261509093543</v>
      </c>
      <c r="Z8" s="97">
        <f>Z6/Transpose_Avg_me_dw!W4</f>
        <v>1.1592377406242866</v>
      </c>
      <c r="AA8" s="97">
        <f>AA6/Transpose_Avg_me_dw!X4</f>
        <v>0.4248489613677324</v>
      </c>
      <c r="AB8" s="97">
        <f>AB6/Transpose_Avg_me_dw!Y4</f>
        <v>0.6918385043211888</v>
      </c>
      <c r="AC8" s="97">
        <f>AC6/Transpose_Avg_me_dw!Z4</f>
        <v>0.6827513708719893</v>
      </c>
      <c r="AD8" s="97">
        <f>AD6/Transpose_Avg_me_dw!AA4</f>
        <v>0.3836992562583471</v>
      </c>
    </row>
    <row r="9" spans="1:30" ht="15">
      <c r="A9" s="27" t="s">
        <v>347</v>
      </c>
      <c r="B9" s="95"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7" t="s">
        <v>342</v>
      </c>
      <c r="B10" s="289" t="s">
        <v>342</v>
      </c>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row>
    <row r="11" spans="1:30" ht="15">
      <c r="A11" s="165" t="s">
        <v>333</v>
      </c>
      <c r="B11" s="95">
        <v>0.114</v>
      </c>
      <c r="C11" s="93"/>
      <c r="D11" s="93"/>
      <c r="E11" s="96">
        <f>$B11*VLOOKUP($A11,Transpose_Avg_me_dw!$A:$M,2,FALSE)</f>
        <v>849.5626037500004</v>
      </c>
      <c r="F11" s="96">
        <f>$B11*VLOOKUP($A11,Transpose_Avg_me_dw!$A:$M,3,FALSE)</f>
        <v>1069.0682025</v>
      </c>
      <c r="G11" s="96">
        <f>$B11*VLOOKUP($A11,Transpose_Avg_me_dw!$A:$M,4,FALSE)</f>
        <v>1014.7432362499997</v>
      </c>
      <c r="H11" s="96">
        <f>$B11*VLOOKUP($A11,Transpose_Avg_me_dw!$A:$M,5,FALSE)</f>
        <v>992.4126075000001</v>
      </c>
      <c r="I11" s="96">
        <f>$B11*VLOOKUP($A11,Transpose_Avg_me_dw!$A:$M,6,FALSE)</f>
        <v>1230.6967375000038</v>
      </c>
      <c r="J11" s="96">
        <f>$B11*VLOOKUP($A11,Transpose_Avg_me_dw!$A:$M,7,FALSE)</f>
        <v>847.7962212499997</v>
      </c>
      <c r="K11" s="96">
        <f>$B11*VLOOKUP($A11,Transpose_Avg_me_dw!$A:$M,8,FALSE)</f>
        <v>1080.1691187499998</v>
      </c>
      <c r="L11" s="96">
        <f>$B11*VLOOKUP($A11,Transpose_Avg_me_dw!$A:$M,9,FALSE)</f>
        <v>979.8051574999996</v>
      </c>
      <c r="M11" s="96">
        <f>$B11*VLOOKUP($A11,Transpose_Avg_me_dw!$A:$M,10,FALSE)</f>
        <v>871.6818100000004</v>
      </c>
      <c r="N11" s="96">
        <f>$B11*VLOOKUP($A11,Transpose_Avg_me_dw!$A:$M,11,FALSE)</f>
        <v>1200.3549012499961</v>
      </c>
      <c r="O11" s="96">
        <f>$B11*VLOOKUP($A11,Transpose_Avg_me_dw!$A:$M,12,FALSE)</f>
        <v>982.6789549999996</v>
      </c>
      <c r="P11" s="96">
        <f>$B11*VLOOKUP($A11,Transpose_Avg_me_dw!$A:$M,13,FALSE)</f>
        <v>842.3904124999997</v>
      </c>
      <c r="Q11" s="96"/>
      <c r="R11" s="96"/>
      <c r="S11" s="96">
        <f>$B11*VLOOKUP($A11,Transpose_Avg_me_dw!$O:$AA,2,FALSE)</f>
        <v>318.25608</v>
      </c>
      <c r="T11" s="96">
        <f>$B11*VLOOKUP($A11,Transpose_Avg_me_dw!$O:$AA,3,FALSE)</f>
        <v>1120.72545</v>
      </c>
      <c r="U11" s="96">
        <f>$B11*VLOOKUP($A11,Transpose_Avg_me_dw!$O:$AA,4,FALSE)</f>
        <v>1297.7931</v>
      </c>
      <c r="V11" s="96">
        <f>$B11*VLOOKUP($A11,Transpose_Avg_me_dw!$O:$AA,5,FALSE)</f>
        <v>1138.9050300000001</v>
      </c>
      <c r="W11" s="96">
        <f>$B11*VLOOKUP($A11,Transpose_Avg_me_dw!$O:$AA,6,FALSE)</f>
        <v>1446.2496</v>
      </c>
      <c r="X11" s="96">
        <f>$B11*VLOOKUP($A11,Transpose_Avg_me_dw!$O:$AA,7,FALSE)</f>
        <v>1073.9107800000002</v>
      </c>
      <c r="Y11" s="96">
        <f>$B11*VLOOKUP($A11,Transpose_Avg_me_dw!$O:$AA,8,FALSE)</f>
        <v>1083.89262</v>
      </c>
      <c r="Z11" s="96">
        <f>$B11*VLOOKUP($A11,Transpose_Avg_me_dw!$O:$AA,9,FALSE)</f>
        <v>1145.5620600000002</v>
      </c>
      <c r="AA11" s="96">
        <f>$B11*VLOOKUP($A11,Transpose_Avg_me_dw!$O:$AA,10,FALSE)</f>
        <v>1278.7425600000001</v>
      </c>
      <c r="AB11" s="96">
        <f>$B11*VLOOKUP($A11,Transpose_Avg_me_dw!$O:$AA,11,FALSE)</f>
        <v>1028.93892</v>
      </c>
      <c r="AC11" s="96">
        <f>$B11*VLOOKUP($A11,Transpose_Avg_me_dw!$O:$AA,12,FALSE)</f>
        <v>1345.95696</v>
      </c>
      <c r="AD11" s="96">
        <f>$B11*VLOOKUP($A11,Transpose_Avg_me_dw!$O:$AA,13,FALSE)</f>
        <v>1079.62275</v>
      </c>
    </row>
    <row r="12" spans="1:30" ht="15">
      <c r="A12" s="165" t="s">
        <v>236</v>
      </c>
      <c r="B12" s="95">
        <v>-1894</v>
      </c>
      <c r="C12" s="93"/>
      <c r="D12" s="93"/>
      <c r="E12" s="96">
        <f>$B12*VLOOKUP($A12,Transpose_Avg_me_dw!$A:$M,2,FALSE)</f>
        <v>-1088.0348197533851</v>
      </c>
      <c r="F12" s="96">
        <f>$B12*VLOOKUP($A12,Transpose_Avg_me_dw!$A:$M,3,FALSE)</f>
        <v>-1030.1106536815805</v>
      </c>
      <c r="G12" s="96">
        <f>$B12*VLOOKUP($A12,Transpose_Avg_me_dw!$A:$M,4,FALSE)</f>
        <v>-1070.2176292020736</v>
      </c>
      <c r="H12" s="96">
        <f>$B12*VLOOKUP($A12,Transpose_Avg_me_dw!$A:$M,5,FALSE)</f>
        <v>-956.8751906170163</v>
      </c>
      <c r="I12" s="96">
        <f>$B12*VLOOKUP($A12,Transpose_Avg_me_dw!$A:$M,6,FALSE)</f>
        <v>-1026.918895073933</v>
      </c>
      <c r="J12" s="96">
        <f>$B12*VLOOKUP($A12,Transpose_Avg_me_dw!$A:$M,7,FALSE)</f>
        <v>-961.2334267059455</v>
      </c>
      <c r="K12" s="96">
        <f>$B12*VLOOKUP($A12,Transpose_Avg_me_dw!$A:$M,8,FALSE)</f>
        <v>-796.9166499983933</v>
      </c>
      <c r="L12" s="96">
        <f>$B12*VLOOKUP($A12,Transpose_Avg_me_dw!$A:$M,9,FALSE)</f>
        <v>-869.8897486050482</v>
      </c>
      <c r="M12" s="96">
        <f>$B12*VLOOKUP($A12,Transpose_Avg_me_dw!$A:$M,10,FALSE)</f>
        <v>-1065.3364178504619</v>
      </c>
      <c r="N12" s="96">
        <f>$B12*VLOOKUP($A12,Transpose_Avg_me_dw!$A:$M,11,FALSE)</f>
        <v>-987.624172137049</v>
      </c>
      <c r="O12" s="96">
        <f>$B12*VLOOKUP($A12,Transpose_Avg_me_dw!$A:$M,12,FALSE)</f>
        <v>-897.3848451743518</v>
      </c>
      <c r="P12" s="96">
        <f>$B12*VLOOKUP($A12,Transpose_Avg_me_dw!$A:$M,13,FALSE)</f>
        <v>-1158.5899683245373</v>
      </c>
      <c r="Q12" s="96"/>
      <c r="R12" s="96"/>
      <c r="S12" s="96">
        <f>$B12*VLOOKUP($A12,Transpose_Avg_me_dw!$O:$AA,2,FALSE)</f>
        <v>-774.8181818181816</v>
      </c>
      <c r="T12" s="96">
        <f>$B12*VLOOKUP($A12,Transpose_Avg_me_dw!$O:$AA,3,FALSE)</f>
        <v>-731.7727272727266</v>
      </c>
      <c r="U12" s="96">
        <f>$B12*VLOOKUP($A12,Transpose_Avg_me_dw!$O:$AA,4,FALSE)</f>
        <v>-841.7777777777769</v>
      </c>
      <c r="V12" s="96">
        <f>$B12*VLOOKUP($A12,Transpose_Avg_me_dw!$O:$AA,5,FALSE)</f>
        <v>-1041.70</v>
      </c>
      <c r="W12" s="96">
        <f>$B12*VLOOKUP($A12,Transpose_Avg_me_dw!$O:$AA,6,FALSE)</f>
        <v>-1040.366197183098</v>
      </c>
      <c r="X12" s="96">
        <f>$B12*VLOOKUP($A12,Transpose_Avg_me_dw!$O:$AA,7,FALSE)</f>
        <v>-1086.2647058823532</v>
      </c>
      <c r="Y12" s="96">
        <f>$B12*VLOOKUP($A12,Transpose_Avg_me_dw!$O:$AA,8,FALSE)</f>
        <v>-1136.3999999999999</v>
      </c>
      <c r="Z12" s="96">
        <f>$B12*VLOOKUP($A12,Transpose_Avg_me_dw!$O:$AA,9,FALSE)</f>
        <v>-811.7142857142865</v>
      </c>
      <c r="AA12" s="96">
        <f>$B12*VLOOKUP($A12,Transpose_Avg_me_dw!$O:$AA,10,FALSE)</f>
        <v>-1136.3999999999999</v>
      </c>
      <c r="AB12" s="96">
        <f>$B12*VLOOKUP($A12,Transpose_Avg_me_dw!$O:$AA,11,FALSE)</f>
        <v>-1212.16</v>
      </c>
      <c r="AC12" s="96">
        <f>$B12*VLOOKUP($A12,Transpose_Avg_me_dw!$O:$AA,12,FALSE)</f>
        <v>-757.60</v>
      </c>
      <c r="AD12" s="96">
        <f>$B12*VLOOKUP($A12,Transpose_Avg_me_dw!$O:$AA,13,FALSE)</f>
        <v>-1262.6666666666672</v>
      </c>
    </row>
    <row r="13" spans="1:30" ht="15">
      <c r="A13" s="165" t="s">
        <v>244</v>
      </c>
      <c r="B13" s="95">
        <v>-4100</v>
      </c>
      <c r="C13" s="93"/>
      <c r="D13" s="93"/>
      <c r="E13" s="96">
        <f>$B13*VLOOKUP($A13,Transpose_Avg_me_dw!$A:$M,2,FALSE)</f>
        <v>-99.77327803449397</v>
      </c>
      <c r="F13" s="96">
        <f>$B13*VLOOKUP($A13,Transpose_Avg_me_dw!$A:$M,3,FALSE)</f>
        <v>-169.29511241766818</v>
      </c>
      <c r="G13" s="96">
        <f>$B13*VLOOKUP($A13,Transpose_Avg_me_dw!$A:$M,4,FALSE)</f>
        <v>-184.38577479429668</v>
      </c>
      <c r="H13" s="96">
        <f>$B13*VLOOKUP($A13,Transpose_Avg_me_dw!$A:$M,5,FALSE)</f>
        <v>-114.17876711837413</v>
      </c>
      <c r="I13" s="96">
        <f>$B13*VLOOKUP($A13,Transpose_Avg_me_dw!$A:$M,6,FALSE)</f>
        <v>-90.99359800671343</v>
      </c>
      <c r="J13" s="96">
        <f>$B13*VLOOKUP($A13,Transpose_Avg_me_dw!$A:$M,7,FALSE)</f>
        <v>-161.33455252912012</v>
      </c>
      <c r="K13" s="96">
        <f>$B13*VLOOKUP($A13,Transpose_Avg_me_dw!$A:$M,8,FALSE)</f>
        <v>-144.33775410749078</v>
      </c>
      <c r="L13" s="96">
        <f>$B13*VLOOKUP($A13,Transpose_Avg_me_dw!$A:$M,9,FALSE)</f>
        <v>-216.18999302759443</v>
      </c>
      <c r="M13" s="96">
        <f>$B13*VLOOKUP($A13,Transpose_Avg_me_dw!$A:$M,10,FALSE)</f>
        <v>-134.65770862216948</v>
      </c>
      <c r="N13" s="96">
        <f>$B13*VLOOKUP($A13,Transpose_Avg_me_dw!$A:$M,11,FALSE)</f>
        <v>-102.31516337974098</v>
      </c>
      <c r="O13" s="96">
        <f>$B13*VLOOKUP($A13,Transpose_Avg_me_dw!$A:$M,12,FALSE)</f>
        <v>-115.17308913901554</v>
      </c>
      <c r="P13" s="96">
        <f>$B13*VLOOKUP($A13,Transpose_Avg_me_dw!$A:$M,13,FALSE)</f>
        <v>-201.34425139859903</v>
      </c>
      <c r="Q13" s="96"/>
      <c r="R13" s="96"/>
      <c r="S13" s="96">
        <f>$B13*VLOOKUP($A13,Transpose_Avg_me_dw!$O:$AA,2,FALSE)</f>
        <v>-465.90909090909236</v>
      </c>
      <c r="T13" s="96">
        <f>$B13*VLOOKUP($A13,Transpose_Avg_me_dw!$O:$AA,3,FALSE)</f>
        <v>-186.36363636363654</v>
      </c>
      <c r="U13" s="96">
        <f>$B13*VLOOKUP($A13,Transpose_Avg_me_dw!$O:$AA,4,FALSE)</f>
        <v>0</v>
      </c>
      <c r="V13" s="96">
        <f>$B13*VLOOKUP($A13,Transpose_Avg_me_dw!$O:$AA,5,FALSE)</f>
        <v>0</v>
      </c>
      <c r="W13" s="96">
        <f>$B13*VLOOKUP($A13,Transpose_Avg_me_dw!$O:$AA,6,FALSE)</f>
        <v>-57.746478873239354</v>
      </c>
      <c r="X13" s="96">
        <f>$B13*VLOOKUP($A13,Transpose_Avg_me_dw!$O:$AA,7,FALSE)</f>
        <v>-241.17647058823528</v>
      </c>
      <c r="Y13" s="96">
        <f>$B13*VLOOKUP($A13,Transpose_Avg_me_dw!$O:$AA,8,FALSE)</f>
        <v>-820</v>
      </c>
      <c r="Z13" s="96">
        <f>$B13*VLOOKUP($A13,Transpose_Avg_me_dw!$O:$AA,9,FALSE)</f>
        <v>0</v>
      </c>
      <c r="AA13" s="96">
        <f>$B13*VLOOKUP($A13,Transpose_Avg_me_dw!$O:$AA,10,FALSE)</f>
        <v>-820</v>
      </c>
      <c r="AB13" s="96">
        <f>$B13*VLOOKUP($A13,Transpose_Avg_me_dw!$O:$AA,11,FALSE)</f>
        <v>-164</v>
      </c>
      <c r="AC13" s="96">
        <f>$B13*VLOOKUP($A13,Transpose_Avg_me_dw!$O:$AA,12,FALSE)</f>
        <v>0</v>
      </c>
      <c r="AD13" s="96">
        <f>$B13*VLOOKUP($A13,Transpose_Avg_me_dw!$O:$AA,13,FALSE)</f>
        <v>0</v>
      </c>
    </row>
    <row r="14" spans="1:30" ht="15">
      <c r="A14" s="165" t="s">
        <v>247</v>
      </c>
      <c r="B14" s="95">
        <v>-4090</v>
      </c>
      <c r="C14" s="93"/>
      <c r="D14" s="93"/>
      <c r="E14" s="96">
        <f>$B14*VLOOKUP($A14,Transpose_Avg_me_dw!$A:$M,2,FALSE)</f>
        <v>-1668.6398179765563</v>
      </c>
      <c r="F14" s="96">
        <f>$B14*VLOOKUP($A14,Transpose_Avg_me_dw!$A:$M,3,FALSE)</f>
        <v>-1759.55854623864</v>
      </c>
      <c r="G14" s="96">
        <f>$B14*VLOOKUP($A14,Transpose_Avg_me_dw!$A:$M,4,FALSE)</f>
        <v>-1104.075257488199</v>
      </c>
      <c r="H14" s="96">
        <f>$B14*VLOOKUP($A14,Transpose_Avg_me_dw!$A:$M,5,FALSE)</f>
        <v>-1646.9769019442886</v>
      </c>
      <c r="I14" s="96">
        <f>$B14*VLOOKUP($A14,Transpose_Avg_me_dw!$A:$M,6,FALSE)</f>
        <v>-1583.393816887508</v>
      </c>
      <c r="J14" s="96">
        <f>$B14*VLOOKUP($A14,Transpose_Avg_me_dw!$A:$M,7,FALSE)</f>
        <v>-1777.4576912386049</v>
      </c>
      <c r="K14" s="96">
        <f>$B14*VLOOKUP($A14,Transpose_Avg_me_dw!$A:$M,8,FALSE)</f>
        <v>-1350.0127207709456</v>
      </c>
      <c r="L14" s="96">
        <f>$B14*VLOOKUP($A14,Transpose_Avg_me_dw!$A:$M,9,FALSE)</f>
        <v>-1372.8421732849054</v>
      </c>
      <c r="M14" s="96">
        <f>$B14*VLOOKUP($A14,Transpose_Avg_me_dw!$A:$M,10,FALSE)</f>
        <v>-1802.880814840761</v>
      </c>
      <c r="N14" s="96">
        <f>$B14*VLOOKUP($A14,Transpose_Avg_me_dw!$A:$M,11,FALSE)</f>
        <v>-1429.4203725769742</v>
      </c>
      <c r="O14" s="96">
        <f>$B14*VLOOKUP($A14,Transpose_Avg_me_dw!$A:$M,12,FALSE)</f>
        <v>-1678.2580311552301</v>
      </c>
      <c r="P14" s="96">
        <f>$B14*VLOOKUP($A14,Transpose_Avg_me_dw!$A:$M,13,FALSE)</f>
        <v>-1960.1760611066225</v>
      </c>
      <c r="Q14" s="96"/>
      <c r="R14" s="96"/>
      <c r="S14" s="96">
        <f>$B14*VLOOKUP($A14,Transpose_Avg_me_dw!$O:$AA,2,FALSE)</f>
        <v>-1859.0909090909108</v>
      </c>
      <c r="T14" s="96">
        <f>$B14*VLOOKUP($A14,Transpose_Avg_me_dw!$O:$AA,3,FALSE)</f>
        <v>-1766.1363636363644</v>
      </c>
      <c r="U14" s="96">
        <f>$B14*VLOOKUP($A14,Transpose_Avg_me_dw!$O:$AA,4,FALSE)</f>
        <v>-1363.333333333332</v>
      </c>
      <c r="V14" s="96">
        <f>$B14*VLOOKUP($A14,Transpose_Avg_me_dw!$O:$AA,5,FALSE)</f>
        <v>-1227</v>
      </c>
      <c r="W14" s="96">
        <f>$B14*VLOOKUP($A14,Transpose_Avg_me_dw!$O:$AA,6,FALSE)</f>
        <v>-1324.9295774647887</v>
      </c>
      <c r="X14" s="96">
        <f>$B14*VLOOKUP($A14,Transpose_Avg_me_dw!$O:$AA,7,FALSE)</f>
        <v>-1563.8235294117665</v>
      </c>
      <c r="Y14" s="96">
        <f>$B14*VLOOKUP($A14,Transpose_Avg_me_dw!$O:$AA,8,FALSE)</f>
        <v>-1636</v>
      </c>
      <c r="Z14" s="96">
        <f>$B14*VLOOKUP($A14,Transpose_Avg_me_dw!$O:$AA,9,FALSE)</f>
        <v>-2045</v>
      </c>
      <c r="AA14" s="96">
        <f>$B14*VLOOKUP($A14,Transpose_Avg_me_dw!$O:$AA,10,FALSE)</f>
        <v>-818</v>
      </c>
      <c r="AB14" s="96">
        <f>$B14*VLOOKUP($A14,Transpose_Avg_me_dw!$O:$AA,11,FALSE)</f>
        <v>-1472.40</v>
      </c>
      <c r="AC14" s="96">
        <f>$B14*VLOOKUP($A14,Transpose_Avg_me_dw!$O:$AA,12,FALSE)</f>
        <v>-1519.1428571428553</v>
      </c>
      <c r="AD14" s="96">
        <f>$B14*VLOOKUP($A14,Transpose_Avg_me_dw!$O:$AA,13,FALSE)</f>
        <v>-1772.3333333333321</v>
      </c>
    </row>
    <row r="15" spans="1:30" ht="15">
      <c r="A15" s="165" t="s">
        <v>251</v>
      </c>
      <c r="B15" s="95">
        <v>-8325</v>
      </c>
      <c r="C15" s="93"/>
      <c r="D15" s="93"/>
      <c r="E15" s="96">
        <f>$B15*VLOOKUP($A15,Transpose_Avg_me_dw!$A:$M,2,FALSE)</f>
        <v>-2660.1660277833184</v>
      </c>
      <c r="F15" s="96">
        <f>$B15*VLOOKUP($A15,Transpose_Avg_me_dw!$A:$M,3,FALSE)</f>
        <v>-2067.717098459613</v>
      </c>
      <c r="G15" s="96">
        <f>$B15*VLOOKUP($A15,Transpose_Avg_me_dw!$A:$M,4,FALSE)</f>
        <v>-2432.9621830203073</v>
      </c>
      <c r="H15" s="96">
        <f>$B15*VLOOKUP($A15,Transpose_Avg_me_dw!$A:$M,5,FALSE)</f>
        <v>-2188.2017235676503</v>
      </c>
      <c r="I15" s="96">
        <f>$B15*VLOOKUP($A15,Transpose_Avg_me_dw!$A:$M,6,FALSE)</f>
        <v>-2440.4777567113447</v>
      </c>
      <c r="J15" s="96">
        <f>$B15*VLOOKUP($A15,Transpose_Avg_me_dw!$A:$M,7,FALSE)</f>
        <v>-2076.622431082177</v>
      </c>
      <c r="K15" s="96">
        <f>$B15*VLOOKUP($A15,Transpose_Avg_me_dw!$A:$M,8,FALSE)</f>
        <v>-3104.621529786005</v>
      </c>
      <c r="L15" s="96">
        <f>$B15*VLOOKUP($A15,Transpose_Avg_me_dw!$A:$M,9,FALSE)</f>
        <v>-2500.425274865706</v>
      </c>
      <c r="M15" s="96">
        <f>$B15*VLOOKUP($A15,Transpose_Avg_me_dw!$A:$M,10,FALSE)</f>
        <v>-2036.1841595286562</v>
      </c>
      <c r="N15" s="96">
        <f>$B15*VLOOKUP($A15,Transpose_Avg_me_dw!$A:$M,11,FALSE)</f>
        <v>-2405.7365111701156</v>
      </c>
      <c r="O15" s="96">
        <f>$B15*VLOOKUP($A15,Transpose_Avg_me_dw!$A:$M,12,FALSE)</f>
        <v>-2265.708963301275</v>
      </c>
      <c r="P15" s="96">
        <f>$B15*VLOOKUP($A15,Transpose_Avg_me_dw!$A:$M,13,FALSE)</f>
        <v>-1960.8575465886693</v>
      </c>
      <c r="Q15" s="96"/>
      <c r="R15" s="96"/>
      <c r="S15" s="96">
        <f>$B15*VLOOKUP($A15,Transpose_Avg_me_dw!$O:$AA,2,FALSE)</f>
        <v>-1513.636363636365</v>
      </c>
      <c r="T15" s="96">
        <f>$B15*VLOOKUP($A15,Transpose_Avg_me_dw!$O:$AA,3,FALSE)</f>
        <v>-1513.636363636365</v>
      </c>
      <c r="U15" s="96">
        <f>$B15*VLOOKUP($A15,Transpose_Avg_me_dw!$O:$AA,4,FALSE)</f>
        <v>-2774.9999999999973</v>
      </c>
      <c r="V15" s="96">
        <f>$B15*VLOOKUP($A15,Transpose_Avg_me_dw!$O:$AA,5,FALSE)</f>
        <v>-3746.25</v>
      </c>
      <c r="W15" s="96">
        <f>$B15*VLOOKUP($A15,Transpose_Avg_me_dw!$O:$AA,6,FALSE)</f>
        <v>-2110.563380281687</v>
      </c>
      <c r="X15" s="96">
        <f>$B15*VLOOKUP($A15,Transpose_Avg_me_dw!$O:$AA,7,FALSE)</f>
        <v>-2326.102941176468</v>
      </c>
      <c r="Y15" s="96">
        <f>$B15*VLOOKUP($A15,Transpose_Avg_me_dw!$O:$AA,8,FALSE)</f>
        <v>-1665</v>
      </c>
      <c r="Z15" s="96">
        <f>$B15*VLOOKUP($A15,Transpose_Avg_me_dw!$O:$AA,9,FALSE)</f>
        <v>-1189.2857142857154</v>
      </c>
      <c r="AA15" s="96">
        <f>$B15*VLOOKUP($A15,Transpose_Avg_me_dw!$O:$AA,10,FALSE)</f>
        <v>0</v>
      </c>
      <c r="AB15" s="96">
        <f>$B15*VLOOKUP($A15,Transpose_Avg_me_dw!$O:$AA,11,FALSE)</f>
        <v>-3663</v>
      </c>
      <c r="AC15" s="96">
        <f>$B15*VLOOKUP($A15,Transpose_Avg_me_dw!$O:$AA,12,FALSE)</f>
        <v>-1902.8571428571465</v>
      </c>
      <c r="AD15" s="96">
        <f>$B15*VLOOKUP($A15,Transpose_Avg_me_dw!$O:$AA,13,FALSE)</f>
        <v>-3052.5000000000027</v>
      </c>
    </row>
    <row r="16" spans="1:30" ht="15">
      <c r="A16" s="165" t="s">
        <v>255</v>
      </c>
      <c r="B16" s="95">
        <v>-3960</v>
      </c>
      <c r="C16" s="93"/>
      <c r="D16" s="93"/>
      <c r="E16" s="96">
        <f>$B16*VLOOKUP($A16,Transpose_Avg_me_dw!$A:$M,2,FALSE)</f>
        <v>-525.2553084586935</v>
      </c>
      <c r="F16" s="96">
        <f>$B16*VLOOKUP($A16,Transpose_Avg_me_dw!$A:$M,3,FALSE)</f>
        <v>-632.1716823762054</v>
      </c>
      <c r="G16" s="96">
        <f>$B16*VLOOKUP($A16,Transpose_Avg_me_dw!$A:$M,4,FALSE)</f>
        <v>-887.2817570501187</v>
      </c>
      <c r="H16" s="96">
        <f>$B16*VLOOKUP($A16,Transpose_Avg_me_dw!$A:$M,5,FALSE)</f>
        <v>-601.4201218946474</v>
      </c>
      <c r="I16" s="96">
        <f>$B16*VLOOKUP($A16,Transpose_Avg_me_dw!$A:$M,6,FALSE)</f>
        <v>-619.889515003729</v>
      </c>
      <c r="J16" s="96">
        <f>$B16*VLOOKUP($A16,Transpose_Avg_me_dw!$A:$M,7,FALSE)</f>
        <v>-540.6787728185026</v>
      </c>
      <c r="K16" s="96">
        <f>$B16*VLOOKUP($A16,Transpose_Avg_me_dw!$A:$M,8,FALSE)</f>
        <v>-591.9323308270692</v>
      </c>
      <c r="L16" s="96">
        <f>$B16*VLOOKUP($A16,Transpose_Avg_me_dw!$A:$M,9,FALSE)</f>
        <v>-584.082125606929</v>
      </c>
      <c r="M16" s="96">
        <f>$B16*VLOOKUP($A16,Transpose_Avg_me_dw!$A:$M,10,FALSE)</f>
        <v>-510.30140797884604</v>
      </c>
      <c r="N16" s="96">
        <f>$B16*VLOOKUP($A16,Transpose_Avg_me_dw!$A:$M,11,FALSE)</f>
        <v>-676.6380144250531</v>
      </c>
      <c r="O16" s="96">
        <f>$B16*VLOOKUP($A16,Transpose_Avg_me_dw!$A:$M,12,FALSE)</f>
        <v>-574.0997842583546</v>
      </c>
      <c r="P16" s="96">
        <f>$B16*VLOOKUP($A16,Transpose_Avg_me_dw!$A:$M,13,FALSE)</f>
        <v>-470.95418077904196</v>
      </c>
      <c r="Q16" s="96"/>
      <c r="R16" s="96"/>
      <c r="S16" s="96">
        <f>$B16*VLOOKUP($A16,Transpose_Avg_me_dw!$O:$AA,2,FALSE)</f>
        <v>-450.0000000000014</v>
      </c>
      <c r="T16" s="96">
        <f>$B16*VLOOKUP($A16,Transpose_Avg_me_dw!$O:$AA,3,FALSE)</f>
        <v>-629.9999999999997</v>
      </c>
      <c r="U16" s="96">
        <f>$B16*VLOOKUP($A16,Transpose_Avg_me_dw!$O:$AA,4,FALSE)</f>
        <v>-586.6666666666661</v>
      </c>
      <c r="V16" s="96">
        <f>$B16*VLOOKUP($A16,Transpose_Avg_me_dw!$O:$AA,5,FALSE)</f>
        <v>-396</v>
      </c>
      <c r="W16" s="96">
        <f>$B16*VLOOKUP($A16,Transpose_Avg_me_dw!$O:$AA,6,FALSE)</f>
        <v>-725.0704225352122</v>
      </c>
      <c r="X16" s="96">
        <f>$B16*VLOOKUP($A16,Transpose_Avg_me_dw!$O:$AA,7,FALSE)</f>
        <v>-524.1176470588252</v>
      </c>
      <c r="Y16" s="96">
        <f>$B16*VLOOKUP($A16,Transpose_Avg_me_dw!$O:$AA,8,FALSE)</f>
        <v>0</v>
      </c>
      <c r="Z16" s="96">
        <f>$B16*VLOOKUP($A16,Transpose_Avg_me_dw!$O:$AA,9,FALSE)</f>
        <v>-707.1428571428588</v>
      </c>
      <c r="AA16" s="96">
        <f>$B16*VLOOKUP($A16,Transpose_Avg_me_dw!$O:$AA,10,FALSE)</f>
        <v>-792</v>
      </c>
      <c r="AB16" s="96">
        <f>$B16*VLOOKUP($A16,Transpose_Avg_me_dw!$O:$AA,11,FALSE)</f>
        <v>-158.40</v>
      </c>
      <c r="AC16" s="96">
        <f>$B16*VLOOKUP($A16,Transpose_Avg_me_dw!$O:$AA,12,FALSE)</f>
        <v>-905.1428571428589</v>
      </c>
      <c r="AD16" s="96">
        <f>$B16*VLOOKUP($A16,Transpose_Avg_me_dw!$O:$AA,13,FALSE)</f>
        <v>-792</v>
      </c>
    </row>
    <row r="17" spans="1:30" ht="15">
      <c r="A17" s="165" t="s">
        <v>259</v>
      </c>
      <c r="B17" s="95">
        <v>-9498</v>
      </c>
      <c r="C17" s="93"/>
      <c r="D17" s="93"/>
      <c r="E17" s="96">
        <f>$B17*VLOOKUP($A17,Transpose_Avg_me_dw!$A:$M,2,FALSE)</f>
        <v>-1053.5212953667717</v>
      </c>
      <c r="F17" s="96">
        <f>$B17*VLOOKUP($A17,Transpose_Avg_me_dw!$A:$M,3,FALSE)</f>
        <v>-1088.581261418825</v>
      </c>
      <c r="G17" s="96">
        <f>$B17*VLOOKUP($A17,Transpose_Avg_me_dw!$A:$M,4,FALSE)</f>
        <v>-1566.4964252471846</v>
      </c>
      <c r="H17" s="96">
        <f>$B17*VLOOKUP($A17,Transpose_Avg_me_dw!$A:$M,5,FALSE)</f>
        <v>-1455.0255351077487</v>
      </c>
      <c r="I17" s="96">
        <f>$B17*VLOOKUP($A17,Transpose_Avg_me_dw!$A:$M,6,FALSE)</f>
        <v>-1314.24829896824</v>
      </c>
      <c r="J17" s="96">
        <f>$B17*VLOOKUP($A17,Transpose_Avg_me_dw!$A:$M,7,FALSE)</f>
        <v>-1303.47145289619</v>
      </c>
      <c r="K17" s="96">
        <f>$B17*VLOOKUP($A17,Transpose_Avg_me_dw!$A:$M,8,FALSE)</f>
        <v>-1033.7776617023333</v>
      </c>
      <c r="L17" s="96">
        <f>$B17*VLOOKUP($A17,Transpose_Avg_me_dw!$A:$M,9,FALSE)</f>
        <v>-1511.4737286520567</v>
      </c>
      <c r="M17" s="96">
        <f>$B17*VLOOKUP($A17,Transpose_Avg_me_dw!$A:$M,10,FALSE)</f>
        <v>-1379.532353579086</v>
      </c>
      <c r="N17" s="96">
        <f>$B17*VLOOKUP($A17,Transpose_Avg_me_dw!$A:$M,11,FALSE)</f>
        <v>-1555.580662124022</v>
      </c>
      <c r="O17" s="96">
        <f>$B17*VLOOKUP($A17,Transpose_Avg_me_dw!$A:$M,12,FALSE)</f>
        <v>-1350.2663358106117</v>
      </c>
      <c r="P17" s="96">
        <f>$B17*VLOOKUP($A17,Transpose_Avg_me_dw!$A:$M,13,FALSE)</f>
        <v>-1016.5201885570422</v>
      </c>
      <c r="Q17" s="96"/>
      <c r="R17" s="96"/>
      <c r="S17" s="96">
        <f>$B17*VLOOKUP($A17,Transpose_Avg_me_dw!$O:$AA,2,FALSE)</f>
        <v>-647.5909090909093</v>
      </c>
      <c r="T17" s="96">
        <f>$B17*VLOOKUP($A17,Transpose_Avg_me_dw!$O:$AA,3,FALSE)</f>
        <v>-1726.9090909090926</v>
      </c>
      <c r="U17" s="96">
        <f>$B17*VLOOKUP($A17,Transpose_Avg_me_dw!$O:$AA,4,FALSE)</f>
        <v>-1758.8888888888873</v>
      </c>
      <c r="V17" s="96">
        <f>$B17*VLOOKUP($A17,Transpose_Avg_me_dw!$O:$AA,5,FALSE)</f>
        <v>-1424.70</v>
      </c>
      <c r="W17" s="96">
        <f>$B17*VLOOKUP($A17,Transpose_Avg_me_dw!$O:$AA,6,FALSE)</f>
        <v>-2140.39436619718</v>
      </c>
      <c r="X17" s="96">
        <f>$B17*VLOOKUP($A17,Transpose_Avg_me_dw!$O:$AA,7,FALSE)</f>
        <v>-1396.7647058823552</v>
      </c>
      <c r="Y17" s="96">
        <f>$B17*VLOOKUP($A17,Transpose_Avg_me_dw!$O:$AA,8,FALSE)</f>
        <v>-1899.60</v>
      </c>
      <c r="Z17" s="96">
        <f>$B17*VLOOKUP($A17,Transpose_Avg_me_dw!$O:$AA,9,FALSE)</f>
        <v>-1696.0714285714325</v>
      </c>
      <c r="AA17" s="96">
        <f>$B17*VLOOKUP($A17,Transpose_Avg_me_dw!$O:$AA,10,FALSE)</f>
        <v>-3799.2000000000003</v>
      </c>
      <c r="AB17" s="96">
        <f>$B17*VLOOKUP($A17,Transpose_Avg_me_dw!$O:$AA,11,FALSE)</f>
        <v>-1139.76</v>
      </c>
      <c r="AC17" s="96">
        <f>$B17*VLOOKUP($A17,Transpose_Avg_me_dw!$O:$AA,12,FALSE)</f>
        <v>-1628.2285714285674</v>
      </c>
      <c r="AD17" s="96">
        <f>$B17*VLOOKUP($A17,Transpose_Avg_me_dw!$O:$AA,13,FALSE)</f>
        <v>0</v>
      </c>
    </row>
    <row r="18" spans="1:30" ht="15">
      <c r="A18" s="165" t="s">
        <v>298</v>
      </c>
      <c r="B18" s="95">
        <v>13299</v>
      </c>
      <c r="C18" s="93"/>
      <c r="D18" s="93"/>
      <c r="E18" s="96">
        <f>$B18*VLOOKUP($A18,Transpose_Avg_me_dw!$A:$M,2,FALSE)</f>
        <v>3924.489628882332</v>
      </c>
      <c r="F18" s="96">
        <f>$B18*VLOOKUP($A18,Transpose_Avg_me_dw!$A:$M,3,FALSE)</f>
        <v>2758.3035674973257</v>
      </c>
      <c r="G18" s="96">
        <f>$B18*VLOOKUP($A18,Transpose_Avg_me_dw!$A:$M,4,FALSE)</f>
        <v>1073.5471031437833</v>
      </c>
      <c r="H18" s="96">
        <f>$B18*VLOOKUP($A18,Transpose_Avg_me_dw!$A:$M,5,FALSE)</f>
        <v>1105.88761932833</v>
      </c>
      <c r="I18" s="96">
        <f>$B18*VLOOKUP($A18,Transpose_Avg_me_dw!$A:$M,6,FALSE)</f>
        <v>1317.6698989058416</v>
      </c>
      <c r="J18" s="96">
        <f>$B18*VLOOKUP($A18,Transpose_Avg_me_dw!$A:$M,7,FALSE)</f>
        <v>860.428890386164</v>
      </c>
      <c r="K18" s="96">
        <f>$B18*VLOOKUP($A18,Transpose_Avg_me_dw!$A:$M,8,FALSE)</f>
        <v>340.3389920112776</v>
      </c>
      <c r="L18" s="96">
        <f>$B18*VLOOKUP($A18,Transpose_Avg_me_dw!$A:$M,9,FALSE)</f>
        <v>319.7539391762447</v>
      </c>
      <c r="M18" s="96">
        <f>$B18*VLOOKUP($A18,Transpose_Avg_me_dw!$A:$M,10,FALSE)</f>
        <v>170.60148809523838</v>
      </c>
      <c r="N18" s="96">
        <f>$B18*VLOOKUP($A18,Transpose_Avg_me_dw!$A:$M,11,FALSE)</f>
        <v>1280.9799186174776</v>
      </c>
      <c r="O18" s="96">
        <f>$B18*VLOOKUP($A18,Transpose_Avg_me_dw!$A:$M,12,FALSE)</f>
        <v>1686.4443459156962</v>
      </c>
      <c r="P18" s="96">
        <f>$B18*VLOOKUP($A18,Transpose_Avg_me_dw!$A:$M,13,FALSE)</f>
        <v>8021.910153647438</v>
      </c>
      <c r="Q18" s="96"/>
      <c r="R18" s="96"/>
      <c r="S18" s="96">
        <f>$B18*VLOOKUP($A18,Transpose_Avg_me_dw!$O:$AA,2,FALSE)</f>
        <v>3324.75</v>
      </c>
      <c r="T18" s="96">
        <f>$B18*VLOOKUP($A18,Transpose_Avg_me_dw!$O:$AA,3,FALSE)</f>
        <v>2115.7499999999986</v>
      </c>
      <c r="U18" s="96">
        <f>$B18*VLOOKUP($A18,Transpose_Avg_me_dw!$O:$AA,4,FALSE)</f>
        <v>985.1111111111114</v>
      </c>
      <c r="V18" s="96">
        <f>$B18*VLOOKUP($A18,Transpose_Avg_me_dw!$O:$AA,5,FALSE)</f>
        <v>664.95</v>
      </c>
      <c r="W18" s="96">
        <f>$B18*VLOOKUP($A18,Transpose_Avg_me_dw!$O:$AA,6,FALSE)</f>
        <v>1311.1690140845064</v>
      </c>
      <c r="X18" s="96">
        <f>$B18*VLOOKUP($A18,Transpose_Avg_me_dw!$O:$AA,7,FALSE)</f>
        <v>977.8676470588238</v>
      </c>
      <c r="Y18" s="96">
        <f>$B18*VLOOKUP($A18,Transpose_Avg_me_dw!$O:$AA,8,FALSE)</f>
        <v>2659.80</v>
      </c>
      <c r="Z18" s="96">
        <f>$B18*VLOOKUP($A18,Transpose_Avg_me_dw!$O:$AA,9,FALSE)</f>
        <v>949.928571428571</v>
      </c>
      <c r="AA18" s="96">
        <f>$B18*VLOOKUP($A18,Transpose_Avg_me_dw!$O:$AA,10,FALSE)</f>
        <v>0</v>
      </c>
      <c r="AB18" s="96">
        <f>$B18*VLOOKUP($A18,Transpose_Avg_me_dw!$O:$AA,11,FALSE)</f>
        <v>2127.84</v>
      </c>
      <c r="AC18" s="96">
        <f>$B18*VLOOKUP($A18,Transpose_Avg_me_dw!$O:$AA,12,FALSE)</f>
        <v>3419.7428571428554</v>
      </c>
      <c r="AD18" s="96">
        <f>$B18*VLOOKUP($A18,Transpose_Avg_me_dw!$O:$AA,13,FALSE)</f>
        <v>7979.40</v>
      </c>
    </row>
    <row r="19" spans="1:30" ht="15">
      <c r="A19" s="165" t="s">
        <v>301</v>
      </c>
      <c r="B19" s="95">
        <v>13790</v>
      </c>
      <c r="C19" s="93"/>
      <c r="D19" s="93"/>
      <c r="E19" s="96">
        <f>$B19*VLOOKUP($A19,Transpose_Avg_me_dw!$A:$M,2,FALSE)</f>
        <v>8138.402830693976</v>
      </c>
      <c r="F19" s="96">
        <f>$B19*VLOOKUP($A19,Transpose_Avg_me_dw!$A:$M,3,FALSE)</f>
        <v>9434.85344055956</v>
      </c>
      <c r="G19" s="96">
        <f>$B19*VLOOKUP($A19,Transpose_Avg_me_dw!$A:$M,4,FALSE)</f>
        <v>11510.785333938964</v>
      </c>
      <c r="H19" s="96">
        <f>$B19*VLOOKUP($A19,Transpose_Avg_me_dw!$A:$M,5,FALSE)</f>
        <v>11687.08058427187</v>
      </c>
      <c r="I19" s="96">
        <f>$B19*VLOOKUP($A19,Transpose_Avg_me_dw!$A:$M,6,FALSE)</f>
        <v>11473.227745442127</v>
      </c>
      <c r="J19" s="96">
        <f>$B19*VLOOKUP($A19,Transpose_Avg_me_dw!$A:$M,7,FALSE)</f>
        <v>12165.919739533192</v>
      </c>
      <c r="K19" s="96">
        <f>$B19*VLOOKUP($A19,Transpose_Avg_me_dw!$A:$M,8,FALSE)</f>
        <v>12934.419255604294</v>
      </c>
      <c r="L19" s="96">
        <f>$B19*VLOOKUP($A19,Transpose_Avg_me_dw!$A:$M,9,FALSE)</f>
        <v>12660.649745233366</v>
      </c>
      <c r="M19" s="96">
        <f>$B19*VLOOKUP($A19,Transpose_Avg_me_dw!$A:$M,10,FALSE)</f>
        <v>13078.637244628155</v>
      </c>
      <c r="N19" s="96">
        <f>$B19*VLOOKUP($A19,Transpose_Avg_me_dw!$A:$M,11,FALSE)</f>
        <v>11757.592583626947</v>
      </c>
      <c r="O19" s="96">
        <f>$B19*VLOOKUP($A19,Transpose_Avg_me_dw!$A:$M,12,FALSE)</f>
        <v>11222.767763145432</v>
      </c>
      <c r="P19" s="96">
        <f>$B19*VLOOKUP($A19,Transpose_Avg_me_dw!$A:$M,13,FALSE)</f>
        <v>4164.615940514764</v>
      </c>
      <c r="Q19" s="96"/>
      <c r="R19" s="96"/>
      <c r="S19" s="96">
        <f>$B19*VLOOKUP($A19,Transpose_Avg_me_dw!$O:$AA,2,FALSE)</f>
        <v>7835.22727272727</v>
      </c>
      <c r="T19" s="96">
        <f>$B19*VLOOKUP($A19,Transpose_Avg_me_dw!$O:$AA,3,FALSE)</f>
        <v>9715.681818181825</v>
      </c>
      <c r="U19" s="96">
        <f>$B19*VLOOKUP($A19,Transpose_Avg_me_dw!$O:$AA,4,FALSE)</f>
        <v>11747.037037037038</v>
      </c>
      <c r="V19" s="96">
        <f>$B19*VLOOKUP($A19,Transpose_Avg_me_dw!$O:$AA,5,FALSE)</f>
        <v>11032</v>
      </c>
      <c r="W19" s="96">
        <f>$B19*VLOOKUP($A19,Transpose_Avg_me_dw!$O:$AA,6,FALSE)</f>
        <v>11847.746478873241</v>
      </c>
      <c r="X19" s="96">
        <f>$B19*VLOOKUP($A19,Transpose_Avg_me_dw!$O:$AA,7,FALSE)</f>
        <v>11964.852941176465</v>
      </c>
      <c r="Y19" s="96">
        <f>$B19*VLOOKUP($A19,Transpose_Avg_me_dw!$O:$AA,8,FALSE)</f>
        <v>11032</v>
      </c>
      <c r="Z19" s="96">
        <f>$B19*VLOOKUP($A19,Transpose_Avg_me_dw!$O:$AA,9,FALSE)</f>
        <v>10835.000000000004</v>
      </c>
      <c r="AA19" s="96">
        <f>$B19*VLOOKUP($A19,Transpose_Avg_me_dw!$O:$AA,10,FALSE)</f>
        <v>13790</v>
      </c>
      <c r="AB19" s="96">
        <f>$B19*VLOOKUP($A19,Transpose_Avg_me_dw!$O:$AA,11,FALSE)</f>
        <v>10480.40</v>
      </c>
      <c r="AC19" s="96">
        <f>$B19*VLOOKUP($A19,Transpose_Avg_me_dw!$O:$AA,12,FALSE)</f>
        <v>9849.999999999996</v>
      </c>
      <c r="AD19" s="96">
        <f>$B19*VLOOKUP($A19,Transpose_Avg_me_dw!$O:$AA,13,FALSE)</f>
        <v>4596.6666666666615</v>
      </c>
    </row>
    <row r="20" spans="1:30" ht="15">
      <c r="A20" s="165" t="s">
        <v>304</v>
      </c>
      <c r="B20" s="95">
        <v>14040</v>
      </c>
      <c r="C20" s="93"/>
      <c r="D20" s="93"/>
      <c r="E20" s="96">
        <f>$B20*VLOOKUP($A20,Transpose_Avg_me_dw!$A:$M,2,FALSE)</f>
        <v>1165.984855754693</v>
      </c>
      <c r="F20" s="96">
        <f>$B20*VLOOKUP($A20,Transpose_Avg_me_dw!$A:$M,3,FALSE)</f>
        <v>921.6833436409029</v>
      </c>
      <c r="G20" s="96">
        <f>$B20*VLOOKUP($A20,Transpose_Avg_me_dw!$A:$M,4,FALSE)</f>
        <v>941.8110575634754</v>
      </c>
      <c r="H20" s="96">
        <f>$B20*VLOOKUP($A20,Transpose_Avg_me_dw!$A:$M,5,FALSE)</f>
        <v>770.1764139241483</v>
      </c>
      <c r="I20" s="96">
        <f>$B20*VLOOKUP($A20,Transpose_Avg_me_dw!$A:$M,6,FALSE)</f>
        <v>730.8054917195619</v>
      </c>
      <c r="J20" s="96">
        <f>$B20*VLOOKUP($A20,Transpose_Avg_me_dw!$A:$M,7,FALSE)</f>
        <v>566.8738935769246</v>
      </c>
      <c r="K20" s="96">
        <f>$B20*VLOOKUP($A20,Transpose_Avg_me_dw!$A:$M,8,FALSE)</f>
        <v>308.6644736842103</v>
      </c>
      <c r="L20" s="96">
        <f>$B20*VLOOKUP($A20,Transpose_Avg_me_dw!$A:$M,9,FALSE)</f>
        <v>741.5697017578444</v>
      </c>
      <c r="M20" s="96">
        <f>$B20*VLOOKUP($A20,Transpose_Avg_me_dw!$A:$M,10,FALSE)</f>
        <v>509.74019942905426</v>
      </c>
      <c r="N20" s="96">
        <f>$B20*VLOOKUP($A20,Transpose_Avg_me_dw!$A:$M,11,FALSE)</f>
        <v>592.5249807364864</v>
      </c>
      <c r="O20" s="96">
        <f>$B20*VLOOKUP($A20,Transpose_Avg_me_dw!$A:$M,12,FALSE)</f>
        <v>655.7700532165595</v>
      </c>
      <c r="P20" s="96">
        <f>$B20*VLOOKUP($A20,Transpose_Avg_me_dw!$A:$M,13,FALSE)</f>
        <v>777.0125027198842</v>
      </c>
      <c r="Q20" s="96"/>
      <c r="R20" s="96"/>
      <c r="S20" s="96">
        <f>$B20*VLOOKUP($A20,Transpose_Avg_me_dw!$O:$AA,2,FALSE)</f>
        <v>1914.5454545454493</v>
      </c>
      <c r="T20" s="96">
        <f>$B20*VLOOKUP($A20,Transpose_Avg_me_dw!$O:$AA,3,FALSE)</f>
        <v>957.2727272727276</v>
      </c>
      <c r="U20" s="96">
        <f>$B20*VLOOKUP($A20,Transpose_Avg_me_dw!$O:$AA,4,FALSE)</f>
        <v>519.9999999999994</v>
      </c>
      <c r="V20" s="96">
        <f>$B20*VLOOKUP($A20,Transpose_Avg_me_dw!$O:$AA,5,FALSE)</f>
        <v>2106</v>
      </c>
      <c r="W20" s="96">
        <f>$B20*VLOOKUP($A20,Transpose_Avg_me_dw!$O:$AA,6,FALSE)</f>
        <v>395.4929577464783</v>
      </c>
      <c r="X20" s="96">
        <f>$B20*VLOOKUP($A20,Transpose_Avg_me_dw!$O:$AA,7,FALSE)</f>
        <v>412.9411764705889</v>
      </c>
      <c r="Y20" s="96">
        <f>$B20*VLOOKUP($A20,Transpose_Avg_me_dw!$O:$AA,8,FALSE)</f>
        <v>0</v>
      </c>
      <c r="Z20" s="96">
        <f>$B20*VLOOKUP($A20,Transpose_Avg_me_dw!$O:$AA,9,FALSE)</f>
        <v>1504.2857142857122</v>
      </c>
      <c r="AA20" s="96">
        <f>$B20*VLOOKUP($A20,Transpose_Avg_me_dw!$O:$AA,10,FALSE)</f>
        <v>0</v>
      </c>
      <c r="AB20" s="96">
        <f>$B20*VLOOKUP($A20,Transpose_Avg_me_dw!$O:$AA,11,FALSE)</f>
        <v>561.60</v>
      </c>
      <c r="AC20" s="96">
        <f>$B20*VLOOKUP($A20,Transpose_Avg_me_dw!$O:$AA,12,FALSE)</f>
        <v>401.1428571428575</v>
      </c>
      <c r="AD20" s="96">
        <f>$B20*VLOOKUP($A20,Transpose_Avg_me_dw!$O:$AA,13,FALSE)</f>
        <v>467.9999999999995</v>
      </c>
    </row>
    <row r="21" spans="1:30" ht="15">
      <c r="A21" s="165" t="s">
        <v>293</v>
      </c>
      <c r="B21" s="95">
        <v>12654</v>
      </c>
      <c r="C21" s="93"/>
      <c r="D21" s="93"/>
      <c r="E21" s="96">
        <f>$B21*VLOOKUP($A21,Transpose_Avg_me_dw!$A:$M,2,FALSE)</f>
        <v>1088.1716191323187</v>
      </c>
      <c r="F21" s="96">
        <f>$B21*VLOOKUP($A21,Transpose_Avg_me_dw!$A:$M,3,FALSE)</f>
        <v>912.399456876785</v>
      </c>
      <c r="G21" s="96">
        <f>$B21*VLOOKUP($A21,Transpose_Avg_me_dw!$A:$M,4,FALSE)</f>
        <v>454.52458517341324</v>
      </c>
      <c r="H21" s="96">
        <f>$B21*VLOOKUP($A21,Transpose_Avg_me_dw!$A:$M,5,FALSE)</f>
        <v>340.4351832228794</v>
      </c>
      <c r="I21" s="96">
        <f>$B21*VLOOKUP($A21,Transpose_Avg_me_dw!$A:$M,6,FALSE)</f>
        <v>293.44311876551654</v>
      </c>
      <c r="J21" s="96">
        <f>$B21*VLOOKUP($A21,Transpose_Avg_me_dw!$A:$M,7,FALSE)</f>
        <v>161.83402496274746</v>
      </c>
      <c r="K21" s="96">
        <f>$B21*VLOOKUP($A21,Transpose_Avg_me_dw!$A:$M,8,FALSE)</f>
        <v>35.15000000000003</v>
      </c>
      <c r="L21" s="96">
        <f>$B21*VLOOKUP($A21,Transpose_Avg_me_dw!$A:$M,9,FALSE)</f>
        <v>141.0542557932262</v>
      </c>
      <c r="M21" s="96">
        <f>$B21*VLOOKUP($A21,Transpose_Avg_me_dw!$A:$M,10,FALSE)</f>
        <v>166.3216533466528</v>
      </c>
      <c r="N21" s="96">
        <f>$B21*VLOOKUP($A21,Transpose_Avg_me_dw!$A:$M,11,FALSE)</f>
        <v>197.4126984889782</v>
      </c>
      <c r="O21" s="96">
        <f>$B21*VLOOKUP($A21,Transpose_Avg_me_dw!$A:$M,12,FALSE)</f>
        <v>132.68385235281423</v>
      </c>
      <c r="P21" s="96">
        <f>$B21*VLOOKUP($A21,Transpose_Avg_me_dw!$A:$M,13,FALSE)</f>
        <v>570.4996843093787</v>
      </c>
      <c r="Q21" s="96"/>
      <c r="R21" s="96"/>
      <c r="S21" s="96">
        <f>$B21*VLOOKUP($A21,Transpose_Avg_me_dw!$O:$AA,2,FALSE)</f>
        <v>2588.3181818181874</v>
      </c>
      <c r="T21" s="96">
        <f>$B21*VLOOKUP($A21,Transpose_Avg_me_dw!$O:$AA,3,FALSE)</f>
        <v>1437.95454545455</v>
      </c>
      <c r="U21" s="96">
        <f>$B21*VLOOKUP($A21,Transpose_Avg_me_dw!$O:$AA,4,FALSE)</f>
        <v>0</v>
      </c>
      <c r="V21" s="96">
        <f>$B21*VLOOKUP($A21,Transpose_Avg_me_dw!$O:$AA,5,FALSE)</f>
        <v>0</v>
      </c>
      <c r="W21" s="96">
        <f>$B21*VLOOKUP($A21,Transpose_Avg_me_dw!$O:$AA,6,FALSE)</f>
        <v>356.4507042253516</v>
      </c>
      <c r="X21" s="96">
        <f>$B21*VLOOKUP($A21,Transpose_Avg_me_dw!$O:$AA,7,FALSE)</f>
        <v>372.17647058823593</v>
      </c>
      <c r="Y21" s="96">
        <f>$B21*VLOOKUP($A21,Transpose_Avg_me_dw!$O:$AA,8,FALSE)</f>
        <v>0</v>
      </c>
      <c r="Z21" s="96">
        <f>$B21*VLOOKUP($A21,Transpose_Avg_me_dw!$O:$AA,9,FALSE)</f>
        <v>0</v>
      </c>
      <c r="AA21" s="96">
        <f>$B21*VLOOKUP($A21,Transpose_Avg_me_dw!$O:$AA,10,FALSE)</f>
        <v>0</v>
      </c>
      <c r="AB21" s="96">
        <f>$B21*VLOOKUP($A21,Transpose_Avg_me_dw!$O:$AA,11,FALSE)</f>
        <v>506.16</v>
      </c>
      <c r="AC21" s="96">
        <f>$B21*VLOOKUP($A21,Transpose_Avg_me_dw!$O:$AA,12,FALSE)</f>
        <v>0</v>
      </c>
      <c r="AD21" s="96">
        <f>$B21*VLOOKUP($A21,Transpose_Avg_me_dw!$O:$AA,13,FALSE)</f>
        <v>843.6000000000004</v>
      </c>
    </row>
    <row r="22" spans="1:30" ht="15">
      <c r="A22" s="165" t="s">
        <v>305</v>
      </c>
      <c r="B22" s="95">
        <v>-777.70</v>
      </c>
      <c r="C22" s="93"/>
      <c r="D22" s="93"/>
      <c r="E22" s="96">
        <f>$B22*VLOOKUP($A22,Transpose_Avg_me_dw!$A:$M,2,FALSE)</f>
        <v>-343.6776469799433</v>
      </c>
      <c r="F22" s="96">
        <f>$B22*VLOOKUP($A22,Transpose_Avg_me_dw!$A:$M,3,FALSE)</f>
        <v>-384.20943375558164</v>
      </c>
      <c r="G22" s="96">
        <f>$B22*VLOOKUP($A22,Transpose_Avg_me_dw!$A:$M,4,FALSE)</f>
        <v>-335.00669096656515</v>
      </c>
      <c r="H22" s="96">
        <f>$B22*VLOOKUP($A22,Transpose_Avg_me_dw!$A:$M,5,FALSE)</f>
        <v>-396.0893184911596</v>
      </c>
      <c r="I22" s="96">
        <f>$B22*VLOOKUP($A22,Transpose_Avg_me_dw!$A:$M,6,FALSE)</f>
        <v>-284.94577007813376</v>
      </c>
      <c r="J22" s="96">
        <f>$B22*VLOOKUP($A22,Transpose_Avg_me_dw!$A:$M,7,FALSE)</f>
        <v>-436.22988035601895</v>
      </c>
      <c r="K22" s="96">
        <f>$B22*VLOOKUP($A22,Transpose_Avg_me_dw!$A:$M,8,FALSE)</f>
        <v>-434.78521250374854</v>
      </c>
      <c r="L22" s="96">
        <f>$B22*VLOOKUP($A22,Transpose_Avg_me_dw!$A:$M,9,FALSE)</f>
        <v>-443.60139276721475</v>
      </c>
      <c r="M22" s="96">
        <f>$B22*VLOOKUP($A22,Transpose_Avg_me_dw!$A:$M,10,FALSE)</f>
        <v>-445.063755006979</v>
      </c>
      <c r="N22" s="96">
        <f>$B22*VLOOKUP($A22,Transpose_Avg_me_dw!$A:$M,11,FALSE)</f>
        <v>-324.12385267191956</v>
      </c>
      <c r="O22" s="96">
        <f>$B22*VLOOKUP($A22,Transpose_Avg_me_dw!$A:$M,12,FALSE)</f>
        <v>-327.7919748374547</v>
      </c>
      <c r="P22" s="96">
        <f>$B22*VLOOKUP($A22,Transpose_Avg_me_dw!$A:$M,13,FALSE)</f>
        <v>-288.19435782160883</v>
      </c>
      <c r="Q22" s="96"/>
      <c r="R22" s="96"/>
      <c r="S22" s="96">
        <f>$B22*VLOOKUP($A22,Transpose_Avg_me_dw!$O:$AA,2,FALSE)</f>
        <v>-388.85</v>
      </c>
      <c r="T22" s="96">
        <f>$B22*VLOOKUP($A22,Transpose_Avg_me_dw!$O:$AA,3,FALSE)</f>
        <v>-406.52500000000026</v>
      </c>
      <c r="U22" s="96">
        <f>$B22*VLOOKUP($A22,Transpose_Avg_me_dw!$O:$AA,4,FALSE)</f>
        <v>-460.8592592592596</v>
      </c>
      <c r="V22" s="96">
        <f>$B22*VLOOKUP($A22,Transpose_Avg_me_dw!$O:$AA,5,FALSE)</f>
        <v>-349.965</v>
      </c>
      <c r="W22" s="96">
        <f>$B22*VLOOKUP($A22,Transpose_Avg_me_dw!$O:$AA,6,FALSE)</f>
        <v>-251.93098591549298</v>
      </c>
      <c r="X22" s="96">
        <f>$B22*VLOOKUP($A22,Transpose_Avg_me_dw!$O:$AA,7,FALSE)</f>
        <v>-400.28676470588226</v>
      </c>
      <c r="Y22" s="96">
        <f>$B22*VLOOKUP($A22,Transpose_Avg_me_dw!$O:$AA,8,FALSE)</f>
        <v>-466.62</v>
      </c>
      <c r="Z22" s="96">
        <f>$B22*VLOOKUP($A22,Transpose_Avg_me_dw!$O:$AA,9,FALSE)</f>
        <v>-416.6250000000003</v>
      </c>
      <c r="AA22" s="96">
        <f>$B22*VLOOKUP($A22,Transpose_Avg_me_dw!$O:$AA,10,FALSE)</f>
        <v>-155.54000000000002</v>
      </c>
      <c r="AB22" s="96">
        <f>$B22*VLOOKUP($A22,Transpose_Avg_me_dw!$O:$AA,11,FALSE)</f>
        <v>-466.62</v>
      </c>
      <c r="AC22" s="96">
        <f>$B22*VLOOKUP($A22,Transpose_Avg_me_dw!$O:$AA,12,FALSE)</f>
        <v>-266.64000000000016</v>
      </c>
      <c r="AD22" s="96">
        <f>$B22*VLOOKUP($A22,Transpose_Avg_me_dw!$O:$AA,13,FALSE)</f>
        <v>-259.23333333333306</v>
      </c>
    </row>
    <row r="23" spans="1:30" ht="15">
      <c r="A23" s="165" t="s">
        <v>306</v>
      </c>
      <c r="B23" s="95">
        <v>-2595</v>
      </c>
      <c r="C23" s="93"/>
      <c r="D23" s="93"/>
      <c r="E23" s="96">
        <f>$B23*VLOOKUP($A23,Transpose_Avg_me_dw!$A:$M,2,FALSE)</f>
        <v>-518.7422487001859</v>
      </c>
      <c r="F23" s="96">
        <f>$B23*VLOOKUP($A23,Transpose_Avg_me_dw!$A:$M,3,FALSE)</f>
        <v>-368.3837316397342</v>
      </c>
      <c r="G23" s="96">
        <f>$B23*VLOOKUP($A23,Transpose_Avg_me_dw!$A:$M,4,FALSE)</f>
        <v>-397.8748865217469</v>
      </c>
      <c r="H23" s="96">
        <f>$B23*VLOOKUP($A23,Transpose_Avg_me_dw!$A:$M,5,FALSE)</f>
        <v>-406.18558934221437</v>
      </c>
      <c r="I23" s="96">
        <f>$B23*VLOOKUP($A23,Transpose_Avg_me_dw!$A:$M,6,FALSE)</f>
        <v>-330.1571022151852</v>
      </c>
      <c r="J23" s="96">
        <f>$B23*VLOOKUP($A23,Transpose_Avg_me_dw!$A:$M,7,FALSE)</f>
        <v>-322.61607921778705</v>
      </c>
      <c r="K23" s="96">
        <f>$B23*VLOOKUP($A23,Transpose_Avg_me_dw!$A:$M,8,FALSE)</f>
        <v>-418.82117302470954</v>
      </c>
      <c r="L23" s="96">
        <f>$B23*VLOOKUP($A23,Transpose_Avg_me_dw!$A:$M,9,FALSE)</f>
        <v>-337.16363044994523</v>
      </c>
      <c r="M23" s="96">
        <f>$B23*VLOOKUP($A23,Transpose_Avg_me_dw!$A:$M,10,FALSE)</f>
        <v>-374.4775185666731</v>
      </c>
      <c r="N23" s="96">
        <f>$B23*VLOOKUP($A23,Transpose_Avg_me_dw!$A:$M,11,FALSE)</f>
        <v>-385.7197407921653</v>
      </c>
      <c r="O23" s="96">
        <f>$B23*VLOOKUP($A23,Transpose_Avg_me_dw!$A:$M,12,FALSE)</f>
        <v>-398.33846129022845</v>
      </c>
      <c r="P23" s="96">
        <f>$B23*VLOOKUP($A23,Transpose_Avg_me_dw!$A:$M,13,FALSE)</f>
        <v>-411.78653286430955</v>
      </c>
      <c r="Q23" s="96"/>
      <c r="R23" s="96"/>
      <c r="S23" s="96">
        <f>$B23*VLOOKUP($A23,Transpose_Avg_me_dw!$O:$AA,2,FALSE)</f>
        <v>-294.88636363636454</v>
      </c>
      <c r="T23" s="96">
        <f>$B23*VLOOKUP($A23,Transpose_Avg_me_dw!$O:$AA,3,FALSE)</f>
        <v>-530.7954545454558</v>
      </c>
      <c r="U23" s="96">
        <f>$B23*VLOOKUP($A23,Transpose_Avg_me_dw!$O:$AA,4,FALSE)</f>
        <v>-384.44444444444406</v>
      </c>
      <c r="V23" s="96">
        <f>$B23*VLOOKUP($A23,Transpose_Avg_me_dw!$O:$AA,5,FALSE)</f>
        <v>-389.25</v>
      </c>
      <c r="W23" s="96">
        <f>$B23*VLOOKUP($A23,Transpose_Avg_me_dw!$O:$AA,6,FALSE)</f>
        <v>-219.29577464788724</v>
      </c>
      <c r="X23" s="96">
        <f>$B23*VLOOKUP($A23,Transpose_Avg_me_dw!$O:$AA,7,FALSE)</f>
        <v>-343.45588235294224</v>
      </c>
      <c r="Y23" s="96">
        <f>$B23*VLOOKUP($A23,Transpose_Avg_me_dw!$O:$AA,8,FALSE)</f>
        <v>0</v>
      </c>
      <c r="Z23" s="96">
        <f>$B23*VLOOKUP($A23,Transpose_Avg_me_dw!$O:$AA,9,FALSE)</f>
        <v>-278.03571428571394</v>
      </c>
      <c r="AA23" s="96">
        <f>$B23*VLOOKUP($A23,Transpose_Avg_me_dw!$O:$AA,10,FALSE)</f>
        <v>-1557</v>
      </c>
      <c r="AB23" s="96">
        <f>$B23*VLOOKUP($A23,Transpose_Avg_me_dw!$O:$AA,11,FALSE)</f>
        <v>-207.60</v>
      </c>
      <c r="AC23" s="96">
        <f>$B23*VLOOKUP($A23,Transpose_Avg_me_dw!$O:$AA,12,FALSE)</f>
        <v>-593.1428571428582</v>
      </c>
      <c r="AD23" s="96">
        <f>$B23*VLOOKUP($A23,Transpose_Avg_me_dw!$O:$AA,13,FALSE)</f>
        <v>-951.5000000000008</v>
      </c>
    </row>
    <row r="24" spans="1:30" ht="15">
      <c r="A24" s="165" t="s">
        <v>307</v>
      </c>
      <c r="B24" s="95">
        <v>2103</v>
      </c>
      <c r="C24" s="93"/>
      <c r="D24" s="93"/>
      <c r="E24" s="96">
        <f>$B24*VLOOKUP($A24,Transpose_Avg_me_dw!$A:$M,2,FALSE)</f>
        <v>129.90030835440172</v>
      </c>
      <c r="F24" s="96">
        <f>$B24*VLOOKUP($A24,Transpose_Avg_me_dw!$A:$M,3,FALSE)</f>
        <v>75.16250747035636</v>
      </c>
      <c r="G24" s="96">
        <f>$B24*VLOOKUP($A24,Transpose_Avg_me_dw!$A:$M,4,FALSE)</f>
        <v>106.44881066005912</v>
      </c>
      <c r="H24" s="96">
        <f>$B24*VLOOKUP($A24,Transpose_Avg_me_dw!$A:$M,5,FALSE)</f>
        <v>82.32742530297128</v>
      </c>
      <c r="I24" s="96">
        <f>$B24*VLOOKUP($A24,Transpose_Avg_me_dw!$A:$M,6,FALSE)</f>
        <v>86.76848350929474</v>
      </c>
      <c r="J24" s="96">
        <f>$B24*VLOOKUP($A24,Transpose_Avg_me_dw!$A:$M,7,FALSE)</f>
        <v>89.14623937436335</v>
      </c>
      <c r="K24" s="96">
        <f>$B24*VLOOKUP($A24,Transpose_Avg_me_dw!$A:$M,8,FALSE)</f>
        <v>41.86527777777776</v>
      </c>
      <c r="L24" s="96">
        <f>$B24*VLOOKUP($A24,Transpose_Avg_me_dw!$A:$M,9,FALSE)</f>
        <v>68.30317964658728</v>
      </c>
      <c r="M24" s="96">
        <f>$B24*VLOOKUP($A24,Transpose_Avg_me_dw!$A:$M,10,FALSE)</f>
        <v>76.3698884454255</v>
      </c>
      <c r="N24" s="96">
        <f>$B24*VLOOKUP($A24,Transpose_Avg_me_dw!$A:$M,11,FALSE)</f>
        <v>81.75931564960719</v>
      </c>
      <c r="O24" s="96">
        <f>$B24*VLOOKUP($A24,Transpose_Avg_me_dw!$A:$M,12,FALSE)</f>
        <v>128.541542056819</v>
      </c>
      <c r="P24" s="96">
        <f>$B24*VLOOKUP($A24,Transpose_Avg_me_dw!$A:$M,13,FALSE)</f>
        <v>81.13951428385424</v>
      </c>
      <c r="Q24" s="96"/>
      <c r="R24" s="96"/>
      <c r="S24" s="96">
        <f>$B24*VLOOKUP($A24,Transpose_Avg_me_dw!$O:$AA,2,FALSE)</f>
        <v>143.38636363636368</v>
      </c>
      <c r="T24" s="96">
        <f>$B24*VLOOKUP($A24,Transpose_Avg_me_dw!$O:$AA,3,FALSE)</f>
        <v>95.59090909090918</v>
      </c>
      <c r="U24" s="96">
        <f>$B24*VLOOKUP($A24,Transpose_Avg_me_dw!$O:$AA,4,FALSE)</f>
        <v>0</v>
      </c>
      <c r="V24" s="96">
        <f>$B24*VLOOKUP($A24,Transpose_Avg_me_dw!$O:$AA,5,FALSE)</f>
        <v>210.30</v>
      </c>
      <c r="W24" s="96">
        <f>$B24*VLOOKUP($A24,Transpose_Avg_me_dw!$O:$AA,6,FALSE)</f>
        <v>59.23943661971823</v>
      </c>
      <c r="X24" s="96">
        <f>$B24*VLOOKUP($A24,Transpose_Avg_me_dw!$O:$AA,7,FALSE)</f>
        <v>154.6323529411765</v>
      </c>
      <c r="Y24" s="96">
        <f>$B24*VLOOKUP($A24,Transpose_Avg_me_dw!$O:$AA,8,FALSE)</f>
        <v>0</v>
      </c>
      <c r="Z24" s="96">
        <f>$B24*VLOOKUP($A24,Transpose_Avg_me_dw!$O:$AA,9,FALSE)</f>
        <v>150.21428571428564</v>
      </c>
      <c r="AA24" s="96">
        <f>$B24*VLOOKUP($A24,Transpose_Avg_me_dw!$O:$AA,10,FALSE)</f>
        <v>0</v>
      </c>
      <c r="AB24" s="96">
        <f>$B24*VLOOKUP($A24,Transpose_Avg_me_dw!$O:$AA,11,FALSE)</f>
        <v>84.12</v>
      </c>
      <c r="AC24" s="96">
        <f>$B24*VLOOKUP($A24,Transpose_Avg_me_dw!$O:$AA,12,FALSE)</f>
        <v>120.17142857142848</v>
      </c>
      <c r="AD24" s="96">
        <f>$B24*VLOOKUP($A24,Transpose_Avg_me_dw!$O:$AA,13,FALSE)</f>
        <v>70.09999999999992</v>
      </c>
    </row>
    <row r="25" spans="1:30" ht="15">
      <c r="A25" s="165" t="s">
        <v>308</v>
      </c>
      <c r="B25" s="95">
        <v>3634</v>
      </c>
      <c r="C25" s="93"/>
      <c r="D25" s="93"/>
      <c r="E25" s="96">
        <f>$B25*VLOOKUP($A25,Transpose_Avg_me_dw!$A:$M,2,FALSE)</f>
        <v>317.9696555457697</v>
      </c>
      <c r="F25" s="96">
        <f>$B25*VLOOKUP($A25,Transpose_Avg_me_dw!$A:$M,3,FALSE)</f>
        <v>296.0076357541712</v>
      </c>
      <c r="G25" s="96">
        <f>$B25*VLOOKUP($A25,Transpose_Avg_me_dw!$A:$M,4,FALSE)</f>
        <v>391.87892645670695</v>
      </c>
      <c r="H25" s="96">
        <f>$B25*VLOOKUP($A25,Transpose_Avg_me_dw!$A:$M,5,FALSE)</f>
        <v>361.45678678308167</v>
      </c>
      <c r="I25" s="96">
        <f>$B25*VLOOKUP($A25,Transpose_Avg_me_dw!$A:$M,6,FALSE)</f>
        <v>383.65146309936256</v>
      </c>
      <c r="J25" s="96">
        <f>$B25*VLOOKUP($A25,Transpose_Avg_me_dw!$A:$M,7,FALSE)</f>
        <v>339.41770468289434</v>
      </c>
      <c r="K25" s="96">
        <f>$B25*VLOOKUP($A25,Transpose_Avg_me_dw!$A:$M,8,FALSE)</f>
        <v>377.0526534016656</v>
      </c>
      <c r="L25" s="96">
        <f>$B25*VLOOKUP($A25,Transpose_Avg_me_dw!$A:$M,9,FALSE)</f>
        <v>291.7495301843153</v>
      </c>
      <c r="M25" s="96">
        <f>$B25*VLOOKUP($A25,Transpose_Avg_me_dw!$A:$M,10,FALSE)</f>
        <v>322.7823216874334</v>
      </c>
      <c r="N25" s="96">
        <f>$B25*VLOOKUP($A25,Transpose_Avg_me_dw!$A:$M,11,FALSE)</f>
        <v>335.6368730201333</v>
      </c>
      <c r="O25" s="96">
        <f>$B25*VLOOKUP($A25,Transpose_Avg_me_dw!$A:$M,12,FALSE)</f>
        <v>460.1543149550691</v>
      </c>
      <c r="P25" s="96">
        <f>$B25*VLOOKUP($A25,Transpose_Avg_me_dw!$A:$M,13,FALSE)</f>
        <v>436.90714445623667</v>
      </c>
      <c r="Q25" s="96"/>
      <c r="R25" s="96"/>
      <c r="S25" s="96">
        <f>$B25*VLOOKUP($A25,Transpose_Avg_me_dw!$O:$AA,2,FALSE)</f>
        <v>0</v>
      </c>
      <c r="T25" s="96">
        <f>$B25*VLOOKUP($A25,Transpose_Avg_me_dw!$O:$AA,3,FALSE)</f>
        <v>82.590909090909</v>
      </c>
      <c r="U25" s="96">
        <f>$B25*VLOOKUP($A25,Transpose_Avg_me_dw!$O:$AA,4,FALSE)</f>
        <v>134.59259259259247</v>
      </c>
      <c r="V25" s="96">
        <f>$B25*VLOOKUP($A25,Transpose_Avg_me_dw!$O:$AA,5,FALSE)</f>
        <v>545.10</v>
      </c>
      <c r="W25" s="96">
        <f>$B25*VLOOKUP($A25,Transpose_Avg_me_dw!$O:$AA,6,FALSE)</f>
        <v>511.8309859154922</v>
      </c>
      <c r="X25" s="96">
        <f>$B25*VLOOKUP($A25,Transpose_Avg_me_dw!$O:$AA,7,FALSE)</f>
        <v>267.2058823529412</v>
      </c>
      <c r="Y25" s="96">
        <f>$B25*VLOOKUP($A25,Transpose_Avg_me_dw!$O:$AA,8,FALSE)</f>
        <v>1453.60</v>
      </c>
      <c r="Z25" s="96">
        <f>$B25*VLOOKUP($A25,Transpose_Avg_me_dw!$O:$AA,9,FALSE)</f>
        <v>389.3571428571423</v>
      </c>
      <c r="AA25" s="96">
        <f>$B25*VLOOKUP($A25,Transpose_Avg_me_dw!$O:$AA,10,FALSE)</f>
        <v>0</v>
      </c>
      <c r="AB25" s="96">
        <f>$B25*VLOOKUP($A25,Transpose_Avg_me_dw!$O:$AA,11,FALSE)</f>
        <v>145.36</v>
      </c>
      <c r="AC25" s="96">
        <f>$B25*VLOOKUP($A25,Transpose_Avg_me_dw!$O:$AA,12,FALSE)</f>
        <v>311.48571428571427</v>
      </c>
      <c r="AD25" s="96">
        <f>$B25*VLOOKUP($A25,Transpose_Avg_me_dw!$O:$AA,13,FALSE)</f>
        <v>242.26666666666677</v>
      </c>
    </row>
    <row r="26" spans="1:30" ht="15">
      <c r="A26" s="165" t="s">
        <v>309</v>
      </c>
      <c r="B26" s="95">
        <v>554.50</v>
      </c>
      <c r="C26" s="93"/>
      <c r="D26" s="93"/>
      <c r="E26" s="96">
        <f>$B26*VLOOKUP($A26,Transpose_Avg_me_dw!$A:$M,2,FALSE)</f>
        <v>70.0856912205356</v>
      </c>
      <c r="F26" s="96">
        <f>$B26*VLOOKUP($A26,Transpose_Avg_me_dw!$A:$M,3,FALSE)</f>
        <v>73.1426649168859</v>
      </c>
      <c r="G26" s="96">
        <f>$B26*VLOOKUP($A26,Transpose_Avg_me_dw!$A:$M,4,FALSE)</f>
        <v>87.95880474923729</v>
      </c>
      <c r="H26" s="96">
        <f>$B26*VLOOKUP($A26,Transpose_Avg_me_dw!$A:$M,5,FALSE)</f>
        <v>52.486617643730085</v>
      </c>
      <c r="I26" s="96">
        <f>$B26*VLOOKUP($A26,Transpose_Avg_me_dw!$A:$M,6,FALSE)</f>
        <v>134.20809312018594</v>
      </c>
      <c r="J26" s="96">
        <f>$B26*VLOOKUP($A26,Transpose_Avg_me_dw!$A:$M,7,FALSE)</f>
        <v>35.13407432631688</v>
      </c>
      <c r="K26" s="96">
        <f>$B26*VLOOKUP($A26,Transpose_Avg_me_dw!$A:$M,8,FALSE)</f>
        <v>53.122601525849895</v>
      </c>
      <c r="L26" s="96">
        <f>$B26*VLOOKUP($A26,Transpose_Avg_me_dw!$A:$M,9,FALSE)</f>
        <v>52.05010650503149</v>
      </c>
      <c r="M26" s="96">
        <f>$B26*VLOOKUP($A26,Transpose_Avg_me_dw!$A:$M,10,FALSE)</f>
        <v>39.377856283263746</v>
      </c>
      <c r="N26" s="96">
        <f>$B26*VLOOKUP($A26,Transpose_Avg_me_dw!$A:$M,11,FALSE)</f>
        <v>88.86437211177162</v>
      </c>
      <c r="O26" s="96">
        <f>$B26*VLOOKUP($A26,Transpose_Avg_me_dw!$A:$M,12,FALSE)</f>
        <v>70.16452593508897</v>
      </c>
      <c r="P26" s="96">
        <f>$B26*VLOOKUP($A26,Transpose_Avg_me_dw!$A:$M,13,FALSE)</f>
        <v>88.38093724102922</v>
      </c>
      <c r="Q26" s="96"/>
      <c r="R26" s="96"/>
      <c r="S26" s="96">
        <f>$B26*VLOOKUP($A26,Transpose_Avg_me_dw!$O:$AA,2,FALSE)</f>
        <v>50.4090909090909</v>
      </c>
      <c r="T26" s="96">
        <f>$B26*VLOOKUP($A26,Transpose_Avg_me_dw!$O:$AA,3,FALSE)</f>
        <v>37.806818181818194</v>
      </c>
      <c r="U26" s="96">
        <f>$B26*VLOOKUP($A26,Transpose_Avg_me_dw!$O:$AA,4,FALSE)</f>
        <v>41.07407407407409</v>
      </c>
      <c r="V26" s="96">
        <f>$B26*VLOOKUP($A26,Transpose_Avg_me_dw!$O:$AA,5,FALSE)</f>
        <v>83.175</v>
      </c>
      <c r="W26" s="96">
        <f>$B26*VLOOKUP($A26,Transpose_Avg_me_dw!$O:$AA,6,FALSE)</f>
        <v>132.7676056338029</v>
      </c>
      <c r="X26" s="96">
        <f>$B26*VLOOKUP($A26,Transpose_Avg_me_dw!$O:$AA,7,FALSE)</f>
        <v>81.54411764705895</v>
      </c>
      <c r="Y26" s="96">
        <f>$B26*VLOOKUP($A26,Transpose_Avg_me_dw!$O:$AA,8,FALSE)</f>
        <v>0</v>
      </c>
      <c r="Z26" s="96">
        <f>$B26*VLOOKUP($A26,Transpose_Avg_me_dw!$O:$AA,9,FALSE)</f>
        <v>59.41071428571421</v>
      </c>
      <c r="AA26" s="96">
        <f>$B26*VLOOKUP($A26,Transpose_Avg_me_dw!$O:$AA,10,FALSE)</f>
        <v>0</v>
      </c>
      <c r="AB26" s="96">
        <f>$B26*VLOOKUP($A26,Transpose_Avg_me_dw!$O:$AA,11,FALSE)</f>
        <v>88.72</v>
      </c>
      <c r="AC26" s="96">
        <f>$B26*VLOOKUP($A26,Transpose_Avg_me_dw!$O:$AA,12,FALSE)</f>
        <v>95.05714285714262</v>
      </c>
      <c r="AD26" s="96">
        <f>$B26*VLOOKUP($A26,Transpose_Avg_me_dw!$O:$AA,13,FALSE)</f>
        <v>73.93333333333315</v>
      </c>
    </row>
    <row r="27" spans="1:30" ht="15">
      <c r="A27" s="165" t="s">
        <v>310</v>
      </c>
      <c r="B27" s="95">
        <v>9666</v>
      </c>
      <c r="C27" s="93"/>
      <c r="D27" s="93"/>
      <c r="E27" s="96">
        <f>$B27*VLOOKUP($A27,Transpose_Avg_me_dw!$A:$M,2,FALSE)</f>
        <v>421.77225224666574</v>
      </c>
      <c r="F27" s="96">
        <f>$B27*VLOOKUP($A27,Transpose_Avg_me_dw!$A:$M,3,FALSE)</f>
        <v>314.6711653826873</v>
      </c>
      <c r="G27" s="96">
        <f>$B27*VLOOKUP($A27,Transpose_Avg_me_dw!$A:$M,4,FALSE)</f>
        <v>362.68601723043383</v>
      </c>
      <c r="H27" s="96">
        <f>$B27*VLOOKUP($A27,Transpose_Avg_me_dw!$A:$M,5,FALSE)</f>
        <v>309.9165595628671</v>
      </c>
      <c r="I27" s="96">
        <f>$B27*VLOOKUP($A27,Transpose_Avg_me_dw!$A:$M,6,FALSE)</f>
        <v>847.5326671097803</v>
      </c>
      <c r="J27" s="96">
        <f>$B27*VLOOKUP($A27,Transpose_Avg_me_dw!$A:$M,7,FALSE)</f>
        <v>249.70024225481183</v>
      </c>
      <c r="K27" s="96">
        <f>$B27*VLOOKUP($A27,Transpose_Avg_me_dw!$A:$M,8,FALSE)</f>
        <v>103.48437499999983</v>
      </c>
      <c r="L27" s="96">
        <f>$B27*VLOOKUP($A27,Transpose_Avg_me_dw!$A:$M,9,FALSE)</f>
        <v>160.05620875463794</v>
      </c>
      <c r="M27" s="96">
        <f>$B27*VLOOKUP($A27,Transpose_Avg_me_dw!$A:$M,10,FALSE)</f>
        <v>73.83750000000002</v>
      </c>
      <c r="N27" s="96">
        <f>$B27*VLOOKUP($A27,Transpose_Avg_me_dw!$A:$M,11,FALSE)</f>
        <v>603.1777582555779</v>
      </c>
      <c r="O27" s="96">
        <f>$B27*VLOOKUP($A27,Transpose_Avg_me_dw!$A:$M,12,FALSE)</f>
        <v>320.12566809840195</v>
      </c>
      <c r="P27" s="96">
        <f>$B27*VLOOKUP($A27,Transpose_Avg_me_dw!$A:$M,13,FALSE)</f>
        <v>653.5041017444372</v>
      </c>
      <c r="Q27" s="96"/>
      <c r="R27" s="96"/>
      <c r="S27" s="96">
        <f>$B27*VLOOKUP($A27,Transpose_Avg_me_dw!$O:$AA,2,FALSE)</f>
        <v>439.3636363636368</v>
      </c>
      <c r="T27" s="96">
        <f>$B27*VLOOKUP($A27,Transpose_Avg_me_dw!$O:$AA,3,FALSE)</f>
        <v>219.68181818181793</v>
      </c>
      <c r="U27" s="96">
        <f>$B27*VLOOKUP($A27,Transpose_Avg_me_dw!$O:$AA,4,FALSE)</f>
        <v>1073.9999999999989</v>
      </c>
      <c r="V27" s="96">
        <f>$B27*VLOOKUP($A27,Transpose_Avg_me_dw!$O:$AA,5,FALSE)</f>
        <v>0</v>
      </c>
      <c r="W27" s="96">
        <f>$B27*VLOOKUP($A27,Transpose_Avg_me_dw!$O:$AA,6,FALSE)</f>
        <v>1225.2676056338057</v>
      </c>
      <c r="X27" s="96">
        <f>$B27*VLOOKUP($A27,Transpose_Avg_me_dw!$O:$AA,7,FALSE)</f>
        <v>0</v>
      </c>
      <c r="Y27" s="96">
        <f>$B27*VLOOKUP($A27,Transpose_Avg_me_dw!$O:$AA,8,FALSE)</f>
        <v>0</v>
      </c>
      <c r="Z27" s="96">
        <f>$B27*VLOOKUP($A27,Transpose_Avg_me_dw!$O:$AA,9,FALSE)</f>
        <v>0</v>
      </c>
      <c r="AA27" s="96">
        <f>$B27*VLOOKUP($A27,Transpose_Avg_me_dw!$O:$AA,10,FALSE)</f>
        <v>0</v>
      </c>
      <c r="AB27" s="96">
        <f>$B27*VLOOKUP($A27,Transpose_Avg_me_dw!$O:$AA,11,FALSE)</f>
        <v>386.64</v>
      </c>
      <c r="AC27" s="96">
        <f>$B27*VLOOKUP($A27,Transpose_Avg_me_dw!$O:$AA,12,FALSE)</f>
        <v>276.1714285714288</v>
      </c>
      <c r="AD27" s="96">
        <f>$B27*VLOOKUP($A27,Transpose_Avg_me_dw!$O:$AA,13,FALSE)</f>
        <v>322.19999999999965</v>
      </c>
    </row>
    <row r="28" spans="1:30" ht="15">
      <c r="A28" s="165" t="s">
        <v>317</v>
      </c>
      <c r="B28" s="95">
        <v>-48684</v>
      </c>
      <c r="C28" s="93"/>
      <c r="D28" s="93"/>
      <c r="E28" s="96">
        <f>$B28*VLOOKUP($A28,Transpose_Avg_me_dw!$A:$M,2,FALSE)</f>
        <v>-101.42499999999983</v>
      </c>
      <c r="F28" s="96">
        <f>$B28*VLOOKUP($A28,Transpose_Avg_me_dw!$A:$M,3,FALSE)</f>
        <v>0</v>
      </c>
      <c r="G28" s="96">
        <f>$B28*VLOOKUP($A28,Transpose_Avg_me_dw!$A:$M,4,FALSE)</f>
        <v>-45.07777777777778</v>
      </c>
      <c r="H28" s="96">
        <f>$B28*VLOOKUP($A28,Transpose_Avg_me_dw!$A:$M,5,FALSE)</f>
        <v>-163.24927321683646</v>
      </c>
      <c r="I28" s="96">
        <f>$B28*VLOOKUP($A28,Transpose_Avg_me_dw!$A:$M,6,FALSE)</f>
        <v>-47.23189386760527</v>
      </c>
      <c r="J28" s="96">
        <f>$B28*VLOOKUP($A28,Transpose_Avg_me_dw!$A:$M,7,FALSE)</f>
        <v>-32.98373983739839</v>
      </c>
      <c r="K28" s="96">
        <f>$B28*VLOOKUP($A28,Transpose_Avg_me_dw!$A:$M,8,FALSE)</f>
        <v>0</v>
      </c>
      <c r="L28" s="96">
        <f>$B28*VLOOKUP($A28,Transpose_Avg_me_dw!$A:$M,9,FALSE)</f>
        <v>0</v>
      </c>
      <c r="M28" s="96">
        <f>$B28*VLOOKUP($A28,Transpose_Avg_me_dw!$A:$M,10,FALSE)</f>
        <v>0</v>
      </c>
      <c r="N28" s="96">
        <f>$B28*VLOOKUP($A28,Transpose_Avg_me_dw!$A:$M,11,FALSE)</f>
        <v>0</v>
      </c>
      <c r="O28" s="96">
        <f>$B28*VLOOKUP($A28,Transpose_Avg_me_dw!$A:$M,12,FALSE)</f>
        <v>0</v>
      </c>
      <c r="P28" s="96">
        <f>$B28*VLOOKUP($A28,Transpose_Avg_me_dw!$A:$M,13,FALSE)</f>
        <v>-122.76899976899969</v>
      </c>
      <c r="Q28" s="96"/>
      <c r="R28" s="96"/>
      <c r="S28" s="96">
        <f>$B28*VLOOKUP($A28,Transpose_Avg_me_dw!$O:$AA,2,FALSE)</f>
        <v>0</v>
      </c>
      <c r="T28" s="96">
        <f>$B28*VLOOKUP($A28,Transpose_Avg_me_dw!$O:$AA,3,FALSE)</f>
        <v>0</v>
      </c>
      <c r="U28" s="96">
        <f>$B28*VLOOKUP($A28,Transpose_Avg_me_dw!$O:$AA,4,FALSE)</f>
        <v>0</v>
      </c>
      <c r="V28" s="96">
        <f>$B28*VLOOKUP($A28,Transpose_Avg_me_dw!$O:$AA,5,FALSE)</f>
        <v>0</v>
      </c>
      <c r="W28" s="96">
        <f>$B28*VLOOKUP($A28,Transpose_Avg_me_dw!$O:$AA,6,FALSE)</f>
        <v>0</v>
      </c>
      <c r="X28" s="96">
        <f>$B28*VLOOKUP($A28,Transpose_Avg_me_dw!$O:$AA,7,FALSE)</f>
        <v>0</v>
      </c>
      <c r="Y28" s="96">
        <f>$B28*VLOOKUP($A28,Transpose_Avg_me_dw!$O:$AA,8,FALSE)</f>
        <v>0</v>
      </c>
      <c r="Z28" s="96">
        <f>$B28*VLOOKUP($A28,Transpose_Avg_me_dw!$O:$AA,9,FALSE)</f>
        <v>0</v>
      </c>
      <c r="AA28" s="96">
        <f>$B28*VLOOKUP($A28,Transpose_Avg_me_dw!$O:$AA,10,FALSE)</f>
        <v>0</v>
      </c>
      <c r="AB28" s="96">
        <f>$B28*VLOOKUP($A28,Transpose_Avg_me_dw!$O:$AA,11,FALSE)</f>
        <v>0</v>
      </c>
      <c r="AC28" s="96">
        <f>$B28*VLOOKUP($A28,Transpose_Avg_me_dw!$O:$AA,12,FALSE)</f>
        <v>0</v>
      </c>
      <c r="AD28" s="96">
        <f>$B28*VLOOKUP($A28,Transpose_Avg_me_dw!$O:$AA,13,FALSE)</f>
        <v>0</v>
      </c>
    </row>
    <row r="29" spans="1:30" ht="15">
      <c r="A29" s="165" t="s">
        <v>318</v>
      </c>
      <c r="B29" s="95">
        <v>2300</v>
      </c>
      <c r="C29" s="93"/>
      <c r="D29" s="93"/>
      <c r="E29" s="96">
        <f>$B29*VLOOKUP($A29,Transpose_Avg_me_dw!$A:$M,2,FALSE)</f>
        <v>42.92024993012263</v>
      </c>
      <c r="F29" s="96">
        <f>$B29*VLOOKUP($A29,Transpose_Avg_me_dw!$A:$M,3,FALSE)</f>
        <v>8.150177899556118</v>
      </c>
      <c r="G29" s="96">
        <f>$B29*VLOOKUP($A29,Transpose_Avg_me_dw!$A:$M,4,FALSE)</f>
        <v>9.990644212777335</v>
      </c>
      <c r="H29" s="96">
        <f>$B29*VLOOKUP($A29,Transpose_Avg_me_dw!$A:$M,5,FALSE)</f>
        <v>20.766918531930486</v>
      </c>
      <c r="I29" s="96">
        <f>$B29*VLOOKUP($A29,Transpose_Avg_me_dw!$A:$M,6,FALSE)</f>
        <v>5.189515215795275</v>
      </c>
      <c r="J29" s="96">
        <f>$B29*VLOOKUP($A29,Transpose_Avg_me_dw!$A:$M,7,FALSE)</f>
        <v>43.21597285538918</v>
      </c>
      <c r="K29" s="96">
        <f>$B29*VLOOKUP($A29,Transpose_Avg_me_dw!$A:$M,8,FALSE)</f>
        <v>15.211640211640203</v>
      </c>
      <c r="L29" s="96">
        <f>$B29*VLOOKUP($A29,Transpose_Avg_me_dw!$A:$M,9,FALSE)</f>
        <v>5.966634738186463</v>
      </c>
      <c r="M29" s="96">
        <f>$B29*VLOOKUP($A29,Transpose_Avg_me_dw!$A:$M,10,FALSE)</f>
        <v>9.583333333333341</v>
      </c>
      <c r="N29" s="96">
        <f>$B29*VLOOKUP($A29,Transpose_Avg_me_dw!$A:$M,11,FALSE)</f>
        <v>27.21147354025366</v>
      </c>
      <c r="O29" s="96">
        <f>$B29*VLOOKUP($A29,Transpose_Avg_me_dw!$A:$M,12,FALSE)</f>
        <v>27.63632009171704</v>
      </c>
      <c r="P29" s="96">
        <f>$B29*VLOOKUP($A29,Transpose_Avg_me_dw!$A:$M,13,FALSE)</f>
        <v>27.0110106440751</v>
      </c>
      <c r="Q29" s="96"/>
      <c r="R29" s="96"/>
      <c r="S29" s="96">
        <f>$B29*VLOOKUP($A29,Transpose_Avg_me_dw!$O:$AA,2,FALSE)</f>
        <v>104.54545454545465</v>
      </c>
      <c r="T29" s="96">
        <f>$B29*VLOOKUP($A29,Transpose_Avg_me_dw!$O:$AA,3,FALSE)</f>
        <v>104.54545454545465</v>
      </c>
      <c r="U29" s="96">
        <f>$B29*VLOOKUP($A29,Transpose_Avg_me_dw!$O:$AA,4,FALSE)</f>
        <v>0</v>
      </c>
      <c r="V29" s="96">
        <f>$B29*VLOOKUP($A29,Transpose_Avg_me_dw!$O:$AA,5,FALSE)</f>
        <v>0</v>
      </c>
      <c r="W29" s="96">
        <f>$B29*VLOOKUP($A29,Transpose_Avg_me_dw!$O:$AA,6,FALSE)</f>
        <v>32.394366197183054</v>
      </c>
      <c r="X29" s="96">
        <f>$B29*VLOOKUP($A29,Transpose_Avg_me_dw!$O:$AA,7,FALSE)</f>
        <v>0</v>
      </c>
      <c r="Y29" s="96">
        <f>$B29*VLOOKUP($A29,Transpose_Avg_me_dw!$O:$AA,8,FALSE)</f>
        <v>0</v>
      </c>
      <c r="Z29" s="96">
        <f>$B29*VLOOKUP($A29,Transpose_Avg_me_dw!$O:$AA,9,FALSE)</f>
        <v>82.14285714285711</v>
      </c>
      <c r="AA29" s="96">
        <f>$B29*VLOOKUP($A29,Transpose_Avg_me_dw!$O:$AA,10,FALSE)</f>
        <v>0</v>
      </c>
      <c r="AB29" s="96">
        <f>$B29*VLOOKUP($A29,Transpose_Avg_me_dw!$O:$AA,11,FALSE)</f>
        <v>184</v>
      </c>
      <c r="AC29" s="96">
        <f>$B29*VLOOKUP($A29,Transpose_Avg_me_dw!$O:$AA,12,FALSE)</f>
        <v>0</v>
      </c>
      <c r="AD29" s="96">
        <f>$B29*VLOOKUP($A29,Transpose_Avg_me_dw!$O:$AA,13,FALSE)</f>
        <v>0</v>
      </c>
    </row>
    <row r="30" spans="1:30" ht="15">
      <c r="A30" s="165" t="s">
        <v>319</v>
      </c>
      <c r="B30" s="95">
        <v>6050</v>
      </c>
      <c r="C30" s="93"/>
      <c r="D30" s="93"/>
      <c r="E30" s="96">
        <f>$B30*VLOOKUP($A30,Transpose_Avg_me_dw!$A:$M,2,FALSE)</f>
        <v>11.864387227759336</v>
      </c>
      <c r="F30" s="96">
        <f>$B30*VLOOKUP($A30,Transpose_Avg_me_dw!$A:$M,3,FALSE)</f>
        <v>7.00231481481483</v>
      </c>
      <c r="G30" s="96">
        <f>$B30*VLOOKUP($A30,Transpose_Avg_me_dw!$A:$M,4,FALSE)</f>
        <v>24.874889770723073</v>
      </c>
      <c r="H30" s="96">
        <f>$B30*VLOOKUP($A30,Transpose_Avg_me_dw!$A:$M,5,FALSE)</f>
        <v>16.25242778818363</v>
      </c>
      <c r="I30" s="96">
        <f>$B30*VLOOKUP($A30,Transpose_Avg_me_dw!$A:$M,6,FALSE)</f>
        <v>4.501488095238095</v>
      </c>
      <c r="J30" s="96">
        <f>$B30*VLOOKUP($A30,Transpose_Avg_me_dw!$A:$M,7,FALSE)</f>
        <v>253.16963670770673</v>
      </c>
      <c r="K30" s="96">
        <f>$B30*VLOOKUP($A30,Transpose_Avg_me_dw!$A:$M,8,FALSE)</f>
        <v>0</v>
      </c>
      <c r="L30" s="96">
        <f>$B30*VLOOKUP($A30,Transpose_Avg_me_dw!$A:$M,9,FALSE)</f>
        <v>0</v>
      </c>
      <c r="M30" s="96">
        <f>$B30*VLOOKUP($A30,Transpose_Avg_me_dw!$A:$M,10,FALSE)</f>
        <v>0</v>
      </c>
      <c r="N30" s="96">
        <f>$B30*VLOOKUP($A30,Transpose_Avg_me_dw!$A:$M,11,FALSE)</f>
        <v>17.760416666666664</v>
      </c>
      <c r="O30" s="96">
        <f>$B30*VLOOKUP($A30,Transpose_Avg_me_dw!$A:$M,12,FALSE)</f>
        <v>7.5555041628122375</v>
      </c>
      <c r="P30" s="96">
        <f>$B30*VLOOKUP($A30,Transpose_Avg_me_dw!$A:$M,13,FALSE)</f>
        <v>0</v>
      </c>
      <c r="Q30" s="96"/>
      <c r="R30" s="96"/>
      <c r="S30" s="96">
        <f>$B30*VLOOKUP($A30,Transpose_Avg_me_dw!$O:$AA,2,FALSE)</f>
        <v>0</v>
      </c>
      <c r="T30" s="96">
        <f>$B30*VLOOKUP($A30,Transpose_Avg_me_dw!$O:$AA,3,FALSE)</f>
        <v>137.49999999999983</v>
      </c>
      <c r="U30" s="96">
        <f>$B30*VLOOKUP($A30,Transpose_Avg_me_dw!$O:$AA,4,FALSE)</f>
        <v>0</v>
      </c>
      <c r="V30" s="96">
        <f>$B30*VLOOKUP($A30,Transpose_Avg_me_dw!$O:$AA,5,FALSE)</f>
        <v>0</v>
      </c>
      <c r="W30" s="96">
        <f>$B30*VLOOKUP($A30,Transpose_Avg_me_dw!$O:$AA,6,FALSE)</f>
        <v>0</v>
      </c>
      <c r="X30" s="96">
        <f>$B30*VLOOKUP($A30,Transpose_Avg_me_dw!$O:$AA,7,FALSE)</f>
        <v>88.97058823529426</v>
      </c>
      <c r="Y30" s="96">
        <f>$B30*VLOOKUP($A30,Transpose_Avg_me_dw!$O:$AA,8,FALSE)</f>
        <v>0</v>
      </c>
      <c r="Z30" s="96">
        <f>$B30*VLOOKUP($A30,Transpose_Avg_me_dw!$O:$AA,9,FALSE)</f>
        <v>0</v>
      </c>
      <c r="AA30" s="96">
        <f>$B30*VLOOKUP($A30,Transpose_Avg_me_dw!$O:$AA,10,FALSE)</f>
        <v>0</v>
      </c>
      <c r="AB30" s="96">
        <f>$B30*VLOOKUP($A30,Transpose_Avg_me_dw!$O:$AA,11,FALSE)</f>
        <v>0</v>
      </c>
      <c r="AC30" s="96">
        <f>$B30*VLOOKUP($A30,Transpose_Avg_me_dw!$O:$AA,12,FALSE)</f>
        <v>0</v>
      </c>
      <c r="AD30" s="96">
        <f>$B30*VLOOKUP($A30,Transpose_Avg_me_dw!$O:$AA,13,FALSE)</f>
        <v>0</v>
      </c>
    </row>
    <row r="31" spans="1:30" ht="15">
      <c r="A31" s="165" t="s">
        <v>316</v>
      </c>
      <c r="B31" s="95">
        <v>221.20</v>
      </c>
      <c r="C31" s="93"/>
      <c r="D31" s="93"/>
      <c r="E31" s="96">
        <f>$B31*VLOOKUP($A31,Transpose_Avg_me_dw!$A:$M,2,FALSE)</f>
        <v>84.66240228544439</v>
      </c>
      <c r="F31" s="96">
        <f>$B31*VLOOKUP($A31,Transpose_Avg_me_dw!$A:$M,3,FALSE)</f>
        <v>50.956629347309864</v>
      </c>
      <c r="G31" s="96">
        <f>$B31*VLOOKUP($A31,Transpose_Avg_me_dw!$A:$M,4,FALSE)</f>
        <v>35.621477520856075</v>
      </c>
      <c r="H31" s="96">
        <f>$B31*VLOOKUP($A31,Transpose_Avg_me_dw!$A:$M,5,FALSE)</f>
        <v>57.74587191707633</v>
      </c>
      <c r="I31" s="96">
        <f>$B31*VLOOKUP($A31,Transpose_Avg_me_dw!$A:$M,6,FALSE)</f>
        <v>22.98030339759238</v>
      </c>
      <c r="J31" s="96">
        <f>$B31*VLOOKUP($A31,Transpose_Avg_me_dw!$A:$M,7,FALSE)</f>
        <v>63.70302827013732</v>
      </c>
      <c r="K31" s="96">
        <f>$B31*VLOOKUP($A31,Transpose_Avg_me_dw!$A:$M,8,FALSE)</f>
        <v>26.88823015069731</v>
      </c>
      <c r="L31" s="96">
        <f>$B31*VLOOKUP($A31,Transpose_Avg_me_dw!$A:$M,9,FALSE)</f>
        <v>45.29623556143871</v>
      </c>
      <c r="M31" s="96">
        <f>$B31*VLOOKUP($A31,Transpose_Avg_me_dw!$A:$M,10,FALSE)</f>
        <v>44.01627053960255</v>
      </c>
      <c r="N31" s="96">
        <f>$B31*VLOOKUP($A31,Transpose_Avg_me_dw!$A:$M,11,FALSE)</f>
        <v>29.063956200355637</v>
      </c>
      <c r="O31" s="96">
        <f>$B31*VLOOKUP($A31,Transpose_Avg_me_dw!$A:$M,12,FALSE)</f>
        <v>56.000211504455976</v>
      </c>
      <c r="P31" s="96">
        <f>$B31*VLOOKUP($A31,Transpose_Avg_me_dw!$A:$M,13,FALSE)</f>
        <v>102.29339850008624</v>
      </c>
      <c r="Q31" s="96"/>
      <c r="R31" s="96"/>
      <c r="S31" s="96">
        <f>$B31*VLOOKUP($A31,Transpose_Avg_me_dw!$O:$AA,2,FALSE)</f>
        <v>145.79090909090905</v>
      </c>
      <c r="T31" s="96">
        <f>$B31*VLOOKUP($A31,Transpose_Avg_me_dw!$O:$AA,3,FALSE)</f>
        <v>95.51818181818184</v>
      </c>
      <c r="U31" s="96">
        <f>$B31*VLOOKUP($A31,Transpose_Avg_me_dw!$O:$AA,4,FALSE)</f>
        <v>90.11851851851843</v>
      </c>
      <c r="V31" s="96">
        <f>$B31*VLOOKUP($A31,Transpose_Avg_me_dw!$O:$AA,5,FALSE)</f>
        <v>33.18</v>
      </c>
      <c r="W31" s="96">
        <f>$B31*VLOOKUP($A31,Transpose_Avg_me_dw!$O:$AA,6,FALSE)</f>
        <v>28.039436619718376</v>
      </c>
      <c r="X31" s="96">
        <f>$B31*VLOOKUP($A31,Transpose_Avg_me_dw!$O:$AA,7,FALSE)</f>
        <v>110.60</v>
      </c>
      <c r="Y31" s="96">
        <f>$B31*VLOOKUP($A31,Transpose_Avg_me_dw!$O:$AA,8,FALSE)</f>
        <v>132.72</v>
      </c>
      <c r="Z31" s="96">
        <f>$B31*VLOOKUP($A31,Transpose_Avg_me_dw!$O:$AA,9,FALSE)</f>
        <v>102.69999999999993</v>
      </c>
      <c r="AA31" s="96">
        <f>$B31*VLOOKUP($A31,Transpose_Avg_me_dw!$O:$AA,10,FALSE)</f>
        <v>132.72</v>
      </c>
      <c r="AB31" s="96">
        <f>$B31*VLOOKUP($A31,Transpose_Avg_me_dw!$O:$AA,11,FALSE)</f>
        <v>70.78399999999999</v>
      </c>
      <c r="AC31" s="96">
        <f>$B31*VLOOKUP($A31,Transpose_Avg_me_dw!$O:$AA,12,FALSE)</f>
        <v>50.560000000000095</v>
      </c>
      <c r="AD31" s="96">
        <f>$B31*VLOOKUP($A31,Transpose_Avg_me_dw!$O:$AA,13,FALSE)</f>
        <v>117.97333333333326</v>
      </c>
    </row>
    <row r="32" spans="1:30" ht="15">
      <c r="A32" s="165" t="s">
        <v>329</v>
      </c>
      <c r="B32" s="95">
        <v>-3240</v>
      </c>
      <c r="C32" s="93"/>
      <c r="D32" s="93"/>
      <c r="E32" s="96">
        <f>$B32*VLOOKUP($A32,Transpose_Avg_me_dw!$A:$M,2,FALSE)</f>
        <v>-212.58734657251279</v>
      </c>
      <c r="F32" s="96">
        <f>$B32*VLOOKUP($A32,Transpose_Avg_me_dw!$A:$M,3,FALSE)</f>
        <v>-433.55318040167833</v>
      </c>
      <c r="G32" s="96">
        <f>$B32*VLOOKUP($A32,Transpose_Avg_me_dw!$A:$M,4,FALSE)</f>
        <v>-469.9760009183737</v>
      </c>
      <c r="H32" s="96">
        <f>$B32*VLOOKUP($A32,Transpose_Avg_me_dw!$A:$M,5,FALSE)</f>
        <v>-430.25096627148815</v>
      </c>
      <c r="I32" s="96">
        <f>$B32*VLOOKUP($A32,Transpose_Avg_me_dw!$A:$M,6,FALSE)</f>
        <v>-150.8470788660721</v>
      </c>
      <c r="J32" s="96">
        <f>$B32*VLOOKUP($A32,Transpose_Avg_me_dw!$A:$M,7,FALSE)</f>
        <v>-381.69372864214364</v>
      </c>
      <c r="K32" s="96">
        <f>$B32*VLOOKUP($A32,Transpose_Avg_me_dw!$A:$M,8,FALSE)</f>
        <v>-747.2600491613663</v>
      </c>
      <c r="L32" s="96">
        <f>$B32*VLOOKUP($A32,Transpose_Avg_me_dw!$A:$M,9,FALSE)</f>
        <v>-454.9284882432824</v>
      </c>
      <c r="M32" s="96">
        <f>$B32*VLOOKUP($A32,Transpose_Avg_me_dw!$A:$M,10,FALSE)</f>
        <v>-300.728497315378</v>
      </c>
      <c r="N32" s="96">
        <f>$B32*VLOOKUP($A32,Transpose_Avg_me_dw!$A:$M,11,FALSE)</f>
        <v>-188.03076680986024</v>
      </c>
      <c r="O32" s="96">
        <f>$B32*VLOOKUP($A32,Transpose_Avg_me_dw!$A:$M,12,FALSE)</f>
        <v>-201.87138339375264</v>
      </c>
      <c r="P32" s="96">
        <f>$B32*VLOOKUP($A32,Transpose_Avg_me_dw!$A:$M,13,FALSE)</f>
        <v>-322.84567644269606</v>
      </c>
      <c r="Q32" s="96"/>
      <c r="R32" s="96"/>
      <c r="S32" s="96">
        <f>$B32*VLOOKUP($A32,Transpose_Avg_me_dw!$O:$AA,2,FALSE)</f>
        <v>-147.27272727272742</v>
      </c>
      <c r="T32" s="96">
        <f>$B32*VLOOKUP($A32,Transpose_Avg_me_dw!$O:$AA,3,FALSE)</f>
        <v>-736.3636363636355</v>
      </c>
      <c r="U32" s="96">
        <f>$B32*VLOOKUP($A32,Transpose_Avg_me_dw!$O:$AA,4,FALSE)</f>
        <v>0</v>
      </c>
      <c r="V32" s="96">
        <f>$B32*VLOOKUP($A32,Transpose_Avg_me_dw!$O:$AA,5,FALSE)</f>
        <v>-486</v>
      </c>
      <c r="W32" s="96">
        <f>$B32*VLOOKUP($A32,Transpose_Avg_me_dw!$O:$AA,6,FALSE)</f>
        <v>-182.5352112676057</v>
      </c>
      <c r="X32" s="96">
        <f>$B32*VLOOKUP($A32,Transpose_Avg_me_dw!$O:$AA,7,FALSE)</f>
        <v>-238.2352941176471</v>
      </c>
      <c r="Y32" s="96">
        <f>$B32*VLOOKUP($A32,Transpose_Avg_me_dw!$O:$AA,8,FALSE)</f>
        <v>0</v>
      </c>
      <c r="Z32" s="96">
        <f>$B32*VLOOKUP($A32,Transpose_Avg_me_dw!$O:$AA,9,FALSE)</f>
        <v>-115.71428571428567</v>
      </c>
      <c r="AA32" s="96">
        <f>$B32*VLOOKUP($A32,Transpose_Avg_me_dw!$O:$AA,10,FALSE)</f>
        <v>-648</v>
      </c>
      <c r="AB32" s="96">
        <f>$B32*VLOOKUP($A32,Transpose_Avg_me_dw!$O:$AA,11,FALSE)</f>
        <v>-129.60</v>
      </c>
      <c r="AC32" s="96">
        <f>$B32*VLOOKUP($A32,Transpose_Avg_me_dw!$O:$AA,12,FALSE)</f>
        <v>-555.4285714285701</v>
      </c>
      <c r="AD32" s="96">
        <f>$B32*VLOOKUP($A32,Transpose_Avg_me_dw!$O:$AA,13,FALSE)</f>
        <v>0</v>
      </c>
    </row>
    <row r="33" spans="1:30" ht="15">
      <c r="A33" s="165" t="s">
        <v>322</v>
      </c>
      <c r="B33" s="95">
        <v>-2613</v>
      </c>
      <c r="C33" s="93"/>
      <c r="D33" s="93"/>
      <c r="E33" s="96">
        <f>$B33*VLOOKUP($A33,Transpose_Avg_me_dw!$A:$M,2,FALSE)</f>
        <v>-2008.2712796810893</v>
      </c>
      <c r="F33" s="96">
        <f>$B33*VLOOKUP($A33,Transpose_Avg_me_dw!$A:$M,3,FALSE)</f>
        <v>-1921.6053470927018</v>
      </c>
      <c r="G33" s="96">
        <f>$B33*VLOOKUP($A33,Transpose_Avg_me_dw!$A:$M,4,FALSE)</f>
        <v>-1445.3175799350718</v>
      </c>
      <c r="H33" s="96">
        <f>$B33*VLOOKUP($A33,Transpose_Avg_me_dw!$A:$M,5,FALSE)</f>
        <v>-2095.3129514375437</v>
      </c>
      <c r="I33" s="96">
        <f>$B33*VLOOKUP($A33,Transpose_Avg_me_dw!$A:$M,6,FALSE)</f>
        <v>-2294.1763932931135</v>
      </c>
      <c r="J33" s="96">
        <f>$B33*VLOOKUP($A33,Transpose_Avg_me_dw!$A:$M,7,FALSE)</f>
        <v>-1929.4714371128132</v>
      </c>
      <c r="K33" s="96">
        <f>$B33*VLOOKUP($A33,Transpose_Avg_me_dw!$A:$M,8,FALSE)</f>
        <v>-1505.8499255952372</v>
      </c>
      <c r="L33" s="96">
        <f>$B33*VLOOKUP($A33,Transpose_Avg_me_dw!$A:$M,9,FALSE)</f>
        <v>-1895.005363545797</v>
      </c>
      <c r="M33" s="96">
        <f>$B33*VLOOKUP($A33,Transpose_Avg_me_dw!$A:$M,10,FALSE)</f>
        <v>-2242.6110609588072</v>
      </c>
      <c r="N33" s="96">
        <f>$B33*VLOOKUP($A33,Transpose_Avg_me_dw!$A:$M,11,FALSE)</f>
        <v>-2074.737337069656</v>
      </c>
      <c r="O33" s="96">
        <f>$B33*VLOOKUP($A33,Transpose_Avg_me_dw!$A:$M,12,FALSE)</f>
        <v>-2128.0156566502183</v>
      </c>
      <c r="P33" s="96">
        <f>$B33*VLOOKUP($A33,Transpose_Avg_me_dw!$A:$M,13,FALSE)</f>
        <v>-1883.8584631139615</v>
      </c>
      <c r="Q33" s="96"/>
      <c r="R33" s="96"/>
      <c r="S33" s="96">
        <f>$B33*VLOOKUP($A33,Transpose_Avg_me_dw!$O:$AA,2,FALSE)</f>
        <v>-1544.045454545455</v>
      </c>
      <c r="T33" s="96">
        <f>$B33*VLOOKUP($A33,Transpose_Avg_me_dw!$O:$AA,3,FALSE)</f>
        <v>-1781.5909090909095</v>
      </c>
      <c r="U33" s="96">
        <f>$B33*VLOOKUP($A33,Transpose_Avg_me_dw!$O:$AA,4,FALSE)</f>
        <v>-1935.5555555555563</v>
      </c>
      <c r="V33" s="96">
        <f>$B33*VLOOKUP($A33,Transpose_Avg_me_dw!$O:$AA,5,FALSE)</f>
        <v>-2090.40</v>
      </c>
      <c r="W33" s="96">
        <f>$B33*VLOOKUP($A33,Transpose_Avg_me_dw!$O:$AA,6,FALSE)</f>
        <v>-2208.169014084506</v>
      </c>
      <c r="X33" s="96">
        <f>$B33*VLOOKUP($A33,Transpose_Avg_me_dw!$O:$AA,7,FALSE)</f>
        <v>-2497.7205882352955</v>
      </c>
      <c r="Y33" s="96">
        <f>$B33*VLOOKUP($A33,Transpose_Avg_me_dw!$O:$AA,8,FALSE)</f>
        <v>-2090.40</v>
      </c>
      <c r="Z33" s="96">
        <f>$B33*VLOOKUP($A33,Transpose_Avg_me_dw!$O:$AA,9,FALSE)</f>
        <v>-2239.7142857142853</v>
      </c>
      <c r="AA33" s="96">
        <f>$B33*VLOOKUP($A33,Transpose_Avg_me_dw!$O:$AA,10,FALSE)</f>
        <v>-2090.40</v>
      </c>
      <c r="AB33" s="96">
        <f>$B33*VLOOKUP($A33,Transpose_Avg_me_dw!$O:$AA,11,FALSE)</f>
        <v>-2090.40</v>
      </c>
      <c r="AC33" s="96">
        <f>$B33*VLOOKUP($A33,Transpose_Avg_me_dw!$O:$AA,12,FALSE)</f>
        <v>-2389.0285714285706</v>
      </c>
      <c r="AD33" s="96">
        <f>$B33*VLOOKUP($A33,Transpose_Avg_me_dw!$O:$AA,13,FALSE)</f>
        <v>-2351.7000000000003</v>
      </c>
    </row>
    <row r="34" spans="1:30" ht="15">
      <c r="A34" s="165" t="s">
        <v>323</v>
      </c>
      <c r="B34" s="95">
        <v>1007</v>
      </c>
      <c r="C34" s="93"/>
      <c r="D34" s="93"/>
      <c r="E34" s="96">
        <f>$B34*VLOOKUP($A34,Transpose_Avg_me_dw!$A:$M,2,FALSE)</f>
        <v>45.07628854472078</v>
      </c>
      <c r="F34" s="96">
        <f>$B34*VLOOKUP($A34,Transpose_Avg_me_dw!$A:$M,3,FALSE)</f>
        <v>20.337878052361837</v>
      </c>
      <c r="G34" s="96">
        <f>$B34*VLOOKUP($A34,Transpose_Avg_me_dw!$A:$M,4,FALSE)</f>
        <v>10.986598267229866</v>
      </c>
      <c r="H34" s="96">
        <f>$B34*VLOOKUP($A34,Transpose_Avg_me_dw!$A:$M,5,FALSE)</f>
        <v>9.387208203179904</v>
      </c>
      <c r="I34" s="96">
        <f>$B34*VLOOKUP($A34,Transpose_Avg_me_dw!$A:$M,6,FALSE)</f>
        <v>17.30081860363413</v>
      </c>
      <c r="J34" s="96">
        <f>$B34*VLOOKUP($A34,Transpose_Avg_me_dw!$A:$M,7,FALSE)</f>
        <v>17.826548096842735</v>
      </c>
      <c r="K34" s="96">
        <f>$B34*VLOOKUP($A34,Transpose_Avg_me_dw!$A:$M,8,FALSE)</f>
        <v>18.483837632275158</v>
      </c>
      <c r="L34" s="96">
        <f>$B34*VLOOKUP($A34,Transpose_Avg_me_dw!$A:$M,9,FALSE)</f>
        <v>11.104124579124552</v>
      </c>
      <c r="M34" s="96">
        <f>$B34*VLOOKUP($A34,Transpose_Avg_me_dw!$A:$M,10,FALSE)</f>
        <v>29.315772615864496</v>
      </c>
      <c r="N34" s="96">
        <f>$B34*VLOOKUP($A34,Transpose_Avg_me_dw!$A:$M,11,FALSE)</f>
        <v>8.838739634803147</v>
      </c>
      <c r="O34" s="96">
        <f>$B34*VLOOKUP($A34,Transpose_Avg_me_dw!$A:$M,12,FALSE)</f>
        <v>13.00939614368087</v>
      </c>
      <c r="P34" s="96">
        <f>$B34*VLOOKUP($A34,Transpose_Avg_me_dw!$A:$M,13,FALSE)</f>
        <v>66.99199789612828</v>
      </c>
      <c r="Q34" s="96"/>
      <c r="R34" s="96"/>
      <c r="S34" s="96">
        <f>$B34*VLOOKUP($A34,Transpose_Avg_me_dw!$O:$AA,2,FALSE)</f>
        <v>22.88636363636361</v>
      </c>
      <c r="T34" s="96">
        <f>$B34*VLOOKUP($A34,Transpose_Avg_me_dw!$O:$AA,3,FALSE)</f>
        <v>22.88636363636361</v>
      </c>
      <c r="U34" s="96">
        <f>$B34*VLOOKUP($A34,Transpose_Avg_me_dw!$O:$AA,4,FALSE)</f>
        <v>0</v>
      </c>
      <c r="V34" s="96">
        <f>$B34*VLOOKUP($A34,Transpose_Avg_me_dw!$O:$AA,5,FALSE)</f>
        <v>0</v>
      </c>
      <c r="W34" s="96">
        <f>$B34*VLOOKUP($A34,Transpose_Avg_me_dw!$O:$AA,6,FALSE)</f>
        <v>14.183098591549275</v>
      </c>
      <c r="X34" s="96">
        <f>$B34*VLOOKUP($A34,Transpose_Avg_me_dw!$O:$AA,7,FALSE)</f>
        <v>0</v>
      </c>
      <c r="Y34" s="96">
        <f>$B34*VLOOKUP($A34,Transpose_Avg_me_dw!$O:$AA,8,FALSE)</f>
        <v>0</v>
      </c>
      <c r="Z34" s="96">
        <f>$B34*VLOOKUP($A34,Transpose_Avg_me_dw!$O:$AA,9,FALSE)</f>
        <v>35.9642857142857</v>
      </c>
      <c r="AA34" s="96">
        <f>$B34*VLOOKUP($A34,Transpose_Avg_me_dw!$O:$AA,10,FALSE)</f>
        <v>201.40</v>
      </c>
      <c r="AB34" s="96">
        <f>$B34*VLOOKUP($A34,Transpose_Avg_me_dw!$O:$AA,11,FALSE)</f>
        <v>40.28</v>
      </c>
      <c r="AC34" s="96">
        <f>$B34*VLOOKUP($A34,Transpose_Avg_me_dw!$O:$AA,12,FALSE)</f>
        <v>0</v>
      </c>
      <c r="AD34" s="96">
        <f>$B34*VLOOKUP($A34,Transpose_Avg_me_dw!$O:$AA,13,FALSE)</f>
        <v>67.13333333333335</v>
      </c>
    </row>
    <row r="35" spans="1:30" ht="15">
      <c r="A35" s="165" t="s">
        <v>324</v>
      </c>
      <c r="B35" s="95">
        <v>-206.80</v>
      </c>
      <c r="C35" s="93"/>
      <c r="D35" s="93"/>
      <c r="E35" s="96">
        <f>$B35*VLOOKUP($A35,Transpose_Avg_me_dw!$A:$M,2,FALSE)</f>
        <v>-31.315831380926674</v>
      </c>
      <c r="F35" s="96">
        <f>$B35*VLOOKUP($A35,Transpose_Avg_me_dw!$A:$M,3,FALSE)</f>
        <v>-15.479378433433423</v>
      </c>
      <c r="G35" s="96">
        <f>$B35*VLOOKUP($A35,Transpose_Avg_me_dw!$A:$M,4,FALSE)</f>
        <v>-14.196372604283065</v>
      </c>
      <c r="H35" s="96">
        <f>$B35*VLOOKUP($A35,Transpose_Avg_me_dw!$A:$M,5,FALSE)</f>
        <v>-12.379000958738432</v>
      </c>
      <c r="I35" s="96">
        <f>$B35*VLOOKUP($A35,Transpose_Avg_me_dw!$A:$M,6,FALSE)</f>
        <v>-18.989046813205633</v>
      </c>
      <c r="J35" s="96">
        <f>$B35*VLOOKUP($A35,Transpose_Avg_me_dw!$A:$M,7,FALSE)</f>
        <v>-23.190793815280873</v>
      </c>
      <c r="K35" s="96">
        <f>$B35*VLOOKUP($A35,Transpose_Avg_me_dw!$A:$M,8,FALSE)</f>
        <v>-9.872661702332751</v>
      </c>
      <c r="L35" s="96">
        <f>$B35*VLOOKUP($A35,Transpose_Avg_me_dw!$A:$M,9,FALSE)</f>
        <v>-22.76281465429692</v>
      </c>
      <c r="M35" s="96">
        <f>$B35*VLOOKUP($A35,Transpose_Avg_me_dw!$A:$M,10,FALSE)</f>
        <v>-19.904161543197286</v>
      </c>
      <c r="N35" s="96">
        <f>$B35*VLOOKUP($A35,Transpose_Avg_me_dw!$A:$M,11,FALSE)</f>
        <v>-18.745142215817356</v>
      </c>
      <c r="O35" s="96">
        <f>$B35*VLOOKUP($A35,Transpose_Avg_me_dw!$A:$M,12,FALSE)</f>
        <v>-18.752298088085197</v>
      </c>
      <c r="P35" s="96">
        <f>$B35*VLOOKUP($A35,Transpose_Avg_me_dw!$A:$M,13,FALSE)</f>
        <v>-28.224327842183335</v>
      </c>
      <c r="Q35" s="96"/>
      <c r="R35" s="96"/>
      <c r="S35" s="96">
        <f>$B35*VLOOKUP($A35,Transpose_Avg_me_dw!$O:$AA,2,FALSE)</f>
        <v>-75.20000000000007</v>
      </c>
      <c r="T35" s="96">
        <f>$B35*VLOOKUP($A35,Transpose_Avg_me_dw!$O:$AA,3,FALSE)</f>
        <v>-32.899999999999984</v>
      </c>
      <c r="U35" s="96">
        <f>$B35*VLOOKUP($A35,Transpose_Avg_me_dw!$O:$AA,4,FALSE)</f>
        <v>-22.977777777777757</v>
      </c>
      <c r="V35" s="96">
        <f>$B35*VLOOKUP($A35,Transpose_Avg_me_dw!$O:$AA,5,FALSE)</f>
        <v>-20.680000000000003</v>
      </c>
      <c r="W35" s="96">
        <f>$B35*VLOOKUP($A35,Transpose_Avg_me_dw!$O:$AA,6,FALSE)</f>
        <v>-20.388732394366187</v>
      </c>
      <c r="X35" s="96">
        <f>$B35*VLOOKUP($A35,Transpose_Avg_me_dw!$O:$AA,7,FALSE)</f>
        <v>-33.4529411764706</v>
      </c>
      <c r="Y35" s="96">
        <f>$B35*VLOOKUP($A35,Transpose_Avg_me_dw!$O:$AA,8,FALSE)</f>
        <v>-41.36000000000001</v>
      </c>
      <c r="Z35" s="96">
        <f>$B35*VLOOKUP($A35,Transpose_Avg_me_dw!$O:$AA,9,FALSE)</f>
        <v>-51.70</v>
      </c>
      <c r="AA35" s="96">
        <f>$B35*VLOOKUP($A35,Transpose_Avg_me_dw!$O:$AA,10,FALSE)</f>
        <v>-165.44000000000003</v>
      </c>
      <c r="AB35" s="96">
        <f>$B35*VLOOKUP($A35,Transpose_Avg_me_dw!$O:$AA,11,FALSE)</f>
        <v>-24.816</v>
      </c>
      <c r="AC35" s="96">
        <f>$B35*VLOOKUP($A35,Transpose_Avg_me_dw!$O:$AA,12,FALSE)</f>
        <v>-23.634285714285657</v>
      </c>
      <c r="AD35" s="96">
        <f>$B35*VLOOKUP($A35,Transpose_Avg_me_dw!$O:$AA,13,FALSE)</f>
        <v>-13.786666666666672</v>
      </c>
    </row>
    <row r="36" spans="1:30" ht="15">
      <c r="A36" s="165" t="s">
        <v>313</v>
      </c>
      <c r="B36" s="95">
        <v>-3188</v>
      </c>
      <c r="C36" s="93"/>
      <c r="D36" s="93"/>
      <c r="E36" s="96">
        <f>$B36*VLOOKUP($A36,Transpose_Avg_me_dw!$A:$M,2,FALSE)</f>
        <v>-250.93768750519268</v>
      </c>
      <c r="F36" s="96">
        <f>$B36*VLOOKUP($A36,Transpose_Avg_me_dw!$A:$M,3,FALSE)</f>
        <v>-143.52512203152125</v>
      </c>
      <c r="G36" s="96">
        <f>$B36*VLOOKUP($A36,Transpose_Avg_me_dw!$A:$M,4,FALSE)</f>
        <v>-307.90683824720344</v>
      </c>
      <c r="H36" s="96">
        <f>$B36*VLOOKUP($A36,Transpose_Avg_me_dw!$A:$M,5,FALSE)</f>
        <v>-287.8396411022039</v>
      </c>
      <c r="I36" s="96">
        <f>$B36*VLOOKUP($A36,Transpose_Avg_me_dw!$A:$M,6,FALSE)</f>
        <v>-180.32966345015728</v>
      </c>
      <c r="J36" s="96">
        <f>$B36*VLOOKUP($A36,Transpose_Avg_me_dw!$A:$M,7,FALSE)</f>
        <v>-241.3452853110879</v>
      </c>
      <c r="K36" s="96">
        <f>$B36*VLOOKUP($A36,Transpose_Avg_me_dw!$A:$M,8,FALSE)</f>
        <v>-354.4732960874414</v>
      </c>
      <c r="L36" s="96">
        <f>$B36*VLOOKUP($A36,Transpose_Avg_me_dw!$A:$M,9,FALSE)</f>
        <v>-357.6251066677784</v>
      </c>
      <c r="M36" s="96">
        <f>$B36*VLOOKUP($A36,Transpose_Avg_me_dw!$A:$M,10,FALSE)</f>
        <v>-151.60301177843107</v>
      </c>
      <c r="N36" s="96">
        <f>$B36*VLOOKUP($A36,Transpose_Avg_me_dw!$A:$M,11,FALSE)</f>
        <v>-328.87062106431637</v>
      </c>
      <c r="O36" s="96">
        <f>$B36*VLOOKUP($A36,Transpose_Avg_me_dw!$A:$M,12,FALSE)</f>
        <v>-240.50955877714463</v>
      </c>
      <c r="P36" s="96">
        <f>$B36*VLOOKUP($A36,Transpose_Avg_me_dw!$A:$M,13,FALSE)</f>
        <v>-155.3080815857638</v>
      </c>
      <c r="Q36" s="96"/>
      <c r="R36" s="96"/>
      <c r="S36" s="96">
        <f>$B36*VLOOKUP($A36,Transpose_Avg_me_dw!$O:$AA,2,FALSE)</f>
        <v>-144.90909090909105</v>
      </c>
      <c r="T36" s="96">
        <f>$B36*VLOOKUP($A36,Transpose_Avg_me_dw!$O:$AA,3,FALSE)</f>
        <v>-217.36363636363643</v>
      </c>
      <c r="U36" s="96">
        <f>$B36*VLOOKUP($A36,Transpose_Avg_me_dw!$O:$AA,4,FALSE)</f>
        <v>-590.3703703703698</v>
      </c>
      <c r="V36" s="96">
        <f>$B36*VLOOKUP($A36,Transpose_Avg_me_dw!$O:$AA,5,FALSE)</f>
        <v>-159.40</v>
      </c>
      <c r="W36" s="96">
        <f>$B36*VLOOKUP($A36,Transpose_Avg_me_dw!$O:$AA,6,FALSE)</f>
        <v>-404.112676056339</v>
      </c>
      <c r="X36" s="96">
        <f>$B36*VLOOKUP($A36,Transpose_Avg_me_dw!$O:$AA,7,FALSE)</f>
        <v>-281.29411764705895</v>
      </c>
      <c r="Y36" s="96">
        <f>$B36*VLOOKUP($A36,Transpose_Avg_me_dw!$O:$AA,8,FALSE)</f>
        <v>-637.60</v>
      </c>
      <c r="Z36" s="96">
        <f>$B36*VLOOKUP($A36,Transpose_Avg_me_dw!$O:$AA,9,FALSE)</f>
        <v>-113.8571428571428</v>
      </c>
      <c r="AA36" s="96">
        <f>$B36*VLOOKUP($A36,Transpose_Avg_me_dw!$O:$AA,10,FALSE)</f>
        <v>0</v>
      </c>
      <c r="AB36" s="96">
        <f>$B36*VLOOKUP($A36,Transpose_Avg_me_dw!$O:$AA,11,FALSE)</f>
        <v>0</v>
      </c>
      <c r="AC36" s="96">
        <f>$B36*VLOOKUP($A36,Transpose_Avg_me_dw!$O:$AA,12,FALSE)</f>
        <v>-273.2571428571428</v>
      </c>
      <c r="AD36" s="96">
        <f>$B36*VLOOKUP($A36,Transpose_Avg_me_dw!$O:$AA,13,FALSE)</f>
        <v>-318.80</v>
      </c>
    </row>
    <row r="37" spans="1:30" ht="15">
      <c r="A37" s="165" t="s">
        <v>312</v>
      </c>
      <c r="B37" s="95">
        <v>-12161</v>
      </c>
      <c r="C37" s="93"/>
      <c r="D37" s="93"/>
      <c r="E37" s="96">
        <f>$B37*VLOOKUP($A37,Transpose_Avg_me_dw!$A:$M,2,FALSE)</f>
        <v>-427.78708546631435</v>
      </c>
      <c r="F37" s="96">
        <f>$B37*VLOOKUP($A37,Transpose_Avg_me_dw!$A:$M,3,FALSE)</f>
        <v>-311.50340580254397</v>
      </c>
      <c r="G37" s="96">
        <f>$B37*VLOOKUP($A37,Transpose_Avg_me_dw!$A:$M,4,FALSE)</f>
        <v>-487.26888382288445</v>
      </c>
      <c r="H37" s="96">
        <f>$B37*VLOOKUP($A37,Transpose_Avg_me_dw!$A:$M,5,FALSE)</f>
        <v>-517.6986045970921</v>
      </c>
      <c r="I37" s="96">
        <f>$B37*VLOOKUP($A37,Transpose_Avg_me_dw!$A:$M,6,FALSE)</f>
        <v>-397.1534844273122</v>
      </c>
      <c r="J37" s="96">
        <f>$B37*VLOOKUP($A37,Transpose_Avg_me_dw!$A:$M,7,FALSE)</f>
        <v>-1724.2632467300962</v>
      </c>
      <c r="K37" s="96">
        <f>$B37*VLOOKUP($A37,Transpose_Avg_me_dw!$A:$M,8,FALSE)</f>
        <v>-167.99794146825366</v>
      </c>
      <c r="L37" s="96">
        <f>$B37*VLOOKUP($A37,Transpose_Avg_me_dw!$A:$M,9,FALSE)</f>
        <v>-541.6927408383598</v>
      </c>
      <c r="M37" s="96">
        <f>$B37*VLOOKUP($A37,Transpose_Avg_me_dw!$A:$M,10,FALSE)</f>
        <v>-585.2759800477878</v>
      </c>
      <c r="N37" s="96">
        <f>$B37*VLOOKUP($A37,Transpose_Avg_me_dw!$A:$M,11,FALSE)</f>
        <v>-774.3174080138033</v>
      </c>
      <c r="O37" s="96">
        <f>$B37*VLOOKUP($A37,Transpose_Avg_me_dw!$A:$M,12,FALSE)</f>
        <v>-445.6742572371418</v>
      </c>
      <c r="P37" s="96">
        <f>$B37*VLOOKUP($A37,Transpose_Avg_me_dw!$A:$M,13,FALSE)</f>
        <v>-351.82374404418704</v>
      </c>
      <c r="Q37" s="96"/>
      <c r="R37" s="96"/>
      <c r="S37" s="96">
        <f>$B37*VLOOKUP($A37,Transpose_Avg_me_dw!$O:$AA,2,FALSE)</f>
        <v>-552.7727272727278</v>
      </c>
      <c r="T37" s="96">
        <f>$B37*VLOOKUP($A37,Transpose_Avg_me_dw!$O:$AA,3,FALSE)</f>
        <v>-1105.5454545454545</v>
      </c>
      <c r="U37" s="96">
        <f>$B37*VLOOKUP($A37,Transpose_Avg_me_dw!$O:$AA,4,FALSE)</f>
        <v>-1801.6296296296277</v>
      </c>
      <c r="V37" s="96">
        <f>$B37*VLOOKUP($A37,Transpose_Avg_me_dw!$O:$AA,5,FALSE)</f>
        <v>0</v>
      </c>
      <c r="W37" s="96">
        <f>$B37*VLOOKUP($A37,Transpose_Avg_me_dw!$O:$AA,6,FALSE)</f>
        <v>-342.56338028168966</v>
      </c>
      <c r="X37" s="96">
        <f>$B37*VLOOKUP($A37,Transpose_Avg_me_dw!$O:$AA,7,FALSE)</f>
        <v>-1788.3823529411793</v>
      </c>
      <c r="Y37" s="96">
        <f>$B37*VLOOKUP($A37,Transpose_Avg_me_dw!$O:$AA,8,FALSE)</f>
        <v>-4864.400000000001</v>
      </c>
      <c r="Z37" s="96">
        <f>$B37*VLOOKUP($A37,Transpose_Avg_me_dw!$O:$AA,9,FALSE)</f>
        <v>-434.3214285714284</v>
      </c>
      <c r="AA37" s="96">
        <f>$B37*VLOOKUP($A37,Transpose_Avg_me_dw!$O:$AA,10,FALSE)</f>
        <v>0</v>
      </c>
      <c r="AB37" s="96">
        <f>$B37*VLOOKUP($A37,Transpose_Avg_me_dw!$O:$AA,11,FALSE)</f>
        <v>-2432.2000000000003</v>
      </c>
      <c r="AC37" s="96">
        <f>$B37*VLOOKUP($A37,Transpose_Avg_me_dw!$O:$AA,12,FALSE)</f>
        <v>-347.4571428571432</v>
      </c>
      <c r="AD37" s="96">
        <f>$B37*VLOOKUP($A37,Transpose_Avg_me_dw!$O:$AA,13,FALSE)</f>
        <v>-1621.4666666666626</v>
      </c>
    </row>
    <row r="38" spans="1:30" ht="15">
      <c r="A38" s="165" t="s">
        <v>314</v>
      </c>
      <c r="B38" s="95">
        <v>16397</v>
      </c>
      <c r="C38" s="93"/>
      <c r="D38" s="93"/>
      <c r="E38" s="96">
        <f>$B38*VLOOKUP($A38,Transpose_Avg_me_dw!$A:$M,2,FALSE)</f>
        <v>41.192578237151956</v>
      </c>
      <c r="F38" s="96">
        <f>$B38*VLOOKUP($A38,Transpose_Avg_me_dw!$A:$M,3,FALSE)</f>
        <v>254.98529642763862</v>
      </c>
      <c r="G38" s="96">
        <f>$B38*VLOOKUP($A38,Transpose_Avg_me_dw!$A:$M,4,FALSE)</f>
        <v>153.28917373295806</v>
      </c>
      <c r="H38" s="96">
        <f>$B38*VLOOKUP($A38,Transpose_Avg_me_dw!$A:$M,5,FALSE)</f>
        <v>47.587875338789544</v>
      </c>
      <c r="I38" s="96">
        <f>$B38*VLOOKUP($A38,Transpose_Avg_me_dw!$A:$M,6,FALSE)</f>
        <v>140.50791530189923</v>
      </c>
      <c r="J38" s="96">
        <f>$B38*VLOOKUP($A38,Transpose_Avg_me_dw!$A:$M,7,FALSE)</f>
        <v>38.91957133189818</v>
      </c>
      <c r="K38" s="96">
        <f>$B38*VLOOKUP($A38,Transpose_Avg_me_dw!$A:$M,8,FALSE)</f>
        <v>85.4010416666666</v>
      </c>
      <c r="L38" s="96">
        <f>$B38*VLOOKUP($A38,Transpose_Avg_me_dw!$A:$M,9,FALSE)</f>
        <v>117.7220512820513</v>
      </c>
      <c r="M38" s="96">
        <f>$B38*VLOOKUP($A38,Transpose_Avg_me_dw!$A:$M,10,FALSE)</f>
        <v>0</v>
      </c>
      <c r="N38" s="96">
        <f>$B38*VLOOKUP($A38,Transpose_Avg_me_dw!$A:$M,11,FALSE)</f>
        <v>126.7100576720494</v>
      </c>
      <c r="O38" s="96">
        <f>$B38*VLOOKUP($A38,Transpose_Avg_me_dw!$A:$M,12,FALSE)</f>
        <v>73.3859981685105</v>
      </c>
      <c r="P38" s="96">
        <f>$B38*VLOOKUP($A38,Transpose_Avg_me_dw!$A:$M,13,FALSE)</f>
        <v>209.037670981421</v>
      </c>
      <c r="Q38" s="96"/>
      <c r="R38" s="96"/>
      <c r="S38" s="96">
        <f>$B38*VLOOKUP($A38,Transpose_Avg_me_dw!$O:$AA,2,FALSE)</f>
        <v>0</v>
      </c>
      <c r="T38" s="96">
        <f>$B38*VLOOKUP($A38,Transpose_Avg_me_dw!$O:$AA,3,FALSE)</f>
        <v>372.6590909090905</v>
      </c>
      <c r="U38" s="96">
        <f>$B38*VLOOKUP($A38,Transpose_Avg_me_dw!$O:$AA,4,FALSE)</f>
        <v>0</v>
      </c>
      <c r="V38" s="96">
        <f>$B38*VLOOKUP($A38,Transpose_Avg_me_dw!$O:$AA,5,FALSE)</f>
        <v>0</v>
      </c>
      <c r="W38" s="96">
        <f>$B38*VLOOKUP($A38,Transpose_Avg_me_dw!$O:$AA,6,FALSE)</f>
        <v>461.8873239436613</v>
      </c>
      <c r="X38" s="96">
        <f>$B38*VLOOKUP($A38,Transpose_Avg_me_dw!$O:$AA,7,FALSE)</f>
        <v>0</v>
      </c>
      <c r="Y38" s="96">
        <f>$B38*VLOOKUP($A38,Transpose_Avg_me_dw!$O:$AA,8,FALSE)</f>
        <v>0</v>
      </c>
      <c r="Z38" s="96">
        <f>$B38*VLOOKUP($A38,Transpose_Avg_me_dw!$O:$AA,9,FALSE)</f>
        <v>585.6071428571425</v>
      </c>
      <c r="AA38" s="96">
        <f>$B38*VLOOKUP($A38,Transpose_Avg_me_dw!$O:$AA,10,FALSE)</f>
        <v>0</v>
      </c>
      <c r="AB38" s="96">
        <f>$B38*VLOOKUP($A38,Transpose_Avg_me_dw!$O:$AA,11,FALSE)</f>
        <v>1311.76</v>
      </c>
      <c r="AC38" s="96">
        <f>$B38*VLOOKUP($A38,Transpose_Avg_me_dw!$O:$AA,12,FALSE)</f>
        <v>0</v>
      </c>
      <c r="AD38" s="96">
        <f>$B38*VLOOKUP($A38,Transpose_Avg_me_dw!$O:$AA,13,FALSE)</f>
        <v>0</v>
      </c>
    </row>
    <row r="39" spans="1:30" ht="15">
      <c r="A39" s="165" t="s">
        <v>315</v>
      </c>
      <c r="B39" s="95">
        <v>222.20</v>
      </c>
      <c r="C39" s="93"/>
      <c r="D39" s="93"/>
      <c r="E39" s="96">
        <f>$B39*VLOOKUP($A39,Transpose_Avg_me_dw!$A:$M,2,FALSE)</f>
        <v>19.816062192294176</v>
      </c>
      <c r="F39" s="96">
        <f>$B39*VLOOKUP($A39,Transpose_Avg_me_dw!$A:$M,3,FALSE)</f>
        <v>22.15728438630981</v>
      </c>
      <c r="G39" s="96">
        <f>$B39*VLOOKUP($A39,Transpose_Avg_me_dw!$A:$M,4,FALSE)</f>
        <v>14.440166374789905</v>
      </c>
      <c r="H39" s="96">
        <f>$B39*VLOOKUP($A39,Transpose_Avg_me_dw!$A:$M,5,FALSE)</f>
        <v>20.345845806900858</v>
      </c>
      <c r="I39" s="96">
        <f>$B39*VLOOKUP($A39,Transpose_Avg_me_dw!$A:$M,6,FALSE)</f>
        <v>16.035038828699903</v>
      </c>
      <c r="J39" s="96">
        <f>$B39*VLOOKUP($A39,Transpose_Avg_me_dw!$A:$M,7,FALSE)</f>
        <v>30.142004827094873</v>
      </c>
      <c r="K39" s="96">
        <f>$B39*VLOOKUP($A39,Transpose_Avg_me_dw!$A:$M,8,FALSE)</f>
        <v>16.691907533256217</v>
      </c>
      <c r="L39" s="96">
        <f>$B39*VLOOKUP($A39,Transpose_Avg_me_dw!$A:$M,9,FALSE)</f>
        <v>19.651726959035706</v>
      </c>
      <c r="M39" s="96">
        <f>$B39*VLOOKUP($A39,Transpose_Avg_me_dw!$A:$M,10,FALSE)</f>
        <v>23.203815525385433</v>
      </c>
      <c r="N39" s="96">
        <f>$B39*VLOOKUP($A39,Transpose_Avg_me_dw!$A:$M,11,FALSE)</f>
        <v>15.678521029288868</v>
      </c>
      <c r="O39" s="96">
        <f>$B39*VLOOKUP($A39,Transpose_Avg_me_dw!$A:$M,12,FALSE)</f>
        <v>18.387855617131116</v>
      </c>
      <c r="P39" s="96">
        <f>$B39*VLOOKUP($A39,Transpose_Avg_me_dw!$A:$M,13,FALSE)</f>
        <v>38.27047608929603</v>
      </c>
      <c r="Q39" s="96"/>
      <c r="R39" s="96"/>
      <c r="S39" s="96">
        <f>$B39*VLOOKUP($A39,Transpose_Avg_me_dw!$O:$AA,2,FALSE)</f>
        <v>10.100000000000009</v>
      </c>
      <c r="T39" s="96">
        <f>$B39*VLOOKUP($A39,Transpose_Avg_me_dw!$O:$AA,3,FALSE)</f>
        <v>50.499999999999936</v>
      </c>
      <c r="U39" s="96">
        <f>$B39*VLOOKUP($A39,Transpose_Avg_me_dw!$O:$AA,4,FALSE)</f>
        <v>16.459259259259262</v>
      </c>
      <c r="V39" s="96">
        <f>$B39*VLOOKUP($A39,Transpose_Avg_me_dw!$O:$AA,5,FALSE)</f>
        <v>11.11</v>
      </c>
      <c r="W39" s="96">
        <f>$B39*VLOOKUP($A39,Transpose_Avg_me_dw!$O:$AA,6,FALSE)</f>
        <v>25.036619718309822</v>
      </c>
      <c r="X39" s="96">
        <f>$B39*VLOOKUP($A39,Transpose_Avg_me_dw!$O:$AA,7,FALSE)</f>
        <v>26.141176470588142</v>
      </c>
      <c r="Y39" s="96">
        <f>$B39*VLOOKUP($A39,Transpose_Avg_me_dw!$O:$AA,8,FALSE)</f>
        <v>0</v>
      </c>
      <c r="Z39" s="96">
        <f>$B39*VLOOKUP($A39,Transpose_Avg_me_dw!$O:$AA,9,FALSE)</f>
        <v>55.55</v>
      </c>
      <c r="AA39" s="96">
        <f>$B39*VLOOKUP($A39,Transpose_Avg_me_dw!$O:$AA,10,FALSE)</f>
        <v>44.44</v>
      </c>
      <c r="AB39" s="96">
        <f>$B39*VLOOKUP($A39,Transpose_Avg_me_dw!$O:$AA,11,FALSE)</f>
        <v>8.888</v>
      </c>
      <c r="AC39" s="96">
        <f>$B39*VLOOKUP($A39,Transpose_Avg_me_dw!$O:$AA,12,FALSE)</f>
        <v>6.348571428571434</v>
      </c>
      <c r="AD39" s="96">
        <f>$B39*VLOOKUP($A39,Transpose_Avg_me_dw!$O:$AA,13,FALSE)</f>
        <v>81.4733333333334</v>
      </c>
    </row>
    <row r="40" spans="1:30" ht="15">
      <c r="A40" s="165" t="s">
        <v>320</v>
      </c>
      <c r="B40" s="95">
        <v>-10349</v>
      </c>
      <c r="C40" s="93"/>
      <c r="D40" s="93"/>
      <c r="E40" s="96">
        <f>$B40*VLOOKUP($A40,Transpose_Avg_me_dw!$A:$M,2,FALSE)</f>
        <v>-252.01280796336786</v>
      </c>
      <c r="F40" s="96">
        <f>$B40*VLOOKUP($A40,Transpose_Avg_me_dw!$A:$M,3,FALSE)</f>
        <v>-138.38143297041444</v>
      </c>
      <c r="G40" s="96">
        <f>$B40*VLOOKUP($A40,Transpose_Avg_me_dw!$A:$M,4,FALSE)</f>
        <v>-54.7500952965167</v>
      </c>
      <c r="H40" s="96">
        <f>$B40*VLOOKUP($A40,Transpose_Avg_me_dw!$A:$M,5,FALSE)</f>
        <v>-42.968975445706434</v>
      </c>
      <c r="I40" s="96">
        <f>$B40*VLOOKUP($A40,Transpose_Avg_me_dw!$A:$M,6,FALSE)</f>
        <v>-39.904895027873884</v>
      </c>
      <c r="J40" s="96">
        <f>$B40*VLOOKUP($A40,Transpose_Avg_me_dw!$A:$M,7,FALSE)</f>
        <v>-94.9954112037048</v>
      </c>
      <c r="K40" s="96">
        <f>$B40*VLOOKUP($A40,Transpose_Avg_me_dw!$A:$M,8,FALSE)</f>
        <v>-189.42366071428543</v>
      </c>
      <c r="L40" s="96">
        <f>$B40*VLOOKUP($A40,Transpose_Avg_me_dw!$A:$M,9,FALSE)</f>
        <v>-97.62640775571812</v>
      </c>
      <c r="M40" s="96">
        <f>$B40*VLOOKUP($A40,Transpose_Avg_me_dw!$A:$M,10,FALSE)</f>
        <v>-97.021875</v>
      </c>
      <c r="N40" s="96">
        <f>$B40*VLOOKUP($A40,Transpose_Avg_me_dw!$A:$M,11,FALSE)</f>
        <v>-133.75627228642506</v>
      </c>
      <c r="O40" s="96">
        <f>$B40*VLOOKUP($A40,Transpose_Avg_me_dw!$A:$M,12,FALSE)</f>
        <v>-170.12705380200478</v>
      </c>
      <c r="P40" s="96">
        <f>$B40*VLOOKUP($A40,Transpose_Avg_me_dw!$A:$M,13,FALSE)</f>
        <v>-391.68780933606996</v>
      </c>
      <c r="Q40" s="96"/>
      <c r="R40" s="96"/>
      <c r="S40" s="96">
        <f>$B40*VLOOKUP($A40,Transpose_Avg_me_dw!$O:$AA,2,FALSE)</f>
        <v>-470.40909090909133</v>
      </c>
      <c r="T40" s="96">
        <f>$B40*VLOOKUP($A40,Transpose_Avg_me_dw!$O:$AA,3,FALSE)</f>
        <v>-705.6136363636366</v>
      </c>
      <c r="U40" s="96">
        <f>$B40*VLOOKUP($A40,Transpose_Avg_me_dw!$O:$AA,4,FALSE)</f>
        <v>0</v>
      </c>
      <c r="V40" s="96">
        <f>$B40*VLOOKUP($A40,Transpose_Avg_me_dw!$O:$AA,5,FALSE)</f>
        <v>0</v>
      </c>
      <c r="W40" s="96">
        <f>$B40*VLOOKUP($A40,Transpose_Avg_me_dw!$O:$AA,6,FALSE)</f>
        <v>0</v>
      </c>
      <c r="X40" s="96">
        <f>$B40*VLOOKUP($A40,Transpose_Avg_me_dw!$O:$AA,7,FALSE)</f>
        <v>-152.1911764705885</v>
      </c>
      <c r="Y40" s="96">
        <f>$B40*VLOOKUP($A40,Transpose_Avg_me_dw!$O:$AA,8,FALSE)</f>
        <v>0</v>
      </c>
      <c r="Z40" s="96">
        <f>$B40*VLOOKUP($A40,Transpose_Avg_me_dw!$O:$AA,9,FALSE)</f>
        <v>0</v>
      </c>
      <c r="AA40" s="96">
        <f>$B40*VLOOKUP($A40,Transpose_Avg_me_dw!$O:$AA,10,FALSE)</f>
        <v>0</v>
      </c>
      <c r="AB40" s="96">
        <f>$B40*VLOOKUP($A40,Transpose_Avg_me_dw!$O:$AA,11,FALSE)</f>
        <v>0</v>
      </c>
      <c r="AC40" s="96">
        <f>$B40*VLOOKUP($A40,Transpose_Avg_me_dw!$O:$AA,12,FALSE)</f>
        <v>0</v>
      </c>
      <c r="AD40" s="96">
        <f>$B40*VLOOKUP($A40,Transpose_Avg_me_dw!$O:$AA,13,FALSE)</f>
        <v>-1034.9</v>
      </c>
    </row>
    <row r="41" spans="1:30" ht="15">
      <c r="A41" s="165" t="s">
        <v>321</v>
      </c>
      <c r="B41" s="95">
        <v>3881</v>
      </c>
      <c r="C41" s="93"/>
      <c r="D41" s="93"/>
      <c r="E41" s="96">
        <f>$B41*VLOOKUP($A41,Transpose_Avg_me_dw!$A:$M,2,FALSE)</f>
        <v>111.88452347418483</v>
      </c>
      <c r="F41" s="96">
        <f>$B41*VLOOKUP($A41,Transpose_Avg_me_dw!$A:$M,3,FALSE)</f>
        <v>101.1416291465913</v>
      </c>
      <c r="G41" s="96">
        <f>$B41*VLOOKUP($A41,Transpose_Avg_me_dw!$A:$M,4,FALSE)</f>
        <v>101.86943449026495</v>
      </c>
      <c r="H41" s="96">
        <f>$B41*VLOOKUP($A41,Transpose_Avg_me_dw!$A:$M,5,FALSE)</f>
        <v>159.97971431665326</v>
      </c>
      <c r="I41" s="96">
        <f>$B41*VLOOKUP($A41,Transpose_Avg_me_dw!$A:$M,6,FALSE)</f>
        <v>82.23558979543569</v>
      </c>
      <c r="J41" s="96">
        <f>$B41*VLOOKUP($A41,Transpose_Avg_me_dw!$A:$M,7,FALSE)</f>
        <v>419.15706783901436</v>
      </c>
      <c r="K41" s="96">
        <f>$B41*VLOOKUP($A41,Transpose_Avg_me_dw!$A:$M,8,FALSE)</f>
        <v>63.0593393874645</v>
      </c>
      <c r="L41" s="96">
        <f>$B41*VLOOKUP($A41,Transpose_Avg_me_dw!$A:$M,9,FALSE)</f>
        <v>188.0432554651469</v>
      </c>
      <c r="M41" s="96">
        <f>$B41*VLOOKUP($A41,Transpose_Avg_me_dw!$A:$M,10,FALSE)</f>
        <v>274.20650627966796</v>
      </c>
      <c r="N41" s="96">
        <f>$B41*VLOOKUP($A41,Transpose_Avg_me_dw!$A:$M,11,FALSE)</f>
        <v>148.1003548909163</v>
      </c>
      <c r="O41" s="96">
        <f>$B41*VLOOKUP($A41,Transpose_Avg_me_dw!$A:$M,12,FALSE)</f>
        <v>258.9815082082903</v>
      </c>
      <c r="P41" s="96">
        <f>$B41*VLOOKUP($A41,Transpose_Avg_me_dw!$A:$M,13,FALSE)</f>
        <v>309.6995461769794</v>
      </c>
      <c r="Q41" s="96"/>
      <c r="R41" s="96"/>
      <c r="S41" s="96">
        <f>$B41*VLOOKUP($A41,Transpose_Avg_me_dw!$O:$AA,2,FALSE)</f>
        <v>352.81818181818176</v>
      </c>
      <c r="T41" s="96">
        <f>$B41*VLOOKUP($A41,Transpose_Avg_me_dw!$O:$AA,3,FALSE)</f>
        <v>176.40909090909108</v>
      </c>
      <c r="U41" s="96">
        <f>$B41*VLOOKUP($A41,Transpose_Avg_me_dw!$O:$AA,4,FALSE)</f>
        <v>574.9629629629624</v>
      </c>
      <c r="V41" s="96">
        <f>$B41*VLOOKUP($A41,Transpose_Avg_me_dw!$O:$AA,5,FALSE)</f>
        <v>194.05</v>
      </c>
      <c r="W41" s="96">
        <f>$B41*VLOOKUP($A41,Transpose_Avg_me_dw!$O:$AA,6,FALSE)</f>
        <v>0</v>
      </c>
      <c r="X41" s="96">
        <f>$B41*VLOOKUP($A41,Transpose_Avg_me_dw!$O:$AA,7,FALSE)</f>
        <v>627.808823529412</v>
      </c>
      <c r="Y41" s="96">
        <f>$B41*VLOOKUP($A41,Transpose_Avg_me_dw!$O:$AA,8,FALSE)</f>
        <v>0</v>
      </c>
      <c r="Z41" s="96">
        <f>$B41*VLOOKUP($A41,Transpose_Avg_me_dw!$O:$AA,9,FALSE)</f>
        <v>554.4285714285719</v>
      </c>
      <c r="AA41" s="96">
        <f>$B41*VLOOKUP($A41,Transpose_Avg_me_dw!$O:$AA,10,FALSE)</f>
        <v>0</v>
      </c>
      <c r="AB41" s="96">
        <f>$B41*VLOOKUP($A41,Transpose_Avg_me_dw!$O:$AA,11,FALSE)</f>
        <v>155.24</v>
      </c>
      <c r="AC41" s="96">
        <f>$B41*VLOOKUP($A41,Transpose_Avg_me_dw!$O:$AA,12,FALSE)</f>
        <v>332.6571428571428</v>
      </c>
      <c r="AD41" s="96">
        <f>$B41*VLOOKUP($A41,Transpose_Avg_me_dw!$O:$AA,13,FALSE)</f>
        <v>258.73333333333346</v>
      </c>
    </row>
    <row r="42" spans="1:30" ht="15">
      <c r="A42" s="165" t="s">
        <v>332</v>
      </c>
      <c r="B42" s="95">
        <v>17890</v>
      </c>
      <c r="C42" s="93"/>
      <c r="D42" s="93"/>
      <c r="E42" s="96">
        <f>$B42*VLOOKUP($A42,Transpose_Avg_me_dw!$A:$M,2,FALSE)</f>
        <v>369.45797891645003</v>
      </c>
      <c r="F42" s="96">
        <f>$B42*VLOOKUP($A42,Transpose_Avg_me_dw!$A:$M,3,FALSE)</f>
        <v>126.44703626822566</v>
      </c>
      <c r="G42" s="96">
        <f>$B42*VLOOKUP($A42,Transpose_Avg_me_dw!$A:$M,4,FALSE)</f>
        <v>42.45026089047823</v>
      </c>
      <c r="H42" s="96">
        <f>$B42*VLOOKUP($A42,Transpose_Avg_me_dw!$A:$M,5,FALSE)</f>
        <v>38.236286750756385</v>
      </c>
      <c r="I42" s="96">
        <f>$B42*VLOOKUP($A42,Transpose_Avg_me_dw!$A:$M,6,FALSE)</f>
        <v>32.68329253877164</v>
      </c>
      <c r="J42" s="96">
        <f>$B42*VLOOKUP($A42,Transpose_Avg_me_dw!$A:$M,7,FALSE)</f>
        <v>216.37772761263545</v>
      </c>
      <c r="K42" s="96">
        <f>$B42*VLOOKUP($A42,Transpose_Avg_me_dw!$A:$M,8,FALSE)</f>
        <v>167.71875</v>
      </c>
      <c r="L42" s="96">
        <f>$B42*VLOOKUP($A42,Transpose_Avg_me_dw!$A:$M,9,FALSE)</f>
        <v>245.17794278600786</v>
      </c>
      <c r="M42" s="96">
        <f>$B42*VLOOKUP($A42,Transpose_Avg_me_dw!$A:$M,10,FALSE)</f>
        <v>521.3020006416873</v>
      </c>
      <c r="N42" s="96">
        <f>$B42*VLOOKUP($A42,Transpose_Avg_me_dw!$A:$M,11,FALSE)</f>
        <v>86.99814447383885</v>
      </c>
      <c r="O42" s="96">
        <f>$B42*VLOOKUP($A42,Transpose_Avg_me_dw!$A:$M,12,FALSE)</f>
        <v>144.75492642881852</v>
      </c>
      <c r="P42" s="96">
        <f>$B42*VLOOKUP($A42,Transpose_Avg_me_dw!$A:$M,13,FALSE)</f>
        <v>108.34022253859203</v>
      </c>
      <c r="Q42" s="96"/>
      <c r="R42" s="96"/>
      <c r="S42" s="96">
        <f>$B42*VLOOKUP($A42,Transpose_Avg_me_dw!$O:$AA,2,FALSE)</f>
        <v>813.1818181818189</v>
      </c>
      <c r="T42" s="96">
        <f>$B42*VLOOKUP($A42,Transpose_Avg_me_dw!$O:$AA,3,FALSE)</f>
        <v>0</v>
      </c>
      <c r="U42" s="96">
        <f>$B42*VLOOKUP($A42,Transpose_Avg_me_dw!$O:$AA,4,FALSE)</f>
        <v>0</v>
      </c>
      <c r="V42" s="96">
        <f>$B42*VLOOKUP($A42,Transpose_Avg_me_dw!$O:$AA,5,FALSE)</f>
        <v>0</v>
      </c>
      <c r="W42" s="96">
        <f>$B42*VLOOKUP($A42,Transpose_Avg_me_dw!$O:$AA,6,FALSE)</f>
        <v>0</v>
      </c>
      <c r="X42" s="96">
        <f>$B42*VLOOKUP($A42,Transpose_Avg_me_dw!$O:$AA,7,FALSE)</f>
        <v>0</v>
      </c>
      <c r="Y42" s="96">
        <f>$B42*VLOOKUP($A42,Transpose_Avg_me_dw!$O:$AA,8,FALSE)</f>
        <v>0</v>
      </c>
      <c r="Z42" s="96">
        <f>$B42*VLOOKUP($A42,Transpose_Avg_me_dw!$O:$AA,9,FALSE)</f>
        <v>638.9285714285711</v>
      </c>
      <c r="AA42" s="96">
        <f>$B42*VLOOKUP($A42,Transpose_Avg_me_dw!$O:$AA,10,FALSE)</f>
        <v>0</v>
      </c>
      <c r="AB42" s="96">
        <f>$B42*VLOOKUP($A42,Transpose_Avg_me_dw!$O:$AA,11,FALSE)</f>
        <v>0</v>
      </c>
      <c r="AC42" s="96">
        <f>$B42*VLOOKUP($A42,Transpose_Avg_me_dw!$O:$AA,12,FALSE)</f>
        <v>0</v>
      </c>
      <c r="AD42" s="96">
        <f>$B42*VLOOKUP($A42,Transpose_Avg_me_dw!$O:$AA,13,FALSE)</f>
        <v>0</v>
      </c>
    </row>
    <row r="43" spans="1:30" ht="15">
      <c r="A43" s="165" t="s">
        <v>292</v>
      </c>
      <c r="B43" s="95">
        <v>-4729</v>
      </c>
      <c r="C43" s="93"/>
      <c r="D43" s="93"/>
      <c r="E43" s="96">
        <f>$B43*VLOOKUP($A43,Transpose_Avg_me_dw!$A:$M,2,FALSE)</f>
        <v>-254.1573464166668</v>
      </c>
      <c r="F43" s="96">
        <f>$B43*VLOOKUP($A43,Transpose_Avg_me_dw!$A:$M,3,FALSE)</f>
        <v>-182.11635154166683</v>
      </c>
      <c r="G43" s="96">
        <f>$B43*VLOOKUP($A43,Transpose_Avg_me_dw!$A:$M,4,FALSE)</f>
        <v>-173.72434695833317</v>
      </c>
      <c r="H43" s="96">
        <f>$B43*VLOOKUP($A43,Transpose_Avg_me_dw!$A:$M,5,FALSE)</f>
        <v>-183.15870195833318</v>
      </c>
      <c r="I43" s="96">
        <f>$B43*VLOOKUP($A43,Transpose_Avg_me_dw!$A:$M,6,FALSE)</f>
        <v>-148.2149387083332</v>
      </c>
      <c r="J43" s="96">
        <f>$B43*VLOOKUP($A43,Transpose_Avg_me_dw!$A:$M,7,FALSE)</f>
        <v>-193.51383266666684</v>
      </c>
      <c r="K43" s="96">
        <f>$B43*VLOOKUP($A43,Transpose_Avg_me_dw!$A:$M,8,FALSE)</f>
        <v>-208.4515614166668</v>
      </c>
      <c r="L43" s="96">
        <f>$B43*VLOOKUP($A43,Transpose_Avg_me_dw!$A:$M,9,FALSE)</f>
        <v>-175.08314629166682</v>
      </c>
      <c r="M43" s="96">
        <f>$B43*VLOOKUP($A43,Transpose_Avg_me_dw!$A:$M,10,FALSE)</f>
        <v>-170.2946397083332</v>
      </c>
      <c r="N43" s="96">
        <f>$B43*VLOOKUP($A43,Transpose_Avg_me_dw!$A:$M,11,FALSE)</f>
        <v>-176.6977057083332</v>
      </c>
      <c r="O43" s="96">
        <f>$B43*VLOOKUP($A43,Transpose_Avg_me_dw!$A:$M,12,FALSE)</f>
        <v>-163.558967375</v>
      </c>
      <c r="P43" s="96">
        <f>$B43*VLOOKUP($A43,Transpose_Avg_me_dw!$A:$M,13,FALSE)</f>
        <v>-200.05344854166682</v>
      </c>
      <c r="Q43" s="96"/>
      <c r="R43" s="96"/>
      <c r="S43" s="96">
        <f>$B43*VLOOKUP($A43,Transpose_Avg_me_dw!$O:$AA,2,FALSE)</f>
        <v>-211.457235</v>
      </c>
      <c r="T43" s="96">
        <f>$B43*VLOOKUP($A43,Transpose_Avg_me_dw!$O:$AA,3,FALSE)</f>
        <v>-188.724932</v>
      </c>
      <c r="U43" s="96">
        <f>$B43*VLOOKUP($A43,Transpose_Avg_me_dw!$O:$AA,4,FALSE)</f>
        <v>-148.949313</v>
      </c>
      <c r="V43" s="96">
        <f>$B43*VLOOKUP($A43,Transpose_Avg_me_dw!$O:$AA,5,FALSE)</f>
        <v>-151.51716</v>
      </c>
      <c r="W43" s="96">
        <f>$B43*VLOOKUP($A43,Transpose_Avg_me_dw!$O:$AA,6,FALSE)</f>
        <v>-132.74303</v>
      </c>
      <c r="X43" s="96">
        <f>$B43*VLOOKUP($A43,Transpose_Avg_me_dw!$O:$AA,7,FALSE)</f>
        <v>-170.54665599999998</v>
      </c>
      <c r="Y43" s="96">
        <f>$B43*VLOOKUP($A43,Transpose_Avg_me_dw!$O:$AA,8,FALSE)</f>
        <v>-169.964989</v>
      </c>
      <c r="Z43" s="96">
        <f>$B43*VLOOKUP($A43,Transpose_Avg_me_dw!$O:$AA,9,FALSE)</f>
        <v>-159.646311</v>
      </c>
      <c r="AA43" s="96">
        <f>$B43*VLOOKUP($A43,Transpose_Avg_me_dw!$O:$AA,10,FALSE)</f>
        <v>-141.695027</v>
      </c>
      <c r="AB43" s="96">
        <f>$B43*VLOOKUP($A43,Transpose_Avg_me_dw!$O:$AA,11,FALSE)</f>
        <v>-146.296344</v>
      </c>
      <c r="AC43" s="96">
        <f>$B43*VLOOKUP($A43,Transpose_Avg_me_dw!$O:$AA,12,FALSE)</f>
        <v>-142.054431</v>
      </c>
      <c r="AD43" s="96">
        <f>$B43*VLOOKUP($A43,Transpose_Avg_me_dw!$O:$AA,13,FALSE)</f>
        <v>-161.760174</v>
      </c>
    </row>
    <row r="44" spans="1:30" ht="15">
      <c r="A44" s="165" t="s">
        <v>263</v>
      </c>
      <c r="B44" s="95">
        <v>202617</v>
      </c>
      <c r="C44" s="93"/>
      <c r="D44" s="93"/>
      <c r="E44" s="96">
        <f>$B44*VLOOKUP($A44,Transpose_Avg_me_dw!$A:$M,2,FALSE)</f>
        <v>1681.9659288749995</v>
      </c>
      <c r="F44" s="96">
        <f>$B44*VLOOKUP($A44,Transpose_Avg_me_dw!$A:$M,3,FALSE)</f>
        <v>863.7478286249994</v>
      </c>
      <c r="G44" s="96">
        <f>$B44*VLOOKUP($A44,Transpose_Avg_me_dw!$A:$M,4,FALSE)</f>
        <v>1394.1315956249998</v>
      </c>
      <c r="H44" s="96">
        <f>$B44*VLOOKUP($A44,Transpose_Avg_me_dw!$A:$M,5,FALSE)</f>
        <v>2703.5524005000066</v>
      </c>
      <c r="I44" s="96">
        <f>$B44*VLOOKUP($A44,Transpose_Avg_me_dw!$A:$M,6,FALSE)</f>
        <v>1099.830403125</v>
      </c>
      <c r="J44" s="96">
        <f>$B44*VLOOKUP($A44,Transpose_Avg_me_dw!$A:$M,7,FALSE)</f>
        <v>2430.652628625007</v>
      </c>
      <c r="K44" s="96">
        <f>$B44*VLOOKUP($A44,Transpose_Avg_me_dw!$A:$M,8,FALSE)</f>
        <v>2813.7000671250066</v>
      </c>
      <c r="L44" s="96">
        <f>$B44*VLOOKUP($A44,Transpose_Avg_me_dw!$A:$M,9,FALSE)</f>
        <v>2039.720011875</v>
      </c>
      <c r="M44" s="96">
        <f>$B44*VLOOKUP($A44,Transpose_Avg_me_dw!$A:$M,10,FALSE)</f>
        <v>2050.796407875007</v>
      </c>
      <c r="N44" s="96">
        <f>$B44*VLOOKUP($A44,Transpose_Avg_me_dw!$A:$M,11,FALSE)</f>
        <v>1051.9199250000006</v>
      </c>
      <c r="O44" s="96">
        <f>$B44*VLOOKUP($A44,Transpose_Avg_me_dw!$A:$M,12,FALSE)</f>
        <v>3236.3675714999936</v>
      </c>
      <c r="P44" s="96">
        <f>$B44*VLOOKUP($A44,Transpose_Avg_me_dw!$A:$M,13,FALSE)</f>
        <v>223.40212724999932</v>
      </c>
      <c r="Q44" s="96"/>
      <c r="R44" s="96"/>
      <c r="S44" s="96">
        <f>$B44*VLOOKUP($A44,Transpose_Avg_me_dw!$O:$AA,2,FALSE)</f>
        <v>1856.1743370000002</v>
      </c>
      <c r="T44" s="96">
        <f>$B44*VLOOKUP($A44,Transpose_Avg_me_dw!$O:$AA,3,FALSE)</f>
        <v>1007.0064899999999</v>
      </c>
      <c r="U44" s="96">
        <f>$B44*VLOOKUP($A44,Transpose_Avg_me_dw!$O:$AA,4,FALSE)</f>
        <v>1500.176268</v>
      </c>
      <c r="V44" s="96">
        <f>$B44*VLOOKUP($A44,Transpose_Avg_me_dw!$O:$AA,5,FALSE)</f>
        <v>2686.093569</v>
      </c>
      <c r="W44" s="96">
        <f>$B44*VLOOKUP($A44,Transpose_Avg_me_dw!$O:$AA,6,FALSE)</f>
        <v>1067.5889730000001</v>
      </c>
      <c r="X44" s="96">
        <f>$B44*VLOOKUP($A44,Transpose_Avg_me_dw!$O:$AA,7,FALSE)</f>
        <v>2839.677255</v>
      </c>
      <c r="Y44" s="96">
        <f>$B44*VLOOKUP($A44,Transpose_Avg_me_dw!$O:$AA,8,FALSE)</f>
        <v>2981.914389</v>
      </c>
      <c r="Z44" s="96">
        <f>$B44*VLOOKUP($A44,Transpose_Avg_me_dw!$O:$AA,9,FALSE)</f>
        <v>1837.9388069999998</v>
      </c>
      <c r="AA44" s="96">
        <f>$B44*VLOOKUP($A44,Transpose_Avg_me_dw!$O:$AA,10,FALSE)</f>
        <v>2033.0589779999998</v>
      </c>
      <c r="AB44" s="96">
        <f>$B44*VLOOKUP($A44,Transpose_Avg_me_dw!$O:$AA,11,FALSE)</f>
        <v>1000.3201290000001</v>
      </c>
      <c r="AC44" s="96">
        <f>$B44*VLOOKUP($A44,Transpose_Avg_me_dw!$O:$AA,12,FALSE)</f>
        <v>3288.2712930000002</v>
      </c>
      <c r="AD44" s="96">
        <f>$B44*VLOOKUP($A44,Transpose_Avg_me_dw!$O:$AA,13,FALSE)</f>
        <v>227.133657</v>
      </c>
    </row>
    <row r="45" spans="1:30" ht="15">
      <c r="A45" s="165" t="s">
        <v>267</v>
      </c>
      <c r="B45" s="95">
        <v>253591</v>
      </c>
      <c r="C45" s="93"/>
      <c r="D45" s="93"/>
      <c r="E45" s="96">
        <f>$B45*VLOOKUP($A45,Transpose_Avg_me_dw!$A:$M,2,FALSE)</f>
        <v>15299.768441208324</v>
      </c>
      <c r="F45" s="96">
        <f>$B45*VLOOKUP($A45,Transpose_Avg_me_dw!$A:$M,3,FALSE)</f>
        <v>9471.423090458326</v>
      </c>
      <c r="G45" s="96">
        <f>$B45*VLOOKUP($A45,Transpose_Avg_me_dw!$A:$M,4,FALSE)</f>
        <v>11509.998874291674</v>
      </c>
      <c r="H45" s="96">
        <f>$B45*VLOOKUP($A45,Transpose_Avg_me_dw!$A:$M,5,FALSE)</f>
        <v>9997.222896375</v>
      </c>
      <c r="I45" s="96">
        <f>$B45*VLOOKUP($A45,Transpose_Avg_me_dw!$A:$M,6,FALSE)</f>
        <v>14260.446860291675</v>
      </c>
      <c r="J45" s="96">
        <f>$B45*VLOOKUP($A45,Transpose_Avg_me_dw!$A:$M,7,FALSE)</f>
        <v>9751.355855583324</v>
      </c>
      <c r="K45" s="96">
        <f>$B45*VLOOKUP($A45,Transpose_Avg_me_dw!$A:$M,8,FALSE)</f>
        <v>11726.628986041675</v>
      </c>
      <c r="L45" s="96">
        <f>$B45*VLOOKUP($A45,Transpose_Avg_me_dw!$A:$M,9,FALSE)</f>
        <v>13177.454795916676</v>
      </c>
      <c r="M45" s="96">
        <f>$B45*VLOOKUP($A45,Transpose_Avg_me_dw!$A:$M,10,FALSE)</f>
        <v>9367.429647875</v>
      </c>
      <c r="N45" s="96">
        <f>$B45*VLOOKUP($A45,Transpose_Avg_me_dw!$A:$M,11,FALSE)</f>
        <v>12429.995323416675</v>
      </c>
      <c r="O45" s="96">
        <f>$B45*VLOOKUP($A45,Transpose_Avg_me_dw!$A:$M,12,FALSE)</f>
        <v>13555.0729275</v>
      </c>
      <c r="P45" s="96">
        <f>$B45*VLOOKUP($A45,Transpose_Avg_me_dw!$A:$M,13,FALSE)</f>
        <v>12621.699553125</v>
      </c>
      <c r="Q45" s="96"/>
      <c r="R45" s="96"/>
      <c r="S45" s="96">
        <f>$B45*VLOOKUP($A45,Transpose_Avg_me_dw!$O:$AA,2,FALSE)</f>
        <v>16200.661035</v>
      </c>
      <c r="T45" s="96">
        <f>$B45*VLOOKUP($A45,Transpose_Avg_me_dw!$O:$AA,3,FALSE)</f>
        <v>10589.452978000001</v>
      </c>
      <c r="U45" s="96">
        <f>$B45*VLOOKUP($A45,Transpose_Avg_me_dw!$O:$AA,4,FALSE)</f>
        <v>12349.628109</v>
      </c>
      <c r="V45" s="96">
        <f>$B45*VLOOKUP($A45,Transpose_Avg_me_dw!$O:$AA,5,FALSE)</f>
        <v>11963.662606999998</v>
      </c>
      <c r="W45" s="96">
        <f>$B45*VLOOKUP($A45,Transpose_Avg_me_dw!$O:$AA,6,FALSE)</f>
        <v>14540.400758</v>
      </c>
      <c r="X45" s="96">
        <f>$B45*VLOOKUP($A45,Transpose_Avg_me_dw!$O:$AA,7,FALSE)</f>
        <v>10767.727450999999</v>
      </c>
      <c r="Y45" s="96">
        <f>$B45*VLOOKUP($A45,Transpose_Avg_me_dw!$O:$AA,8,FALSE)</f>
        <v>13605.157150000001</v>
      </c>
      <c r="Z45" s="96">
        <f>$B45*VLOOKUP($A45,Transpose_Avg_me_dw!$O:$AA,9,FALSE)</f>
        <v>14158.999894</v>
      </c>
      <c r="AA45" s="96">
        <f>$B45*VLOOKUP($A45,Transpose_Avg_me_dw!$O:$AA,10,FALSE)</f>
        <v>10395.709454</v>
      </c>
      <c r="AB45" s="96">
        <f>$B45*VLOOKUP($A45,Transpose_Avg_me_dw!$O:$AA,11,FALSE)</f>
        <v>13891.71498</v>
      </c>
      <c r="AC45" s="96">
        <f>$B45*VLOOKUP($A45,Transpose_Avg_me_dw!$O:$AA,12,FALSE)</f>
        <v>13807.776359</v>
      </c>
      <c r="AD45" s="96">
        <f>$B45*VLOOKUP($A45,Transpose_Avg_me_dw!$O:$AA,13,FALSE)</f>
        <v>14459.505229</v>
      </c>
    </row>
    <row r="46" spans="1:30" ht="15">
      <c r="A46" s="165" t="s">
        <v>271</v>
      </c>
      <c r="B46" s="95">
        <v>318817</v>
      </c>
      <c r="C46" s="93"/>
      <c r="D46" s="93"/>
      <c r="E46" s="96">
        <f>$B46*VLOOKUP($A46,Transpose_Avg_me_dw!$A:$M,2,FALSE)</f>
        <v>45757.02764529177</v>
      </c>
      <c r="F46" s="96">
        <f>$B46*VLOOKUP($A46,Transpose_Avg_me_dw!$A:$M,3,FALSE)</f>
        <v>106885.45827645823</v>
      </c>
      <c r="G46" s="96">
        <f>$B46*VLOOKUP($A46,Transpose_Avg_me_dw!$A:$M,4,FALSE)</f>
        <v>76105.722668875</v>
      </c>
      <c r="H46" s="96">
        <f>$B46*VLOOKUP($A46,Transpose_Avg_me_dw!$A:$M,5,FALSE)</f>
        <v>82316.41066929177</v>
      </c>
      <c r="I46" s="96">
        <f>$B46*VLOOKUP($A46,Transpose_Avg_me_dw!$A:$M,6,FALSE)</f>
        <v>28302.341541</v>
      </c>
      <c r="J46" s="96">
        <f>$B46*VLOOKUP($A46,Transpose_Avg_me_dw!$A:$M,7,FALSE)</f>
        <v>55578.43772708323</v>
      </c>
      <c r="K46" s="96">
        <f>$B46*VLOOKUP($A46,Transpose_Avg_me_dw!$A:$M,8,FALSE)</f>
        <v>49810.70609604177</v>
      </c>
      <c r="L46" s="96">
        <f>$B46*VLOOKUP($A46,Transpose_Avg_me_dw!$A:$M,9,FALSE)</f>
        <v>47341.00348958323</v>
      </c>
      <c r="M46" s="96">
        <f>$B46*VLOOKUP($A46,Transpose_Avg_me_dw!$A:$M,10,FALSE)</f>
        <v>94188.00003766676</v>
      </c>
      <c r="N46" s="96">
        <f>$B46*VLOOKUP($A46,Transpose_Avg_me_dw!$A:$M,11,FALSE)</f>
        <v>57331.306877125004</v>
      </c>
      <c r="O46" s="96">
        <f>$B46*VLOOKUP($A46,Transpose_Avg_me_dw!$A:$M,12,FALSE)</f>
        <v>66063.664655</v>
      </c>
      <c r="P46" s="96">
        <f>$B46*VLOOKUP($A46,Transpose_Avg_me_dw!$A:$M,13,FALSE)</f>
        <v>28516.759257541675</v>
      </c>
      <c r="Q46" s="96"/>
      <c r="R46" s="96"/>
      <c r="S46" s="96">
        <f>$B46*VLOOKUP($A46,Transpose_Avg_me_dw!$O:$AA,2,FALSE)</f>
        <v>45155.645795000004</v>
      </c>
      <c r="T46" s="96">
        <f>$B46*VLOOKUP($A46,Transpose_Avg_me_dw!$O:$AA,3,FALSE)</f>
        <v>101191.24053200001</v>
      </c>
      <c r="U46" s="96">
        <f>$B46*VLOOKUP($A46,Transpose_Avg_me_dw!$O:$AA,4,FALSE)</f>
        <v>73851.40751399999</v>
      </c>
      <c r="V46" s="96">
        <f>$B46*VLOOKUP($A46,Transpose_Avg_me_dw!$O:$AA,5,FALSE)</f>
        <v>79541.334513</v>
      </c>
      <c r="W46" s="96">
        <f>$B46*VLOOKUP($A46,Transpose_Avg_me_dw!$O:$AA,6,FALSE)</f>
        <v>27628.362403</v>
      </c>
      <c r="X46" s="96">
        <f>$B46*VLOOKUP($A46,Transpose_Avg_me_dw!$O:$AA,7,FALSE)</f>
        <v>55203.16355</v>
      </c>
      <c r="Y46" s="96">
        <f>$B46*VLOOKUP($A46,Transpose_Avg_me_dw!$O:$AA,8,FALSE)</f>
        <v>49661.805273</v>
      </c>
      <c r="Z46" s="96">
        <f>$B46*VLOOKUP($A46,Transpose_Avg_me_dw!$O:$AA,9,FALSE)</f>
        <v>48067.720273</v>
      </c>
      <c r="AA46" s="96">
        <f>$B46*VLOOKUP($A46,Transpose_Avg_me_dw!$O:$AA,10,FALSE)</f>
        <v>93063.638751</v>
      </c>
      <c r="AB46" s="96">
        <f>$B46*VLOOKUP($A46,Transpose_Avg_me_dw!$O:$AA,11,FALSE)</f>
        <v>52577.067921</v>
      </c>
      <c r="AC46" s="96">
        <f>$B46*VLOOKUP($A46,Transpose_Avg_me_dw!$O:$AA,12,FALSE)</f>
        <v>66564.207345</v>
      </c>
      <c r="AD46" s="96">
        <f>$B46*VLOOKUP($A46,Transpose_Avg_me_dw!$O:$AA,13,FALSE)</f>
        <v>28930.729848000003</v>
      </c>
    </row>
    <row r="47" spans="1:30" ht="15">
      <c r="A47" s="165" t="s">
        <v>291</v>
      </c>
      <c r="B47" s="95">
        <v>317484</v>
      </c>
      <c r="C47" s="93"/>
      <c r="D47" s="93"/>
      <c r="E47" s="96">
        <f>$B47*VLOOKUP($A47,Transpose_Avg_me_dw!$A:$M,2,FALSE)</f>
        <v>67335.6974715</v>
      </c>
      <c r="F47" s="96">
        <f>$B47*VLOOKUP($A47,Transpose_Avg_me_dw!$A:$M,3,FALSE)</f>
        <v>53472.9041249999</v>
      </c>
      <c r="G47" s="96">
        <f>$B47*VLOOKUP($A47,Transpose_Avg_me_dw!$A:$M,4,FALSE)</f>
        <v>62680.6809210001</v>
      </c>
      <c r="H47" s="96">
        <f>$B47*VLOOKUP($A47,Transpose_Avg_me_dw!$A:$M,5,FALSE)</f>
        <v>52920.12479549989</v>
      </c>
      <c r="I47" s="96">
        <f>$B47*VLOOKUP($A47,Transpose_Avg_me_dw!$A:$M,6,FALSE)</f>
        <v>84581.6929214999</v>
      </c>
      <c r="J47" s="96">
        <f>$B47*VLOOKUP($A47,Transpose_Avg_me_dw!$A:$M,7,FALSE)</f>
        <v>59156.7011204999</v>
      </c>
      <c r="K47" s="96">
        <f>$B47*VLOOKUP($A47,Transpose_Avg_me_dw!$A:$M,8,FALSE)</f>
        <v>65296.14057</v>
      </c>
      <c r="L47" s="96">
        <f>$B47*VLOOKUP($A47,Transpose_Avg_me_dw!$A:$M,9,FALSE)</f>
        <v>50495.658229499895</v>
      </c>
      <c r="M47" s="96">
        <f>$B47*VLOOKUP($A47,Transpose_Avg_me_dw!$A:$M,10,FALSE)</f>
        <v>60262.524349500105</v>
      </c>
      <c r="N47" s="96">
        <f>$B47*VLOOKUP($A47,Transpose_Avg_me_dw!$A:$M,11,FALSE)</f>
        <v>76357.71967050001</v>
      </c>
      <c r="O47" s="96">
        <f>$B47*VLOOKUP($A47,Transpose_Avg_me_dw!$A:$M,12,FALSE)</f>
        <v>63519.341364</v>
      </c>
      <c r="P47" s="96">
        <f>$B47*VLOOKUP($A47,Transpose_Avg_me_dw!$A:$M,13,FALSE)</f>
        <v>62884.9818750001</v>
      </c>
      <c r="Q47" s="96"/>
      <c r="R47" s="96"/>
      <c r="S47" s="96">
        <f>$B47*VLOOKUP($A47,Transpose_Avg_me_dw!$O:$AA,2,FALSE)</f>
        <v>66639.256632</v>
      </c>
      <c r="T47" s="96">
        <f>$B47*VLOOKUP($A47,Transpose_Avg_me_dw!$O:$AA,3,FALSE)</f>
        <v>54749.163347999995</v>
      </c>
      <c r="U47" s="96">
        <f>$B47*VLOOKUP($A47,Transpose_Avg_me_dw!$O:$AA,4,FALSE)</f>
        <v>63908.259264</v>
      </c>
      <c r="V47" s="96">
        <f>$B47*VLOOKUP($A47,Transpose_Avg_me_dw!$O:$AA,5,FALSE)</f>
        <v>52553.444004000004</v>
      </c>
      <c r="W47" s="96">
        <f>$B47*VLOOKUP($A47,Transpose_Avg_me_dw!$O:$AA,6,FALSE)</f>
        <v>85142.22415200001</v>
      </c>
      <c r="X47" s="96">
        <f>$B47*VLOOKUP($A47,Transpose_Avg_me_dw!$O:$AA,7,FALSE)</f>
        <v>58961.541059999996</v>
      </c>
      <c r="Y47" s="96">
        <f>$B47*VLOOKUP($A47,Transpose_Avg_me_dw!$O:$AA,8,FALSE)</f>
        <v>64857.853908</v>
      </c>
      <c r="Z47" s="96">
        <f>$B47*VLOOKUP($A47,Transpose_Avg_me_dw!$O:$AA,9,FALSE)</f>
        <v>49235.736204</v>
      </c>
      <c r="AA47" s="96">
        <f>$B47*VLOOKUP($A47,Transpose_Avg_me_dw!$O:$AA,10,FALSE)</f>
        <v>61009.630344000005</v>
      </c>
      <c r="AB47" s="96">
        <f>$B47*VLOOKUP($A47,Transpose_Avg_me_dw!$O:$AA,11,FALSE)</f>
        <v>79661.81534399999</v>
      </c>
      <c r="AC47" s="96">
        <f>$B47*VLOOKUP($A47,Transpose_Avg_me_dw!$O:$AA,12,FALSE)</f>
        <v>61744.923288</v>
      </c>
      <c r="AD47" s="96">
        <f>$B47*VLOOKUP($A47,Transpose_Avg_me_dw!$O:$AA,13,FALSE)</f>
        <v>60564.83526</v>
      </c>
    </row>
    <row r="48" spans="1:30" ht="15">
      <c r="A48" s="165" t="s">
        <v>275</v>
      </c>
      <c r="B48" s="95">
        <v>-110164</v>
      </c>
      <c r="C48" s="93"/>
      <c r="D48" s="93"/>
      <c r="E48" s="96">
        <f>$B48*VLOOKUP($A48,Transpose_Avg_me_dw!$A:$M,2,FALSE)</f>
        <v>-967.1205756666669</v>
      </c>
      <c r="F48" s="96">
        <f>$B48*VLOOKUP($A48,Transpose_Avg_me_dw!$A:$M,3,FALSE)</f>
        <v>-940.5618713333329</v>
      </c>
      <c r="G48" s="96">
        <f>$B48*VLOOKUP($A48,Transpose_Avg_me_dw!$A:$M,4,FALSE)</f>
        <v>-1282.7817471666704</v>
      </c>
      <c r="H48" s="96">
        <f>$B48*VLOOKUP($A48,Transpose_Avg_me_dw!$A:$M,5,FALSE)</f>
        <v>-980.161239166667</v>
      </c>
      <c r="I48" s="96">
        <f>$B48*VLOOKUP($A48,Transpose_Avg_me_dw!$A:$M,6,FALSE)</f>
        <v>-1197.9692376666703</v>
      </c>
      <c r="J48" s="96">
        <f>$B48*VLOOKUP($A48,Transpose_Avg_me_dw!$A:$M,7,FALSE)</f>
        <v>-1005.329123</v>
      </c>
      <c r="K48" s="96">
        <f>$B48*VLOOKUP($A48,Transpose_Avg_me_dw!$A:$M,8,FALSE)</f>
        <v>-1136.8832996666704</v>
      </c>
      <c r="L48" s="96">
        <f>$B48*VLOOKUP($A48,Transpose_Avg_me_dw!$A:$M,9,FALSE)</f>
        <v>-1357.8631033333297</v>
      </c>
      <c r="M48" s="96">
        <f>$B48*VLOOKUP($A48,Transpose_Avg_me_dw!$A:$M,10,FALSE)</f>
        <v>-806.515234166667</v>
      </c>
      <c r="N48" s="96">
        <f>$B48*VLOOKUP($A48,Transpose_Avg_me_dw!$A:$M,11,FALSE)</f>
        <v>-675.970894166667</v>
      </c>
      <c r="O48" s="96">
        <f>$B48*VLOOKUP($A48,Transpose_Avg_me_dw!$A:$M,12,FALSE)</f>
        <v>-1156.6577376666703</v>
      </c>
      <c r="P48" s="96">
        <f>$B48*VLOOKUP($A48,Transpose_Avg_me_dw!$A:$M,13,FALSE)</f>
        <v>-1617.4599791666703</v>
      </c>
      <c r="Q48" s="96"/>
      <c r="R48" s="96"/>
      <c r="S48" s="96">
        <f>$B48*VLOOKUP($A48,Transpose_Avg_me_dw!$O:$AA,2,FALSE)</f>
        <v>-956.6641760000001</v>
      </c>
      <c r="T48" s="96">
        <f>$B48*VLOOKUP($A48,Transpose_Avg_me_dw!$O:$AA,3,FALSE)</f>
        <v>-958.7572920000001</v>
      </c>
      <c r="U48" s="96">
        <f>$B48*VLOOKUP($A48,Transpose_Avg_me_dw!$O:$AA,4,FALSE)</f>
        <v>-1092.165896</v>
      </c>
      <c r="V48" s="96">
        <f>$B48*VLOOKUP($A48,Transpose_Avg_me_dw!$O:$AA,5,FALSE)</f>
        <v>-953.2490919999999</v>
      </c>
      <c r="W48" s="96">
        <f>$B48*VLOOKUP($A48,Transpose_Avg_me_dw!$O:$AA,6,FALSE)</f>
        <v>-981.230748</v>
      </c>
      <c r="X48" s="96">
        <f>$B48*VLOOKUP($A48,Transpose_Avg_me_dw!$O:$AA,7,FALSE)</f>
        <v>-938.04646</v>
      </c>
      <c r="Y48" s="96">
        <f>$B48*VLOOKUP($A48,Transpose_Avg_me_dw!$O:$AA,8,FALSE)</f>
        <v>-1229.760732</v>
      </c>
      <c r="Z48" s="96">
        <f>$B48*VLOOKUP($A48,Transpose_Avg_me_dw!$O:$AA,9,FALSE)</f>
        <v>-1138.4347759999998</v>
      </c>
      <c r="AA48" s="96">
        <f>$B48*VLOOKUP($A48,Transpose_Avg_me_dw!$O:$AA,10,FALSE)</f>
        <v>-724.548628</v>
      </c>
      <c r="AB48" s="96">
        <f>$B48*VLOOKUP($A48,Transpose_Avg_me_dw!$O:$AA,11,FALSE)</f>
        <v>-600.173472</v>
      </c>
      <c r="AC48" s="96">
        <f>$B48*VLOOKUP($A48,Transpose_Avg_me_dw!$O:$AA,12,FALSE)</f>
        <v>-1138.4347759999998</v>
      </c>
      <c r="AD48" s="96">
        <f>$B48*VLOOKUP($A48,Transpose_Avg_me_dw!$O:$AA,13,FALSE)</f>
        <v>-1409.438216</v>
      </c>
    </row>
    <row r="49" spans="1:30" ht="15">
      <c r="A49" s="165" t="s">
        <v>279</v>
      </c>
      <c r="B49" s="95">
        <v>696715</v>
      </c>
      <c r="C49" s="93"/>
      <c r="D49" s="93"/>
      <c r="E49" s="96">
        <f>$B49*VLOOKUP($A49,Transpose_Avg_me_dw!$A:$M,2,FALSE)</f>
        <v>22773.29096666669</v>
      </c>
      <c r="F49" s="96">
        <f>$B49*VLOOKUP($A49,Transpose_Avg_me_dw!$A:$M,3,FALSE)</f>
        <v>21029.32623229169</v>
      </c>
      <c r="G49" s="96">
        <f>$B49*VLOOKUP($A49,Transpose_Avg_me_dw!$A:$M,4,FALSE)</f>
        <v>29957.0032125</v>
      </c>
      <c r="H49" s="96">
        <f>$B49*VLOOKUP($A49,Transpose_Avg_me_dw!$A:$M,5,FALSE)</f>
        <v>22308.93041916669</v>
      </c>
      <c r="I49" s="96">
        <f>$B49*VLOOKUP($A49,Transpose_Avg_me_dw!$A:$M,6,FALSE)</f>
        <v>45842.0471529167</v>
      </c>
      <c r="J49" s="96">
        <f>$B49*VLOOKUP($A49,Transpose_Avg_me_dw!$A:$M,7,FALSE)</f>
        <v>26230.79721375</v>
      </c>
      <c r="K49" s="96">
        <f>$B49*VLOOKUP($A49,Transpose_Avg_me_dw!$A:$M,8,FALSE)</f>
        <v>25490.914913541692</v>
      </c>
      <c r="L49" s="96">
        <f>$B49*VLOOKUP($A49,Transpose_Avg_me_dw!$A:$M,9,FALSE)</f>
        <v>23310.45823166669</v>
      </c>
      <c r="M49" s="96">
        <f>$B49*VLOOKUP($A49,Transpose_Avg_me_dw!$A:$M,10,FALSE)</f>
        <v>18156.62513833331</v>
      </c>
      <c r="N49" s="96">
        <f>$B49*VLOOKUP($A49,Transpose_Avg_me_dw!$A:$M,11,FALSE)</f>
        <v>28053.926190000002</v>
      </c>
      <c r="O49" s="96">
        <f>$B49*VLOOKUP($A49,Transpose_Avg_me_dw!$A:$M,12,FALSE)</f>
        <v>21668.35903625</v>
      </c>
      <c r="P49" s="96">
        <f>$B49*VLOOKUP($A49,Transpose_Avg_me_dw!$A:$M,13,FALSE)</f>
        <v>43018.81282395831</v>
      </c>
      <c r="Q49" s="96"/>
      <c r="R49" s="96"/>
      <c r="S49" s="96">
        <f>$B49*VLOOKUP($A49,Transpose_Avg_me_dw!$O:$AA,2,FALSE)</f>
        <v>22980.44756</v>
      </c>
      <c r="T49" s="96">
        <f>$B49*VLOOKUP($A49,Transpose_Avg_me_dw!$O:$AA,3,FALSE)</f>
        <v>21452.551564999998</v>
      </c>
      <c r="U49" s="96">
        <f>$B49*VLOOKUP($A49,Transpose_Avg_me_dw!$O:$AA,4,FALSE)</f>
        <v>29026.54033</v>
      </c>
      <c r="V49" s="96">
        <f>$B49*VLOOKUP($A49,Transpose_Avg_me_dw!$O:$AA,5,FALSE)</f>
        <v>21952.792935</v>
      </c>
      <c r="W49" s="96">
        <f>$B49*VLOOKUP($A49,Transpose_Avg_me_dw!$O:$AA,6,FALSE)</f>
        <v>44272.754675000004</v>
      </c>
      <c r="X49" s="96">
        <f>$B49*VLOOKUP($A49,Transpose_Avg_me_dw!$O:$AA,7,FALSE)</f>
        <v>24920.10212</v>
      </c>
      <c r="Y49" s="96">
        <f>$B49*VLOOKUP($A49,Transpose_Avg_me_dw!$O:$AA,8,FALSE)</f>
        <v>25023.912655</v>
      </c>
      <c r="Z49" s="96">
        <f>$B49*VLOOKUP($A49,Transpose_Avg_me_dw!$O:$AA,9,FALSE)</f>
        <v>22581.229865</v>
      </c>
      <c r="AA49" s="96">
        <f>$B49*VLOOKUP($A49,Transpose_Avg_me_dw!$O:$AA,10,FALSE)</f>
        <v>18384.218705</v>
      </c>
      <c r="AB49" s="96">
        <f>$B49*VLOOKUP($A49,Transpose_Avg_me_dw!$O:$AA,11,FALSE)</f>
        <v>28662.158385000002</v>
      </c>
      <c r="AC49" s="96">
        <f>$B49*VLOOKUP($A49,Transpose_Avg_me_dw!$O:$AA,12,FALSE)</f>
        <v>22393.116815</v>
      </c>
      <c r="AD49" s="96">
        <f>$B49*VLOOKUP($A49,Transpose_Avg_me_dw!$O:$AA,13,FALSE)</f>
        <v>40655.410395</v>
      </c>
    </row>
    <row r="50" spans="1:30" ht="15">
      <c r="A50" s="165" t="s">
        <v>282</v>
      </c>
      <c r="B50" s="95">
        <v>439707</v>
      </c>
      <c r="C50" s="93"/>
      <c r="D50" s="93"/>
      <c r="E50" s="96">
        <f>$B50*VLOOKUP($A50,Transpose_Avg_me_dw!$A:$M,2,FALSE)</f>
        <v>38459.48574650002</v>
      </c>
      <c r="F50" s="96">
        <f>$B50*VLOOKUP($A50,Transpose_Avg_me_dw!$A:$M,3,FALSE)</f>
        <v>35163.075651999985</v>
      </c>
      <c r="G50" s="96">
        <f>$B50*VLOOKUP($A50,Transpose_Avg_me_dw!$A:$M,4,FALSE)</f>
        <v>35611.28365400001</v>
      </c>
      <c r="H50" s="96">
        <f>$B50*VLOOKUP($A50,Transpose_Avg_me_dw!$A:$M,5,FALSE)</f>
        <v>28072.214001</v>
      </c>
      <c r="I50" s="96">
        <f>$B50*VLOOKUP($A50,Transpose_Avg_me_dw!$A:$M,6,FALSE)</f>
        <v>57570.892473375</v>
      </c>
      <c r="J50" s="96">
        <f>$B50*VLOOKUP($A50,Transpose_Avg_me_dw!$A:$M,7,FALSE)</f>
        <v>33533.466546624986</v>
      </c>
      <c r="K50" s="96">
        <f>$B50*VLOOKUP($A50,Transpose_Avg_me_dw!$A:$M,8,FALSE)</f>
        <v>25669.398457250016</v>
      </c>
      <c r="L50" s="96">
        <f>$B50*VLOOKUP($A50,Transpose_Avg_me_dw!$A:$M,9,FALSE)</f>
        <v>32243.659346625</v>
      </c>
      <c r="M50" s="96">
        <f>$B50*VLOOKUP($A50,Transpose_Avg_me_dw!$A:$M,10,FALSE)</f>
        <v>39191.81775500002</v>
      </c>
      <c r="N50" s="96">
        <f>$B50*VLOOKUP($A50,Transpose_Avg_me_dw!$A:$M,11,FALSE)</f>
        <v>33490.027159250014</v>
      </c>
      <c r="O50" s="96">
        <f>$B50*VLOOKUP($A50,Transpose_Avg_me_dw!$A:$M,12,FALSE)</f>
        <v>44522.367394875</v>
      </c>
      <c r="P50" s="96">
        <f>$B50*VLOOKUP($A50,Transpose_Avg_me_dw!$A:$M,13,FALSE)</f>
        <v>76612.05600699985</v>
      </c>
      <c r="Q50" s="96"/>
      <c r="R50" s="96"/>
      <c r="S50" s="96">
        <f>$B50*VLOOKUP($A50,Transpose_Avg_me_dw!$O:$AA,2,FALSE)</f>
        <v>42221.985261</v>
      </c>
      <c r="T50" s="96">
        <f>$B50*VLOOKUP($A50,Transpose_Avg_me_dw!$O:$AA,3,FALSE)</f>
        <v>33340.783275</v>
      </c>
      <c r="U50" s="96">
        <f>$B50*VLOOKUP($A50,Transpose_Avg_me_dw!$O:$AA,4,FALSE)</f>
        <v>36673.762335</v>
      </c>
      <c r="V50" s="96">
        <f>$B50*VLOOKUP($A50,Transpose_Avg_me_dw!$O:$AA,5,FALSE)</f>
        <v>29255.905244999998</v>
      </c>
      <c r="W50" s="96">
        <f>$B50*VLOOKUP($A50,Transpose_Avg_me_dw!$O:$AA,6,FALSE)</f>
        <v>55373.181924</v>
      </c>
      <c r="X50" s="96">
        <f>$B50*VLOOKUP($A50,Transpose_Avg_me_dw!$O:$AA,7,FALSE)</f>
        <v>33163.581354</v>
      </c>
      <c r="Y50" s="96">
        <f>$B50*VLOOKUP($A50,Transpose_Avg_me_dw!$O:$AA,8,FALSE)</f>
        <v>24113.092173</v>
      </c>
      <c r="Z50" s="96">
        <f>$B50*VLOOKUP($A50,Transpose_Avg_me_dw!$O:$AA,9,FALSE)</f>
        <v>32795.986302</v>
      </c>
      <c r="AA50" s="96">
        <f>$B50*VLOOKUP($A50,Transpose_Avg_me_dw!$O:$AA,10,FALSE)</f>
        <v>35710.804005</v>
      </c>
      <c r="AB50" s="96">
        <f>$B50*VLOOKUP($A50,Transpose_Avg_me_dw!$O:$AA,11,FALSE)</f>
        <v>33539.530839</v>
      </c>
      <c r="AC50" s="96">
        <f>$B50*VLOOKUP($A50,Transpose_Avg_me_dw!$O:$AA,12,FALSE)</f>
        <v>43787.781888000005</v>
      </c>
      <c r="AD50" s="96">
        <f>$B50*VLOOKUP($A50,Transpose_Avg_me_dw!$O:$AA,13,FALSE)</f>
        <v>77496.16021500001</v>
      </c>
    </row>
    <row r="51" spans="1:30" ht="15">
      <c r="A51" s="165" t="s">
        <v>285</v>
      </c>
      <c r="B51" s="95">
        <v>332049</v>
      </c>
      <c r="C51" s="93"/>
      <c r="D51" s="93"/>
      <c r="E51" s="96">
        <f>$B51*VLOOKUP($A51,Transpose_Avg_me_dw!$A:$M,2,FALSE)</f>
        <v>79828.71637712489</v>
      </c>
      <c r="F51" s="96">
        <f>$B51*VLOOKUP($A51,Transpose_Avg_me_dw!$A:$M,3,FALSE)</f>
        <v>67945.74799100011</v>
      </c>
      <c r="G51" s="96">
        <f>$B51*VLOOKUP($A51,Transpose_Avg_me_dw!$A:$M,4,FALSE)</f>
        <v>74811.19311500012</v>
      </c>
      <c r="H51" s="96">
        <f>$B51*VLOOKUP($A51,Transpose_Avg_me_dw!$A:$M,5,FALSE)</f>
        <v>81700.00618737511</v>
      </c>
      <c r="I51" s="96">
        <f>$B51*VLOOKUP($A51,Transpose_Avg_me_dw!$A:$M,6,FALSE)</f>
        <v>63825.836188124995</v>
      </c>
      <c r="J51" s="96">
        <f>$B51*VLOOKUP($A51,Transpose_Avg_me_dw!$A:$M,7,FALSE)</f>
        <v>98581.28049975</v>
      </c>
      <c r="K51" s="96">
        <f>$B51*VLOOKUP($A51,Transpose_Avg_me_dw!$A:$M,8,FALSE)</f>
        <v>88573.73870100001</v>
      </c>
      <c r="L51" s="96">
        <f>$B51*VLOOKUP($A51,Transpose_Avg_me_dw!$A:$M,9,FALSE)</f>
        <v>94614.2634260001</v>
      </c>
      <c r="M51" s="96">
        <f>$B51*VLOOKUP($A51,Transpose_Avg_me_dw!$A:$M,10,FALSE)</f>
        <v>61607.40298374989</v>
      </c>
      <c r="N51" s="96">
        <f>$B51*VLOOKUP($A51,Transpose_Avg_me_dw!$A:$M,11,FALSE)</f>
        <v>70747.48060537499</v>
      </c>
      <c r="O51" s="96">
        <f>$B51*VLOOKUP($A51,Transpose_Avg_me_dw!$A:$M,12,FALSE)</f>
        <v>74812.590487875</v>
      </c>
      <c r="P51" s="96">
        <f>$B51*VLOOKUP($A51,Transpose_Avg_me_dw!$A:$M,13,FALSE)</f>
        <v>79529.4433805001</v>
      </c>
      <c r="Q51" s="96"/>
      <c r="R51" s="96"/>
      <c r="S51" s="96">
        <f>$B51*VLOOKUP($A51,Transpose_Avg_me_dw!$O:$AA,2,FALSE)</f>
        <v>75438.21231</v>
      </c>
      <c r="T51" s="96">
        <f>$B51*VLOOKUP($A51,Transpose_Avg_me_dw!$O:$AA,3,FALSE)</f>
        <v>67329.243681</v>
      </c>
      <c r="U51" s="96">
        <f>$B51*VLOOKUP($A51,Transpose_Avg_me_dw!$O:$AA,4,FALSE)</f>
        <v>72847.566012</v>
      </c>
      <c r="V51" s="96">
        <f>$B51*VLOOKUP($A51,Transpose_Avg_me_dw!$O:$AA,5,FALSE)</f>
        <v>80009.530893</v>
      </c>
      <c r="W51" s="96">
        <f>$B51*VLOOKUP($A51,Transpose_Avg_me_dw!$O:$AA,6,FALSE)</f>
        <v>64411.529118</v>
      </c>
      <c r="X51" s="96">
        <f>$B51*VLOOKUP($A51,Transpose_Avg_me_dw!$O:$AA,7,FALSE)</f>
        <v>96015.28884</v>
      </c>
      <c r="Y51" s="96">
        <f>$B51*VLOOKUP($A51,Transpose_Avg_me_dw!$O:$AA,8,FALSE)</f>
        <v>85851.60099899999</v>
      </c>
      <c r="Z51" s="96">
        <f>$B51*VLOOKUP($A51,Transpose_Avg_me_dw!$O:$AA,9,FALSE)</f>
        <v>93771.633747</v>
      </c>
      <c r="AA51" s="96">
        <f>$B51*VLOOKUP($A51,Transpose_Avg_me_dw!$O:$AA,10,FALSE)</f>
        <v>61971.633065999995</v>
      </c>
      <c r="AB51" s="96">
        <f>$B51*VLOOKUP($A51,Transpose_Avg_me_dw!$O:$AA,11,FALSE)</f>
        <v>71027.937492</v>
      </c>
      <c r="AC51" s="96">
        <f>$B51*VLOOKUP($A51,Transpose_Avg_me_dw!$O:$AA,12,FALSE)</f>
        <v>72616.459908</v>
      </c>
      <c r="AD51" s="96">
        <f>$B51*VLOOKUP($A51,Transpose_Avg_me_dw!$O:$AA,13,FALSE)</f>
        <v>80363.495127</v>
      </c>
    </row>
    <row r="52" spans="1:30" ht="15">
      <c r="A52" s="165" t="s">
        <v>288</v>
      </c>
      <c r="B52" s="95">
        <v>408027</v>
      </c>
      <c r="C52" s="93"/>
      <c r="D52" s="93"/>
      <c r="E52" s="96">
        <f>$B52*VLOOKUP($A52,Transpose_Avg_me_dw!$A:$M,2,FALSE)</f>
        <v>49949.88328824986</v>
      </c>
      <c r="F52" s="96">
        <f>$B52*VLOOKUP($A52,Transpose_Avg_me_dw!$A:$M,3,FALSE)</f>
        <v>31841.985050750012</v>
      </c>
      <c r="G52" s="96">
        <f>$B52*VLOOKUP($A52,Transpose_Avg_me_dw!$A:$M,4,FALSE)</f>
        <v>36976.375804125004</v>
      </c>
      <c r="H52" s="96">
        <f>$B52*VLOOKUP($A52,Transpose_Avg_me_dw!$A:$M,5,FALSE)</f>
        <v>40300.52076975</v>
      </c>
      <c r="I52" s="96">
        <f>$B52*VLOOKUP($A52,Transpose_Avg_me_dw!$A:$M,6,FALSE)</f>
        <v>48178.604079</v>
      </c>
      <c r="J52" s="96">
        <f>$B52*VLOOKUP($A52,Transpose_Avg_me_dw!$A:$M,7,FALSE)</f>
        <v>41159.349600249865</v>
      </c>
      <c r="K52" s="96">
        <f>$B52*VLOOKUP($A52,Transpose_Avg_me_dw!$A:$M,8,FALSE)</f>
        <v>43610.29978475014</v>
      </c>
      <c r="L52" s="96">
        <f>$B52*VLOOKUP($A52,Transpose_Avg_me_dw!$A:$M,9,FALSE)</f>
        <v>49284.86728275</v>
      </c>
      <c r="M52" s="96">
        <f>$B52*VLOOKUP($A52,Transpose_Avg_me_dw!$A:$M,10,FALSE)</f>
        <v>40196.76290387499</v>
      </c>
      <c r="N52" s="96">
        <f>$B52*VLOOKUP($A52,Transpose_Avg_me_dw!$A:$M,11,FALSE)</f>
        <v>47641.589543625</v>
      </c>
      <c r="O52" s="96">
        <f>$B52*VLOOKUP($A52,Transpose_Avg_me_dw!$A:$M,12,FALSE)</f>
        <v>38287.65557424999</v>
      </c>
      <c r="P52" s="96">
        <f>$B52*VLOOKUP($A52,Transpose_Avg_me_dw!$A:$M,13,FALSE)</f>
        <v>36571.34100212499</v>
      </c>
      <c r="Q52" s="96"/>
      <c r="R52" s="96"/>
      <c r="S52" s="96">
        <f>$B52*VLOOKUP($A52,Transpose_Avg_me_dw!$O:$AA,2,FALSE)</f>
        <v>50768.759475</v>
      </c>
      <c r="T52" s="96">
        <f>$B52*VLOOKUP($A52,Transpose_Avg_me_dw!$O:$AA,3,FALSE)</f>
        <v>36475.165638</v>
      </c>
      <c r="U52" s="96">
        <f>$B52*VLOOKUP($A52,Transpose_Avg_me_dw!$O:$AA,4,FALSE)</f>
        <v>38270.892465000004</v>
      </c>
      <c r="V52" s="96">
        <f>$B52*VLOOKUP($A52,Transpose_Avg_me_dw!$O:$AA,5,FALSE)</f>
        <v>42407.470191</v>
      </c>
      <c r="W52" s="96">
        <f>$B52*VLOOKUP($A52,Transpose_Avg_me_dw!$O:$AA,6,FALSE)</f>
        <v>50062.056711</v>
      </c>
      <c r="X52" s="96">
        <f>$B52*VLOOKUP($A52,Transpose_Avg_me_dw!$O:$AA,7,FALSE)</f>
        <v>42042.694053</v>
      </c>
      <c r="Y52" s="96">
        <f>$B52*VLOOKUP($A52,Transpose_Avg_me_dw!$O:$AA,8,FALSE)</f>
        <v>44833.190706</v>
      </c>
      <c r="Z52" s="96">
        <f>$B52*VLOOKUP($A52,Transpose_Avg_me_dw!$O:$AA,9,FALSE)</f>
        <v>50783.856474</v>
      </c>
      <c r="AA52" s="96">
        <f>$B52*VLOOKUP($A52,Transpose_Avg_me_dw!$O:$AA,10,FALSE)</f>
        <v>41048.740281</v>
      </c>
      <c r="AB52" s="96">
        <f>$B52*VLOOKUP($A52,Transpose_Avg_me_dw!$O:$AA,11,FALSE)</f>
        <v>48315.293124</v>
      </c>
      <c r="AC52" s="96">
        <f>$B52*VLOOKUP($A52,Transpose_Avg_me_dw!$O:$AA,12,FALSE)</f>
        <v>41200.934352</v>
      </c>
      <c r="AD52" s="96">
        <f>$B52*VLOOKUP($A52,Transpose_Avg_me_dw!$O:$AA,13,FALSE)</f>
        <v>37442.597655</v>
      </c>
    </row>
    <row r="53" spans="1:30" ht="15">
      <c r="A53" s="165" t="s">
        <v>289</v>
      </c>
      <c r="B53" s="95">
        <v>49811</v>
      </c>
      <c r="C53" s="93"/>
      <c r="D53" s="93"/>
      <c r="E53" s="96">
        <f>$B53*VLOOKUP($A53,Transpose_Avg_me_dw!$A:$M,2,FALSE)</f>
        <v>1801.344249416665</v>
      </c>
      <c r="F53" s="96">
        <f>$B53*VLOOKUP($A53,Transpose_Avg_me_dw!$A:$M,3,FALSE)</f>
        <v>1276.450459625</v>
      </c>
      <c r="G53" s="96">
        <f>$B53*VLOOKUP($A53,Transpose_Avg_me_dw!$A:$M,4,FALSE)</f>
        <v>1467.515078333335</v>
      </c>
      <c r="H53" s="96">
        <f>$B53*VLOOKUP($A53,Transpose_Avg_me_dw!$A:$M,5,FALSE)</f>
        <v>1331.020485583335</v>
      </c>
      <c r="I53" s="96">
        <f>$B53*VLOOKUP($A53,Transpose_Avg_me_dw!$A:$M,6,FALSE)</f>
        <v>1362.909902875</v>
      </c>
      <c r="J53" s="96">
        <f>$B53*VLOOKUP($A53,Transpose_Avg_me_dw!$A:$M,7,FALSE)</f>
        <v>1277.654225458335</v>
      </c>
      <c r="K53" s="96">
        <f>$B53*VLOOKUP($A53,Transpose_Avg_me_dw!$A:$M,8,FALSE)</f>
        <v>1326.203346791665</v>
      </c>
      <c r="L53" s="96">
        <f>$B53*VLOOKUP($A53,Transpose_Avg_me_dw!$A:$M,9,FALSE)</f>
        <v>1257.54095875</v>
      </c>
      <c r="M53" s="96">
        <f>$B53*VLOOKUP($A53,Transpose_Avg_me_dw!$A:$M,10,FALSE)</f>
        <v>968.3030099583349</v>
      </c>
      <c r="N53" s="96">
        <f>$B53*VLOOKUP($A53,Transpose_Avg_me_dw!$A:$M,11,FALSE)</f>
        <v>1194.334950666665</v>
      </c>
      <c r="O53" s="96">
        <f>$B53*VLOOKUP($A53,Transpose_Avg_me_dw!$A:$M,12,FALSE)</f>
        <v>1420.2963257916651</v>
      </c>
      <c r="P53" s="96">
        <f>$B53*VLOOKUP($A53,Transpose_Avg_me_dw!$A:$M,13,FALSE)</f>
        <v>1618.4444837916649</v>
      </c>
      <c r="Q53" s="96"/>
      <c r="R53" s="96"/>
      <c r="S53" s="96">
        <f>$B53*VLOOKUP($A53,Transpose_Avg_me_dw!$O:$AA,2,FALSE)</f>
        <v>1965.641682</v>
      </c>
      <c r="T53" s="96">
        <f>$B53*VLOOKUP($A53,Transpose_Avg_me_dw!$O:$AA,3,FALSE)</f>
        <v>1345.3452989999998</v>
      </c>
      <c r="U53" s="96">
        <f>$B53*VLOOKUP($A53,Transpose_Avg_me_dw!$O:$AA,4,FALSE)</f>
        <v>1549.1221</v>
      </c>
      <c r="V53" s="96">
        <f>$B53*VLOOKUP($A53,Transpose_Avg_me_dw!$O:$AA,5,FALSE)</f>
        <v>1355.905231</v>
      </c>
      <c r="W53" s="96">
        <f>$B53*VLOOKUP($A53,Transpose_Avg_me_dw!$O:$AA,6,FALSE)</f>
        <v>1410.6973309999998</v>
      </c>
      <c r="X53" s="96">
        <f>$B53*VLOOKUP($A53,Transpose_Avg_me_dw!$O:$AA,7,FALSE)</f>
        <v>1383.74958</v>
      </c>
      <c r="Y53" s="96">
        <f>$B53*VLOOKUP($A53,Transpose_Avg_me_dw!$O:$AA,8,FALSE)</f>
        <v>1471.118074</v>
      </c>
      <c r="Z53" s="96">
        <f>$B53*VLOOKUP($A53,Transpose_Avg_me_dw!$O:$AA,9,FALSE)</f>
        <v>1285.223422</v>
      </c>
      <c r="AA53" s="96">
        <f>$B53*VLOOKUP($A53,Transpose_Avg_me_dw!$O:$AA,10,FALSE)</f>
        <v>1071.584043</v>
      </c>
      <c r="AB53" s="96">
        <f>$B53*VLOOKUP($A53,Transpose_Avg_me_dw!$O:$AA,11,FALSE)</f>
        <v>1213.5453929999999</v>
      </c>
      <c r="AC53" s="96">
        <f>$B53*VLOOKUP($A53,Transpose_Avg_me_dw!$O:$AA,12,FALSE)</f>
        <v>1456.0751520000001</v>
      </c>
      <c r="AD53" s="96">
        <f>$B53*VLOOKUP($A53,Transpose_Avg_me_dw!$O:$AA,13,FALSE)</f>
        <v>1621.397861</v>
      </c>
    </row>
    <row r="54" spans="1:30" ht="15">
      <c r="A54" s="165" t="s">
        <v>290</v>
      </c>
      <c r="B54" s="95">
        <v>329549</v>
      </c>
      <c r="C54" s="93"/>
      <c r="D54" s="93"/>
      <c r="E54" s="96">
        <f>$B54*VLOOKUP($A54,Transpose_Avg_me_dw!$A:$M,2,FALSE)</f>
        <v>15761.559722333344</v>
      </c>
      <c r="F54" s="96">
        <f>$B54*VLOOKUP($A54,Transpose_Avg_me_dw!$A:$M,3,FALSE)</f>
        <v>9136.196776666657</v>
      </c>
      <c r="G54" s="96">
        <f>$B54*VLOOKUP($A54,Transpose_Avg_me_dw!$A:$M,4,FALSE)</f>
        <v>10721.066573708344</v>
      </c>
      <c r="H54" s="96">
        <f>$B54*VLOOKUP($A54,Transpose_Avg_me_dw!$A:$M,5,FALSE)</f>
        <v>15176.431741625</v>
      </c>
      <c r="I54" s="96">
        <f>$B54*VLOOKUP($A54,Transpose_Avg_me_dw!$A:$M,6,FALSE)</f>
        <v>12649.710902583343</v>
      </c>
      <c r="J54" s="96">
        <f>$B54*VLOOKUP($A54,Transpose_Avg_me_dw!$A:$M,7,FALSE)</f>
        <v>15041.659931833345</v>
      </c>
      <c r="K54" s="96">
        <f>$B54*VLOOKUP($A54,Transpose_Avg_me_dw!$A:$M,8,FALSE)</f>
        <v>23806.757072083343</v>
      </c>
      <c r="L54" s="96">
        <f>$B54*VLOOKUP($A54,Transpose_Avg_me_dw!$A:$M,9,FALSE)</f>
        <v>26227.775069375002</v>
      </c>
      <c r="M54" s="96">
        <f>$B54*VLOOKUP($A54,Transpose_Avg_me_dw!$A:$M,10,FALSE)</f>
        <v>13690.756193583346</v>
      </c>
      <c r="N54" s="96">
        <f>$B54*VLOOKUP($A54,Transpose_Avg_me_dw!$A:$M,11,FALSE)</f>
        <v>16867.457510291657</v>
      </c>
      <c r="O54" s="96">
        <f>$B54*VLOOKUP($A54,Transpose_Avg_me_dw!$A:$M,12,FALSE)</f>
        <v>11449.726875125</v>
      </c>
      <c r="P54" s="96">
        <f>$B54*VLOOKUP($A54,Transpose_Avg_me_dw!$A:$M,13,FALSE)</f>
        <v>16131.9178735</v>
      </c>
      <c r="Q54" s="93"/>
      <c r="R54" s="93"/>
      <c r="S54" s="96">
        <f>$B54*VLOOKUP($A54,Transpose_Avg_me_dw!$O:$AA,2,FALSE)</f>
        <v>15374.119948</v>
      </c>
      <c r="T54" s="96">
        <f>$B54*VLOOKUP($A54,Transpose_Avg_me_dw!$O:$AA,3,FALSE)</f>
        <v>9536.488962</v>
      </c>
      <c r="U54" s="96">
        <f>$B54*VLOOKUP($A54,Transpose_Avg_me_dw!$O:$AA,4,FALSE)</f>
        <v>10445.055555</v>
      </c>
      <c r="V54" s="96">
        <f>$B54*VLOOKUP($A54,Transpose_Avg_me_dw!$O:$AA,5,FALSE)</f>
        <v>15072.253064</v>
      </c>
      <c r="W54" s="96">
        <f>$B54*VLOOKUP($A54,Transpose_Avg_me_dw!$O:$AA,6,FALSE)</f>
        <v>12910.082075</v>
      </c>
      <c r="X54" s="96">
        <f>$B54*VLOOKUP($A54,Transpose_Avg_me_dw!$O:$AA,7,FALSE)</f>
        <v>14821.136726</v>
      </c>
      <c r="Y54" s="96">
        <f>$B54*VLOOKUP($A54,Transpose_Avg_me_dw!$O:$AA,8,FALSE)</f>
        <v>23627.345104</v>
      </c>
      <c r="Z54" s="96">
        <f>$B54*VLOOKUP($A54,Transpose_Avg_me_dw!$O:$AA,9,FALSE)</f>
        <v>26116.099152</v>
      </c>
      <c r="AA54" s="96">
        <f>$B54*VLOOKUP($A54,Transpose_Avg_me_dw!$O:$AA,10,FALSE)</f>
        <v>13832.489726</v>
      </c>
      <c r="AB54" s="96">
        <f>$B54*VLOOKUP($A54,Transpose_Avg_me_dw!$O:$AA,11,FALSE)</f>
        <v>14799.056943000001</v>
      </c>
      <c r="AC54" s="96">
        <f>$B54*VLOOKUP($A54,Transpose_Avg_me_dw!$O:$AA,12,FALSE)</f>
        <v>11565.522155</v>
      </c>
      <c r="AD54" s="96">
        <f>$B54*VLOOKUP($A54,Transpose_Avg_me_dw!$O:$AA,13,FALSE)</f>
        <v>15363.57438</v>
      </c>
    </row>
    <row r="55" spans="1:30" ht="15">
      <c r="A55" s="90" t="s">
        <v>353</v>
      </c>
      <c r="B55" s="95"/>
      <c r="C55" s="93"/>
      <c r="D55" s="93"/>
      <c r="E55" s="93"/>
      <c r="F55" s="93"/>
      <c r="G55" s="93"/>
      <c r="H55" s="93"/>
      <c r="I55" s="93"/>
      <c r="J55" s="93"/>
      <c r="K55" s="93"/>
      <c r="L55" s="93"/>
      <c r="M55" s="93"/>
      <c r="N55" s="93"/>
      <c r="O55" s="93"/>
      <c r="P55" s="93"/>
      <c r="Q55" s="93"/>
      <c r="R55" s="93"/>
      <c r="S55" s="171"/>
      <c r="T55" s="93"/>
      <c r="U55" s="93"/>
      <c r="V55" s="93"/>
      <c r="W55" s="93"/>
      <c r="X55" s="93"/>
      <c r="Y55" s="93"/>
      <c r="Z55" s="93"/>
      <c r="AA55" s="93"/>
      <c r="AB55" s="93"/>
      <c r="AC55" s="93"/>
      <c r="AD55" s="93"/>
    </row>
    <row r="56" spans="1:30" ht="15">
      <c r="A56" s="27" t="s">
        <v>355</v>
      </c>
      <c r="B56" s="95" t="s">
        <v>394</v>
      </c>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57" spans="1:30" ht="15">
      <c r="A57" s="27" t="s">
        <v>352</v>
      </c>
      <c r="B57" s="95">
        <v>-335178</v>
      </c>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row>
    <row r="58" spans="1:30" ht="15">
      <c r="A58" s="27" t="s">
        <v>354</v>
      </c>
      <c r="B58" s="95">
        <v>-337844</v>
      </c>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row>
    <row r="59" spans="1:30" ht="15">
      <c r="A59" s="27" t="s">
        <v>356</v>
      </c>
      <c r="B59" s="95">
        <v>-335806.80</v>
      </c>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row>
    <row r="60" spans="1:30" ht="15">
      <c r="A60" s="27" t="s">
        <v>357</v>
      </c>
      <c r="B60" s="95">
        <v>-354155</v>
      </c>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row>
    <row r="61" spans="1:30" ht="15">
      <c r="A61" s="27" t="s">
        <v>358</v>
      </c>
      <c r="B61" s="95">
        <v>-340529</v>
      </c>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row>
    <row r="62" spans="1:30" ht="15">
      <c r="A62" s="27" t="s">
        <v>359</v>
      </c>
      <c r="B62" s="95">
        <v>-334466</v>
      </c>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row>
    <row r="63" spans="1:30" ht="15">
      <c r="A63" s="27" t="s">
        <v>360</v>
      </c>
      <c r="B63" s="95">
        <v>-337916</v>
      </c>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row>
    <row r="64" spans="1:30" ht="15">
      <c r="A64" s="27" t="s">
        <v>361</v>
      </c>
      <c r="B64" s="95">
        <v>-337178.40</v>
      </c>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row>
    <row r="65" spans="1:30" ht="15">
      <c r="A65" s="27" t="s">
        <v>362</v>
      </c>
      <c r="B65" s="95">
        <v>-340645</v>
      </c>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row>
    <row r="66" spans="1:30" ht="15">
      <c r="A66" s="27" t="s">
        <v>363</v>
      </c>
      <c r="B66" s="95">
        <v>-335360</v>
      </c>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row>
    <row r="67" spans="1:30" ht="15">
      <c r="A67" s="27" t="s">
        <v>364</v>
      </c>
      <c r="B67" s="95">
        <v>-354990</v>
      </c>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2075D16-55E6-46F9-9E45-B0F6BD579A9D}">
  <dimension ref="A2:AC63"/>
  <sheetViews>
    <sheetView workbookViewId="0" topLeftCell="A1">
      <selection pane="topLeft" activeCell="K9" sqref="K8:L9"/>
    </sheetView>
  </sheetViews>
  <sheetFormatPr defaultColWidth="8.66428571428571" defaultRowHeight="14"/>
  <cols>
    <col min="1" max="1" width="19.5714285714286" style="165" customWidth="1"/>
    <col min="2" max="17" width="10.5714285714286" style="165" customWidth="1"/>
    <col min="18" max="21" width="8.71428571428571" style="165"/>
    <col min="22" max="29" width="9.85714285714286" style="165" bestFit="1" customWidth="1"/>
    <col min="30" max="16384" width="8.71428571428571" style="165"/>
  </cols>
  <sheetData>
    <row r="2" spans="1:1" ht="16">
      <c r="A2" s="164" t="s">
        <v>395</v>
      </c>
    </row>
    <row r="3" spans="1:29" ht="14">
      <c r="A3" s="282" t="s">
        <v>342</v>
      </c>
      <c r="B3" s="283" t="s">
        <v>343</v>
      </c>
      <c r="C3" s="283" t="s">
        <v>344</v>
      </c>
      <c r="D3" s="283" t="s">
        <v>345</v>
      </c>
      <c r="E3" s="283" t="s">
        <v>346</v>
      </c>
      <c r="F3" s="283" t="s">
        <v>396</v>
      </c>
      <c r="G3" s="283" t="s">
        <v>397</v>
      </c>
      <c r="H3" s="283" t="s">
        <v>398</v>
      </c>
      <c r="I3" s="283" t="s">
        <v>399</v>
      </c>
      <c r="J3" s="283" t="s">
        <v>400</v>
      </c>
      <c r="K3" s="283" t="s">
        <v>401</v>
      </c>
      <c r="L3" s="283" t="s">
        <v>402</v>
      </c>
      <c r="M3" s="283" t="s">
        <v>403</v>
      </c>
      <c r="N3" s="283" t="s">
        <v>404</v>
      </c>
      <c r="O3" s="283" t="s">
        <v>405</v>
      </c>
      <c r="P3" s="283" t="s">
        <v>406</v>
      </c>
      <c r="Q3" s="283" t="s">
        <v>407</v>
      </c>
      <c r="U3" s="282" t="s">
        <v>342</v>
      </c>
      <c r="V3" s="283" t="s">
        <v>343</v>
      </c>
      <c r="W3" s="283" t="s">
        <v>345</v>
      </c>
      <c r="X3" s="283" t="s">
        <v>396</v>
      </c>
      <c r="Y3" s="283" t="s">
        <v>398</v>
      </c>
      <c r="Z3" s="283" t="s">
        <v>400</v>
      </c>
      <c r="AA3" s="283" t="s">
        <v>402</v>
      </c>
      <c r="AB3" s="283" t="s">
        <v>404</v>
      </c>
      <c r="AC3" s="283" t="s">
        <v>406</v>
      </c>
    </row>
    <row r="4" spans="1:29" ht="14">
      <c r="A4" s="165" t="s">
        <v>347</v>
      </c>
      <c r="B4" s="166" t="s">
        <v>348</v>
      </c>
      <c r="C4" s="166" t="s">
        <v>349</v>
      </c>
      <c r="D4" s="166" t="s">
        <v>350</v>
      </c>
      <c r="E4" s="166" t="s">
        <v>349</v>
      </c>
      <c r="F4" s="166" t="s">
        <v>408</v>
      </c>
      <c r="G4" s="166" t="s">
        <v>349</v>
      </c>
      <c r="H4" s="166" t="s">
        <v>409</v>
      </c>
      <c r="I4" s="166" t="s">
        <v>349</v>
      </c>
      <c r="J4" s="166" t="s">
        <v>410</v>
      </c>
      <c r="K4" s="166" t="s">
        <v>349</v>
      </c>
      <c r="L4" s="166" t="s">
        <v>411</v>
      </c>
      <c r="M4" s="166" t="s">
        <v>349</v>
      </c>
      <c r="N4" s="166" t="s">
        <v>412</v>
      </c>
      <c r="O4" s="166" t="s">
        <v>349</v>
      </c>
      <c r="P4" s="166" t="s">
        <v>413</v>
      </c>
      <c r="Q4" s="166" t="s">
        <v>349</v>
      </c>
      <c r="U4" s="165" t="s">
        <v>347</v>
      </c>
      <c r="V4" s="166" t="s">
        <v>348</v>
      </c>
      <c r="W4" s="166" t="s">
        <v>350</v>
      </c>
      <c r="X4" s="166" t="s">
        <v>408</v>
      </c>
      <c r="Y4" s="166" t="s">
        <v>409</v>
      </c>
      <c r="Z4" s="166" t="s">
        <v>410</v>
      </c>
      <c r="AA4" s="166" t="s">
        <v>411</v>
      </c>
      <c r="AB4" s="166" t="s">
        <v>412</v>
      </c>
      <c r="AC4" s="166" t="s">
        <v>413</v>
      </c>
    </row>
    <row r="5" spans="1:29" ht="14">
      <c r="A5" s="282" t="s">
        <v>342</v>
      </c>
      <c r="B5" s="283" t="s">
        <v>342</v>
      </c>
      <c r="C5" s="283" t="s">
        <v>342</v>
      </c>
      <c r="D5" s="283" t="s">
        <v>342</v>
      </c>
      <c r="E5" s="283" t="s">
        <v>342</v>
      </c>
      <c r="F5" s="283" t="s">
        <v>342</v>
      </c>
      <c r="G5" s="283" t="s">
        <v>342</v>
      </c>
      <c r="H5" s="283" t="s">
        <v>342</v>
      </c>
      <c r="I5" s="283" t="s">
        <v>342</v>
      </c>
      <c r="J5" s="283" t="s">
        <v>342</v>
      </c>
      <c r="K5" s="283" t="s">
        <v>342</v>
      </c>
      <c r="L5" s="283" t="s">
        <v>342</v>
      </c>
      <c r="M5" s="283" t="s">
        <v>342</v>
      </c>
      <c r="N5" s="283" t="s">
        <v>342</v>
      </c>
      <c r="O5" s="283" t="s">
        <v>342</v>
      </c>
      <c r="P5" s="283" t="s">
        <v>342</v>
      </c>
      <c r="Q5" s="283" t="s">
        <v>342</v>
      </c>
      <c r="U5" s="282" t="s">
        <v>342</v>
      </c>
      <c r="V5" s="283" t="s">
        <v>342</v>
      </c>
      <c r="W5" s="283" t="s">
        <v>342</v>
      </c>
      <c r="X5" s="283" t="s">
        <v>342</v>
      </c>
      <c r="Y5" s="283" t="s">
        <v>342</v>
      </c>
      <c r="Z5" s="283" t="s">
        <v>342</v>
      </c>
      <c r="AA5" s="283" t="s">
        <v>342</v>
      </c>
      <c r="AB5" s="283" t="s">
        <v>342</v>
      </c>
      <c r="AC5" s="283" t="s">
        <v>342</v>
      </c>
    </row>
    <row r="6" spans="1:29" ht="14">
      <c r="A6" s="165" t="s">
        <v>351</v>
      </c>
      <c r="B6" s="166" t="s">
        <v>342</v>
      </c>
      <c r="C6" s="166" t="s">
        <v>342</v>
      </c>
      <c r="D6" s="166" t="s">
        <v>342</v>
      </c>
      <c r="E6" s="166" t="s">
        <v>342</v>
      </c>
      <c r="F6" s="166" t="s">
        <v>342</v>
      </c>
      <c r="G6" s="166" t="s">
        <v>342</v>
      </c>
      <c r="H6" s="166" t="s">
        <v>342</v>
      </c>
      <c r="I6" s="166" t="s">
        <v>342</v>
      </c>
      <c r="J6" s="166" t="s">
        <v>342</v>
      </c>
      <c r="K6" s="166" t="s">
        <v>342</v>
      </c>
      <c r="L6" s="166" t="s">
        <v>342</v>
      </c>
      <c r="M6" s="166" t="s">
        <v>342</v>
      </c>
      <c r="N6" s="166" t="s">
        <v>342</v>
      </c>
      <c r="O6" s="166" t="s">
        <v>342</v>
      </c>
      <c r="P6" s="166" t="s">
        <v>342</v>
      </c>
      <c r="Q6" s="166" t="s">
        <v>342</v>
      </c>
      <c r="U6" s="165" t="s">
        <v>351</v>
      </c>
      <c r="V6" s="166" t="s">
        <v>342</v>
      </c>
      <c r="W6" s="166" t="s">
        <v>342</v>
      </c>
      <c r="X6" s="166" t="s">
        <v>342</v>
      </c>
      <c r="Y6" s="166" t="s">
        <v>342</v>
      </c>
      <c r="Z6" s="166" t="s">
        <v>342</v>
      </c>
      <c r="AA6" s="166" t="s">
        <v>342</v>
      </c>
      <c r="AB6" s="166" t="s">
        <v>342</v>
      </c>
      <c r="AC6" s="166" t="s">
        <v>342</v>
      </c>
    </row>
    <row r="7" spans="1:29" ht="14">
      <c r="A7" s="165" t="s">
        <v>333</v>
      </c>
      <c r="B7" s="166">
        <v>0.844161025940661</v>
      </c>
      <c r="C7" s="166">
        <v>0.104268910138191</v>
      </c>
      <c r="D7" s="166">
        <v>0.80576890429573</v>
      </c>
      <c r="E7" s="166">
        <v>0.124254479843084</v>
      </c>
      <c r="F7" s="166"/>
      <c r="G7" s="166"/>
      <c r="H7" s="166"/>
      <c r="I7" s="166"/>
      <c r="J7" s="166"/>
      <c r="K7" s="166"/>
      <c r="L7" s="166"/>
      <c r="M7" s="166"/>
      <c r="N7" s="166"/>
      <c r="O7" s="166"/>
      <c r="P7" s="166"/>
      <c r="Q7" s="166"/>
      <c r="U7" s="165" t="s">
        <v>333</v>
      </c>
      <c r="V7" s="166">
        <v>0.844161025940661</v>
      </c>
      <c r="W7" s="166">
        <v>0.80576890429573</v>
      </c>
      <c r="X7" s="166"/>
      <c r="Y7" s="166"/>
      <c r="Z7" s="166"/>
      <c r="AA7" s="166"/>
      <c r="AB7" s="166"/>
      <c r="AC7" s="166"/>
    </row>
    <row r="8" spans="1:29" ht="14">
      <c r="A8" s="165" t="s">
        <v>236</v>
      </c>
      <c r="B8" s="166"/>
      <c r="C8" s="166"/>
      <c r="D8" s="166"/>
      <c r="E8" s="166"/>
      <c r="F8" s="166"/>
      <c r="G8" s="166"/>
      <c r="H8" s="166"/>
      <c r="I8" s="166"/>
      <c r="J8" s="166"/>
      <c r="K8" s="166"/>
      <c r="L8" s="166"/>
      <c r="M8" s="166"/>
      <c r="N8" s="166"/>
      <c r="O8" s="166"/>
      <c r="P8" s="166"/>
      <c r="Q8" s="166"/>
      <c r="U8" s="165" t="s">
        <v>236</v>
      </c>
      <c r="V8" s="166"/>
      <c r="W8" s="166"/>
      <c r="X8" s="176"/>
      <c r="Y8" s="176"/>
      <c r="Z8" s="176"/>
      <c r="AA8" s="176"/>
      <c r="AB8" s="176"/>
      <c r="AC8" s="176"/>
    </row>
    <row r="9" spans="1:29" ht="14">
      <c r="A9" s="165" t="s">
        <v>240</v>
      </c>
      <c r="B9" s="166"/>
      <c r="C9" s="166"/>
      <c r="D9" s="166">
        <v>947.247145616407</v>
      </c>
      <c r="E9" s="166">
        <v>653.372788820344</v>
      </c>
      <c r="F9" s="166"/>
      <c r="G9" s="166"/>
      <c r="H9" s="166"/>
      <c r="I9" s="166"/>
      <c r="J9" s="166"/>
      <c r="K9" s="166"/>
      <c r="L9" s="166"/>
      <c r="M9" s="166"/>
      <c r="N9" s="166"/>
      <c r="O9" s="166"/>
      <c r="P9" s="166"/>
      <c r="Q9" s="166"/>
      <c r="U9" s="165" t="s">
        <v>240</v>
      </c>
      <c r="V9" s="166"/>
      <c r="W9" s="166">
        <v>947.247145616407</v>
      </c>
      <c r="X9" s="166"/>
      <c r="Y9" s="166"/>
      <c r="Z9" s="176"/>
      <c r="AA9" s="176"/>
      <c r="AB9" s="166"/>
      <c r="AC9" s="166"/>
    </row>
    <row r="10" spans="1:29" ht="14">
      <c r="A10" s="165" t="s">
        <v>244</v>
      </c>
      <c r="B10" s="166"/>
      <c r="C10" s="166"/>
      <c r="D10" s="166"/>
      <c r="E10" s="166"/>
      <c r="F10" s="166"/>
      <c r="G10" s="166"/>
      <c r="H10" s="166"/>
      <c r="I10" s="166"/>
      <c r="J10" s="166"/>
      <c r="K10" s="166"/>
      <c r="L10" s="166"/>
      <c r="M10" s="166"/>
      <c r="N10" s="166"/>
      <c r="O10" s="166"/>
      <c r="P10" s="166"/>
      <c r="Q10" s="166"/>
      <c r="U10" s="165" t="s">
        <v>244</v>
      </c>
      <c r="V10" s="166"/>
      <c r="W10" s="166"/>
      <c r="X10" s="166"/>
      <c r="Y10" s="166"/>
      <c r="Z10" s="176"/>
      <c r="AA10" s="176"/>
      <c r="AB10" s="166"/>
      <c r="AC10" s="166"/>
    </row>
    <row r="11" spans="1:29" ht="14">
      <c r="A11" s="165" t="s">
        <v>298</v>
      </c>
      <c r="B11" s="166"/>
      <c r="C11" s="166"/>
      <c r="D11" s="166"/>
      <c r="E11" s="166"/>
      <c r="F11" s="166"/>
      <c r="G11" s="166"/>
      <c r="H11" s="166"/>
      <c r="I11" s="166"/>
      <c r="J11" s="166"/>
      <c r="K11" s="166"/>
      <c r="L11" s="166"/>
      <c r="M11" s="166"/>
      <c r="N11" s="166"/>
      <c r="O11" s="166"/>
      <c r="P11" s="166"/>
      <c r="Q11" s="166"/>
      <c r="U11" s="165" t="s">
        <v>298</v>
      </c>
      <c r="V11" s="166"/>
      <c r="W11" s="166"/>
      <c r="X11" s="176"/>
      <c r="Y11" s="176"/>
      <c r="Z11" s="176"/>
      <c r="AA11" s="176"/>
      <c r="AB11" s="176"/>
      <c r="AC11" s="176"/>
    </row>
    <row r="12" spans="1:29" ht="14">
      <c r="A12" s="165" t="s">
        <v>301</v>
      </c>
      <c r="B12" s="166"/>
      <c r="C12" s="166"/>
      <c r="D12" s="166"/>
      <c r="E12" s="166"/>
      <c r="F12" s="166"/>
      <c r="G12" s="166"/>
      <c r="H12" s="166"/>
      <c r="I12" s="166"/>
      <c r="J12" s="166"/>
      <c r="K12" s="166"/>
      <c r="L12" s="166"/>
      <c r="M12" s="166"/>
      <c r="N12" s="166"/>
      <c r="O12" s="166"/>
      <c r="P12" s="166"/>
      <c r="Q12" s="166"/>
      <c r="U12" s="165" t="s">
        <v>301</v>
      </c>
      <c r="V12" s="166"/>
      <c r="W12" s="166"/>
      <c r="X12" s="176"/>
      <c r="Y12" s="166"/>
      <c r="Z12" s="176"/>
      <c r="AA12" s="166"/>
      <c r="AB12" s="176"/>
      <c r="AC12" s="166"/>
    </row>
    <row r="13" spans="1:29" ht="14">
      <c r="A13" s="165" t="s">
        <v>304</v>
      </c>
      <c r="B13" s="166"/>
      <c r="C13" s="166"/>
      <c r="D13" s="166"/>
      <c r="E13" s="166"/>
      <c r="F13" s="166"/>
      <c r="G13" s="166"/>
      <c r="H13" s="166"/>
      <c r="I13" s="166"/>
      <c r="J13" s="166"/>
      <c r="K13" s="166"/>
      <c r="L13" s="166"/>
      <c r="M13" s="166"/>
      <c r="N13" s="166"/>
      <c r="O13" s="166"/>
      <c r="P13" s="166"/>
      <c r="Q13" s="166"/>
      <c r="U13" s="165" t="s">
        <v>304</v>
      </c>
      <c r="V13" s="166"/>
      <c r="W13" s="166"/>
      <c r="X13" s="176"/>
      <c r="Y13" s="166"/>
      <c r="Z13" s="176"/>
      <c r="AA13" s="166"/>
      <c r="AB13" s="176"/>
      <c r="AC13" s="166"/>
    </row>
    <row r="14" spans="1:29" ht="14">
      <c r="A14" s="165" t="s">
        <v>293</v>
      </c>
      <c r="B14" s="166">
        <v>3436.68893276345</v>
      </c>
      <c r="C14" s="166">
        <v>1214.40419935155</v>
      </c>
      <c r="D14" s="166">
        <v>3828.96013929451</v>
      </c>
      <c r="E14" s="166">
        <v>1302.60422127035</v>
      </c>
      <c r="F14" s="166"/>
      <c r="G14" s="166"/>
      <c r="H14" s="166"/>
      <c r="I14" s="166"/>
      <c r="J14" s="166"/>
      <c r="K14" s="166"/>
      <c r="L14" s="166"/>
      <c r="M14" s="166"/>
      <c r="N14" s="166"/>
      <c r="O14" s="166"/>
      <c r="P14" s="166"/>
      <c r="Q14" s="166"/>
      <c r="U14" s="165" t="s">
        <v>293</v>
      </c>
      <c r="V14" s="166">
        <v>3436.68893276345</v>
      </c>
      <c r="W14" s="166">
        <v>3828.96013929451</v>
      </c>
      <c r="X14" s="176"/>
      <c r="Y14" s="176"/>
      <c r="Z14" s="176"/>
      <c r="AA14" s="176"/>
      <c r="AB14" s="176"/>
      <c r="AC14" s="176"/>
    </row>
    <row r="15" spans="1:29" ht="14">
      <c r="A15" s="165" t="s">
        <v>305</v>
      </c>
      <c r="B15" s="166"/>
      <c r="C15" s="166"/>
      <c r="D15" s="166">
        <v>1246.32908514409</v>
      </c>
      <c r="E15" s="166">
        <v>693.805611843135</v>
      </c>
      <c r="F15" s="166"/>
      <c r="G15" s="166"/>
      <c r="H15" s="166"/>
      <c r="I15" s="166"/>
      <c r="J15" s="166"/>
      <c r="K15" s="166"/>
      <c r="L15" s="166"/>
      <c r="M15" s="166"/>
      <c r="N15" s="166"/>
      <c r="O15" s="166"/>
      <c r="P15" s="166"/>
      <c r="Q15" s="166"/>
      <c r="U15" s="165" t="s">
        <v>305</v>
      </c>
      <c r="V15" s="166"/>
      <c r="W15" s="166">
        <v>1246.32908514409</v>
      </c>
      <c r="X15" s="176"/>
      <c r="Y15" s="176"/>
      <c r="Z15" s="176"/>
      <c r="AA15" s="176"/>
      <c r="AB15" s="176"/>
      <c r="AC15" s="176"/>
    </row>
    <row r="16" spans="1:29" ht="14">
      <c r="A16" s="165" t="s">
        <v>306</v>
      </c>
      <c r="B16" s="166">
        <v>-2539.88409512738</v>
      </c>
      <c r="C16" s="166">
        <v>1637.46300638822</v>
      </c>
      <c r="D16" s="166"/>
      <c r="E16" s="166"/>
      <c r="F16" s="166"/>
      <c r="G16" s="166"/>
      <c r="H16" s="166"/>
      <c r="I16" s="166"/>
      <c r="J16" s="166"/>
      <c r="K16" s="166"/>
      <c r="L16" s="166"/>
      <c r="M16" s="166"/>
      <c r="N16" s="166"/>
      <c r="O16" s="166"/>
      <c r="P16" s="166"/>
      <c r="Q16" s="166"/>
      <c r="U16" s="165" t="s">
        <v>306</v>
      </c>
      <c r="V16" s="166">
        <v>-2539.88409512738</v>
      </c>
      <c r="W16" s="166"/>
      <c r="X16" s="166"/>
      <c r="Y16" s="166"/>
      <c r="Z16" s="166"/>
      <c r="AA16" s="166"/>
      <c r="AB16" s="166"/>
      <c r="AC16" s="166"/>
    </row>
    <row r="17" spans="1:29" ht="14">
      <c r="A17" s="165" t="s">
        <v>307</v>
      </c>
      <c r="B17" s="166"/>
      <c r="C17" s="166"/>
      <c r="D17" s="166"/>
      <c r="E17" s="166"/>
      <c r="F17" s="166"/>
      <c r="G17" s="166"/>
      <c r="H17" s="166"/>
      <c r="I17" s="166"/>
      <c r="J17" s="166"/>
      <c r="K17" s="166"/>
      <c r="L17" s="166"/>
      <c r="M17" s="166"/>
      <c r="N17" s="166"/>
      <c r="O17" s="166"/>
      <c r="P17" s="166"/>
      <c r="Q17" s="166"/>
      <c r="U17" s="165" t="s">
        <v>307</v>
      </c>
      <c r="V17" s="166"/>
      <c r="W17" s="166"/>
      <c r="X17" s="176"/>
      <c r="Y17" s="176"/>
      <c r="Z17" s="176"/>
      <c r="AA17" s="176"/>
      <c r="AB17" s="176"/>
      <c r="AC17" s="176"/>
    </row>
    <row r="18" spans="1:29" ht="14">
      <c r="A18" s="165" t="s">
        <v>308</v>
      </c>
      <c r="B18" s="166"/>
      <c r="C18" s="166"/>
      <c r="D18" s="166"/>
      <c r="E18" s="166"/>
      <c r="F18" s="166"/>
      <c r="G18" s="166"/>
      <c r="H18" s="166"/>
      <c r="I18" s="166"/>
      <c r="J18" s="166"/>
      <c r="K18" s="166"/>
      <c r="L18" s="166"/>
      <c r="M18" s="166"/>
      <c r="N18" s="166"/>
      <c r="O18" s="166"/>
      <c r="P18" s="166"/>
      <c r="Q18" s="166"/>
      <c r="U18" s="165" t="s">
        <v>308</v>
      </c>
      <c r="V18" s="166"/>
      <c r="W18" s="166"/>
      <c r="X18" s="176"/>
      <c r="Y18" s="176"/>
      <c r="Z18" s="166"/>
      <c r="AA18" s="166"/>
      <c r="AB18" s="166"/>
      <c r="AC18" s="166"/>
    </row>
    <row r="19" spans="1:29" ht="14">
      <c r="A19" s="165" t="s">
        <v>317</v>
      </c>
      <c r="B19" s="166">
        <v>10718.7958538674</v>
      </c>
      <c r="C19" s="166">
        <v>4734.84257375904</v>
      </c>
      <c r="D19" s="166">
        <v>10631.1413560321</v>
      </c>
      <c r="E19" s="166">
        <v>4445.30451298818</v>
      </c>
      <c r="F19" s="166"/>
      <c r="G19" s="166"/>
      <c r="H19" s="166"/>
      <c r="I19" s="166"/>
      <c r="J19" s="166"/>
      <c r="K19" s="166"/>
      <c r="L19" s="166"/>
      <c r="M19" s="166"/>
      <c r="N19" s="166"/>
      <c r="O19" s="166"/>
      <c r="P19" s="166"/>
      <c r="Q19" s="166"/>
      <c r="U19" s="165" t="s">
        <v>317</v>
      </c>
      <c r="V19" s="166">
        <v>10718.7958538674</v>
      </c>
      <c r="W19" s="166">
        <v>10631.1413560321</v>
      </c>
      <c r="X19" s="176"/>
      <c r="Y19" s="176"/>
      <c r="Z19" s="176"/>
      <c r="AA19" s="176"/>
      <c r="AB19" s="176"/>
      <c r="AC19" s="176"/>
    </row>
    <row r="20" spans="1:29" ht="14">
      <c r="A20" s="165" t="s">
        <v>318</v>
      </c>
      <c r="B20" s="166"/>
      <c r="C20" s="166"/>
      <c r="D20" s="166"/>
      <c r="E20" s="166"/>
      <c r="F20" s="166"/>
      <c r="G20" s="166"/>
      <c r="H20" s="166"/>
      <c r="I20" s="166"/>
      <c r="J20" s="166"/>
      <c r="K20" s="166"/>
      <c r="L20" s="166"/>
      <c r="M20" s="166"/>
      <c r="N20" s="166"/>
      <c r="O20" s="166"/>
      <c r="P20" s="166"/>
      <c r="Q20" s="166"/>
      <c r="U20" s="165" t="s">
        <v>318</v>
      </c>
      <c r="V20" s="166"/>
      <c r="W20" s="166"/>
      <c r="X20" s="166"/>
      <c r="Y20" s="166"/>
      <c r="Z20" s="166"/>
      <c r="AA20" s="166"/>
      <c r="AB20" s="166"/>
      <c r="AC20" s="166"/>
    </row>
    <row r="21" spans="1:29" ht="14">
      <c r="A21" s="165" t="s">
        <v>319</v>
      </c>
      <c r="B21" s="166"/>
      <c r="C21" s="166"/>
      <c r="D21" s="166"/>
      <c r="E21" s="166"/>
      <c r="F21" s="166"/>
      <c r="G21" s="166"/>
      <c r="H21" s="166"/>
      <c r="I21" s="166"/>
      <c r="J21" s="166"/>
      <c r="K21" s="166"/>
      <c r="L21" s="166"/>
      <c r="M21" s="166"/>
      <c r="N21" s="166"/>
      <c r="O21" s="166"/>
      <c r="P21" s="166"/>
      <c r="Q21" s="166"/>
      <c r="U21" s="165" t="s">
        <v>319</v>
      </c>
      <c r="V21" s="166"/>
      <c r="W21" s="166"/>
      <c r="X21" s="176"/>
      <c r="Y21" s="176"/>
      <c r="Z21" s="176"/>
      <c r="AA21" s="176"/>
      <c r="AB21" s="176"/>
      <c r="AC21" s="176"/>
    </row>
    <row r="22" spans="1:29" ht="14">
      <c r="A22" s="165" t="s">
        <v>316</v>
      </c>
      <c r="B22" s="166"/>
      <c r="C22" s="166"/>
      <c r="D22" s="166"/>
      <c r="E22" s="166"/>
      <c r="F22" s="166"/>
      <c r="G22" s="166"/>
      <c r="H22" s="166"/>
      <c r="I22" s="166"/>
      <c r="J22" s="166"/>
      <c r="K22" s="166"/>
      <c r="L22" s="166"/>
      <c r="M22" s="166"/>
      <c r="N22" s="166"/>
      <c r="O22" s="166"/>
      <c r="P22" s="166"/>
      <c r="Q22" s="166"/>
      <c r="U22" s="165" t="s">
        <v>316</v>
      </c>
      <c r="V22" s="166"/>
      <c r="W22" s="166"/>
      <c r="X22" s="176"/>
      <c r="Y22" s="176"/>
      <c r="Z22" s="176"/>
      <c r="AA22" s="176"/>
      <c r="AB22" s="166"/>
      <c r="AC22" s="166"/>
    </row>
    <row r="23" spans="1:29" ht="14">
      <c r="A23" s="165" t="s">
        <v>329</v>
      </c>
      <c r="B23" s="166">
        <v>1888.57515115005</v>
      </c>
      <c r="C23" s="166">
        <v>749.219375933865</v>
      </c>
      <c r="D23" s="166">
        <v>1876.14574032131</v>
      </c>
      <c r="E23" s="166">
        <v>738.348465417201</v>
      </c>
      <c r="F23" s="166"/>
      <c r="G23" s="166"/>
      <c r="H23" s="166"/>
      <c r="I23" s="166"/>
      <c r="J23" s="166"/>
      <c r="K23" s="166"/>
      <c r="L23" s="166"/>
      <c r="M23" s="166"/>
      <c r="N23" s="166"/>
      <c r="O23" s="166"/>
      <c r="P23" s="166"/>
      <c r="Q23" s="166"/>
      <c r="U23" s="165" t="s">
        <v>329</v>
      </c>
      <c r="V23" s="166">
        <v>1888.57515115005</v>
      </c>
      <c r="W23" s="166">
        <v>1876.14574032131</v>
      </c>
      <c r="X23" s="176"/>
      <c r="Y23" s="176"/>
      <c r="Z23" s="176"/>
      <c r="AA23" s="176"/>
      <c r="AB23" s="176"/>
      <c r="AC23" s="176"/>
    </row>
    <row r="24" spans="1:29" ht="14">
      <c r="A24" s="165" t="s">
        <v>322</v>
      </c>
      <c r="B24" s="166"/>
      <c r="C24" s="166"/>
      <c r="D24" s="166"/>
      <c r="E24" s="166"/>
      <c r="F24" s="166"/>
      <c r="G24" s="166"/>
      <c r="H24" s="166"/>
      <c r="I24" s="166"/>
      <c r="J24" s="166"/>
      <c r="K24" s="166"/>
      <c r="L24" s="166"/>
      <c r="M24" s="166"/>
      <c r="N24" s="166"/>
      <c r="O24" s="166"/>
      <c r="P24" s="166"/>
      <c r="Q24" s="166"/>
      <c r="U24" s="165" t="s">
        <v>322</v>
      </c>
      <c r="V24" s="166"/>
      <c r="W24" s="166"/>
      <c r="X24" s="176"/>
      <c r="Y24" s="176"/>
      <c r="Z24" s="176"/>
      <c r="AA24" s="176"/>
      <c r="AB24" s="176"/>
      <c r="AC24" s="176"/>
    </row>
    <row r="25" spans="1:29" ht="14">
      <c r="A25" s="165" t="s">
        <v>323</v>
      </c>
      <c r="B25" s="166"/>
      <c r="C25" s="166"/>
      <c r="D25" s="166"/>
      <c r="E25" s="166"/>
      <c r="F25" s="166"/>
      <c r="G25" s="166"/>
      <c r="H25" s="166"/>
      <c r="I25" s="166"/>
      <c r="J25" s="166"/>
      <c r="K25" s="166"/>
      <c r="L25" s="166"/>
      <c r="M25" s="166"/>
      <c r="N25" s="166"/>
      <c r="O25" s="166"/>
      <c r="P25" s="166"/>
      <c r="Q25" s="166"/>
      <c r="U25" s="165" t="s">
        <v>323</v>
      </c>
      <c r="V25" s="166"/>
      <c r="W25" s="166"/>
      <c r="X25" s="176"/>
      <c r="Y25" s="176"/>
      <c r="Z25" s="176"/>
      <c r="AA25" s="176"/>
      <c r="AB25" s="176"/>
      <c r="AC25" s="176"/>
    </row>
    <row r="26" spans="1:29" ht="14">
      <c r="A26" s="165" t="s">
        <v>324</v>
      </c>
      <c r="B26" s="166"/>
      <c r="C26" s="166"/>
      <c r="D26" s="166"/>
      <c r="E26" s="166"/>
      <c r="F26" s="166"/>
      <c r="G26" s="166"/>
      <c r="H26" s="166"/>
      <c r="I26" s="166"/>
      <c r="J26" s="166"/>
      <c r="K26" s="166"/>
      <c r="L26" s="166"/>
      <c r="M26" s="166"/>
      <c r="N26" s="166"/>
      <c r="O26" s="166"/>
      <c r="P26" s="166"/>
      <c r="Q26" s="166"/>
      <c r="U26" s="165" t="s">
        <v>324</v>
      </c>
      <c r="V26" s="166"/>
      <c r="W26" s="166"/>
      <c r="X26" s="176"/>
      <c r="Y26" s="176"/>
      <c r="Z26" s="176"/>
      <c r="AA26" s="176"/>
      <c r="AB26" s="176"/>
      <c r="AC26" s="176"/>
    </row>
    <row r="27" spans="1:29" ht="14">
      <c r="A27" s="165" t="s">
        <v>313</v>
      </c>
      <c r="B27" s="166"/>
      <c r="C27" s="166"/>
      <c r="D27" s="166"/>
      <c r="E27" s="166"/>
      <c r="F27" s="166"/>
      <c r="G27" s="166"/>
      <c r="H27" s="166"/>
      <c r="I27" s="166"/>
      <c r="J27" s="166"/>
      <c r="K27" s="166"/>
      <c r="L27" s="166"/>
      <c r="M27" s="166"/>
      <c r="N27" s="166"/>
      <c r="O27" s="166"/>
      <c r="P27" s="166"/>
      <c r="Q27" s="166"/>
      <c r="U27" s="165" t="s">
        <v>313</v>
      </c>
      <c r="V27" s="166"/>
      <c r="W27" s="166"/>
      <c r="X27" s="166"/>
      <c r="Y27" s="166"/>
      <c r="Z27" s="166"/>
      <c r="AA27" s="166"/>
      <c r="AB27" s="176"/>
      <c r="AC27" s="166"/>
    </row>
    <row r="28" spans="1:29" ht="14">
      <c r="A28" s="165" t="s">
        <v>312</v>
      </c>
      <c r="B28" s="166">
        <v>-1562.21144182773</v>
      </c>
      <c r="C28" s="166">
        <v>559.20437159271</v>
      </c>
      <c r="D28" s="166">
        <v>-1515.30940742409</v>
      </c>
      <c r="E28" s="166">
        <v>556.891973732985</v>
      </c>
      <c r="F28" s="166"/>
      <c r="G28" s="166"/>
      <c r="H28" s="166"/>
      <c r="I28" s="166"/>
      <c r="J28" s="166"/>
      <c r="K28" s="166"/>
      <c r="L28" s="166"/>
      <c r="M28" s="166"/>
      <c r="N28" s="166"/>
      <c r="O28" s="166"/>
      <c r="P28" s="166"/>
      <c r="Q28" s="166"/>
      <c r="U28" s="165" t="s">
        <v>312</v>
      </c>
      <c r="V28" s="166">
        <v>-1562.21144182773</v>
      </c>
      <c r="W28" s="166">
        <v>-1515.30940742409</v>
      </c>
      <c r="X28" s="176"/>
      <c r="Y28" s="176"/>
      <c r="Z28" s="176"/>
      <c r="AA28" s="176"/>
      <c r="AB28" s="176"/>
      <c r="AC28" s="176"/>
    </row>
    <row r="29" spans="1:29" ht="14">
      <c r="A29" s="165" t="s">
        <v>314</v>
      </c>
      <c r="B29" s="166">
        <v>3132.03677780432</v>
      </c>
      <c r="C29" s="166">
        <v>2124.23199723756</v>
      </c>
      <c r="D29" s="166">
        <v>2898.8842273385</v>
      </c>
      <c r="E29" s="166">
        <v>2337.6523675386</v>
      </c>
      <c r="F29" s="166"/>
      <c r="G29" s="166"/>
      <c r="H29" s="166"/>
      <c r="I29" s="166"/>
      <c r="J29" s="166"/>
      <c r="K29" s="166"/>
      <c r="L29" s="166"/>
      <c r="M29" s="166"/>
      <c r="N29" s="166"/>
      <c r="O29" s="166"/>
      <c r="P29" s="166"/>
      <c r="Q29" s="166"/>
      <c r="U29" s="165" t="s">
        <v>314</v>
      </c>
      <c r="V29" s="166">
        <v>3132.03677780432</v>
      </c>
      <c r="W29" s="166">
        <v>2898.8842273385</v>
      </c>
      <c r="X29" s="176"/>
      <c r="Y29" s="176"/>
      <c r="Z29" s="176"/>
      <c r="AA29" s="176"/>
      <c r="AB29" s="176"/>
      <c r="AC29" s="176"/>
    </row>
    <row r="30" spans="1:29" ht="14">
      <c r="A30" s="165" t="s">
        <v>315</v>
      </c>
      <c r="B30" s="166"/>
      <c r="C30" s="166"/>
      <c r="D30" s="166"/>
      <c r="E30" s="166"/>
      <c r="F30" s="166"/>
      <c r="G30" s="166"/>
      <c r="H30" s="166"/>
      <c r="I30" s="166"/>
      <c r="J30" s="166"/>
      <c r="K30" s="166"/>
      <c r="L30" s="166"/>
      <c r="M30" s="166"/>
      <c r="N30" s="166"/>
      <c r="O30" s="166"/>
      <c r="P30" s="166"/>
      <c r="Q30" s="166"/>
      <c r="U30" s="165" t="s">
        <v>315</v>
      </c>
      <c r="V30" s="166"/>
      <c r="W30" s="166"/>
      <c r="X30" s="166"/>
      <c r="Y30" s="166"/>
      <c r="Z30" s="166"/>
      <c r="AA30" s="166"/>
      <c r="AB30" s="166"/>
      <c r="AC30" s="166"/>
    </row>
    <row r="31" spans="1:29" ht="14">
      <c r="A31" s="165" t="s">
        <v>320</v>
      </c>
      <c r="B31" s="166"/>
      <c r="C31" s="166"/>
      <c r="D31" s="166"/>
      <c r="E31" s="166"/>
      <c r="F31" s="166"/>
      <c r="G31" s="166"/>
      <c r="H31" s="166"/>
      <c r="I31" s="166"/>
      <c r="J31" s="166"/>
      <c r="K31" s="166"/>
      <c r="L31" s="166"/>
      <c r="M31" s="166"/>
      <c r="N31" s="166"/>
      <c r="O31" s="166"/>
      <c r="P31" s="166"/>
      <c r="Q31" s="166"/>
      <c r="U31" s="165" t="s">
        <v>320</v>
      </c>
      <c r="V31" s="166"/>
      <c r="W31" s="166"/>
      <c r="X31" s="176"/>
      <c r="Y31" s="176"/>
      <c r="Z31" s="176"/>
      <c r="AA31" s="176"/>
      <c r="AB31" s="176"/>
      <c r="AC31" s="176"/>
    </row>
    <row r="32" spans="1:29" ht="14">
      <c r="A32" s="165" t="s">
        <v>321</v>
      </c>
      <c r="B32" s="166"/>
      <c r="C32" s="166"/>
      <c r="D32" s="166"/>
      <c r="E32" s="166"/>
      <c r="F32" s="166"/>
      <c r="G32" s="166"/>
      <c r="H32" s="166"/>
      <c r="I32" s="166"/>
      <c r="J32" s="166"/>
      <c r="K32" s="166"/>
      <c r="L32" s="166"/>
      <c r="M32" s="166"/>
      <c r="N32" s="166"/>
      <c r="O32" s="166"/>
      <c r="P32" s="166"/>
      <c r="Q32" s="166"/>
      <c r="U32" s="165" t="s">
        <v>321</v>
      </c>
      <c r="V32" s="166"/>
      <c r="W32" s="166"/>
      <c r="X32" s="166"/>
      <c r="Y32" s="166"/>
      <c r="Z32" s="166"/>
      <c r="AA32" s="166"/>
      <c r="AB32" s="166"/>
      <c r="AC32" s="166"/>
    </row>
    <row r="33" spans="1:29" ht="14">
      <c r="A33" s="165" t="s">
        <v>311</v>
      </c>
      <c r="B33" s="166">
        <v>-33169.8545326502</v>
      </c>
      <c r="C33" s="166">
        <v>7817.12772472618</v>
      </c>
      <c r="D33" s="166">
        <v>-31140.993622452</v>
      </c>
      <c r="E33" s="166">
        <v>8058.01064306954</v>
      </c>
      <c r="F33" s="166"/>
      <c r="G33" s="166"/>
      <c r="H33" s="166"/>
      <c r="I33" s="166"/>
      <c r="J33" s="166"/>
      <c r="K33" s="166"/>
      <c r="L33" s="166"/>
      <c r="M33" s="166"/>
      <c r="N33" s="166"/>
      <c r="O33" s="166"/>
      <c r="P33" s="166"/>
      <c r="Q33" s="166"/>
      <c r="U33" s="165" t="s">
        <v>311</v>
      </c>
      <c r="V33" s="166">
        <v>-33169.8545326502</v>
      </c>
      <c r="W33" s="166">
        <v>-31140.993622452</v>
      </c>
      <c r="X33" s="176"/>
      <c r="Y33" s="176"/>
      <c r="Z33" s="176"/>
      <c r="AA33" s="176"/>
      <c r="AB33" s="176"/>
      <c r="AC33" s="176"/>
    </row>
    <row r="34" spans="1:29" ht="14">
      <c r="A34" s="165" t="s">
        <v>340</v>
      </c>
      <c r="B34" s="166"/>
      <c r="C34" s="166"/>
      <c r="D34" s="166"/>
      <c r="E34" s="166"/>
      <c r="F34" s="166"/>
      <c r="G34" s="166"/>
      <c r="H34" s="166"/>
      <c r="I34" s="166"/>
      <c r="J34" s="166"/>
      <c r="K34" s="166"/>
      <c r="L34" s="166"/>
      <c r="M34" s="166"/>
      <c r="N34" s="166"/>
      <c r="O34" s="166"/>
      <c r="P34" s="166"/>
      <c r="Q34" s="166"/>
      <c r="U34" s="165" t="s">
        <v>340</v>
      </c>
      <c r="V34" s="166"/>
      <c r="W34" s="166"/>
      <c r="X34" s="176"/>
      <c r="Y34" s="176"/>
      <c r="Z34" s="176"/>
      <c r="AA34" s="176"/>
      <c r="AB34" s="176"/>
      <c r="AC34" s="176"/>
    </row>
    <row r="35" spans="1:29" ht="14">
      <c r="A35" s="165" t="s">
        <v>292</v>
      </c>
      <c r="B35" s="166"/>
      <c r="C35" s="166"/>
      <c r="D35" s="166"/>
      <c r="E35" s="166"/>
      <c r="F35" s="166"/>
      <c r="G35" s="166"/>
      <c r="H35" s="166"/>
      <c r="I35" s="166"/>
      <c r="J35" s="166"/>
      <c r="K35" s="166"/>
      <c r="L35" s="166"/>
      <c r="M35" s="166"/>
      <c r="N35" s="166"/>
      <c r="O35" s="166"/>
      <c r="P35" s="166"/>
      <c r="Q35" s="166"/>
      <c r="U35" s="165" t="s">
        <v>292</v>
      </c>
      <c r="V35" s="166"/>
      <c r="W35" s="166"/>
      <c r="X35" s="176"/>
      <c r="Y35" s="176"/>
      <c r="Z35" s="176"/>
      <c r="AA35" s="176"/>
      <c r="AB35" s="176"/>
      <c r="AC35" s="176"/>
    </row>
    <row r="36" spans="1:29" ht="14">
      <c r="A36" s="165" t="s">
        <v>263</v>
      </c>
      <c r="B36" s="166"/>
      <c r="C36" s="166"/>
      <c r="D36" s="166"/>
      <c r="E36" s="166"/>
      <c r="F36" s="166"/>
      <c r="G36" s="166"/>
      <c r="H36" s="166"/>
      <c r="I36" s="166"/>
      <c r="J36" s="166"/>
      <c r="K36" s="166"/>
      <c r="L36" s="166"/>
      <c r="M36" s="166"/>
      <c r="N36" s="166"/>
      <c r="O36" s="166"/>
      <c r="P36" s="166"/>
      <c r="Q36" s="166"/>
      <c r="U36" s="165" t="s">
        <v>263</v>
      </c>
      <c r="V36" s="166">
        <v>-251659.860187506</v>
      </c>
      <c r="W36" s="166">
        <v>-270208.806957505</v>
      </c>
      <c r="X36" s="176"/>
      <c r="Y36" s="176"/>
      <c r="Z36" s="176"/>
      <c r="AA36" s="176"/>
      <c r="AB36" s="176"/>
      <c r="AC36" s="176"/>
    </row>
    <row r="37" spans="1:29" ht="14">
      <c r="A37" s="165" t="s">
        <v>267</v>
      </c>
      <c r="B37" s="166">
        <v>57895.127631208</v>
      </c>
      <c r="C37" s="166">
        <v>24273.1465824418</v>
      </c>
      <c r="D37" s="166">
        <v>47774.1357014942</v>
      </c>
      <c r="E37" s="166">
        <v>23531.1802504592</v>
      </c>
      <c r="F37" s="166"/>
      <c r="G37" s="166"/>
      <c r="H37" s="166"/>
      <c r="I37" s="166"/>
      <c r="J37" s="166"/>
      <c r="K37" s="166"/>
      <c r="L37" s="166"/>
      <c r="M37" s="166"/>
      <c r="N37" s="166"/>
      <c r="O37" s="166"/>
      <c r="P37" s="166"/>
      <c r="Q37" s="166"/>
      <c r="U37" s="165" t="s">
        <v>267</v>
      </c>
      <c r="V37" s="166">
        <v>57895.127631208</v>
      </c>
      <c r="W37" s="166">
        <v>47774.1357014942</v>
      </c>
      <c r="X37" s="176"/>
      <c r="Y37" s="176"/>
      <c r="Z37" s="176"/>
      <c r="AA37" s="176"/>
      <c r="AB37" s="176"/>
      <c r="AC37" s="176"/>
    </row>
    <row r="38" spans="1:29" ht="14">
      <c r="A38" s="165" t="s">
        <v>271</v>
      </c>
      <c r="B38" s="166"/>
      <c r="C38" s="166"/>
      <c r="D38" s="166"/>
      <c r="E38" s="166"/>
      <c r="F38" s="166"/>
      <c r="G38" s="166"/>
      <c r="H38" s="166"/>
      <c r="I38" s="166"/>
      <c r="J38" s="166"/>
      <c r="K38" s="166"/>
      <c r="L38" s="166"/>
      <c r="M38" s="166"/>
      <c r="N38" s="166"/>
      <c r="O38" s="166"/>
      <c r="P38" s="166"/>
      <c r="Q38" s="166"/>
      <c r="U38" s="165" t="s">
        <v>271</v>
      </c>
      <c r="V38" s="166"/>
      <c r="W38" s="166"/>
      <c r="X38" s="176"/>
      <c r="Y38" s="176"/>
      <c r="Z38" s="176"/>
      <c r="AA38" s="176"/>
      <c r="AB38" s="176"/>
      <c r="AC38" s="176"/>
    </row>
    <row r="39" spans="1:29" ht="14">
      <c r="A39" s="165" t="s">
        <v>291</v>
      </c>
      <c r="B39" s="166"/>
      <c r="C39" s="166"/>
      <c r="D39" s="166"/>
      <c r="E39" s="166"/>
      <c r="F39" s="166"/>
      <c r="G39" s="166"/>
      <c r="H39" s="166"/>
      <c r="I39" s="166"/>
      <c r="J39" s="166"/>
      <c r="K39" s="166"/>
      <c r="L39" s="166"/>
      <c r="M39" s="166"/>
      <c r="N39" s="166"/>
      <c r="O39" s="166"/>
      <c r="P39" s="166"/>
      <c r="Q39" s="166"/>
      <c r="U39" s="165" t="s">
        <v>291</v>
      </c>
      <c r="V39" s="166"/>
      <c r="W39" s="166"/>
      <c r="X39" s="176"/>
      <c r="Y39" s="176"/>
      <c r="Z39" s="176"/>
      <c r="AA39" s="176"/>
      <c r="AB39" s="176"/>
      <c r="AC39" s="176"/>
    </row>
    <row r="40" spans="1:29" ht="14">
      <c r="A40" s="165" t="s">
        <v>275</v>
      </c>
      <c r="B40" s="166"/>
      <c r="C40" s="166"/>
      <c r="D40" s="166"/>
      <c r="E40" s="166"/>
      <c r="F40" s="166"/>
      <c r="G40" s="166"/>
      <c r="H40" s="166"/>
      <c r="I40" s="166"/>
      <c r="J40" s="166"/>
      <c r="K40" s="166"/>
      <c r="L40" s="166"/>
      <c r="M40" s="166"/>
      <c r="N40" s="166"/>
      <c r="O40" s="166"/>
      <c r="P40" s="166"/>
      <c r="Q40" s="166"/>
      <c r="U40" s="165" t="s">
        <v>275</v>
      </c>
      <c r="V40" s="166"/>
      <c r="W40" s="166"/>
      <c r="X40" s="176"/>
      <c r="Y40" s="176"/>
      <c r="Z40" s="176"/>
      <c r="AA40" s="176"/>
      <c r="AB40" s="176"/>
      <c r="AC40" s="176"/>
    </row>
    <row r="41" spans="1:29" ht="14">
      <c r="A41" s="165" t="s">
        <v>279</v>
      </c>
      <c r="B41" s="166">
        <v>92723.8122286108</v>
      </c>
      <c r="C41" s="166">
        <v>57015.6634149426</v>
      </c>
      <c r="D41" s="166">
        <v>88480.6198926923</v>
      </c>
      <c r="E41" s="166">
        <v>58092.5791005215</v>
      </c>
      <c r="F41" s="166"/>
      <c r="G41" s="166"/>
      <c r="H41" s="166"/>
      <c r="I41" s="166"/>
      <c r="J41" s="166"/>
      <c r="K41" s="166"/>
      <c r="L41" s="166"/>
      <c r="M41" s="166"/>
      <c r="N41" s="166"/>
      <c r="O41" s="166"/>
      <c r="P41" s="166"/>
      <c r="Q41" s="166"/>
      <c r="U41" s="165" t="s">
        <v>279</v>
      </c>
      <c r="V41" s="166">
        <v>92723.8122286108</v>
      </c>
      <c r="W41" s="166">
        <v>88480.6198926923</v>
      </c>
      <c r="X41" s="176"/>
      <c r="Y41" s="176"/>
      <c r="Z41" s="176"/>
      <c r="AA41" s="176"/>
      <c r="AB41" s="176"/>
      <c r="AC41" s="176"/>
    </row>
    <row r="42" spans="1:29" ht="14">
      <c r="A42" s="165" t="s">
        <v>282</v>
      </c>
      <c r="B42" s="166">
        <v>-26921.3043871497</v>
      </c>
      <c r="C42" s="166">
        <v>20267.5364421651</v>
      </c>
      <c r="D42" s="166"/>
      <c r="E42" s="166"/>
      <c r="F42" s="166"/>
      <c r="G42" s="166"/>
      <c r="H42" s="166"/>
      <c r="I42" s="166"/>
      <c r="J42" s="166"/>
      <c r="K42" s="166"/>
      <c r="L42" s="166"/>
      <c r="M42" s="166"/>
      <c r="N42" s="166"/>
      <c r="O42" s="166"/>
      <c r="P42" s="166"/>
      <c r="Q42" s="166"/>
      <c r="U42" s="165" t="s">
        <v>282</v>
      </c>
      <c r="V42" s="166">
        <v>-26921.3043871497</v>
      </c>
      <c r="W42" s="166"/>
      <c r="X42" s="176"/>
      <c r="Y42" s="176"/>
      <c r="Z42" s="176"/>
      <c r="AA42" s="176"/>
      <c r="AB42" s="176"/>
      <c r="AC42" s="176"/>
    </row>
    <row r="43" spans="1:29" ht="14">
      <c r="A43" s="165" t="s">
        <v>285</v>
      </c>
      <c r="B43" s="166">
        <v>-19956.7933560089</v>
      </c>
      <c r="C43" s="166">
        <v>10331.9906921717</v>
      </c>
      <c r="D43" s="166">
        <v>-13054.8832004311</v>
      </c>
      <c r="E43" s="166">
        <v>9514.12126370768</v>
      </c>
      <c r="F43" s="166"/>
      <c r="G43" s="166"/>
      <c r="H43" s="166"/>
      <c r="I43" s="166"/>
      <c r="J43" s="166"/>
      <c r="K43" s="166"/>
      <c r="L43" s="166"/>
      <c r="M43" s="166"/>
      <c r="N43" s="166"/>
      <c r="O43" s="166"/>
      <c r="P43" s="166"/>
      <c r="Q43" s="166"/>
      <c r="U43" s="165" t="s">
        <v>285</v>
      </c>
      <c r="V43" s="166">
        <v>-19956.7933560089</v>
      </c>
      <c r="W43" s="166">
        <v>-13054.8832004311</v>
      </c>
      <c r="X43" s="176"/>
      <c r="Y43" s="176"/>
      <c r="Z43" s="176"/>
      <c r="AA43" s="176"/>
      <c r="AB43" s="176"/>
      <c r="AC43" s="176"/>
    </row>
    <row r="44" spans="1:29" ht="14">
      <c r="A44" s="165" t="s">
        <v>288</v>
      </c>
      <c r="B44" s="166">
        <v>-39587.1170593636</v>
      </c>
      <c r="C44" s="166">
        <v>13171.9199464028</v>
      </c>
      <c r="D44" s="166">
        <v>-32699.9286406838</v>
      </c>
      <c r="E44" s="166">
        <v>12626.136091993</v>
      </c>
      <c r="F44" s="166"/>
      <c r="G44" s="166"/>
      <c r="H44" s="166"/>
      <c r="I44" s="166"/>
      <c r="J44" s="166"/>
      <c r="K44" s="166"/>
      <c r="L44" s="166"/>
      <c r="M44" s="166"/>
      <c r="N44" s="166"/>
      <c r="O44" s="166"/>
      <c r="P44" s="166"/>
      <c r="Q44" s="166"/>
      <c r="U44" s="165" t="s">
        <v>288</v>
      </c>
      <c r="V44" s="166">
        <v>-39587.1170593636</v>
      </c>
      <c r="W44" s="166">
        <v>-32699.9286406838</v>
      </c>
      <c r="X44" s="176"/>
      <c r="Y44" s="176"/>
      <c r="Z44" s="176"/>
      <c r="AA44" s="176"/>
      <c r="AB44" s="176"/>
      <c r="AC44" s="176"/>
    </row>
    <row r="45" spans="1:29" ht="14">
      <c r="A45" s="165" t="s">
        <v>289</v>
      </c>
      <c r="B45" s="166">
        <v>190703.655178107</v>
      </c>
      <c r="C45" s="166">
        <v>66294.8647939736</v>
      </c>
      <c r="D45" s="166">
        <v>181764.210424147</v>
      </c>
      <c r="E45" s="166">
        <v>64024.3658109346</v>
      </c>
      <c r="F45" s="166"/>
      <c r="G45" s="166"/>
      <c r="H45" s="166"/>
      <c r="I45" s="166"/>
      <c r="J45" s="166"/>
      <c r="K45" s="166"/>
      <c r="L45" s="166"/>
      <c r="M45" s="166"/>
      <c r="N45" s="166"/>
      <c r="O45" s="166"/>
      <c r="P45" s="166"/>
      <c r="Q45" s="166"/>
      <c r="U45" s="165" t="s">
        <v>289</v>
      </c>
      <c r="V45" s="166">
        <v>190703.655178107</v>
      </c>
      <c r="W45" s="166">
        <v>181764.210424147</v>
      </c>
      <c r="X45" s="176"/>
      <c r="Y45" s="176"/>
      <c r="Z45" s="176"/>
      <c r="AA45" s="176"/>
      <c r="AB45" s="176"/>
      <c r="AC45" s="176"/>
    </row>
    <row r="46" spans="1:29" ht="14">
      <c r="A46" s="165" t="s">
        <v>290</v>
      </c>
      <c r="B46" s="166">
        <v>-120401.644665993</v>
      </c>
      <c r="C46" s="166">
        <v>35272.2331949723</v>
      </c>
      <c r="D46" s="166">
        <v>-92436.7354968156</v>
      </c>
      <c r="E46" s="166">
        <v>32292.9558209548</v>
      </c>
      <c r="F46" s="166"/>
      <c r="G46" s="166"/>
      <c r="H46" s="166"/>
      <c r="I46" s="166"/>
      <c r="J46" s="166"/>
      <c r="K46" s="166"/>
      <c r="L46" s="166"/>
      <c r="M46" s="166"/>
      <c r="N46" s="166"/>
      <c r="O46" s="166"/>
      <c r="P46" s="166"/>
      <c r="Q46" s="166"/>
      <c r="U46" s="165" t="s">
        <v>290</v>
      </c>
      <c r="V46" s="166">
        <v>-120401.644665993</v>
      </c>
      <c r="W46" s="166">
        <v>-92436.7354968156</v>
      </c>
      <c r="X46" s="176"/>
      <c r="Y46" s="176"/>
      <c r="Z46" s="176"/>
      <c r="AA46" s="176"/>
      <c r="AB46" s="176"/>
      <c r="AC46" s="176"/>
    </row>
    <row r="47" spans="1:29" ht="14">
      <c r="A47" s="165" t="s">
        <v>352</v>
      </c>
      <c r="B47" s="166">
        <v>-2784.63494123611</v>
      </c>
      <c r="C47" s="166">
        <v>1401.02146194748</v>
      </c>
      <c r="D47" s="166">
        <v>-1857.5483160688</v>
      </c>
      <c r="E47" s="166">
        <v>1386.9901965339</v>
      </c>
      <c r="F47" s="166"/>
      <c r="G47" s="166"/>
      <c r="H47" s="166"/>
      <c r="I47" s="166"/>
      <c r="J47" s="166"/>
      <c r="K47" s="166"/>
      <c r="L47" s="166"/>
      <c r="M47" s="166"/>
      <c r="N47" s="166"/>
      <c r="O47" s="166"/>
      <c r="P47" s="166"/>
      <c r="Q47" s="166"/>
      <c r="U47" s="90" t="s">
        <v>353</v>
      </c>
      <c r="V47" s="27"/>
      <c r="W47" s="27"/>
      <c r="X47" s="187"/>
      <c r="Y47" s="187"/>
      <c r="Z47" s="187"/>
      <c r="AA47" s="187"/>
      <c r="AB47" s="187"/>
      <c r="AC47" s="187"/>
    </row>
    <row r="48" spans="1:29" ht="14">
      <c r="A48" s="165" t="s">
        <v>354</v>
      </c>
      <c r="B48" s="166">
        <v>-1947.35342844068</v>
      </c>
      <c r="C48" s="166">
        <v>1330.56936361789</v>
      </c>
      <c r="D48" s="166">
        <v>-1060.16603360174</v>
      </c>
      <c r="E48" s="166">
        <v>1252.90102838583</v>
      </c>
      <c r="F48" s="166"/>
      <c r="G48" s="166"/>
      <c r="H48" s="166"/>
      <c r="I48" s="166"/>
      <c r="J48" s="166"/>
      <c r="K48" s="166"/>
      <c r="L48" s="166"/>
      <c r="M48" s="166"/>
      <c r="N48" s="166"/>
      <c r="O48" s="166"/>
      <c r="P48" s="166"/>
      <c r="Q48" s="166"/>
      <c r="U48" s="27" t="s">
        <v>355</v>
      </c>
      <c r="V48" s="89">
        <f>B58</f>
        <v>7795.16504071053</v>
      </c>
      <c r="W48" s="89">
        <f>D58</f>
        <v>1714.30617822189</v>
      </c>
      <c r="X48" s="89"/>
      <c r="Y48" s="89"/>
      <c r="Z48" s="89"/>
      <c r="AA48" s="89"/>
      <c r="AB48" s="89"/>
      <c r="AC48" s="89"/>
    </row>
    <row r="49" spans="1:29" ht="14">
      <c r="A49" s="165" t="s">
        <v>356</v>
      </c>
      <c r="B49" s="166">
        <v>3067.67088393458</v>
      </c>
      <c r="C49" s="166">
        <v>1005.72583621141</v>
      </c>
      <c r="D49" s="166">
        <v>3663.94214306919</v>
      </c>
      <c r="E49" s="166">
        <v>993.241276047551</v>
      </c>
      <c r="F49" s="166"/>
      <c r="G49" s="166"/>
      <c r="H49" s="166"/>
      <c r="I49" s="166"/>
      <c r="J49" s="166"/>
      <c r="K49" s="166"/>
      <c r="L49" s="166"/>
      <c r="M49" s="166"/>
      <c r="N49" s="166"/>
      <c r="O49" s="166"/>
      <c r="P49" s="166"/>
      <c r="Q49" s="166"/>
      <c r="U49" s="27" t="s">
        <v>352</v>
      </c>
      <c r="V49" s="89">
        <f>$V$48+B47</f>
        <v>5010.530099474419</v>
      </c>
      <c r="W49" s="89">
        <f>$W$48+D47</f>
        <v>-143.24213784691005</v>
      </c>
      <c r="X49" s="89"/>
      <c r="Y49" s="89"/>
      <c r="Z49" s="89"/>
      <c r="AA49" s="89"/>
      <c r="AB49" s="89"/>
      <c r="AC49" s="89"/>
    </row>
    <row r="50" spans="1:29" ht="14">
      <c r="A50" s="165" t="s">
        <v>357</v>
      </c>
      <c r="B50" s="166">
        <v>-2483.97023895868</v>
      </c>
      <c r="C50" s="166">
        <v>2410.59721518345</v>
      </c>
      <c r="D50" s="166">
        <v>-2956.2722451963</v>
      </c>
      <c r="E50" s="166">
        <v>2396.95911064593</v>
      </c>
      <c r="F50" s="166"/>
      <c r="G50" s="166"/>
      <c r="H50" s="166"/>
      <c r="I50" s="166"/>
      <c r="J50" s="166"/>
      <c r="K50" s="166"/>
      <c r="L50" s="166"/>
      <c r="M50" s="166"/>
      <c r="N50" s="166"/>
      <c r="O50" s="166"/>
      <c r="P50" s="166"/>
      <c r="Q50" s="166"/>
      <c r="U50" s="27" t="s">
        <v>354</v>
      </c>
      <c r="V50" s="89">
        <f t="shared" si="0" ref="V50:V59">$V$48+B48</f>
        <v>5847.81161226985</v>
      </c>
      <c r="W50" s="89">
        <f t="shared" si="1" ref="W50:W59">$W$48+D48</f>
        <v>654.1401446201498</v>
      </c>
      <c r="X50" s="89"/>
      <c r="Y50" s="89"/>
      <c r="Z50" s="89"/>
      <c r="AA50" s="89"/>
      <c r="AB50" s="89"/>
      <c r="AC50" s="89"/>
    </row>
    <row r="51" spans="1:29" ht="14">
      <c r="A51" s="165" t="s">
        <v>358</v>
      </c>
      <c r="B51" s="166">
        <v>3691.24312567004</v>
      </c>
      <c r="C51" s="166">
        <v>1074.63811835004</v>
      </c>
      <c r="D51" s="166">
        <v>3583.31857730505</v>
      </c>
      <c r="E51" s="166">
        <v>1077.69615260322</v>
      </c>
      <c r="F51" s="166"/>
      <c r="G51" s="166"/>
      <c r="H51" s="166"/>
      <c r="I51" s="166"/>
      <c r="J51" s="166"/>
      <c r="K51" s="166"/>
      <c r="L51" s="166"/>
      <c r="M51" s="166"/>
      <c r="N51" s="166"/>
      <c r="O51" s="166"/>
      <c r="P51" s="166"/>
      <c r="Q51" s="166"/>
      <c r="U51" s="27" t="s">
        <v>356</v>
      </c>
      <c r="V51" s="89">
        <f t="shared" si="0"/>
        <v>10862.835924645111</v>
      </c>
      <c r="W51" s="89">
        <f t="shared" si="1"/>
        <v>5378.24832129108</v>
      </c>
      <c r="X51" s="89"/>
      <c r="Y51" s="89"/>
      <c r="Z51" s="89"/>
      <c r="AA51" s="89"/>
      <c r="AB51" s="89"/>
      <c r="AC51" s="89"/>
    </row>
    <row r="52" spans="1:29" ht="14">
      <c r="A52" s="165" t="s">
        <v>359</v>
      </c>
      <c r="B52" s="166">
        <v>7264.41146157833</v>
      </c>
      <c r="C52" s="166">
        <v>1087.4271953385</v>
      </c>
      <c r="D52" s="166">
        <v>6932.79711926304</v>
      </c>
      <c r="E52" s="166">
        <v>1119.68755013458</v>
      </c>
      <c r="F52" s="166"/>
      <c r="G52" s="166"/>
      <c r="H52" s="166"/>
      <c r="I52" s="166"/>
      <c r="J52" s="166"/>
      <c r="K52" s="166"/>
      <c r="L52" s="166"/>
      <c r="M52" s="166"/>
      <c r="N52" s="166"/>
      <c r="O52" s="166"/>
      <c r="P52" s="166"/>
      <c r="Q52" s="166"/>
      <c r="U52" s="27" t="s">
        <v>357</v>
      </c>
      <c r="V52" s="89">
        <f t="shared" si="0"/>
        <v>5311.19480175185</v>
      </c>
      <c r="W52" s="89">
        <f t="shared" si="1"/>
        <v>-1241.96606697441</v>
      </c>
      <c r="X52" s="89"/>
      <c r="Y52" s="89"/>
      <c r="Z52" s="89"/>
      <c r="AA52" s="89"/>
      <c r="AB52" s="89"/>
      <c r="AC52" s="89"/>
    </row>
    <row r="53" spans="1:29" ht="14">
      <c r="A53" s="165" t="s">
        <v>360</v>
      </c>
      <c r="B53" s="166">
        <v>8059.73719194045</v>
      </c>
      <c r="C53" s="166">
        <v>1332.11064678507</v>
      </c>
      <c r="D53" s="166">
        <v>6973.66483371168</v>
      </c>
      <c r="E53" s="166">
        <v>1231.14268227659</v>
      </c>
      <c r="F53" s="166"/>
      <c r="G53" s="166"/>
      <c r="H53" s="166"/>
      <c r="I53" s="166"/>
      <c r="J53" s="166"/>
      <c r="K53" s="166"/>
      <c r="L53" s="166"/>
      <c r="M53" s="166"/>
      <c r="N53" s="166"/>
      <c r="O53" s="166"/>
      <c r="P53" s="166"/>
      <c r="Q53" s="166"/>
      <c r="U53" s="27" t="s">
        <v>358</v>
      </c>
      <c r="V53" s="89">
        <f t="shared" si="0"/>
        <v>11486.40816638057</v>
      </c>
      <c r="W53" s="89">
        <f t="shared" si="1"/>
        <v>5297.62475552694</v>
      </c>
      <c r="X53" s="89"/>
      <c r="Y53" s="89"/>
      <c r="Z53" s="89"/>
      <c r="AA53" s="89"/>
      <c r="AB53" s="89"/>
      <c r="AC53" s="89"/>
    </row>
    <row r="54" spans="1:29" ht="14">
      <c r="A54" s="165" t="s">
        <v>361</v>
      </c>
      <c r="B54" s="166">
        <v>3699.92778151868</v>
      </c>
      <c r="C54" s="166">
        <v>1506.03216376919</v>
      </c>
      <c r="D54" s="166">
        <v>4104.11137674032</v>
      </c>
      <c r="E54" s="166">
        <v>1552.39312061599</v>
      </c>
      <c r="F54" s="166"/>
      <c r="G54" s="166"/>
      <c r="H54" s="166"/>
      <c r="I54" s="166"/>
      <c r="J54" s="166"/>
      <c r="K54" s="166"/>
      <c r="L54" s="166"/>
      <c r="M54" s="166"/>
      <c r="N54" s="166"/>
      <c r="O54" s="166"/>
      <c r="P54" s="166"/>
      <c r="Q54" s="166"/>
      <c r="U54" s="27" t="s">
        <v>359</v>
      </c>
      <c r="V54" s="89">
        <f t="shared" si="0"/>
        <v>15059.576502288859</v>
      </c>
      <c r="W54" s="89">
        <f t="shared" si="1"/>
        <v>8647.10329748493</v>
      </c>
      <c r="X54" s="89"/>
      <c r="Y54" s="89"/>
      <c r="Z54" s="89"/>
      <c r="AA54" s="89"/>
      <c r="AB54" s="89"/>
      <c r="AC54" s="89"/>
    </row>
    <row r="55" spans="1:29" ht="14">
      <c r="A55" s="165" t="s">
        <v>362</v>
      </c>
      <c r="B55" s="166">
        <v>2818.95973950411</v>
      </c>
      <c r="C55" s="166">
        <v>1200.31527683657</v>
      </c>
      <c r="D55" s="166">
        <v>2858.04494850148</v>
      </c>
      <c r="E55" s="166">
        <v>1194.56110353503</v>
      </c>
      <c r="F55" s="166"/>
      <c r="G55" s="166"/>
      <c r="H55" s="166"/>
      <c r="I55" s="166"/>
      <c r="J55" s="166"/>
      <c r="K55" s="166"/>
      <c r="L55" s="166"/>
      <c r="M55" s="166"/>
      <c r="N55" s="166"/>
      <c r="O55" s="166"/>
      <c r="P55" s="166"/>
      <c r="Q55" s="166"/>
      <c r="U55" s="27" t="s">
        <v>360</v>
      </c>
      <c r="V55" s="89">
        <f t="shared" si="0"/>
        <v>15854.90223265098</v>
      </c>
      <c r="W55" s="89">
        <f t="shared" si="1"/>
        <v>8687.97101193357</v>
      </c>
      <c r="X55" s="89"/>
      <c r="Y55" s="89"/>
      <c r="Z55" s="89"/>
      <c r="AA55" s="89"/>
      <c r="AB55" s="89"/>
      <c r="AC55" s="89"/>
    </row>
    <row r="56" spans="1:29" ht="14">
      <c r="A56" s="165" t="s">
        <v>363</v>
      </c>
      <c r="B56" s="166">
        <v>2152.59290399076</v>
      </c>
      <c r="C56" s="166">
        <v>1167.21107389885</v>
      </c>
      <c r="D56" s="166">
        <v>2505.75367054291</v>
      </c>
      <c r="E56" s="166">
        <v>1172.79963546225</v>
      </c>
      <c r="F56" s="166"/>
      <c r="G56" s="166"/>
      <c r="H56" s="166"/>
      <c r="I56" s="166"/>
      <c r="J56" s="166"/>
      <c r="K56" s="166"/>
      <c r="L56" s="166"/>
      <c r="M56" s="166"/>
      <c r="N56" s="166"/>
      <c r="O56" s="166"/>
      <c r="P56" s="166"/>
      <c r="Q56" s="166"/>
      <c r="U56" s="27" t="s">
        <v>361</v>
      </c>
      <c r="V56" s="89">
        <f t="shared" si="0"/>
        <v>11495.09282222921</v>
      </c>
      <c r="W56" s="89">
        <f t="shared" si="1"/>
        <v>5818.4175549622105</v>
      </c>
      <c r="X56" s="89"/>
      <c r="Y56" s="89"/>
      <c r="Z56" s="89"/>
      <c r="AA56" s="89"/>
      <c r="AB56" s="89"/>
      <c r="AC56" s="89"/>
    </row>
    <row r="57" spans="1:29" ht="14">
      <c r="A57" s="165" t="s">
        <v>364</v>
      </c>
      <c r="B57" s="166">
        <v>-3119.16692867541</v>
      </c>
      <c r="C57" s="166">
        <v>2374.06583623008</v>
      </c>
      <c r="D57" s="166">
        <v>-5226.83441084893</v>
      </c>
      <c r="E57" s="166">
        <v>1853.29233319972</v>
      </c>
      <c r="F57" s="166"/>
      <c r="G57" s="166"/>
      <c r="H57" s="166"/>
      <c r="I57" s="166"/>
      <c r="J57" s="166"/>
      <c r="K57" s="166"/>
      <c r="L57" s="166"/>
      <c r="M57" s="166"/>
      <c r="N57" s="166"/>
      <c r="O57" s="166"/>
      <c r="P57" s="166"/>
      <c r="Q57" s="166"/>
      <c r="U57" s="27" t="s">
        <v>362</v>
      </c>
      <c r="V57" s="89">
        <f t="shared" si="0"/>
        <v>10614.124780214639</v>
      </c>
      <c r="W57" s="89">
        <f t="shared" si="1"/>
        <v>4572.35112672337</v>
      </c>
      <c r="X57" s="89"/>
      <c r="Y57" s="89"/>
      <c r="Z57" s="89"/>
      <c r="AA57" s="89"/>
      <c r="AB57" s="89"/>
      <c r="AC57" s="89"/>
    </row>
    <row r="58" spans="1:29" ht="14">
      <c r="A58" s="165" t="s">
        <v>365</v>
      </c>
      <c r="B58" s="166">
        <v>7795.16504071053</v>
      </c>
      <c r="C58" s="166">
        <v>5282.66908744693</v>
      </c>
      <c r="D58" s="166">
        <v>1714.30617822189</v>
      </c>
      <c r="E58" s="166">
        <v>4848.15896224859</v>
      </c>
      <c r="F58" s="166"/>
      <c r="G58" s="166"/>
      <c r="H58" s="166"/>
      <c r="I58" s="166"/>
      <c r="J58" s="166"/>
      <c r="K58" s="166"/>
      <c r="L58" s="166"/>
      <c r="M58" s="166"/>
      <c r="N58" s="166"/>
      <c r="O58" s="166"/>
      <c r="P58" s="166"/>
      <c r="Q58" s="166"/>
      <c r="U58" s="27" t="s">
        <v>363</v>
      </c>
      <c r="V58" s="89">
        <f t="shared" si="0"/>
        <v>9947.75794470129</v>
      </c>
      <c r="W58" s="89">
        <f t="shared" si="1"/>
        <v>4220.0598487648</v>
      </c>
      <c r="X58" s="89"/>
      <c r="Y58" s="89"/>
      <c r="Z58" s="89"/>
      <c r="AA58" s="89"/>
      <c r="AB58" s="89"/>
      <c r="AC58" s="89"/>
    </row>
    <row r="59" spans="1:29" ht="14">
      <c r="A59" s="165" t="s">
        <v>342</v>
      </c>
      <c r="B59" s="166" t="s">
        <v>342</v>
      </c>
      <c r="C59" s="166" t="s">
        <v>342</v>
      </c>
      <c r="D59" s="166" t="s">
        <v>342</v>
      </c>
      <c r="E59" s="166" t="s">
        <v>342</v>
      </c>
      <c r="F59" s="166"/>
      <c r="G59" s="166"/>
      <c r="H59" s="166"/>
      <c r="I59" s="166"/>
      <c r="J59" s="166"/>
      <c r="K59" s="166"/>
      <c r="L59" s="166"/>
      <c r="M59" s="166"/>
      <c r="N59" s="166"/>
      <c r="O59" s="166"/>
      <c r="P59" s="166"/>
      <c r="Q59" s="166"/>
      <c r="U59" s="27" t="s">
        <v>364</v>
      </c>
      <c r="V59" s="89">
        <f t="shared" si="0"/>
        <v>4675.99811203512</v>
      </c>
      <c r="W59" s="89">
        <f t="shared" si="1"/>
        <v>-3512.52823262704</v>
      </c>
      <c r="X59" s="89"/>
      <c r="Y59" s="89"/>
      <c r="Z59" s="89"/>
      <c r="AA59" s="89"/>
      <c r="AB59" s="89"/>
      <c r="AC59" s="89"/>
    </row>
    <row r="60" spans="1:17" ht="14">
      <c r="A60" s="165" t="s">
        <v>367</v>
      </c>
      <c r="B60" s="166" t="s">
        <v>368</v>
      </c>
      <c r="C60" s="166" t="s">
        <v>342</v>
      </c>
      <c r="D60" s="166" t="s">
        <v>368</v>
      </c>
      <c r="E60" s="166" t="s">
        <v>342</v>
      </c>
      <c r="F60" s="166"/>
      <c r="G60" s="166"/>
      <c r="H60" s="166"/>
      <c r="I60" s="166"/>
      <c r="J60" s="166"/>
      <c r="K60" s="166"/>
      <c r="L60" s="166"/>
      <c r="M60" s="166"/>
      <c r="N60" s="166"/>
      <c r="O60" s="166"/>
      <c r="P60" s="166"/>
      <c r="Q60" s="166"/>
    </row>
    <row r="61" spans="1:17" ht="14">
      <c r="A61" s="284" t="s">
        <v>369</v>
      </c>
      <c r="B61" s="285">
        <v>0.518731021166768</v>
      </c>
      <c r="C61" s="285"/>
      <c r="D61" s="285">
        <v>0.518402108249112</v>
      </c>
      <c r="E61" s="285" t="s">
        <v>342</v>
      </c>
      <c r="F61" s="285"/>
      <c r="G61" s="285"/>
      <c r="H61" s="285"/>
      <c r="I61" s="285"/>
      <c r="J61" s="285"/>
      <c r="K61" s="285"/>
      <c r="L61" s="285"/>
      <c r="M61" s="285"/>
      <c r="N61" s="285"/>
      <c r="O61" s="285"/>
      <c r="P61" s="285"/>
      <c r="Q61" s="285"/>
    </row>
    <row r="62" spans="1:1" ht="14">
      <c r="A62" s="165" t="s">
        <v>370</v>
      </c>
    </row>
    <row r="63" spans="1:1" ht="14">
      <c r="A63" s="165" t="s">
        <v>371</v>
      </c>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51821B8-1635-44B6-8C1E-B85F60E126FB}">
  <dimension ref="A1:AD63"/>
  <sheetViews>
    <sheetView workbookViewId="0" topLeftCell="A1">
      <selection pane="topLeft" activeCell="K9" sqref="K8:L9"/>
    </sheetView>
  </sheetViews>
  <sheetFormatPr defaultColWidth="8.83428571428571" defaultRowHeight="15"/>
  <cols>
    <col min="2" max="2" width="10.8571428571429" bestFit="1" customWidth="1"/>
    <col min="4" max="4" width="14.5714285714286" bestFit="1" customWidth="1"/>
    <col min="18" max="18" width="20.7142857142857" bestFit="1" customWidth="1"/>
  </cols>
  <sheetData>
    <row r="1" spans="1:30" ht="15">
      <c r="A1" s="93"/>
      <c r="B1" s="94"/>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row>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SUM(E11:E50)+$B52</f>
        <v>-16719.891068438883</v>
      </c>
      <c r="F6" s="101">
        <f>SUM(F11:F50)+$B53</f>
        <v>24128.02147887845</v>
      </c>
      <c r="G6" s="101">
        <f>SUM(G11:G50)+$B54</f>
        <v>5300.6730506484455</v>
      </c>
      <c r="H6" s="101">
        <f>SUM(H11:H50)+$B55</f>
        <v>-2138.609006463288</v>
      </c>
      <c r="I6" s="101">
        <f>SUM(I11:I50)+$B56</f>
        <v>-1221.6526667313883</v>
      </c>
      <c r="J6" s="101">
        <f>SUM(J11:J50)+$B57</f>
        <v>-27981.514044354117</v>
      </c>
      <c r="K6" s="101">
        <f>SUM(K11:K50)+$B58</f>
        <v>-22053.940767416847</v>
      </c>
      <c r="L6" s="101">
        <f>SUM(L11:L50)+$B59</f>
        <v>-41777.97821022049</v>
      </c>
      <c r="M6" s="101">
        <f>SUM(M11:M50)+$B60</f>
        <v>23976.054029855033</v>
      </c>
      <c r="N6" s="101">
        <f>SUM(N11:N50)+$B61</f>
        <v>3476.84710122447</v>
      </c>
      <c r="O6" s="101">
        <f>SUM(O11:O50)+$B62</f>
        <v>4685.4315984916175</v>
      </c>
      <c r="P6" s="101">
        <f>SUM(P11:P50)+$B63</f>
        <v>-29707.356338899</v>
      </c>
      <c r="Q6" s="93"/>
      <c r="R6" s="100" t="s">
        <v>388</v>
      </c>
      <c r="S6" s="101">
        <f>SUM(S11:S50)+$B52</f>
        <v>-13211.871126154612</v>
      </c>
      <c r="T6" s="101">
        <f>SUM(T11:T50)+$B53</f>
        <v>24906.54839869881</v>
      </c>
      <c r="U6" s="101">
        <f>SUM(U11:U50)+$B54</f>
        <v>6042.104652954527</v>
      </c>
      <c r="V6" s="101">
        <f>SUM(V11:V50)+$B55</f>
        <v>-3392.9532072607835</v>
      </c>
      <c r="W6" s="101">
        <f>SUM(W11:W50)+$B56</f>
        <v>-541.8606673926115</v>
      </c>
      <c r="X6" s="101">
        <f>SUM(X11:X50)+$B57</f>
        <v>-25115.51808697224</v>
      </c>
      <c r="Y6" s="101">
        <f>SUM(Y11:Y50)+$B58</f>
        <v>-19514.698414866667</v>
      </c>
      <c r="Z6" s="101">
        <f>SUM(Z11:Z50)+$B59</f>
        <v>-39537.56153962412</v>
      </c>
      <c r="AA6" s="101">
        <f>SUM(AA11:AA50)+$B60</f>
        <v>23120.63859390556</v>
      </c>
      <c r="AB6" s="101">
        <f>SUM(AB11:AB50)+$B61</f>
        <v>6588.46474447631</v>
      </c>
      <c r="AC6" s="101">
        <f>SUM(AC11:AC50)+$B62</f>
        <v>6062.341011029697</v>
      </c>
      <c r="AD6" s="101">
        <f>SUM(AD11:AD50)+$B63</f>
        <v>-30179.48761920558</v>
      </c>
    </row>
    <row r="7" spans="1:30" ht="56.5" customHeight="1">
      <c r="A7" s="93"/>
      <c r="B7" s="94"/>
      <c r="C7" s="93"/>
      <c r="D7" s="100" t="s">
        <v>389</v>
      </c>
      <c r="E7" s="96">
        <f>E6-Transpose_Avg_me_youth!B4</f>
        <v>-19397.228568438884</v>
      </c>
      <c r="F7" s="96">
        <f>F6-Transpose_Avg_me_youth!C4</f>
        <v>21201.13106221178</v>
      </c>
      <c r="G7" s="96">
        <f>G6-Transpose_Avg_me_youth!D4</f>
        <v>2924.3161756484456</v>
      </c>
      <c r="H7" s="96">
        <f>H6-Transpose_Avg_me_youth!E4</f>
        <v>-4912.934006463288</v>
      </c>
      <c r="I7" s="96">
        <f>I6-Transpose_Avg_me_youth!F4</f>
        <v>-4378.144333398059</v>
      </c>
      <c r="J7" s="96">
        <f>J6-Transpose_Avg_me_youth!G4</f>
        <v>-29586.230502687446</v>
      </c>
      <c r="K7" s="96">
        <f>K6-Transpose_Avg_me_youth!H4</f>
        <v>-25810.030142416847</v>
      </c>
      <c r="L7" s="96">
        <f>L6-Transpose_Avg_me_youth!I4</f>
        <v>-45239.15550188716</v>
      </c>
      <c r="M7" s="96">
        <f>M6-Transpose_Avg_me_youth!J4</f>
        <v>20270.644238188364</v>
      </c>
      <c r="N7" s="96">
        <f>N6-Transpose_Avg_me_youth!K4</f>
        <v>-1404.8028987755297</v>
      </c>
      <c r="O7" s="96">
        <f>O6-Transpose_Avg_me_youth!L4</f>
        <v>1548.0134734916173</v>
      </c>
      <c r="P7" s="96">
        <f>P6-Transpose_Avg_me_youth!M4</f>
        <v>-31784.50342223233</v>
      </c>
      <c r="Q7" s="93"/>
      <c r="R7" s="98" t="s">
        <v>390</v>
      </c>
      <c r="S7" s="96">
        <f t="shared" si="0" ref="S7:AD7">S6-E6</f>
        <v>3508.0199422842707</v>
      </c>
      <c r="T7" s="96">
        <f t="shared" si="0"/>
        <v>778.5269198203605</v>
      </c>
      <c r="U7" s="96">
        <f t="shared" si="0"/>
        <v>741.4316023060819</v>
      </c>
      <c r="V7" s="96">
        <f t="shared" si="0"/>
        <v>-1254.3442007974954</v>
      </c>
      <c r="W7" s="96">
        <f t="shared" si="0"/>
        <v>679.7919993387768</v>
      </c>
      <c r="X7" s="96">
        <f t="shared" si="0"/>
        <v>2865.995957381878</v>
      </c>
      <c r="Y7" s="96">
        <f t="shared" si="0"/>
        <v>2539.24235255018</v>
      </c>
      <c r="Z7" s="96">
        <f t="shared" si="0"/>
        <v>2240.4166705963726</v>
      </c>
      <c r="AA7" s="96">
        <f t="shared" si="0"/>
        <v>-855.4154359494714</v>
      </c>
      <c r="AB7" s="96">
        <f t="shared" si="0"/>
        <v>3111.6176432518405</v>
      </c>
      <c r="AC7" s="96">
        <f t="shared" si="0"/>
        <v>1376.9094125380798</v>
      </c>
      <c r="AD7" s="96">
        <f t="shared" si="0"/>
        <v>-472.1312803065812</v>
      </c>
    </row>
    <row r="8" spans="1:30" ht="44.5" customHeight="1">
      <c r="A8" s="287" t="s">
        <v>342</v>
      </c>
      <c r="B8" s="288" t="s">
        <v>114</v>
      </c>
      <c r="C8" s="93"/>
      <c r="D8" s="98" t="s">
        <v>391</v>
      </c>
      <c r="E8" s="99">
        <f>SQRT((E7^2+F7^2+G7^2+H7^2+I7^2+J7^2+K7^2+L7^2+M7^2+N7^2+O7^2+P7^2)/12)</f>
        <v>22157.023909411124</v>
      </c>
      <c r="F8" s="93"/>
      <c r="G8" s="93"/>
      <c r="H8" s="93"/>
      <c r="I8" s="93"/>
      <c r="J8" s="93"/>
      <c r="K8" s="93"/>
      <c r="L8" s="93"/>
      <c r="M8" s="93"/>
      <c r="N8" s="93"/>
      <c r="O8" s="93"/>
      <c r="P8" s="93"/>
      <c r="Q8" s="93"/>
      <c r="R8" s="98" t="s">
        <v>392</v>
      </c>
      <c r="S8" s="97">
        <f>S6/Transpose_Avg_me_youth!P4</f>
        <v>-4.343402768454665</v>
      </c>
      <c r="T8" s="97">
        <f>T6/Transpose_Avg_me_youth!Q4</f>
        <v>7.91938607467029</v>
      </c>
      <c r="U8" s="97">
        <f>U6/Transpose_Avg_me_youth!R4</f>
        <v>0.9600852736965546</v>
      </c>
      <c r="V8" s="97">
        <f>V6/Transpose_Avg_me_youth!S4</f>
        <v>-0.8709929937776366</v>
      </c>
      <c r="W8" s="97">
        <f>W6/Transpose_Avg_me_youth!T4</f>
        <v>-0.1481268662135001</v>
      </c>
      <c r="X8" s="97">
        <f>X6/Transpose_Avg_me_youth!U4</f>
        <v>-9.031824914941936</v>
      </c>
      <c r="Y8" s="97">
        <f>Y6/Transpose_Avg_me_youth!V4</f>
        <v>-23.38798213649093</v>
      </c>
      <c r="Z8" s="97">
        <f>Z6/Transpose_Avg_me_youth!W4</f>
        <v>-8.760641055158244</v>
      </c>
      <c r="AA8" s="97">
        <f>AA6/Transpose_Avg_me_youth!X4</f>
        <v>4.576577082889886</v>
      </c>
      <c r="AB8" s="97">
        <f>AB6/Transpose_Avg_me_youth!Y4</f>
        <v>1.0059431264602263</v>
      </c>
      <c r="AC8" s="97">
        <f>AC6/Transpose_Avg_me_youth!Z4</f>
        <v>3.0960323839587853</v>
      </c>
      <c r="AD8" s="97">
        <f>AD6/Transpose_Avg_me_youth!AA4</f>
        <v>-13.679521897218534</v>
      </c>
    </row>
    <row r="9" spans="1:30" ht="15">
      <c r="A9" s="27" t="s">
        <v>347</v>
      </c>
      <c r="B9" s="95"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7"/>
      <c r="B10" s="95"/>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row>
    <row r="11" spans="1:30" ht="15">
      <c r="A11" s="287" t="s">
        <v>333</v>
      </c>
      <c r="B11" s="95">
        <v>0.23</v>
      </c>
      <c r="C11" s="168"/>
      <c r="D11" s="93"/>
      <c r="E11" s="96">
        <f>$B11*VLOOKUP($A11,Transpose_Avg_me_youth!$A:$M,2,FALSE)</f>
        <v>98.52208125</v>
      </c>
      <c r="F11" s="96">
        <f>$B11*VLOOKUP($A11,Transpose_Avg_me_youth!$A:$M,3,FALSE)</f>
        <v>150.44994791666662</v>
      </c>
      <c r="G11" s="96">
        <f>$B11*VLOOKUP($A11,Transpose_Avg_me_youth!$A:$M,4,FALSE)</f>
        <v>9.861825</v>
      </c>
      <c r="H11" s="96">
        <f>$B11*VLOOKUP($A11,Transpose_Avg_me_youth!$A:$M,5,FALSE)</f>
        <v>141.4025145833334</v>
      </c>
      <c r="I11" s="96">
        <f>$B11*VLOOKUP($A11,Transpose_Avg_me_youth!$A:$M,6,FALSE)</f>
        <v>236.8824625</v>
      </c>
      <c r="J11" s="96">
        <f>$B11*VLOOKUP($A11,Transpose_Avg_me_youth!$A:$M,7,FALSE)</f>
        <v>50.73229791666659</v>
      </c>
      <c r="K11" s="96">
        <f>$B11*VLOOKUP($A11,Transpose_Avg_me_youth!$A:$M,8,FALSE)</f>
        <v>96.6683291666666</v>
      </c>
      <c r="L11" s="96">
        <f>$B11*VLOOKUP($A11,Transpose_Avg_me_youth!$A:$M,9,FALSE)</f>
        <v>109.83803333333341</v>
      </c>
      <c r="M11" s="96">
        <f>$B11*VLOOKUP($A11,Transpose_Avg_me_youth!$A:$M,10,FALSE)</f>
        <v>286.01951875</v>
      </c>
      <c r="N11" s="96">
        <f>$B11*VLOOKUP($A11,Transpose_Avg_me_youth!$A:$M,11,FALSE)</f>
        <v>428.0062333333341</v>
      </c>
      <c r="O11" s="96">
        <f>$B11*VLOOKUP($A11,Transpose_Avg_me_youth!$A:$M,12,FALSE)</f>
        <v>82.93205833333342</v>
      </c>
      <c r="P11" s="96">
        <f>$B11*VLOOKUP($A11,Transpose_Avg_me_youth!$A:$M,13,FALSE)</f>
        <v>151.08441249999998</v>
      </c>
      <c r="Q11" s="93"/>
      <c r="R11" s="93"/>
      <c r="S11" s="96">
        <f>$B11*VLOOKUP($A11,Transpose_Avg_me_youth!$O:$AA,2,FALSE)</f>
        <v>318.3591</v>
      </c>
      <c r="T11" s="96">
        <f>$B11*VLOOKUP($A11,Transpose_Avg_me_youth!$O:$AA,3,FALSE)</f>
        <v>225.76110000000003</v>
      </c>
      <c r="U11" s="96">
        <f>$B11*VLOOKUP($A11,Transpose_Avg_me_youth!$O:$AA,4,FALSE)</f>
        <v>0</v>
      </c>
      <c r="V11" s="96">
        <f>$B11*VLOOKUP($A11,Transpose_Avg_me_youth!$O:$AA,5,FALSE)</f>
        <v>0</v>
      </c>
      <c r="W11" s="96">
        <f>$B11*VLOOKUP($A11,Transpose_Avg_me_youth!$O:$AA,6,FALSE)</f>
        <v>93.53065</v>
      </c>
      <c r="X11" s="96">
        <f>$B11*VLOOKUP($A11,Transpose_Avg_me_youth!$O:$AA,7,FALSE)</f>
        <v>231.1224</v>
      </c>
      <c r="Y11" s="96">
        <f>$B11*VLOOKUP($A11,Transpose_Avg_me_youth!$O:$AA,8,FALSE)</f>
        <v>332.09700000000004</v>
      </c>
      <c r="Z11" s="96">
        <f>$B11*VLOOKUP($A11,Transpose_Avg_me_youth!$O:$AA,9,FALSE)</f>
        <v>403.0221</v>
      </c>
      <c r="AA11" s="96">
        <f>$B11*VLOOKUP($A11,Transpose_Avg_me_youth!$O:$AA,10,FALSE)</f>
        <v>0</v>
      </c>
      <c r="AB11" s="96">
        <f>$B11*VLOOKUP($A11,Transpose_Avg_me_youth!$O:$AA,11,FALSE)</f>
        <v>435.13930000000005</v>
      </c>
      <c r="AC11" s="96">
        <f>$B11*VLOOKUP($A11,Transpose_Avg_me_youth!$O:$AA,12,FALSE)</f>
        <v>44.684400000000004</v>
      </c>
      <c r="AD11" s="96">
        <f>$B11*VLOOKUP($A11,Transpose_Avg_me_youth!$O:$AA,13,FALSE)</f>
        <v>205.06225</v>
      </c>
    </row>
    <row r="12" spans="1:30" ht="15">
      <c r="A12" s="27" t="s">
        <v>236</v>
      </c>
      <c r="B12" s="95">
        <v>-1369</v>
      </c>
      <c r="C12" s="168"/>
      <c r="D12" s="168"/>
      <c r="E12" s="96">
        <f>$B12*VLOOKUP($A12,Transpose_Avg_me_youth!$A:$M,2,FALSE)</f>
        <v>-717.4235106757748</v>
      </c>
      <c r="F12" s="96">
        <f>$B12*VLOOKUP($A12,Transpose_Avg_me_youth!$A:$M,3,FALSE)</f>
        <v>-803.1388617346618</v>
      </c>
      <c r="G12" s="96">
        <f>$B12*VLOOKUP($A12,Transpose_Avg_me_youth!$A:$M,4,FALSE)</f>
        <v>-746.5479333777992</v>
      </c>
      <c r="H12" s="96">
        <f>$B12*VLOOKUP($A12,Transpose_Avg_me_youth!$A:$M,5,FALSE)</f>
        <v>-718.192078635278</v>
      </c>
      <c r="I12" s="96">
        <f>$B12*VLOOKUP($A12,Transpose_Avg_me_youth!$A:$M,6,FALSE)</f>
        <v>-773.7922338484766</v>
      </c>
      <c r="J12" s="96">
        <f>$B12*VLOOKUP($A12,Transpose_Avg_me_youth!$A:$M,7,FALSE)</f>
        <v>-666.6759384285006</v>
      </c>
      <c r="K12" s="96">
        <f>$B12*VLOOKUP($A12,Transpose_Avg_me_youth!$A:$M,8,FALSE)</f>
        <v>-811.7923590942938</v>
      </c>
      <c r="L12" s="96">
        <f>$B12*VLOOKUP($A12,Transpose_Avg_me_youth!$A:$M,9,FALSE)</f>
        <v>-756.5337545566857</v>
      </c>
      <c r="M12" s="96">
        <f>$B12*VLOOKUP($A12,Transpose_Avg_me_youth!$A:$M,10,FALSE)</f>
        <v>-823.2321507427315</v>
      </c>
      <c r="N12" s="96">
        <f>$B12*VLOOKUP($A12,Transpose_Avg_me_youth!$A:$M,11,FALSE)</f>
        <v>-561.6522829090839</v>
      </c>
      <c r="O12" s="96">
        <f>$B12*VLOOKUP($A12,Transpose_Avg_me_youth!$A:$M,12,FALSE)</f>
        <v>-719.5770962214634</v>
      </c>
      <c r="P12" s="96">
        <f>$B12*VLOOKUP($A12,Transpose_Avg_me_youth!$A:$M,13,FALSE)</f>
        <v>-653.7207148834844</v>
      </c>
      <c r="Q12" s="96"/>
      <c r="R12" s="96"/>
      <c r="S12" s="96">
        <f>$B12*VLOOKUP($A12,Transpose_Avg_me_youth!$O:$AA,2,FALSE)</f>
        <v>-740.2151162790701</v>
      </c>
      <c r="T12" s="96">
        <f>$B12*VLOOKUP($A12,Transpose_Avg_me_youth!$O:$AA,3,FALSE)</f>
        <v>-732.2558139534889</v>
      </c>
      <c r="U12" s="96">
        <f>$B12*VLOOKUP($A12,Transpose_Avg_me_youth!$O:$AA,4,FALSE)</f>
        <v>-964.5227272727279</v>
      </c>
      <c r="V12" s="96">
        <f>$B12*VLOOKUP($A12,Transpose_Avg_me_youth!$O:$AA,5,FALSE)</f>
        <v>-480.9999999999995</v>
      </c>
      <c r="W12" s="96">
        <f>$B12*VLOOKUP($A12,Transpose_Avg_me_youth!$O:$AA,6,FALSE)</f>
        <v>-785.9074074074073</v>
      </c>
      <c r="X12" s="96">
        <f>$B12*VLOOKUP($A12,Transpose_Avg_me_youth!$O:$AA,7,FALSE)</f>
        <v>-456.33333333333286</v>
      </c>
      <c r="Y12" s="96">
        <f>$B12*VLOOKUP($A12,Transpose_Avg_me_youth!$O:$AA,8,FALSE)</f>
        <v>-684.50</v>
      </c>
      <c r="Z12" s="96">
        <f>$B12*VLOOKUP($A12,Transpose_Avg_me_youth!$O:$AA,9,FALSE)</f>
        <v>-472.068965517242</v>
      </c>
      <c r="AA12" s="96">
        <f>$B12*VLOOKUP($A12,Transpose_Avg_me_youth!$O:$AA,10,FALSE)</f>
        <v>-760.5555555555562</v>
      </c>
      <c r="AB12" s="96">
        <f>$B12*VLOOKUP($A12,Transpose_Avg_me_youth!$O:$AA,11,FALSE)</f>
        <v>-648.4736842105266</v>
      </c>
      <c r="AC12" s="96">
        <f>$B12*VLOOKUP($A12,Transpose_Avg_me_youth!$O:$AA,12,FALSE)</f>
        <v>-666.0000000000007</v>
      </c>
      <c r="AD12" s="96">
        <f>$B12*VLOOKUP($A12,Transpose_Avg_me_youth!$O:$AA,13,FALSE)</f>
        <v>-912.6666666666671</v>
      </c>
    </row>
    <row r="13" spans="1:30" ht="15">
      <c r="A13" s="27" t="s">
        <v>240</v>
      </c>
      <c r="B13" s="95">
        <v>17863</v>
      </c>
      <c r="C13" s="168"/>
      <c r="D13" s="93"/>
      <c r="E13" s="96">
        <f>$B13*VLOOKUP($A13,Transpose_Avg_me_youth!$A:$M,2,FALSE)</f>
        <v>9170.413363681102</v>
      </c>
      <c r="F13" s="96">
        <f>$B13*VLOOKUP($A13,Transpose_Avg_me_youth!$A:$M,3,FALSE)</f>
        <v>11590.481175827961</v>
      </c>
      <c r="G13" s="96">
        <f>$B13*VLOOKUP($A13,Transpose_Avg_me_youth!$A:$M,4,FALSE)</f>
        <v>14764.136903840661</v>
      </c>
      <c r="H13" s="96">
        <f>$B13*VLOOKUP($A13,Transpose_Avg_me_youth!$A:$M,5,FALSE)</f>
        <v>10985.42359540711</v>
      </c>
      <c r="I13" s="96">
        <f>$B13*VLOOKUP($A13,Transpose_Avg_me_youth!$A:$M,6,FALSE)</f>
        <v>9529.75927925252</v>
      </c>
      <c r="J13" s="96">
        <f>$B13*VLOOKUP($A13,Transpose_Avg_me_youth!$A:$M,7,FALSE)</f>
        <v>10746.21891134052</v>
      </c>
      <c r="K13" s="96">
        <f>$B13*VLOOKUP($A13,Transpose_Avg_me_youth!$A:$M,8,FALSE)</f>
        <v>12076.602924118715</v>
      </c>
      <c r="L13" s="96">
        <f>$B13*VLOOKUP($A13,Transpose_Avg_me_youth!$A:$M,9,FALSE)</f>
        <v>11068.940646104695</v>
      </c>
      <c r="M13" s="96">
        <f>$B13*VLOOKUP($A13,Transpose_Avg_me_youth!$A:$M,10,FALSE)</f>
        <v>11953.841412449732</v>
      </c>
      <c r="N13" s="96">
        <f>$B13*VLOOKUP($A13,Transpose_Avg_me_youth!$A:$M,11,FALSE)</f>
        <v>5793.399329024054</v>
      </c>
      <c r="O13" s="96">
        <f>$B13*VLOOKUP($A13,Transpose_Avg_me_youth!$A:$M,12,FALSE)</f>
        <v>12263.606966684327</v>
      </c>
      <c r="P13" s="96">
        <f>$B13*VLOOKUP($A13,Transpose_Avg_me_youth!$A:$M,13,FALSE)</f>
        <v>8082.835192400747</v>
      </c>
      <c r="Q13" s="96"/>
      <c r="R13" s="96"/>
      <c r="S13" s="96">
        <f>$B13*VLOOKUP($A13,Transpose_Avg_me_youth!$O:$AA,2,FALSE)</f>
        <v>7062.116279069761</v>
      </c>
      <c r="T13" s="96">
        <f>$B13*VLOOKUP($A13,Transpose_Avg_me_youth!$O:$AA,3,FALSE)</f>
        <v>8308.372093023248</v>
      </c>
      <c r="U13" s="96">
        <f>$B13*VLOOKUP($A13,Transpose_Avg_me_youth!$O:$AA,4,FALSE)</f>
        <v>17051.045454545463</v>
      </c>
      <c r="V13" s="96">
        <f>$B13*VLOOKUP($A13,Transpose_Avg_me_youth!$O:$AA,5,FALSE)</f>
        <v>15449.081081081084</v>
      </c>
      <c r="W13" s="96">
        <f>$B13*VLOOKUP($A13,Transpose_Avg_me_youth!$O:$AA,6,FALSE)</f>
        <v>9593.092592592591</v>
      </c>
      <c r="X13" s="96">
        <f>$B13*VLOOKUP($A13,Transpose_Avg_me_youth!$O:$AA,7,FALSE)</f>
        <v>5954.333333333327</v>
      </c>
      <c r="Y13" s="96">
        <f>$B13*VLOOKUP($A13,Transpose_Avg_me_youth!$O:$AA,8,FALSE)</f>
        <v>14885.833333333328</v>
      </c>
      <c r="Z13" s="96">
        <f>$B13*VLOOKUP($A13,Transpose_Avg_me_youth!$O:$AA,9,FALSE)</f>
        <v>9855.448275862062</v>
      </c>
      <c r="AA13" s="96">
        <f>$B13*VLOOKUP($A13,Transpose_Avg_me_youth!$O:$AA,10,FALSE)</f>
        <v>15878.222222222223</v>
      </c>
      <c r="AB13" s="96">
        <f>$B13*VLOOKUP($A13,Transpose_Avg_me_youth!$O:$AA,11,FALSE)</f>
        <v>5640.947368421062</v>
      </c>
      <c r="AC13" s="96">
        <f>$B13*VLOOKUP($A13,Transpose_Avg_me_youth!$O:$AA,12,FALSE)</f>
        <v>14000.729729729734</v>
      </c>
      <c r="AD13" s="96">
        <f>$B13*VLOOKUP($A13,Transpose_Avg_me_youth!$O:$AA,13,FALSE)</f>
        <v>7939.111111111103</v>
      </c>
    </row>
    <row r="14" spans="1:30" ht="15">
      <c r="A14" s="27" t="s">
        <v>244</v>
      </c>
      <c r="B14" s="95">
        <v>18324</v>
      </c>
      <c r="C14" s="168"/>
      <c r="D14" s="93"/>
      <c r="E14" s="96">
        <f>$B14*VLOOKUP($A14,Transpose_Avg_me_youth!$A:$M,2,FALSE)</f>
        <v>8720.07080674836</v>
      </c>
      <c r="F14" s="96">
        <f>$B14*VLOOKUP($A14,Transpose_Avg_me_youth!$A:$M,3,FALSE)</f>
        <v>6350.686633851862</v>
      </c>
      <c r="G14" s="96">
        <f>$B14*VLOOKUP($A14,Transpose_Avg_me_youth!$A:$M,4,FALSE)</f>
        <v>3154.2312618498695</v>
      </c>
      <c r="H14" s="96">
        <f>$B14*VLOOKUP($A14,Transpose_Avg_me_youth!$A:$M,5,FALSE)</f>
        <v>7055.069699253212</v>
      </c>
      <c r="I14" s="96">
        <f>$B14*VLOOKUP($A14,Transpose_Avg_me_youth!$A:$M,6,FALSE)</f>
        <v>8485.249523561466</v>
      </c>
      <c r="J14" s="96">
        <f>$B14*VLOOKUP($A14,Transpose_Avg_me_youth!$A:$M,7,FALSE)</f>
        <v>7300.447666606747</v>
      </c>
      <c r="K14" s="96">
        <f>$B14*VLOOKUP($A14,Transpose_Avg_me_youth!$A:$M,8,FALSE)</f>
        <v>5887.143358048033</v>
      </c>
      <c r="L14" s="96">
        <f>$B14*VLOOKUP($A14,Transpose_Avg_me_youth!$A:$M,9,FALSE)</f>
        <v>6969.3972793359235</v>
      </c>
      <c r="M14" s="96">
        <f>$B14*VLOOKUP($A14,Transpose_Avg_me_youth!$A:$M,10,FALSE)</f>
        <v>6007.123691092513</v>
      </c>
      <c r="N14" s="96">
        <f>$B14*VLOOKUP($A14,Transpose_Avg_me_youth!$A:$M,11,FALSE)</f>
        <v>12381.087314278857</v>
      </c>
      <c r="O14" s="96">
        <f>$B14*VLOOKUP($A14,Transpose_Avg_me_youth!$A:$M,12,FALSE)</f>
        <v>5652.052522029514</v>
      </c>
      <c r="P14" s="96">
        <f>$B14*VLOOKUP($A14,Transpose_Avg_me_youth!$A:$M,13,FALSE)</f>
        <v>9941.8668419706</v>
      </c>
      <c r="Q14" s="96"/>
      <c r="R14" s="96"/>
      <c r="S14" s="96">
        <f>$B14*VLOOKUP($A14,Transpose_Avg_me_youth!$O:$AA,2,FALSE)</f>
        <v>10546.95348837209</v>
      </c>
      <c r="T14" s="96">
        <f>$B14*VLOOKUP($A14,Transpose_Avg_me_youth!$O:$AA,3,FALSE)</f>
        <v>9801.20930232559</v>
      </c>
      <c r="U14" s="96">
        <f>$B14*VLOOKUP($A14,Transpose_Avg_me_youth!$O:$AA,4,FALSE)</f>
        <v>832.9090909090917</v>
      </c>
      <c r="V14" s="96">
        <f>$B14*VLOOKUP($A14,Transpose_Avg_me_youth!$O:$AA,5,FALSE)</f>
        <v>2476.216216216214</v>
      </c>
      <c r="W14" s="96">
        <f>$B14*VLOOKUP($A14,Transpose_Avg_me_youth!$O:$AA,6,FALSE)</f>
        <v>8483.333333333334</v>
      </c>
      <c r="X14" s="96">
        <f>$B14*VLOOKUP($A14,Transpose_Avg_me_youth!$O:$AA,7,FALSE)</f>
        <v>12216.000000000005</v>
      </c>
      <c r="Y14" s="96">
        <f>$B14*VLOOKUP($A14,Transpose_Avg_me_youth!$O:$AA,8,FALSE)</f>
        <v>3054.000000000006</v>
      </c>
      <c r="Z14" s="96">
        <f>$B14*VLOOKUP($A14,Transpose_Avg_me_youth!$O:$AA,9,FALSE)</f>
        <v>8214.206896551734</v>
      </c>
      <c r="AA14" s="96">
        <f>$B14*VLOOKUP($A14,Transpose_Avg_me_youth!$O:$AA,10,FALSE)</f>
        <v>2035.999999999998</v>
      </c>
      <c r="AB14" s="96">
        <f>$B14*VLOOKUP($A14,Transpose_Avg_me_youth!$O:$AA,11,FALSE)</f>
        <v>12537.473684210518</v>
      </c>
      <c r="AC14" s="96">
        <f>$B14*VLOOKUP($A14,Transpose_Avg_me_youth!$O:$AA,12,FALSE)</f>
        <v>3961.945945945942</v>
      </c>
      <c r="AD14" s="96">
        <f>$B14*VLOOKUP($A14,Transpose_Avg_me_youth!$O:$AA,13,FALSE)</f>
        <v>10180.00000000001</v>
      </c>
    </row>
    <row r="15" spans="1:30" ht="15">
      <c r="A15" s="27" t="s">
        <v>298</v>
      </c>
      <c r="B15" s="95">
        <v>4663</v>
      </c>
      <c r="C15" s="168"/>
      <c r="D15" s="93"/>
      <c r="E15" s="96">
        <f>$B15*VLOOKUP($A15,Transpose_Avg_me_youth!$A:$M,2,FALSE)</f>
        <v>1997.8324864415797</v>
      </c>
      <c r="F15" s="96">
        <f>$B15*VLOOKUP($A15,Transpose_Avg_me_youth!$A:$M,3,FALSE)</f>
        <v>1486.9169903109746</v>
      </c>
      <c r="G15" s="96">
        <f>$B15*VLOOKUP($A15,Transpose_Avg_me_youth!$A:$M,4,FALSE)</f>
        <v>457.1451668982871</v>
      </c>
      <c r="H15" s="96">
        <f>$B15*VLOOKUP($A15,Transpose_Avg_me_youth!$A:$M,5,FALSE)</f>
        <v>1717.7150870316318</v>
      </c>
      <c r="I15" s="96">
        <f>$B15*VLOOKUP($A15,Transpose_Avg_me_youth!$A:$M,6,FALSE)</f>
        <v>1612.621021840124</v>
      </c>
      <c r="J15" s="96">
        <f>$B15*VLOOKUP($A15,Transpose_Avg_me_youth!$A:$M,7,FALSE)</f>
        <v>1438.2296595084429</v>
      </c>
      <c r="K15" s="96">
        <f>$B15*VLOOKUP($A15,Transpose_Avg_me_youth!$A:$M,8,FALSE)</f>
        <v>2337.3879968307406</v>
      </c>
      <c r="L15" s="96">
        <f>$B15*VLOOKUP($A15,Transpose_Avg_me_youth!$A:$M,9,FALSE)</f>
        <v>2071.0006677434612</v>
      </c>
      <c r="M15" s="96">
        <f>$B15*VLOOKUP($A15,Transpose_Avg_me_youth!$A:$M,10,FALSE)</f>
        <v>1394.3665409774262</v>
      </c>
      <c r="N15" s="96">
        <f>$B15*VLOOKUP($A15,Transpose_Avg_me_youth!$A:$M,11,FALSE)</f>
        <v>2798.8793822905045</v>
      </c>
      <c r="O15" s="96">
        <f>$B15*VLOOKUP($A15,Transpose_Avg_me_youth!$A:$M,12,FALSE)</f>
        <v>1291.1141580810279</v>
      </c>
      <c r="P15" s="96">
        <f>$B15*VLOOKUP($A15,Transpose_Avg_me_youth!$A:$M,13,FALSE)</f>
        <v>1767.455283012347</v>
      </c>
      <c r="Q15" s="96"/>
      <c r="R15" s="96"/>
      <c r="S15" s="96">
        <f>$B15*VLOOKUP($A15,Transpose_Avg_me_youth!$O:$AA,2,FALSE)</f>
        <v>2602.604651162791</v>
      </c>
      <c r="T15" s="96">
        <f>$B15*VLOOKUP($A15,Transpose_Avg_me_youth!$O:$AA,3,FALSE)</f>
        <v>2060.395348837209</v>
      </c>
      <c r="U15" s="96">
        <f>$B15*VLOOKUP($A15,Transpose_Avg_me_youth!$O:$AA,4,FALSE)</f>
        <v>211.95454545454567</v>
      </c>
      <c r="V15" s="96">
        <f>$B15*VLOOKUP($A15,Transpose_Avg_me_youth!$O:$AA,5,FALSE)</f>
        <v>882.1891891891884</v>
      </c>
      <c r="W15" s="96">
        <f>$B15*VLOOKUP($A15,Transpose_Avg_me_youth!$O:$AA,6,FALSE)</f>
        <v>2072.444444444442</v>
      </c>
      <c r="X15" s="96">
        <f>$B15*VLOOKUP($A15,Transpose_Avg_me_youth!$O:$AA,7,FALSE)</f>
        <v>1036.222222222221</v>
      </c>
      <c r="Y15" s="96">
        <f>$B15*VLOOKUP($A15,Transpose_Avg_me_youth!$O:$AA,8,FALSE)</f>
        <v>3108.666666666668</v>
      </c>
      <c r="Z15" s="96">
        <f>$B15*VLOOKUP($A15,Transpose_Avg_me_youth!$O:$AA,9,FALSE)</f>
        <v>2090.310344827589</v>
      </c>
      <c r="AA15" s="96">
        <f>$B15*VLOOKUP($A15,Transpose_Avg_me_youth!$O:$AA,10,FALSE)</f>
        <v>3108.666666666668</v>
      </c>
      <c r="AB15" s="96">
        <f>$B15*VLOOKUP($A15,Transpose_Avg_me_youth!$O:$AA,11,FALSE)</f>
        <v>3190.4736842105244</v>
      </c>
      <c r="AC15" s="96">
        <f>$B15*VLOOKUP($A15,Transpose_Avg_me_youth!$O:$AA,12,FALSE)</f>
        <v>1134.2432432432422</v>
      </c>
      <c r="AD15" s="96">
        <f>$B15*VLOOKUP($A15,Transpose_Avg_me_youth!$O:$AA,13,FALSE)</f>
        <v>2331.50</v>
      </c>
    </row>
    <row r="16" spans="1:30" ht="15">
      <c r="A16" s="27" t="s">
        <v>301</v>
      </c>
      <c r="B16" s="95">
        <v>2675</v>
      </c>
      <c r="C16" s="168"/>
      <c r="D16" s="93"/>
      <c r="E16" s="96">
        <f>$B16*VLOOKUP($A16,Transpose_Avg_me_youth!$A:$M,2,FALSE)</f>
        <v>38.54137583135467</v>
      </c>
      <c r="F16" s="96">
        <f>$B16*VLOOKUP($A16,Transpose_Avg_me_youth!$A:$M,3,FALSE)</f>
        <v>4.209376894923772</v>
      </c>
      <c r="G16" s="96">
        <f>$B16*VLOOKUP($A16,Transpose_Avg_me_youth!$A:$M,4,FALSE)</f>
        <v>6.966145833333342</v>
      </c>
      <c r="H16" s="96">
        <f>$B16*VLOOKUP($A16,Transpose_Avg_me_youth!$A:$M,5,FALSE)</f>
        <v>55.53552778911912</v>
      </c>
      <c r="I16" s="96">
        <f>$B16*VLOOKUP($A16,Transpose_Avg_me_youth!$A:$M,6,FALSE)</f>
        <v>99.8528712143888</v>
      </c>
      <c r="J16" s="96">
        <f>$B16*VLOOKUP($A16,Transpose_Avg_me_youth!$A:$M,7,FALSE)</f>
        <v>138.10789455242988</v>
      </c>
      <c r="K16" s="96">
        <f>$B16*VLOOKUP($A16,Transpose_Avg_me_youth!$A:$M,8,FALSE)</f>
        <v>52.755213912334625</v>
      </c>
      <c r="L16" s="96">
        <f>$B16*VLOOKUP($A16,Transpose_Avg_me_youth!$A:$M,9,FALSE)</f>
        <v>123.128492640048</v>
      </c>
      <c r="M16" s="96">
        <f>$B16*VLOOKUP($A16,Transpose_Avg_me_youth!$A:$M,10,FALSE)</f>
        <v>22.557043650793645</v>
      </c>
      <c r="N16" s="96">
        <f>$B16*VLOOKUP($A16,Transpose_Avg_me_youth!$A:$M,11,FALSE)</f>
        <v>270.1165450154417</v>
      </c>
      <c r="O16" s="96">
        <f>$B16*VLOOKUP($A16,Transpose_Avg_me_youth!$A:$M,12,FALSE)</f>
        <v>59.343445013098545</v>
      </c>
      <c r="P16" s="96">
        <f>$B16*VLOOKUP($A16,Transpose_Avg_me_youth!$A:$M,13,FALSE)</f>
        <v>62.75672086524572</v>
      </c>
      <c r="Q16" s="96"/>
      <c r="R16" s="96"/>
      <c r="S16" s="96">
        <f>$B16*VLOOKUP($A16,Transpose_Avg_me_youth!$O:$AA,2,FALSE)</f>
        <v>31.104651162790734</v>
      </c>
      <c r="T16" s="96">
        <f>$B16*VLOOKUP($A16,Transpose_Avg_me_youth!$O:$AA,3,FALSE)</f>
        <v>0</v>
      </c>
      <c r="U16" s="96">
        <f>$B16*VLOOKUP($A16,Transpose_Avg_me_youth!$O:$AA,4,FALSE)</f>
        <v>0</v>
      </c>
      <c r="V16" s="96">
        <f>$B16*VLOOKUP($A16,Transpose_Avg_me_youth!$O:$AA,5,FALSE)</f>
        <v>0</v>
      </c>
      <c r="W16" s="96">
        <f>$B16*VLOOKUP($A16,Transpose_Avg_me_youth!$O:$AA,6,FALSE)</f>
        <v>0</v>
      </c>
      <c r="X16" s="96">
        <f>$B16*VLOOKUP($A16,Transpose_Avg_me_youth!$O:$AA,7,FALSE)</f>
        <v>297.2222222222219</v>
      </c>
      <c r="Y16" s="96">
        <f>$B16*VLOOKUP($A16,Transpose_Avg_me_youth!$O:$AA,8,FALSE)</f>
        <v>0</v>
      </c>
      <c r="Z16" s="96">
        <f>$B16*VLOOKUP($A16,Transpose_Avg_me_youth!$O:$AA,9,FALSE)</f>
        <v>92.24137931034495</v>
      </c>
      <c r="AA16" s="96">
        <f>$B16*VLOOKUP($A16,Transpose_Avg_me_youth!$O:$AA,10,FALSE)</f>
        <v>0</v>
      </c>
      <c r="AB16" s="96">
        <f>$B16*VLOOKUP($A16,Transpose_Avg_me_youth!$O:$AA,11,FALSE)</f>
        <v>422.3684210526309</v>
      </c>
      <c r="AC16" s="96">
        <f>$B16*VLOOKUP($A16,Transpose_Avg_me_youth!$O:$AA,12,FALSE)</f>
        <v>0</v>
      </c>
      <c r="AD16" s="96">
        <f>$B16*VLOOKUP($A16,Transpose_Avg_me_youth!$O:$AA,13,FALSE)</f>
        <v>0</v>
      </c>
    </row>
    <row r="17" spans="1:30" ht="15">
      <c r="A17" s="27" t="s">
        <v>304</v>
      </c>
      <c r="B17" s="95">
        <v>2587</v>
      </c>
      <c r="C17" s="168"/>
      <c r="D17" s="93"/>
      <c r="E17" s="96">
        <f>$B17*VLOOKUP($A17,Transpose_Avg_me_youth!$A:$M,2,FALSE)</f>
        <v>5.288163119725853</v>
      </c>
      <c r="F17" s="96">
        <f>$B17*VLOOKUP($A17,Transpose_Avg_me_youth!$A:$M,3,FALSE)</f>
        <v>1.6842447916666674</v>
      </c>
      <c r="G17" s="96">
        <f>$B17*VLOOKUP($A17,Transpose_Avg_me_youth!$A:$M,4,FALSE)</f>
        <v>5.3895833333333245</v>
      </c>
      <c r="H17" s="96">
        <f>$B17*VLOOKUP($A17,Transpose_Avg_me_youth!$A:$M,5,FALSE)</f>
        <v>27.63893967870996</v>
      </c>
      <c r="I17" s="96">
        <f>$B17*VLOOKUP($A17,Transpose_Avg_me_youth!$A:$M,6,FALSE)</f>
        <v>46.90506689526559</v>
      </c>
      <c r="J17" s="96">
        <f>$B17*VLOOKUP($A17,Transpose_Avg_me_youth!$A:$M,7,FALSE)</f>
        <v>28.850873750531694</v>
      </c>
      <c r="K17" s="96">
        <f>$B17*VLOOKUP($A17,Transpose_Avg_me_youth!$A:$M,8,FALSE)</f>
        <v>3.2664141414141343</v>
      </c>
      <c r="L17" s="96">
        <f>$B17*VLOOKUP($A17,Transpose_Avg_me_youth!$A:$M,9,FALSE)</f>
        <v>22.651871980676315</v>
      </c>
      <c r="M17" s="96">
        <f>$B17*VLOOKUP($A17,Transpose_Avg_me_youth!$A:$M,10,FALSE)</f>
        <v>70.47636110696445</v>
      </c>
      <c r="N17" s="96">
        <f>$B17*VLOOKUP($A17,Transpose_Avg_me_youth!$A:$M,11,FALSE)</f>
        <v>31.54811658249153</v>
      </c>
      <c r="O17" s="96">
        <f>$B17*VLOOKUP($A17,Transpose_Avg_me_youth!$A:$M,12,FALSE)</f>
        <v>12.841511776753713</v>
      </c>
      <c r="P17" s="96">
        <f>$B17*VLOOKUP($A17,Transpose_Avg_me_youth!$A:$M,13,FALSE)</f>
        <v>1.4183114035087727</v>
      </c>
      <c r="Q17" s="96"/>
      <c r="R17" s="96"/>
      <c r="S17" s="96">
        <f>$B17*VLOOKUP($A17,Transpose_Avg_me_youth!$O:$AA,2,FALSE)</f>
        <v>0</v>
      </c>
      <c r="T17" s="96">
        <f>$B17*VLOOKUP($A17,Transpose_Avg_me_youth!$O:$AA,3,FALSE)</f>
        <v>0</v>
      </c>
      <c r="U17" s="96">
        <f>$B17*VLOOKUP($A17,Transpose_Avg_me_youth!$O:$AA,4,FALSE)</f>
        <v>0</v>
      </c>
      <c r="V17" s="96">
        <f>$B17*VLOOKUP($A17,Transpose_Avg_me_youth!$O:$AA,5,FALSE)</f>
        <v>69.91891891891885</v>
      </c>
      <c r="W17" s="96">
        <f>$B17*VLOOKUP($A17,Transpose_Avg_me_youth!$O:$AA,6,FALSE)</f>
        <v>95.81481481481472</v>
      </c>
      <c r="X17" s="96">
        <f>$B17*VLOOKUP($A17,Transpose_Avg_me_youth!$O:$AA,7,FALSE)</f>
        <v>0</v>
      </c>
      <c r="Y17" s="96">
        <f>$B17*VLOOKUP($A17,Transpose_Avg_me_youth!$O:$AA,8,FALSE)</f>
        <v>0</v>
      </c>
      <c r="Z17" s="96">
        <f>$B17*VLOOKUP($A17,Transpose_Avg_me_youth!$O:$AA,9,FALSE)</f>
        <v>0</v>
      </c>
      <c r="AA17" s="96">
        <f>$B17*VLOOKUP($A17,Transpose_Avg_me_youth!$O:$AA,10,FALSE)</f>
        <v>0</v>
      </c>
      <c r="AB17" s="96">
        <f>$B17*VLOOKUP($A17,Transpose_Avg_me_youth!$O:$AA,11,FALSE)</f>
        <v>0</v>
      </c>
      <c r="AC17" s="96">
        <f>$B17*VLOOKUP($A17,Transpose_Avg_me_youth!$O:$AA,12,FALSE)</f>
        <v>69.91891891891885</v>
      </c>
      <c r="AD17" s="96">
        <f>$B17*VLOOKUP($A17,Transpose_Avg_me_youth!$O:$AA,13,FALSE)</f>
        <v>0</v>
      </c>
    </row>
    <row r="18" spans="1:30" ht="15">
      <c r="A18" s="27" t="s">
        <v>293</v>
      </c>
      <c r="B18" s="95">
        <v>2068</v>
      </c>
      <c r="C18" s="168"/>
      <c r="D18" s="93"/>
      <c r="E18" s="96">
        <f>$B18*VLOOKUP($A18,Transpose_Avg_me_youth!$A:$M,2,FALSE)</f>
        <v>4.391151421592771</v>
      </c>
      <c r="F18" s="96">
        <f>$B18*VLOOKUP($A18,Transpose_Avg_me_youth!$A:$M,3,FALSE)</f>
        <v>3.720905837344191</v>
      </c>
      <c r="G18" s="96">
        <f>$B18*VLOOKUP($A18,Transpose_Avg_me_youth!$A:$M,4,FALSE)</f>
        <v>0</v>
      </c>
      <c r="H18" s="96">
        <f>$B18*VLOOKUP($A18,Transpose_Avg_me_youth!$A:$M,5,FALSE)</f>
        <v>22.943412624524044</v>
      </c>
      <c r="I18" s="96">
        <f>$B18*VLOOKUP($A18,Transpose_Avg_me_youth!$A:$M,6,FALSE)</f>
        <v>12.792833004640764</v>
      </c>
      <c r="J18" s="96">
        <f>$B18*VLOOKUP($A18,Transpose_Avg_me_youth!$A:$M,7,FALSE)</f>
        <v>13.262603445936781</v>
      </c>
      <c r="K18" s="96">
        <f>$B18*VLOOKUP($A18,Transpose_Avg_me_youth!$A:$M,8,FALSE)</f>
        <v>20.731829573934828</v>
      </c>
      <c r="L18" s="96">
        <f>$B18*VLOOKUP($A18,Transpose_Avg_me_youth!$A:$M,9,FALSE)</f>
        <v>5.744444444444449</v>
      </c>
      <c r="M18" s="96">
        <f>$B18*VLOOKUP($A18,Transpose_Avg_me_youth!$A:$M,10,FALSE)</f>
        <v>12.013621794871792</v>
      </c>
      <c r="N18" s="96">
        <f>$B18*VLOOKUP($A18,Transpose_Avg_me_youth!$A:$M,11,FALSE)</f>
        <v>26.56805555555551</v>
      </c>
      <c r="O18" s="96">
        <f>$B18*VLOOKUP($A18,Transpose_Avg_me_youth!$A:$M,12,FALSE)</f>
        <v>0</v>
      </c>
      <c r="P18" s="96">
        <f>$B18*VLOOKUP($A18,Transpose_Avg_me_youth!$A:$M,13,FALSE)</f>
        <v>2.267543859649132</v>
      </c>
      <c r="Q18" s="96"/>
      <c r="R18" s="96"/>
      <c r="S18" s="96">
        <f>$B18*VLOOKUP($A18,Transpose_Avg_me_youth!$O:$AA,2,FALSE)</f>
        <v>0</v>
      </c>
      <c r="T18" s="96">
        <f>$B18*VLOOKUP($A18,Transpose_Avg_me_youth!$O:$AA,3,FALSE)</f>
        <v>0</v>
      </c>
      <c r="U18" s="96">
        <f>$B18*VLOOKUP($A18,Transpose_Avg_me_youth!$O:$AA,4,FALSE)</f>
        <v>0</v>
      </c>
      <c r="V18" s="96">
        <f>$B18*VLOOKUP($A18,Transpose_Avg_me_youth!$O:$AA,5,FALSE)</f>
        <v>0</v>
      </c>
      <c r="W18" s="96">
        <f>$B18*VLOOKUP($A18,Transpose_Avg_me_youth!$O:$AA,6,FALSE)</f>
        <v>38.296296296296255</v>
      </c>
      <c r="X18" s="96">
        <f>$B18*VLOOKUP($A18,Transpose_Avg_me_youth!$O:$AA,7,FALSE)</f>
        <v>229.77777777777754</v>
      </c>
      <c r="Y18" s="96">
        <f>$B18*VLOOKUP($A18,Transpose_Avg_me_youth!$O:$AA,8,FALSE)</f>
        <v>0</v>
      </c>
      <c r="Z18" s="96">
        <f>$B18*VLOOKUP($A18,Transpose_Avg_me_youth!$O:$AA,9,FALSE)</f>
        <v>0</v>
      </c>
      <c r="AA18" s="96">
        <f>$B18*VLOOKUP($A18,Transpose_Avg_me_youth!$O:$AA,10,FALSE)</f>
        <v>0</v>
      </c>
      <c r="AB18" s="96">
        <f>$B18*VLOOKUP($A18,Transpose_Avg_me_youth!$O:$AA,11,FALSE)</f>
        <v>108.84210526315785</v>
      </c>
      <c r="AC18" s="96">
        <f>$B18*VLOOKUP($A18,Transpose_Avg_me_youth!$O:$AA,12,FALSE)</f>
        <v>0</v>
      </c>
      <c r="AD18" s="96">
        <f>$B18*VLOOKUP($A18,Transpose_Avg_me_youth!$O:$AA,13,FALSE)</f>
        <v>0</v>
      </c>
    </row>
    <row r="19" spans="1:30" ht="15">
      <c r="A19" s="27" t="s">
        <v>305</v>
      </c>
      <c r="B19" s="95">
        <v>-1433</v>
      </c>
      <c r="C19" s="168"/>
      <c r="D19" s="93"/>
      <c r="E19" s="96">
        <f>$B19*VLOOKUP($A19,Transpose_Avg_me_youth!$A:$M,2,FALSE)</f>
        <v>-6.484875428831288</v>
      </c>
      <c r="F19" s="96">
        <f>$B19*VLOOKUP($A19,Transpose_Avg_me_youth!$A:$M,3,FALSE)</f>
        <v>-0.4034346846846854</v>
      </c>
      <c r="G19" s="96">
        <f>$B19*VLOOKUP($A19,Transpose_Avg_me_youth!$A:$M,4,FALSE)</f>
        <v>-1.6137387387387443</v>
      </c>
      <c r="H19" s="96">
        <f>$B19*VLOOKUP($A19,Transpose_Avg_me_youth!$A:$M,5,FALSE)</f>
        <v>-1.0120056497175145</v>
      </c>
      <c r="I19" s="96">
        <f>$B19*VLOOKUP($A19,Transpose_Avg_me_youth!$A:$M,6,FALSE)</f>
        <v>-0.3596887550200803</v>
      </c>
      <c r="J19" s="96">
        <f>$B19*VLOOKUP($A19,Transpose_Avg_me_youth!$A:$M,7,FALSE)</f>
        <v>-8.393252506091418</v>
      </c>
      <c r="K19" s="96">
        <f>$B19*VLOOKUP($A19,Transpose_Avg_me_youth!$A:$M,8,FALSE)</f>
        <v>-4.243974673202611</v>
      </c>
      <c r="L19" s="96">
        <f>$B19*VLOOKUP($A19,Transpose_Avg_me_youth!$A:$M,9,FALSE)</f>
        <v>-2.058908045977008</v>
      </c>
      <c r="M19" s="96">
        <f>$B19*VLOOKUP($A19,Transpose_Avg_me_youth!$A:$M,10,FALSE)</f>
        <v>-9.568643162393165</v>
      </c>
      <c r="N19" s="96">
        <f>$B19*VLOOKUP($A19,Transpose_Avg_me_youth!$A:$M,11,FALSE)</f>
        <v>-3.9805555555555587</v>
      </c>
      <c r="O19" s="96">
        <f>$B19*VLOOKUP($A19,Transpose_Avg_me_youth!$A:$M,12,FALSE)</f>
        <v>-15.991052630510008</v>
      </c>
      <c r="P19" s="96">
        <f>$B19*VLOOKUP($A19,Transpose_Avg_me_youth!$A:$M,13,FALSE)</f>
        <v>-5.3580998920225875</v>
      </c>
      <c r="Q19" s="96"/>
      <c r="R19" s="96"/>
      <c r="S19" s="96">
        <f>$B19*VLOOKUP($A19,Transpose_Avg_me_youth!$O:$AA,2,FALSE)</f>
        <v>0</v>
      </c>
      <c r="T19" s="96">
        <f>$B19*VLOOKUP($A19,Transpose_Avg_me_youth!$O:$AA,3,FALSE)</f>
        <v>0</v>
      </c>
      <c r="U19" s="96">
        <f>$B19*VLOOKUP($A19,Transpose_Avg_me_youth!$O:$AA,4,FALSE)</f>
        <v>0</v>
      </c>
      <c r="V19" s="96">
        <f>$B19*VLOOKUP($A19,Transpose_Avg_me_youth!$O:$AA,5,FALSE)</f>
        <v>0</v>
      </c>
      <c r="W19" s="96">
        <f>$B19*VLOOKUP($A19,Transpose_Avg_me_youth!$O:$AA,6,FALSE)</f>
        <v>0</v>
      </c>
      <c r="X19" s="96">
        <f>$B19*VLOOKUP($A19,Transpose_Avg_me_youth!$O:$AA,7,FALSE)</f>
        <v>0</v>
      </c>
      <c r="Y19" s="96">
        <f>$B19*VLOOKUP($A19,Transpose_Avg_me_youth!$O:$AA,8,FALSE)</f>
        <v>0</v>
      </c>
      <c r="Z19" s="96">
        <f>$B19*VLOOKUP($A19,Transpose_Avg_me_youth!$O:$AA,9,FALSE)</f>
        <v>0</v>
      </c>
      <c r="AA19" s="96">
        <f>$B19*VLOOKUP($A19,Transpose_Avg_me_youth!$O:$AA,10,FALSE)</f>
        <v>0</v>
      </c>
      <c r="AB19" s="96">
        <f>$B19*VLOOKUP($A19,Transpose_Avg_me_youth!$O:$AA,11,FALSE)</f>
        <v>0</v>
      </c>
      <c r="AC19" s="96">
        <f>$B19*VLOOKUP($A19,Transpose_Avg_me_youth!$O:$AA,12,FALSE)</f>
        <v>0</v>
      </c>
      <c r="AD19" s="96">
        <f>$B19*VLOOKUP($A19,Transpose_Avg_me_youth!$O:$AA,13,FALSE)</f>
        <v>0</v>
      </c>
    </row>
    <row r="20" spans="1:30" ht="15">
      <c r="A20" s="27" t="s">
        <v>306</v>
      </c>
      <c r="B20" s="95">
        <v>735.60</v>
      </c>
      <c r="C20" s="168"/>
      <c r="D20" s="93"/>
      <c r="E20" s="96">
        <f>$B20*VLOOKUP($A20,Transpose_Avg_me_youth!$A:$M,2,FALSE)</f>
        <v>15.27629978498136</v>
      </c>
      <c r="F20" s="96">
        <f>$B20*VLOOKUP($A20,Transpose_Avg_me_youth!$A:$M,3,FALSE)</f>
        <v>2.5986335380773626</v>
      </c>
      <c r="G20" s="96">
        <f>$B20*VLOOKUP($A20,Transpose_Avg_me_youth!$A:$M,4,FALSE)</f>
        <v>11.249150465153775</v>
      </c>
      <c r="H20" s="96">
        <f>$B20*VLOOKUP($A20,Transpose_Avg_me_youth!$A:$M,5,FALSE)</f>
        <v>12.721518653089571</v>
      </c>
      <c r="I20" s="96">
        <f>$B20*VLOOKUP($A20,Transpose_Avg_me_youth!$A:$M,6,FALSE)</f>
        <v>8.477858281888528</v>
      </c>
      <c r="J20" s="96">
        <f>$B20*VLOOKUP($A20,Transpose_Avg_me_youth!$A:$M,7,FALSE)</f>
        <v>10.037073911996384</v>
      </c>
      <c r="K20" s="96">
        <f>$B20*VLOOKUP($A20,Transpose_Avg_me_youth!$A:$M,8,FALSE)</f>
        <v>15.191278781847656</v>
      </c>
      <c r="L20" s="96">
        <f>$B20*VLOOKUP($A20,Transpose_Avg_me_youth!$A:$M,9,FALSE)</f>
        <v>5.964882154882158</v>
      </c>
      <c r="M20" s="96">
        <f>$B20*VLOOKUP($A20,Transpose_Avg_me_youth!$A:$M,10,FALSE)</f>
        <v>11.753376831501857</v>
      </c>
      <c r="N20" s="96">
        <f>$B20*VLOOKUP($A20,Transpose_Avg_me_youth!$A:$M,11,FALSE)</f>
        <v>8.494326506826509</v>
      </c>
      <c r="O20" s="96">
        <f>$B20*VLOOKUP($A20,Transpose_Avg_me_youth!$A:$M,12,FALSE)</f>
        <v>8.206499697861807</v>
      </c>
      <c r="P20" s="96">
        <f>$B20*VLOOKUP($A20,Transpose_Avg_me_youth!$A:$M,13,FALSE)</f>
        <v>13.249347657495292</v>
      </c>
      <c r="Q20" s="96"/>
      <c r="R20" s="96"/>
      <c r="S20" s="96">
        <f>$B20*VLOOKUP($A20,Transpose_Avg_me_youth!$O:$AA,2,FALSE)</f>
        <v>12.830232558139551</v>
      </c>
      <c r="T20" s="96">
        <f>$B20*VLOOKUP($A20,Transpose_Avg_me_youth!$O:$AA,3,FALSE)</f>
        <v>17.106976744186067</v>
      </c>
      <c r="U20" s="96">
        <f>$B20*VLOOKUP($A20,Transpose_Avg_me_youth!$O:$AA,4,FALSE)</f>
        <v>0</v>
      </c>
      <c r="V20" s="96">
        <f>$B20*VLOOKUP($A20,Transpose_Avg_me_youth!$O:$AA,5,FALSE)</f>
        <v>19.881081081081064</v>
      </c>
      <c r="W20" s="96">
        <f>$B20*VLOOKUP($A20,Transpose_Avg_me_youth!$O:$AA,6,FALSE)</f>
        <v>0</v>
      </c>
      <c r="X20" s="96">
        <f>$B20*VLOOKUP($A20,Transpose_Avg_me_youth!$O:$AA,7,FALSE)</f>
        <v>0</v>
      </c>
      <c r="Y20" s="96">
        <f>$B20*VLOOKUP($A20,Transpose_Avg_me_youth!$O:$AA,8,FALSE)</f>
        <v>0</v>
      </c>
      <c r="Z20" s="96">
        <f>$B20*VLOOKUP($A20,Transpose_Avg_me_youth!$O:$AA,9,FALSE)</f>
        <v>0</v>
      </c>
      <c r="AA20" s="96">
        <f>$B20*VLOOKUP($A20,Transpose_Avg_me_youth!$O:$AA,10,FALSE)</f>
        <v>0</v>
      </c>
      <c r="AB20" s="96">
        <f>$B20*VLOOKUP($A20,Transpose_Avg_me_youth!$O:$AA,11,FALSE)</f>
        <v>0</v>
      </c>
      <c r="AC20" s="96">
        <f>$B20*VLOOKUP($A20,Transpose_Avg_me_youth!$O:$AA,12,FALSE)</f>
        <v>0</v>
      </c>
      <c r="AD20" s="96">
        <f>$B20*VLOOKUP($A20,Transpose_Avg_me_youth!$O:$AA,13,FALSE)</f>
        <v>0</v>
      </c>
    </row>
    <row r="21" spans="1:30" ht="15">
      <c r="A21" s="27" t="s">
        <v>307</v>
      </c>
      <c r="B21" s="95">
        <v>1890</v>
      </c>
      <c r="C21" s="168"/>
      <c r="D21" s="93"/>
      <c r="E21" s="96">
        <f>$B21*VLOOKUP($A21,Transpose_Avg_me_youth!$A:$M,2,FALSE)</f>
        <v>0.3394396551724132</v>
      </c>
      <c r="F21" s="96">
        <f>$B21*VLOOKUP($A21,Transpose_Avg_me_youth!$A:$M,3,FALSE)</f>
        <v>0</v>
      </c>
      <c r="G21" s="96">
        <f>$B21*VLOOKUP($A21,Transpose_Avg_me_youth!$A:$M,4,FALSE)</f>
        <v>0</v>
      </c>
      <c r="H21" s="96">
        <f>$B21*VLOOKUP($A21,Transpose_Avg_me_youth!$A:$M,5,FALSE)</f>
        <v>9.89069334335702</v>
      </c>
      <c r="I21" s="96">
        <f>$B21*VLOOKUP($A21,Transpose_Avg_me_youth!$A:$M,6,FALSE)</f>
        <v>0</v>
      </c>
      <c r="J21" s="96">
        <f>$B21*VLOOKUP($A21,Transpose_Avg_me_youth!$A:$M,7,FALSE)</f>
        <v>52.285129958018096</v>
      </c>
      <c r="K21" s="96">
        <f>$B21*VLOOKUP($A21,Transpose_Avg_me_youth!$A:$M,8,FALSE)</f>
        <v>18.374999999999996</v>
      </c>
      <c r="L21" s="96">
        <f>$B21*VLOOKUP($A21,Transpose_Avg_me_youth!$A:$M,9,FALSE)</f>
        <v>0</v>
      </c>
      <c r="M21" s="96">
        <f>$B21*VLOOKUP($A21,Transpose_Avg_me_youth!$A:$M,10,FALSE)</f>
        <v>4.632352941176466</v>
      </c>
      <c r="N21" s="96">
        <f>$B21*VLOOKUP($A21,Transpose_Avg_me_youth!$A:$M,11,FALSE)</f>
        <v>0</v>
      </c>
      <c r="O21" s="96">
        <f>$B21*VLOOKUP($A21,Transpose_Avg_me_youth!$A:$M,12,FALSE)</f>
        <v>19.576711944349373</v>
      </c>
      <c r="P21" s="96">
        <f>$B21*VLOOKUP($A21,Transpose_Avg_me_youth!$A:$M,13,FALSE)</f>
        <v>6.101210212201585</v>
      </c>
      <c r="Q21" s="96"/>
      <c r="R21" s="96"/>
      <c r="S21" s="96">
        <f>$B21*VLOOKUP($A21,Transpose_Avg_me_youth!$O:$AA,2,FALSE)</f>
        <v>0</v>
      </c>
      <c r="T21" s="96">
        <f>$B21*VLOOKUP($A21,Transpose_Avg_me_youth!$O:$AA,3,FALSE)</f>
        <v>0</v>
      </c>
      <c r="U21" s="96">
        <f>$B21*VLOOKUP($A21,Transpose_Avg_me_youth!$O:$AA,4,FALSE)</f>
        <v>0</v>
      </c>
      <c r="V21" s="96">
        <f>$B21*VLOOKUP($A21,Transpose_Avg_me_youth!$O:$AA,5,FALSE)</f>
        <v>0</v>
      </c>
      <c r="W21" s="96">
        <f>$B21*VLOOKUP($A21,Transpose_Avg_me_youth!$O:$AA,6,FALSE)</f>
        <v>0</v>
      </c>
      <c r="X21" s="96">
        <f>$B21*VLOOKUP($A21,Transpose_Avg_me_youth!$O:$AA,7,FALSE)</f>
        <v>0</v>
      </c>
      <c r="Y21" s="96">
        <f>$B21*VLOOKUP($A21,Transpose_Avg_me_youth!$O:$AA,8,FALSE)</f>
        <v>0</v>
      </c>
      <c r="Z21" s="96">
        <f>$B21*VLOOKUP($A21,Transpose_Avg_me_youth!$O:$AA,9,FALSE)</f>
        <v>0</v>
      </c>
      <c r="AA21" s="96">
        <f>$B21*VLOOKUP($A21,Transpose_Avg_me_youth!$O:$AA,10,FALSE)</f>
        <v>0</v>
      </c>
      <c r="AB21" s="96">
        <f>$B21*VLOOKUP($A21,Transpose_Avg_me_youth!$O:$AA,11,FALSE)</f>
        <v>0</v>
      </c>
      <c r="AC21" s="96">
        <f>$B21*VLOOKUP($A21,Transpose_Avg_me_youth!$O:$AA,12,FALSE)</f>
        <v>0</v>
      </c>
      <c r="AD21" s="96">
        <f>$B21*VLOOKUP($A21,Transpose_Avg_me_youth!$O:$AA,13,FALSE)</f>
        <v>0</v>
      </c>
    </row>
    <row r="22" spans="1:30" ht="15">
      <c r="A22" s="27" t="s">
        <v>308</v>
      </c>
      <c r="B22" s="95">
        <v>3366</v>
      </c>
      <c r="C22" s="168"/>
      <c r="D22" s="93"/>
      <c r="E22" s="96">
        <f>$B22*VLOOKUP($A22,Transpose_Avg_me_youth!$A:$M,2,FALSE)</f>
        <v>2631.3667104404403</v>
      </c>
      <c r="F22" s="96">
        <f>$B22*VLOOKUP($A22,Transpose_Avg_me_youth!$A:$M,3,FALSE)</f>
        <v>2777.16236680167</v>
      </c>
      <c r="G22" s="96">
        <f>$B22*VLOOKUP($A22,Transpose_Avg_me_youth!$A:$M,4,FALSE)</f>
        <v>2788.4172148928387</v>
      </c>
      <c r="H22" s="96">
        <f>$B22*VLOOKUP($A22,Transpose_Avg_me_youth!$A:$M,5,FALSE)</f>
        <v>2757.3343527299667</v>
      </c>
      <c r="I22" s="96">
        <f>$B22*VLOOKUP($A22,Transpose_Avg_me_youth!$A:$M,6,FALSE)</f>
        <v>2236.6743665231634</v>
      </c>
      <c r="J22" s="96">
        <f>$B22*VLOOKUP($A22,Transpose_Avg_me_youth!$A:$M,7,FALSE)</f>
        <v>2706.1304946704745</v>
      </c>
      <c r="K22" s="96">
        <f>$B22*VLOOKUP($A22,Transpose_Avg_me_youth!$A:$M,8,FALSE)</f>
        <v>2843.064420667053</v>
      </c>
      <c r="L22" s="96">
        <f>$B22*VLOOKUP($A22,Transpose_Avg_me_youth!$A:$M,9,FALSE)</f>
        <v>2451.222796464485</v>
      </c>
      <c r="M22" s="96">
        <f>$B22*VLOOKUP($A22,Transpose_Avg_me_youth!$A:$M,10,FALSE)</f>
        <v>2075.92057746882</v>
      </c>
      <c r="N22" s="96">
        <f>$B22*VLOOKUP($A22,Transpose_Avg_me_youth!$A:$M,11,FALSE)</f>
        <v>1381.3511561355317</v>
      </c>
      <c r="O22" s="96">
        <f>$B22*VLOOKUP($A22,Transpose_Avg_me_youth!$A:$M,12,FALSE)</f>
        <v>2907.097085126834</v>
      </c>
      <c r="P22" s="96">
        <f>$B22*VLOOKUP($A22,Transpose_Avg_me_youth!$A:$M,13,FALSE)</f>
        <v>3114.5597898276214</v>
      </c>
      <c r="Q22" s="96"/>
      <c r="R22" s="96"/>
      <c r="S22" s="96">
        <f>$B22*VLOOKUP($A22,Transpose_Avg_me_youth!$O:$AA,2,FALSE)</f>
        <v>2681.058139534885</v>
      </c>
      <c r="T22" s="96">
        <f>$B22*VLOOKUP($A22,Transpose_Avg_me_youth!$O:$AA,3,FALSE)</f>
        <v>2974.6046511627906</v>
      </c>
      <c r="U22" s="96">
        <f>$B22*VLOOKUP($A22,Transpose_Avg_me_youth!$O:$AA,4,FALSE)</f>
        <v>3366</v>
      </c>
      <c r="V22" s="96">
        <f>$B22*VLOOKUP($A22,Transpose_Avg_me_youth!$O:$AA,5,FALSE)</f>
        <v>3184.0540540540546</v>
      </c>
      <c r="W22" s="96">
        <f>$B22*VLOOKUP($A22,Transpose_Avg_me_youth!$O:$AA,6,FALSE)</f>
        <v>2244.000000000001</v>
      </c>
      <c r="X22" s="96">
        <f>$B22*VLOOKUP($A22,Transpose_Avg_me_youth!$O:$AA,7,FALSE)</f>
        <v>3366</v>
      </c>
      <c r="Y22" s="96">
        <f>$B22*VLOOKUP($A22,Transpose_Avg_me_youth!$O:$AA,8,FALSE)</f>
        <v>2804.999999999999</v>
      </c>
      <c r="Z22" s="96">
        <f>$B22*VLOOKUP($A22,Transpose_Avg_me_youth!$O:$AA,9,FALSE)</f>
        <v>2321.3793103448274</v>
      </c>
      <c r="AA22" s="96">
        <f>$B22*VLOOKUP($A22,Transpose_Avg_me_youth!$O:$AA,10,FALSE)</f>
        <v>2992</v>
      </c>
      <c r="AB22" s="96">
        <f>$B22*VLOOKUP($A22,Transpose_Avg_me_youth!$O:$AA,11,FALSE)</f>
        <v>2303.052631578946</v>
      </c>
      <c r="AC22" s="96">
        <f>$B22*VLOOKUP($A22,Transpose_Avg_me_youth!$O:$AA,12,FALSE)</f>
        <v>3002.1081081081084</v>
      </c>
      <c r="AD22" s="96">
        <f>$B22*VLOOKUP($A22,Transpose_Avg_me_youth!$O:$AA,13,FALSE)</f>
        <v>3366</v>
      </c>
    </row>
    <row r="23" spans="1:30" ht="15">
      <c r="A23" s="27" t="s">
        <v>317</v>
      </c>
      <c r="B23" s="95">
        <v>12388</v>
      </c>
      <c r="C23" s="168"/>
      <c r="D23" s="93"/>
      <c r="E23" s="96">
        <f>$B23*VLOOKUP($A23,Transpose_Avg_me_youth!$A:$M,2,FALSE)</f>
        <v>5.829462201927949</v>
      </c>
      <c r="F23" s="96">
        <f>$B23*VLOOKUP($A23,Transpose_Avg_me_youth!$A:$M,3,FALSE)</f>
        <v>41.137672964045045</v>
      </c>
      <c r="G23" s="96">
        <f>$B23*VLOOKUP($A23,Transpose_Avg_me_youth!$A:$M,4,FALSE)</f>
        <v>18.780171130952333</v>
      </c>
      <c r="H23" s="96">
        <f>$B23*VLOOKUP($A23,Transpose_Avg_me_youth!$A:$M,5,FALSE)</f>
        <v>31.23312039890431</v>
      </c>
      <c r="I23" s="96">
        <f>$B23*VLOOKUP($A23,Transpose_Avg_me_youth!$A:$M,6,FALSE)</f>
        <v>25.70405723905718</v>
      </c>
      <c r="J23" s="96">
        <f>$B23*VLOOKUP($A23,Transpose_Avg_me_youth!$A:$M,7,FALSE)</f>
        <v>16.650537634408646</v>
      </c>
      <c r="K23" s="96">
        <f>$B23*VLOOKUP($A23,Transpose_Avg_me_youth!$A:$M,8,FALSE)</f>
        <v>204.48969845513955</v>
      </c>
      <c r="L23" s="96">
        <f>$B23*VLOOKUP($A23,Transpose_Avg_me_youth!$A:$M,9,FALSE)</f>
        <v>123.97998888085066</v>
      </c>
      <c r="M23" s="96">
        <f>$B23*VLOOKUP($A23,Transpose_Avg_me_youth!$A:$M,10,FALSE)</f>
        <v>19.85256410256407</v>
      </c>
      <c r="N23" s="96">
        <f>$B23*VLOOKUP($A23,Transpose_Avg_me_youth!$A:$M,11,FALSE)</f>
        <v>122.89682539682539</v>
      </c>
      <c r="O23" s="96">
        <f>$B23*VLOOKUP($A23,Transpose_Avg_me_youth!$A:$M,12,FALSE)</f>
        <v>61.72408116442843</v>
      </c>
      <c r="P23" s="96">
        <f>$B23*VLOOKUP($A23,Transpose_Avg_me_youth!$A:$M,13,FALSE)</f>
        <v>18.795542635658872</v>
      </c>
      <c r="Q23" s="96"/>
      <c r="R23" s="96"/>
      <c r="S23" s="96">
        <f>$B23*VLOOKUP($A23,Transpose_Avg_me_youth!$O:$AA,2,FALSE)</f>
        <v>0</v>
      </c>
      <c r="T23" s="96">
        <f>$B23*VLOOKUP($A23,Transpose_Avg_me_youth!$O:$AA,3,FALSE)</f>
        <v>0</v>
      </c>
      <c r="U23" s="96">
        <f>$B23*VLOOKUP($A23,Transpose_Avg_me_youth!$O:$AA,4,FALSE)</f>
        <v>0</v>
      </c>
      <c r="V23" s="96">
        <f>$B23*VLOOKUP($A23,Transpose_Avg_me_youth!$O:$AA,5,FALSE)</f>
        <v>0</v>
      </c>
      <c r="W23" s="96">
        <f>$B23*VLOOKUP($A23,Transpose_Avg_me_youth!$O:$AA,6,FALSE)</f>
        <v>0</v>
      </c>
      <c r="X23" s="96">
        <f>$B23*VLOOKUP($A23,Transpose_Avg_me_youth!$O:$AA,7,FALSE)</f>
        <v>0</v>
      </c>
      <c r="Y23" s="96">
        <f>$B23*VLOOKUP($A23,Transpose_Avg_me_youth!$O:$AA,8,FALSE)</f>
        <v>0</v>
      </c>
      <c r="Z23" s="96">
        <f>$B23*VLOOKUP($A23,Transpose_Avg_me_youth!$O:$AA,9,FALSE)</f>
        <v>0</v>
      </c>
      <c r="AA23" s="96">
        <f>$B23*VLOOKUP($A23,Transpose_Avg_me_youth!$O:$AA,10,FALSE)</f>
        <v>0</v>
      </c>
      <c r="AB23" s="96">
        <f>$B23*VLOOKUP($A23,Transpose_Avg_me_youth!$O:$AA,11,FALSE)</f>
        <v>0</v>
      </c>
      <c r="AC23" s="96">
        <f>$B23*VLOOKUP($A23,Transpose_Avg_me_youth!$O:$AA,12,FALSE)</f>
        <v>0</v>
      </c>
      <c r="AD23" s="96">
        <f>$B23*VLOOKUP($A23,Transpose_Avg_me_youth!$O:$AA,13,FALSE)</f>
        <v>0</v>
      </c>
    </row>
    <row r="24" spans="1:30" ht="15">
      <c r="A24" s="27" t="s">
        <v>318</v>
      </c>
      <c r="B24" s="95">
        <v>-593.8</v>
      </c>
      <c r="C24" s="168"/>
      <c r="D24" s="93"/>
      <c r="E24" s="96">
        <f>$B24*VLOOKUP($A24,Transpose_Avg_me_youth!$A:$M,2,FALSE)</f>
        <v>-86.72440603716929</v>
      </c>
      <c r="F24" s="96">
        <f>$B24*VLOOKUP($A24,Transpose_Avg_me_youth!$A:$M,3,FALSE)</f>
        <v>-93.25337904768381</v>
      </c>
      <c r="G24" s="96">
        <f>$B24*VLOOKUP($A24,Transpose_Avg_me_youth!$A:$M,4,FALSE)</f>
        <v>-189.55361781250693</v>
      </c>
      <c r="H24" s="96">
        <f>$B24*VLOOKUP($A24,Transpose_Avg_me_youth!$A:$M,5,FALSE)</f>
        <v>-116.82530954714936</v>
      </c>
      <c r="I24" s="96">
        <f>$B24*VLOOKUP($A24,Transpose_Avg_me_youth!$A:$M,6,FALSE)</f>
        <v>-137.06717226978543</v>
      </c>
      <c r="J24" s="96">
        <f>$B24*VLOOKUP($A24,Transpose_Avg_me_youth!$A:$M,7,FALSE)</f>
        <v>-150.6864520056628</v>
      </c>
      <c r="K24" s="96">
        <f>$B24*VLOOKUP($A24,Transpose_Avg_me_youth!$A:$M,8,FALSE)</f>
        <v>-107.70281897797757</v>
      </c>
      <c r="L24" s="96">
        <f>$B24*VLOOKUP($A24,Transpose_Avg_me_youth!$A:$M,9,FALSE)</f>
        <v>-150.20677257789504</v>
      </c>
      <c r="M24" s="96">
        <f>$B24*VLOOKUP($A24,Transpose_Avg_me_youth!$A:$M,10,FALSE)</f>
        <v>-115.33868663089852</v>
      </c>
      <c r="N24" s="96">
        <f>$B24*VLOOKUP($A24,Transpose_Avg_me_youth!$A:$M,11,FALSE)</f>
        <v>-60.079225141008436</v>
      </c>
      <c r="O24" s="96">
        <f>$B24*VLOOKUP($A24,Transpose_Avg_me_youth!$A:$M,12,FALSE)</f>
        <v>-61.2036967833675</v>
      </c>
      <c r="P24" s="96">
        <f>$B24*VLOOKUP($A24,Transpose_Avg_me_youth!$A:$M,13,FALSE)</f>
        <v>-185.69470612766716</v>
      </c>
      <c r="Q24" s="96"/>
      <c r="R24" s="96"/>
      <c r="S24" s="96">
        <f>$B24*VLOOKUP($A24,Transpose_Avg_me_youth!$O:$AA,2,FALSE)</f>
        <v>-200.23488372093</v>
      </c>
      <c r="T24" s="96">
        <f>$B24*VLOOKUP($A24,Transpose_Avg_me_youth!$O:$AA,3,FALSE)</f>
        <v>-124.28372093023233</v>
      </c>
      <c r="U24" s="96">
        <f>$B24*VLOOKUP($A24,Transpose_Avg_me_youth!$O:$AA,4,FALSE)</f>
        <v>-80.97272727272704</v>
      </c>
      <c r="V24" s="96">
        <f>$B24*VLOOKUP($A24,Transpose_Avg_me_youth!$O:$AA,5,FALSE)</f>
        <v>-48.145945945945954</v>
      </c>
      <c r="W24" s="96">
        <f>$B24*VLOOKUP($A24,Transpose_Avg_me_youth!$O:$AA,6,FALSE)</f>
        <v>-153.948148148148</v>
      </c>
      <c r="X24" s="96">
        <f>$B24*VLOOKUP($A24,Transpose_Avg_me_youth!$O:$AA,7,FALSE)</f>
        <v>-65.9777777777777</v>
      </c>
      <c r="Y24" s="96">
        <f>$B24*VLOOKUP($A24,Transpose_Avg_me_youth!$O:$AA,8,FALSE)</f>
        <v>-197.9333333333331</v>
      </c>
      <c r="Z24" s="96">
        <f>$B24*VLOOKUP($A24,Transpose_Avg_me_youth!$O:$AA,9,FALSE)</f>
        <v>-184.28275862068972</v>
      </c>
      <c r="AA24" s="96">
        <f>$B24*VLOOKUP($A24,Transpose_Avg_me_youth!$O:$AA,10,FALSE)</f>
        <v>0</v>
      </c>
      <c r="AB24" s="96">
        <f>$B24*VLOOKUP($A24,Transpose_Avg_me_youth!$O:$AA,11,FALSE)</f>
        <v>-93.75789473684195</v>
      </c>
      <c r="AC24" s="96">
        <f>$B24*VLOOKUP($A24,Transpose_Avg_me_youth!$O:$AA,12,FALSE)</f>
        <v>-64.19459459459453</v>
      </c>
      <c r="AD24" s="96">
        <f>$B24*VLOOKUP($A24,Transpose_Avg_me_youth!$O:$AA,13,FALSE)</f>
        <v>-263.9111111111108</v>
      </c>
    </row>
    <row r="25" spans="1:30" ht="15">
      <c r="A25" s="27" t="s">
        <v>319</v>
      </c>
      <c r="B25" s="95">
        <v>-4019</v>
      </c>
      <c r="C25" s="168"/>
      <c r="D25" s="93"/>
      <c r="E25" s="96">
        <f>$B25*VLOOKUP($A25,Transpose_Avg_me_youth!$A:$M,2,FALSE)</f>
        <v>-27.06096404958833</v>
      </c>
      <c r="F25" s="96">
        <f>$B25*VLOOKUP($A25,Transpose_Avg_me_youth!$A:$M,3,FALSE)</f>
        <v>-5.338646741386467</v>
      </c>
      <c r="G25" s="96">
        <f>$B25*VLOOKUP($A25,Transpose_Avg_me_youth!$A:$M,4,FALSE)</f>
        <v>0</v>
      </c>
      <c r="H25" s="96">
        <f>$B25*VLOOKUP($A25,Transpose_Avg_me_youth!$A:$M,5,FALSE)</f>
        <v>-44.9593108831212</v>
      </c>
      <c r="I25" s="96">
        <f>$B25*VLOOKUP($A25,Transpose_Avg_me_youth!$A:$M,6,FALSE)</f>
        <v>-24.802025701007114</v>
      </c>
      <c r="J25" s="96">
        <f>$B25*VLOOKUP($A25,Transpose_Avg_me_youth!$A:$M,7,FALSE)</f>
        <v>-37.736521965688645</v>
      </c>
      <c r="K25" s="96">
        <f>$B25*VLOOKUP($A25,Transpose_Avg_me_youth!$A:$M,8,FALSE)</f>
        <v>-27.909722222222204</v>
      </c>
      <c r="L25" s="96">
        <f>$B25*VLOOKUP($A25,Transpose_Avg_me_youth!$A:$M,9,FALSE)</f>
        <v>-48.01740845959592</v>
      </c>
      <c r="M25" s="96">
        <f>$B25*VLOOKUP($A25,Transpose_Avg_me_youth!$A:$M,10,FALSE)</f>
        <v>-19.729286398467416</v>
      </c>
      <c r="N25" s="96">
        <f>$B25*VLOOKUP($A25,Transpose_Avg_me_youth!$A:$M,11,FALSE)</f>
        <v>-125.69133644133655</v>
      </c>
      <c r="O25" s="96">
        <f>$B25*VLOOKUP($A25,Transpose_Avg_me_youth!$A:$M,12,FALSE)</f>
        <v>-6.8720641813383905</v>
      </c>
      <c r="P25" s="96">
        <f>$B25*VLOOKUP($A25,Transpose_Avg_me_youth!$A:$M,13,FALSE)</f>
        <v>-14.806218685529034</v>
      </c>
      <c r="Q25" s="96"/>
      <c r="R25" s="96"/>
      <c r="S25" s="96">
        <f>$B25*VLOOKUP($A25,Transpose_Avg_me_youth!$O:$AA,2,FALSE)</f>
        <v>0</v>
      </c>
      <c r="T25" s="96">
        <f>$B25*VLOOKUP($A25,Transpose_Avg_me_youth!$O:$AA,3,FALSE)</f>
        <v>0</v>
      </c>
      <c r="U25" s="96">
        <f>$B25*VLOOKUP($A25,Transpose_Avg_me_youth!$O:$AA,4,FALSE)</f>
        <v>0</v>
      </c>
      <c r="V25" s="96">
        <f>$B25*VLOOKUP($A25,Transpose_Avg_me_youth!$O:$AA,5,FALSE)</f>
        <v>0</v>
      </c>
      <c r="W25" s="96">
        <f>$B25*VLOOKUP($A25,Transpose_Avg_me_youth!$O:$AA,6,FALSE)</f>
        <v>0</v>
      </c>
      <c r="X25" s="96">
        <f>$B25*VLOOKUP($A25,Transpose_Avg_me_youth!$O:$AA,7,FALSE)</f>
        <v>0</v>
      </c>
      <c r="Y25" s="96">
        <f>$B25*VLOOKUP($A25,Transpose_Avg_me_youth!$O:$AA,8,FALSE)</f>
        <v>0</v>
      </c>
      <c r="Z25" s="96">
        <f>$B25*VLOOKUP($A25,Transpose_Avg_me_youth!$O:$AA,9,FALSE)</f>
        <v>0</v>
      </c>
      <c r="AA25" s="96">
        <f>$B25*VLOOKUP($A25,Transpose_Avg_me_youth!$O:$AA,10,FALSE)</f>
        <v>0</v>
      </c>
      <c r="AB25" s="96">
        <f>$B25*VLOOKUP($A25,Transpose_Avg_me_youth!$O:$AA,11,FALSE)</f>
        <v>0</v>
      </c>
      <c r="AC25" s="96">
        <f>$B25*VLOOKUP($A25,Transpose_Avg_me_youth!$O:$AA,12,FALSE)</f>
        <v>-108.62162162162151</v>
      </c>
      <c r="AD25" s="96">
        <f>$B25*VLOOKUP($A25,Transpose_Avg_me_youth!$O:$AA,13,FALSE)</f>
        <v>0</v>
      </c>
    </row>
    <row r="26" spans="1:30" ht="15">
      <c r="A26" s="27" t="s">
        <v>316</v>
      </c>
      <c r="B26" s="95">
        <v>-1088</v>
      </c>
      <c r="C26" s="168"/>
      <c r="D26" s="93"/>
      <c r="E26" s="96">
        <f>$B26*VLOOKUP($A26,Transpose_Avg_me_youth!$A:$M,2,FALSE)</f>
        <v>-123.48775181607303</v>
      </c>
      <c r="F26" s="96">
        <f>$B26*VLOOKUP($A26,Transpose_Avg_me_youth!$A:$M,3,FALSE)</f>
        <v>-131.43105258607417</v>
      </c>
      <c r="G26" s="96">
        <f>$B26*VLOOKUP($A26,Transpose_Avg_me_youth!$A:$M,4,FALSE)</f>
        <v>-229.88757715576992</v>
      </c>
      <c r="H26" s="96">
        <f>$B26*VLOOKUP($A26,Transpose_Avg_me_youth!$A:$M,5,FALSE)</f>
        <v>-285.8365199405328</v>
      </c>
      <c r="I26" s="96">
        <f>$B26*VLOOKUP($A26,Transpose_Avg_me_youth!$A:$M,6,FALSE)</f>
        <v>-273.26465010464284</v>
      </c>
      <c r="J26" s="96">
        <f>$B26*VLOOKUP($A26,Transpose_Avg_me_youth!$A:$M,7,FALSE)</f>
        <v>-462.6950579678574</v>
      </c>
      <c r="K26" s="96">
        <f>$B26*VLOOKUP($A26,Transpose_Avg_me_youth!$A:$M,8,FALSE)</f>
        <v>-281.5021528179418</v>
      </c>
      <c r="L26" s="96">
        <f>$B26*VLOOKUP($A26,Transpose_Avg_me_youth!$A:$M,9,FALSE)</f>
        <v>-224.4570301354813</v>
      </c>
      <c r="M26" s="96">
        <f>$B26*VLOOKUP($A26,Transpose_Avg_me_youth!$A:$M,10,FALSE)</f>
        <v>-233.88226935483289</v>
      </c>
      <c r="N26" s="96">
        <f>$B26*VLOOKUP($A26,Transpose_Avg_me_youth!$A:$M,11,FALSE)</f>
        <v>-523.9774410774411</v>
      </c>
      <c r="O26" s="96">
        <f>$B26*VLOOKUP($A26,Transpose_Avg_me_youth!$A:$M,12,FALSE)</f>
        <v>-138.703362681672</v>
      </c>
      <c r="P26" s="96">
        <f>$B26*VLOOKUP($A26,Transpose_Avg_me_youth!$A:$M,13,FALSE)</f>
        <v>-73.77859480251028</v>
      </c>
      <c r="Q26" s="96"/>
      <c r="R26" s="96"/>
      <c r="S26" s="96">
        <f>$B26*VLOOKUP($A26,Transpose_Avg_me_youth!$O:$AA,2,FALSE)</f>
        <v>-151.81395348837185</v>
      </c>
      <c r="T26" s="96">
        <f>$B26*VLOOKUP($A26,Transpose_Avg_me_youth!$O:$AA,3,FALSE)</f>
        <v>-227.72093023255775</v>
      </c>
      <c r="U26" s="96">
        <f>$B26*VLOOKUP($A26,Transpose_Avg_me_youth!$O:$AA,4,FALSE)</f>
        <v>-148.36363636363595</v>
      </c>
      <c r="V26" s="96">
        <f>$B26*VLOOKUP($A26,Transpose_Avg_me_youth!$O:$AA,5,FALSE)</f>
        <v>-411.6756756756753</v>
      </c>
      <c r="W26" s="96">
        <f>$B26*VLOOKUP($A26,Transpose_Avg_me_youth!$O:$AA,6,FALSE)</f>
        <v>-261.9259259259262</v>
      </c>
      <c r="X26" s="96">
        <f>$B26*VLOOKUP($A26,Transpose_Avg_me_youth!$O:$AA,7,FALSE)</f>
        <v>-604.4444444444449</v>
      </c>
      <c r="Y26" s="96">
        <f>$B26*VLOOKUP($A26,Transpose_Avg_me_youth!$O:$AA,8,FALSE)</f>
        <v>-544</v>
      </c>
      <c r="Z26" s="96">
        <f>$B26*VLOOKUP($A26,Transpose_Avg_me_youth!$O:$AA,9,FALSE)</f>
        <v>-412.6896551724136</v>
      </c>
      <c r="AA26" s="96">
        <f>$B26*VLOOKUP($A26,Transpose_Avg_me_youth!$O:$AA,10,FALSE)</f>
        <v>-604.4444444444449</v>
      </c>
      <c r="AB26" s="96">
        <f>$B26*VLOOKUP($A26,Transpose_Avg_me_youth!$O:$AA,11,FALSE)</f>
        <v>-858.9473684210523</v>
      </c>
      <c r="AC26" s="96">
        <f>$B26*VLOOKUP($A26,Transpose_Avg_me_youth!$O:$AA,12,FALSE)</f>
        <v>-176.43243243243225</v>
      </c>
      <c r="AD26" s="96">
        <f>$B26*VLOOKUP($A26,Transpose_Avg_me_youth!$O:$AA,13,FALSE)</f>
        <v>-120.88888888888876</v>
      </c>
    </row>
    <row r="27" spans="1:30" ht="15">
      <c r="A27" s="27" t="s">
        <v>329</v>
      </c>
      <c r="B27" s="95">
        <v>2487</v>
      </c>
      <c r="C27" s="168"/>
      <c r="D27" s="93"/>
      <c r="E27" s="96">
        <f>$B27*VLOOKUP($A27,Transpose_Avg_me_youth!$A:$M,2,FALSE)</f>
        <v>11.12946887588384</v>
      </c>
      <c r="F27" s="96">
        <f>$B27*VLOOKUP($A27,Transpose_Avg_me_youth!$A:$M,3,FALSE)</f>
        <v>62.51731110688584</v>
      </c>
      <c r="G27" s="96">
        <f>$B27*VLOOKUP($A27,Transpose_Avg_me_youth!$A:$M,4,FALSE)</f>
        <v>88.20801490806421</v>
      </c>
      <c r="H27" s="96">
        <f>$B27*VLOOKUP($A27,Transpose_Avg_me_youth!$A:$M,5,FALSE)</f>
        <v>64.98989813957591</v>
      </c>
      <c r="I27" s="96">
        <f>$B27*VLOOKUP($A27,Transpose_Avg_me_youth!$A:$M,6,FALSE)</f>
        <v>67.63948230818808</v>
      </c>
      <c r="J27" s="96">
        <f>$B27*VLOOKUP($A27,Transpose_Avg_me_youth!$A:$M,7,FALSE)</f>
        <v>25.717828625510432</v>
      </c>
      <c r="K27" s="96">
        <f>$B27*VLOOKUP($A27,Transpose_Avg_me_youth!$A:$M,8,FALSE)</f>
        <v>7.98231792717088</v>
      </c>
      <c r="L27" s="96">
        <f>$B27*VLOOKUP($A27,Transpose_Avg_me_youth!$A:$M,9,FALSE)</f>
        <v>3.34274193548388</v>
      </c>
      <c r="M27" s="96">
        <f>$B27*VLOOKUP($A27,Transpose_Avg_me_youth!$A:$M,10,FALSE)</f>
        <v>3.5732758620689595</v>
      </c>
      <c r="N27" s="96">
        <f>$B27*VLOOKUP($A27,Transpose_Avg_me_youth!$A:$M,11,FALSE)</f>
        <v>17.27083333333332</v>
      </c>
      <c r="O27" s="96">
        <f>$B27*VLOOKUP($A27,Transpose_Avg_me_youth!$A:$M,12,FALSE)</f>
        <v>67.28209525112001</v>
      </c>
      <c r="P27" s="96">
        <f>$B27*VLOOKUP($A27,Transpose_Avg_me_youth!$A:$M,13,FALSE)</f>
        <v>165.78318647638653</v>
      </c>
      <c r="Q27" s="96"/>
      <c r="R27" s="96"/>
      <c r="S27" s="96">
        <f>$B27*VLOOKUP($A27,Transpose_Avg_me_youth!$O:$AA,2,FALSE)</f>
        <v>14.459302325581389</v>
      </c>
      <c r="T27" s="96">
        <f>$B27*VLOOKUP($A27,Transpose_Avg_me_youth!$O:$AA,3,FALSE)</f>
        <v>173.5116279069767</v>
      </c>
      <c r="U27" s="96">
        <f>$B27*VLOOKUP($A27,Transpose_Avg_me_youth!$O:$AA,4,FALSE)</f>
        <v>169.56818181818187</v>
      </c>
      <c r="V27" s="96">
        <f>$B27*VLOOKUP($A27,Transpose_Avg_me_youth!$O:$AA,5,FALSE)</f>
        <v>67.21621621621615</v>
      </c>
      <c r="W27" s="96">
        <f>$B27*VLOOKUP($A27,Transpose_Avg_me_youth!$O:$AA,6,FALSE)</f>
        <v>92.11111111111101</v>
      </c>
      <c r="X27" s="96">
        <f>$B27*VLOOKUP($A27,Transpose_Avg_me_youth!$O:$AA,7,FALSE)</f>
        <v>0</v>
      </c>
      <c r="Y27" s="96">
        <f>$B27*VLOOKUP($A27,Transpose_Avg_me_youth!$O:$AA,8,FALSE)</f>
        <v>0</v>
      </c>
      <c r="Z27" s="96">
        <f>$B27*VLOOKUP($A27,Transpose_Avg_me_youth!$O:$AA,9,FALSE)</f>
        <v>0</v>
      </c>
      <c r="AA27" s="96">
        <f>$B27*VLOOKUP($A27,Transpose_Avg_me_youth!$O:$AA,10,FALSE)</f>
        <v>0</v>
      </c>
      <c r="AB27" s="96">
        <f>$B27*VLOOKUP($A27,Transpose_Avg_me_youth!$O:$AA,11,FALSE)</f>
        <v>0</v>
      </c>
      <c r="AC27" s="96">
        <f>$B27*VLOOKUP($A27,Transpose_Avg_me_youth!$O:$AA,12,FALSE)</f>
        <v>67.21621621621615</v>
      </c>
      <c r="AD27" s="96">
        <f>$B27*VLOOKUP($A27,Transpose_Avg_me_youth!$O:$AA,13,FALSE)</f>
        <v>138.16666666666677</v>
      </c>
    </row>
    <row r="28" spans="1:30" ht="15">
      <c r="A28" s="27" t="s">
        <v>322</v>
      </c>
      <c r="B28" s="95">
        <v>1787</v>
      </c>
      <c r="C28" s="168"/>
      <c r="D28" s="93"/>
      <c r="E28" s="96">
        <f>$B28*VLOOKUP($A28,Transpose_Avg_me_youth!$A:$M,2,FALSE)</f>
        <v>174.06716876739551</v>
      </c>
      <c r="F28" s="96">
        <f>$B28*VLOOKUP($A28,Transpose_Avg_me_youth!$A:$M,3,FALSE)</f>
        <v>278.91265877846797</v>
      </c>
      <c r="G28" s="96">
        <f>$B28*VLOOKUP($A28,Transpose_Avg_me_youth!$A:$M,4,FALSE)</f>
        <v>102.59704187815414</v>
      </c>
      <c r="H28" s="96">
        <f>$B28*VLOOKUP($A28,Transpose_Avg_me_youth!$A:$M,5,FALSE)</f>
        <v>218.86548391736096</v>
      </c>
      <c r="I28" s="96">
        <f>$B28*VLOOKUP($A28,Transpose_Avg_me_youth!$A:$M,6,FALSE)</f>
        <v>313.3904297785157</v>
      </c>
      <c r="J28" s="96">
        <f>$B28*VLOOKUP($A28,Transpose_Avg_me_youth!$A:$M,7,FALSE)</f>
        <v>201.25774697287122</v>
      </c>
      <c r="K28" s="96">
        <f>$B28*VLOOKUP($A28,Transpose_Avg_me_youth!$A:$M,8,FALSE)</f>
        <v>215.5905879194199</v>
      </c>
      <c r="L28" s="96">
        <f>$B28*VLOOKUP($A28,Transpose_Avg_me_youth!$A:$M,9,FALSE)</f>
        <v>282.4420616628633</v>
      </c>
      <c r="M28" s="96">
        <f>$B28*VLOOKUP($A28,Transpose_Avg_me_youth!$A:$M,10,FALSE)</f>
        <v>424.46672196018</v>
      </c>
      <c r="N28" s="96">
        <f>$B28*VLOOKUP($A28,Transpose_Avg_me_youth!$A:$M,11,FALSE)</f>
        <v>251.76415083758798</v>
      </c>
      <c r="O28" s="96">
        <f>$B28*VLOOKUP($A28,Transpose_Avg_me_youth!$A:$M,12,FALSE)</f>
        <v>235.64321170945314</v>
      </c>
      <c r="P28" s="96">
        <f>$B28*VLOOKUP($A28,Transpose_Avg_me_youth!$A:$M,13,FALSE)</f>
        <v>396.10849647003096</v>
      </c>
      <c r="Q28" s="96"/>
      <c r="R28" s="96"/>
      <c r="S28" s="96">
        <f>$B28*VLOOKUP($A28,Transpose_Avg_me_youth!$O:$AA,2,FALSE)</f>
        <v>155.84302325581396</v>
      </c>
      <c r="T28" s="96">
        <f>$B28*VLOOKUP($A28,Transpose_Avg_me_youth!$O:$AA,3,FALSE)</f>
        <v>249.34883720930193</v>
      </c>
      <c r="U28" s="96">
        <f>$B28*VLOOKUP($A28,Transpose_Avg_me_youth!$O:$AA,4,FALSE)</f>
        <v>0</v>
      </c>
      <c r="V28" s="96">
        <f>$B28*VLOOKUP($A28,Transpose_Avg_me_youth!$O:$AA,5,FALSE)</f>
        <v>96.59459459459467</v>
      </c>
      <c r="W28" s="96">
        <f>$B28*VLOOKUP($A28,Transpose_Avg_me_youth!$O:$AA,6,FALSE)</f>
        <v>397.1111111111107</v>
      </c>
      <c r="X28" s="96">
        <f>$B28*VLOOKUP($A28,Transpose_Avg_me_youth!$O:$AA,7,FALSE)</f>
        <v>0</v>
      </c>
      <c r="Y28" s="96">
        <f>$B28*VLOOKUP($A28,Transpose_Avg_me_youth!$O:$AA,8,FALSE)</f>
        <v>0</v>
      </c>
      <c r="Z28" s="96">
        <f>$B28*VLOOKUP($A28,Transpose_Avg_me_youth!$O:$AA,9,FALSE)</f>
        <v>123.2413793103448</v>
      </c>
      <c r="AA28" s="96">
        <f>$B28*VLOOKUP($A28,Transpose_Avg_me_youth!$O:$AA,10,FALSE)</f>
        <v>0</v>
      </c>
      <c r="AB28" s="96">
        <f>$B28*VLOOKUP($A28,Transpose_Avg_me_youth!$O:$AA,11,FALSE)</f>
        <v>94.05263157894733</v>
      </c>
      <c r="AC28" s="96">
        <f>$B28*VLOOKUP($A28,Transpose_Avg_me_youth!$O:$AA,12,FALSE)</f>
        <v>193.189189189189</v>
      </c>
      <c r="AD28" s="96">
        <f>$B28*VLOOKUP($A28,Transpose_Avg_me_youth!$O:$AA,13,FALSE)</f>
        <v>198.55555555555534</v>
      </c>
    </row>
    <row r="29" spans="1:30" ht="15">
      <c r="A29" s="27" t="s">
        <v>323</v>
      </c>
      <c r="B29" s="95">
        <v>-11085</v>
      </c>
      <c r="C29" s="168"/>
      <c r="D29" s="93"/>
      <c r="E29" s="96">
        <f>$B29*VLOOKUP($A29,Transpose_Avg_me_youth!$A:$M,2,FALSE)</f>
        <v>-272.4147531590042</v>
      </c>
      <c r="F29" s="96">
        <f>$B29*VLOOKUP($A29,Transpose_Avg_me_youth!$A:$M,3,FALSE)</f>
        <v>-332.965095620471</v>
      </c>
      <c r="G29" s="96">
        <f>$B29*VLOOKUP($A29,Transpose_Avg_me_youth!$A:$M,4,FALSE)</f>
        <v>-221.43457836555353</v>
      </c>
      <c r="H29" s="96">
        <f>$B29*VLOOKUP($A29,Transpose_Avg_me_youth!$A:$M,5,FALSE)</f>
        <v>-182.22291483346413</v>
      </c>
      <c r="I29" s="96">
        <f>$B29*VLOOKUP($A29,Transpose_Avg_me_youth!$A:$M,6,FALSE)</f>
        <v>-86.31250635261755</v>
      </c>
      <c r="J29" s="96">
        <f>$B29*VLOOKUP($A29,Transpose_Avg_me_youth!$A:$M,7,FALSE)</f>
        <v>-195.59516376051644</v>
      </c>
      <c r="K29" s="96">
        <f>$B29*VLOOKUP($A29,Transpose_Avg_me_youth!$A:$M,8,FALSE)</f>
        <v>-791.795420319704</v>
      </c>
      <c r="L29" s="96">
        <f>$B29*VLOOKUP($A29,Transpose_Avg_me_youth!$A:$M,9,FALSE)</f>
        <v>-512.0956250616836</v>
      </c>
      <c r="M29" s="96">
        <f>$B29*VLOOKUP($A29,Transpose_Avg_me_youth!$A:$M,10,FALSE)</f>
        <v>-271.96825080556675</v>
      </c>
      <c r="N29" s="96">
        <f>$B29*VLOOKUP($A29,Transpose_Avg_me_youth!$A:$M,11,FALSE)</f>
        <v>-142.6378676470585</v>
      </c>
      <c r="O29" s="96">
        <f>$B29*VLOOKUP($A29,Transpose_Avg_me_youth!$A:$M,12,FALSE)</f>
        <v>-189.49001359709635</v>
      </c>
      <c r="P29" s="96">
        <f>$B29*VLOOKUP($A29,Transpose_Avg_me_youth!$A:$M,13,FALSE)</f>
        <v>-1132.4112488330447</v>
      </c>
      <c r="Q29" s="96"/>
      <c r="R29" s="96"/>
      <c r="S29" s="96">
        <f>$B29*VLOOKUP($A29,Transpose_Avg_me_youth!$O:$AA,2,FALSE)</f>
        <v>-386.6860465116284</v>
      </c>
      <c r="T29" s="96">
        <f>$B29*VLOOKUP($A29,Transpose_Avg_me_youth!$O:$AA,3,FALSE)</f>
        <v>-1031.1627906976746</v>
      </c>
      <c r="U29" s="96">
        <f>$B29*VLOOKUP($A29,Transpose_Avg_me_youth!$O:$AA,4,FALSE)</f>
        <v>-503.86363636363683</v>
      </c>
      <c r="V29" s="96">
        <f>$B29*VLOOKUP($A29,Transpose_Avg_me_youth!$O:$AA,5,FALSE)</f>
        <v>-299.5945945945943</v>
      </c>
      <c r="W29" s="96">
        <f>$B29*VLOOKUP($A29,Transpose_Avg_me_youth!$O:$AA,6,FALSE)</f>
        <v>-205.27777777777757</v>
      </c>
      <c r="X29" s="96">
        <f>$B29*VLOOKUP($A29,Transpose_Avg_me_youth!$O:$AA,7,FALSE)</f>
        <v>0</v>
      </c>
      <c r="Y29" s="96">
        <f>$B29*VLOOKUP($A29,Transpose_Avg_me_youth!$O:$AA,8,FALSE)</f>
        <v>0</v>
      </c>
      <c r="Z29" s="96">
        <f>$B29*VLOOKUP($A29,Transpose_Avg_me_youth!$O:$AA,9,FALSE)</f>
        <v>0</v>
      </c>
      <c r="AA29" s="96">
        <f>$B29*VLOOKUP($A29,Transpose_Avg_me_youth!$O:$AA,10,FALSE)</f>
        <v>-2463.3333333333308</v>
      </c>
      <c r="AB29" s="96">
        <f>$B29*VLOOKUP($A29,Transpose_Avg_me_youth!$O:$AA,11,FALSE)</f>
        <v>0</v>
      </c>
      <c r="AC29" s="96">
        <f>$B29*VLOOKUP($A29,Transpose_Avg_me_youth!$O:$AA,12,FALSE)</f>
        <v>0</v>
      </c>
      <c r="AD29" s="96">
        <f>$B29*VLOOKUP($A29,Transpose_Avg_me_youth!$O:$AA,13,FALSE)</f>
        <v>-1231.6666666666654</v>
      </c>
    </row>
    <row r="30" spans="1:30" ht="15">
      <c r="A30" s="27" t="s">
        <v>324</v>
      </c>
      <c r="B30" s="95">
        <v>-1553</v>
      </c>
      <c r="C30" s="168"/>
      <c r="D30" s="93"/>
      <c r="E30" s="96">
        <f>$B30*VLOOKUP($A30,Transpose_Avg_me_youth!$A:$M,2,FALSE)</f>
        <v>-107.54527679475011</v>
      </c>
      <c r="F30" s="96">
        <f>$B30*VLOOKUP($A30,Transpose_Avg_me_youth!$A:$M,3,FALSE)</f>
        <v>-129.4898387080263</v>
      </c>
      <c r="G30" s="96">
        <f>$B30*VLOOKUP($A30,Transpose_Avg_me_youth!$A:$M,4,FALSE)</f>
        <v>-50.978820837171156</v>
      </c>
      <c r="H30" s="96">
        <f>$B30*VLOOKUP($A30,Transpose_Avg_me_youth!$A:$M,5,FALSE)</f>
        <v>-144.25764051496068</v>
      </c>
      <c r="I30" s="96">
        <f>$B30*VLOOKUP($A30,Transpose_Avg_me_youth!$A:$M,6,FALSE)</f>
        <v>-105.57475463486011</v>
      </c>
      <c r="J30" s="96">
        <f>$B30*VLOOKUP($A30,Transpose_Avg_me_youth!$A:$M,7,FALSE)</f>
        <v>-164.57418969572544</v>
      </c>
      <c r="K30" s="96">
        <f>$B30*VLOOKUP($A30,Transpose_Avg_me_youth!$A:$M,8,FALSE)</f>
        <v>-130.36954178146135</v>
      </c>
      <c r="L30" s="96">
        <f>$B30*VLOOKUP($A30,Transpose_Avg_me_youth!$A:$M,9,FALSE)</f>
        <v>-180.80378399712953</v>
      </c>
      <c r="M30" s="96">
        <f>$B30*VLOOKUP($A30,Transpose_Avg_me_youth!$A:$M,10,FALSE)</f>
        <v>-117.12399499256736</v>
      </c>
      <c r="N30" s="96">
        <f>$B30*VLOOKUP($A30,Transpose_Avg_me_youth!$A:$M,11,FALSE)</f>
        <v>-229.03946872163755</v>
      </c>
      <c r="O30" s="96">
        <f>$B30*VLOOKUP($A30,Transpose_Avg_me_youth!$A:$M,12,FALSE)</f>
        <v>-114.53659219530675</v>
      </c>
      <c r="P30" s="96">
        <f>$B30*VLOOKUP($A30,Transpose_Avg_me_youth!$A:$M,13,FALSE)</f>
        <v>-418.42870241692214</v>
      </c>
      <c r="Q30" s="96"/>
      <c r="R30" s="96"/>
      <c r="S30" s="96">
        <f>$B30*VLOOKUP($A30,Transpose_Avg_me_youth!$O:$AA,2,FALSE)</f>
        <v>-162.523255813954</v>
      </c>
      <c r="T30" s="96">
        <f>$B30*VLOOKUP($A30,Transpose_Avg_me_youth!$O:$AA,3,FALSE)</f>
        <v>-288.93023255813955</v>
      </c>
      <c r="U30" s="96">
        <f>$B30*VLOOKUP($A30,Transpose_Avg_me_youth!$O:$AA,4,FALSE)</f>
        <v>0</v>
      </c>
      <c r="V30" s="96">
        <f>$B30*VLOOKUP($A30,Transpose_Avg_me_youth!$O:$AA,5,FALSE)</f>
        <v>-83.94594594594602</v>
      </c>
      <c r="W30" s="96">
        <f>$B30*VLOOKUP($A30,Transpose_Avg_me_youth!$O:$AA,6,FALSE)</f>
        <v>-115.03703703703708</v>
      </c>
      <c r="X30" s="96">
        <f>$B30*VLOOKUP($A30,Transpose_Avg_me_youth!$O:$AA,7,FALSE)</f>
        <v>0</v>
      </c>
      <c r="Y30" s="96">
        <f>$B30*VLOOKUP($A30,Transpose_Avg_me_youth!$O:$AA,8,FALSE)</f>
        <v>-258.8333333333338</v>
      </c>
      <c r="Z30" s="96">
        <f>$B30*VLOOKUP($A30,Transpose_Avg_me_youth!$O:$AA,9,FALSE)</f>
        <v>-428.4137931034479</v>
      </c>
      <c r="AA30" s="96">
        <f>$B30*VLOOKUP($A30,Transpose_Avg_me_youth!$O:$AA,10,FALSE)</f>
        <v>-172.55555555555537</v>
      </c>
      <c r="AB30" s="96">
        <f>$B30*VLOOKUP($A30,Transpose_Avg_me_youth!$O:$AA,11,FALSE)</f>
        <v>-81.73684210526312</v>
      </c>
      <c r="AC30" s="96">
        <f>$B30*VLOOKUP($A30,Transpose_Avg_me_youth!$O:$AA,12,FALSE)</f>
        <v>-41.97297297297293</v>
      </c>
      <c r="AD30" s="96">
        <f>$B30*VLOOKUP($A30,Transpose_Avg_me_youth!$O:$AA,13,FALSE)</f>
        <v>-172.55555555555537</v>
      </c>
    </row>
    <row r="31" spans="1:30" ht="15">
      <c r="A31" s="27" t="s">
        <v>313</v>
      </c>
      <c r="B31" s="95">
        <v>-425.20</v>
      </c>
      <c r="C31" s="168"/>
      <c r="D31" s="93"/>
      <c r="E31" s="96">
        <f>$B31*VLOOKUP($A31,Transpose_Avg_me_youth!$A:$M,2,FALSE)</f>
        <v>-1.3814491418604566</v>
      </c>
      <c r="F31" s="96">
        <f>$B31*VLOOKUP($A31,Transpose_Avg_me_youth!$A:$M,3,FALSE)</f>
        <v>-1.3578179295986479</v>
      </c>
      <c r="G31" s="96">
        <f>$B31*VLOOKUP($A31,Transpose_Avg_me_youth!$A:$M,4,FALSE)</f>
        <v>-3.2332213126477374</v>
      </c>
      <c r="H31" s="96">
        <f>$B31*VLOOKUP($A31,Transpose_Avg_me_youth!$A:$M,5,FALSE)</f>
        <v>-0.32808641975308644</v>
      </c>
      <c r="I31" s="96">
        <f>$B31*VLOOKUP($A31,Transpose_Avg_me_youth!$A:$M,6,FALSE)</f>
        <v>-2.6998022064617815</v>
      </c>
      <c r="J31" s="96">
        <f>$B31*VLOOKUP($A31,Transpose_Avg_me_youth!$A:$M,7,FALSE)</f>
        <v>-1.4867132867132882</v>
      </c>
      <c r="K31" s="96">
        <f>$B31*VLOOKUP($A31,Transpose_Avg_me_youth!$A:$M,8,FALSE)</f>
        <v>-0.7381944444444439</v>
      </c>
      <c r="L31" s="96">
        <f>$B31*VLOOKUP($A31,Transpose_Avg_me_youth!$A:$M,9,FALSE)</f>
        <v>0</v>
      </c>
      <c r="M31" s="96">
        <f>$B31*VLOOKUP($A31,Transpose_Avg_me_youth!$A:$M,10,FALSE)</f>
        <v>0</v>
      </c>
      <c r="N31" s="96">
        <f>$B31*VLOOKUP($A31,Transpose_Avg_me_youth!$A:$M,11,FALSE)</f>
        <v>0</v>
      </c>
      <c r="O31" s="96">
        <f>$B31*VLOOKUP($A31,Transpose_Avg_me_youth!$A:$M,12,FALSE)</f>
        <v>0</v>
      </c>
      <c r="P31" s="96">
        <f>$B31*VLOOKUP($A31,Transpose_Avg_me_youth!$A:$M,13,FALSE)</f>
        <v>0</v>
      </c>
      <c r="Q31" s="96"/>
      <c r="R31" s="96"/>
      <c r="S31" s="96">
        <f>$B31*VLOOKUP($A31,Transpose_Avg_me_youth!$O:$AA,2,FALSE)</f>
        <v>0</v>
      </c>
      <c r="T31" s="96">
        <f>$B31*VLOOKUP($A31,Transpose_Avg_me_youth!$O:$AA,3,FALSE)</f>
        <v>0</v>
      </c>
      <c r="U31" s="96">
        <f>$B31*VLOOKUP($A31,Transpose_Avg_me_youth!$O:$AA,4,FALSE)</f>
        <v>0</v>
      </c>
      <c r="V31" s="96">
        <f>$B31*VLOOKUP($A31,Transpose_Avg_me_youth!$O:$AA,5,FALSE)</f>
        <v>0</v>
      </c>
      <c r="W31" s="96">
        <f>$B31*VLOOKUP($A31,Transpose_Avg_me_youth!$O:$AA,6,FALSE)</f>
        <v>0</v>
      </c>
      <c r="X31" s="96">
        <f>$B31*VLOOKUP($A31,Transpose_Avg_me_youth!$O:$AA,7,FALSE)</f>
        <v>0</v>
      </c>
      <c r="Y31" s="96">
        <f>$B31*VLOOKUP($A31,Transpose_Avg_me_youth!$O:$AA,8,FALSE)</f>
        <v>0</v>
      </c>
      <c r="Z31" s="96">
        <f>$B31*VLOOKUP($A31,Transpose_Avg_me_youth!$O:$AA,9,FALSE)</f>
        <v>0</v>
      </c>
      <c r="AA31" s="96">
        <f>$B31*VLOOKUP($A31,Transpose_Avg_me_youth!$O:$AA,10,FALSE)</f>
        <v>0</v>
      </c>
      <c r="AB31" s="96">
        <f>$B31*VLOOKUP($A31,Transpose_Avg_me_youth!$O:$AA,11,FALSE)</f>
        <v>0</v>
      </c>
      <c r="AC31" s="96">
        <f>$B31*VLOOKUP($A31,Transpose_Avg_me_youth!$O:$AA,12,FALSE)</f>
        <v>0</v>
      </c>
      <c r="AD31" s="96">
        <f>$B31*VLOOKUP($A31,Transpose_Avg_me_youth!$O:$AA,13,FALSE)</f>
        <v>0</v>
      </c>
    </row>
    <row r="32" spans="1:30" ht="15">
      <c r="A32" s="27" t="s">
        <v>312</v>
      </c>
      <c r="B32" s="95">
        <v>-2873</v>
      </c>
      <c r="C32" s="168"/>
      <c r="D32" s="93"/>
      <c r="E32" s="96">
        <f>$B32*VLOOKUP($A32,Transpose_Avg_me_youth!$A:$M,2,FALSE)</f>
        <v>-39.41549459301608</v>
      </c>
      <c r="F32" s="96">
        <f>$B32*VLOOKUP($A32,Transpose_Avg_me_youth!$A:$M,3,FALSE)</f>
        <v>-28.735882010268657</v>
      </c>
      <c r="G32" s="96">
        <f>$B32*VLOOKUP($A32,Transpose_Avg_me_youth!$A:$M,4,FALSE)</f>
        <v>-66.00699309025296</v>
      </c>
      <c r="H32" s="96">
        <f>$B32*VLOOKUP($A32,Transpose_Avg_me_youth!$A:$M,5,FALSE)</f>
        <v>-29.627786426617423</v>
      </c>
      <c r="I32" s="96">
        <f>$B32*VLOOKUP($A32,Transpose_Avg_me_youth!$A:$M,6,FALSE)</f>
        <v>-23.39050437024459</v>
      </c>
      <c r="J32" s="96">
        <f>$B32*VLOOKUP($A32,Transpose_Avg_me_youth!$A:$M,7,FALSE)</f>
        <v>-44.26160372356842</v>
      </c>
      <c r="K32" s="96">
        <f>$B32*VLOOKUP($A32,Transpose_Avg_me_youth!$A:$M,8,FALSE)</f>
        <v>-67.13418394471013</v>
      </c>
      <c r="L32" s="96">
        <f>$B32*VLOOKUP($A32,Transpose_Avg_me_youth!$A:$M,9,FALSE)</f>
        <v>-60.023349567099665</v>
      </c>
      <c r="M32" s="96">
        <f>$B32*VLOOKUP($A32,Transpose_Avg_me_youth!$A:$M,10,FALSE)</f>
        <v>-63.38835721704446</v>
      </c>
      <c r="N32" s="96">
        <f>$B32*VLOOKUP($A32,Transpose_Avg_me_youth!$A:$M,11,FALSE)</f>
        <v>-39.091567460317584</v>
      </c>
      <c r="O32" s="96">
        <f>$B32*VLOOKUP($A32,Transpose_Avg_me_youth!$A:$M,12,FALSE)</f>
        <v>-36.83703951309946</v>
      </c>
      <c r="P32" s="96">
        <f>$B32*VLOOKUP($A32,Transpose_Avg_me_youth!$A:$M,13,FALSE)</f>
        <v>-62.36179655758785</v>
      </c>
      <c r="Q32" s="96"/>
      <c r="R32" s="96"/>
      <c r="S32" s="96">
        <f>$B32*VLOOKUP($A32,Transpose_Avg_me_youth!$O:$AA,2,FALSE)</f>
        <v>-100.22093023255826</v>
      </c>
      <c r="T32" s="96">
        <f>$B32*VLOOKUP($A32,Transpose_Avg_me_youth!$O:$AA,3,FALSE)</f>
        <v>-66.81395348837218</v>
      </c>
      <c r="U32" s="96">
        <f>$B32*VLOOKUP($A32,Transpose_Avg_me_youth!$O:$AA,4,FALSE)</f>
        <v>0</v>
      </c>
      <c r="V32" s="96">
        <f>$B32*VLOOKUP($A32,Transpose_Avg_me_youth!$O:$AA,5,FALSE)</f>
        <v>0</v>
      </c>
      <c r="W32" s="96">
        <f>$B32*VLOOKUP($A32,Transpose_Avg_me_youth!$O:$AA,6,FALSE)</f>
        <v>0</v>
      </c>
      <c r="X32" s="96">
        <f>$B32*VLOOKUP($A32,Transpose_Avg_me_youth!$O:$AA,7,FALSE)</f>
        <v>-319.2222222222219</v>
      </c>
      <c r="Y32" s="96">
        <f>$B32*VLOOKUP($A32,Transpose_Avg_me_youth!$O:$AA,8,FALSE)</f>
        <v>0</v>
      </c>
      <c r="Z32" s="96">
        <f>$B32*VLOOKUP($A32,Transpose_Avg_me_youth!$O:$AA,9,FALSE)</f>
        <v>-99.06896551724152</v>
      </c>
      <c r="AA32" s="96">
        <f>$B32*VLOOKUP($A32,Transpose_Avg_me_youth!$O:$AA,10,FALSE)</f>
        <v>-638.4444444444438</v>
      </c>
      <c r="AB32" s="96">
        <f>$B32*VLOOKUP($A32,Transpose_Avg_me_youth!$O:$AA,11,FALSE)</f>
        <v>-151.2105263157894</v>
      </c>
      <c r="AC32" s="96">
        <f>$B32*VLOOKUP($A32,Transpose_Avg_me_youth!$O:$AA,12,FALSE)</f>
        <v>0</v>
      </c>
      <c r="AD32" s="96">
        <f>$B32*VLOOKUP($A32,Transpose_Avg_me_youth!$O:$AA,13,FALSE)</f>
        <v>0</v>
      </c>
    </row>
    <row r="33" spans="1:30" ht="15">
      <c r="A33" s="27" t="s">
        <v>314</v>
      </c>
      <c r="B33" s="95">
        <v>11152</v>
      </c>
      <c r="C33" s="168"/>
      <c r="D33" s="93"/>
      <c r="E33" s="96">
        <f>$B33*VLOOKUP($A33,Transpose_Avg_me_youth!$A:$M,2,FALSE)</f>
        <v>599.357734666667</v>
      </c>
      <c r="F33" s="96">
        <f>$B33*VLOOKUP($A33,Transpose_Avg_me_youth!$A:$M,3,FALSE)</f>
        <v>429.46956066666706</v>
      </c>
      <c r="G33" s="96">
        <f>$B33*VLOOKUP($A33,Transpose_Avg_me_youth!$A:$M,4,FALSE)</f>
        <v>409.67940733333296</v>
      </c>
      <c r="H33" s="96">
        <f>$B33*VLOOKUP($A33,Transpose_Avg_me_youth!$A:$M,5,FALSE)</f>
        <v>431.92764733333297</v>
      </c>
      <c r="I33" s="96">
        <f>$B33*VLOOKUP($A33,Transpose_Avg_me_youth!$A:$M,6,FALSE)</f>
        <v>349.52273133333296</v>
      </c>
      <c r="J33" s="96">
        <f>$B33*VLOOKUP($A33,Transpose_Avg_me_youth!$A:$M,7,FALSE)</f>
        <v>456.3472746666671</v>
      </c>
      <c r="K33" s="96">
        <f>$B33*VLOOKUP($A33,Transpose_Avg_me_youth!$A:$M,8,FALSE)</f>
        <v>491.573654666667</v>
      </c>
      <c r="L33" s="96">
        <f>$B33*VLOOKUP($A33,Transpose_Avg_me_youth!$A:$M,9,FALSE)</f>
        <v>412.88374866666703</v>
      </c>
      <c r="M33" s="96">
        <f>$B33*VLOOKUP($A33,Transpose_Avg_me_youth!$A:$M,10,FALSE)</f>
        <v>401.59141933333296</v>
      </c>
      <c r="N33" s="96">
        <f>$B33*VLOOKUP($A33,Transpose_Avg_me_youth!$A:$M,11,FALSE)</f>
        <v>416.69122733333296</v>
      </c>
      <c r="O33" s="96">
        <f>$B33*VLOOKUP($A33,Transpose_Avg_me_youth!$A:$M,12,FALSE)</f>
        <v>385.70725400000003</v>
      </c>
      <c r="P33" s="96">
        <f>$B33*VLOOKUP($A33,Transpose_Avg_me_youth!$A:$M,13,FALSE)</f>
        <v>471.76909666666705</v>
      </c>
      <c r="Q33" s="96"/>
      <c r="R33" s="96"/>
      <c r="S33" s="96">
        <f>$B33*VLOOKUP($A33,Transpose_Avg_me_youth!$O:$AA,2,FALSE)</f>
        <v>498.66168</v>
      </c>
      <c r="T33" s="96">
        <f>$B33*VLOOKUP($A33,Transpose_Avg_me_youth!$O:$AA,3,FALSE)</f>
        <v>445.054016</v>
      </c>
      <c r="U33" s="96">
        <f>$B33*VLOOKUP($A33,Transpose_Avg_me_youth!$O:$AA,4,FALSE)</f>
        <v>351.25454399999995</v>
      </c>
      <c r="V33" s="96">
        <f>$B33*VLOOKUP($A33,Transpose_Avg_me_youth!$O:$AA,5,FALSE)</f>
        <v>357.31007999999997</v>
      </c>
      <c r="W33" s="96">
        <f>$B33*VLOOKUP($A33,Transpose_Avg_me_youth!$O:$AA,6,FALSE)</f>
        <v>313.03664000000003</v>
      </c>
      <c r="X33" s="96">
        <f>$B33*VLOOKUP($A33,Transpose_Avg_me_youth!$O:$AA,7,FALSE)</f>
        <v>402.185728</v>
      </c>
      <c r="Y33" s="96">
        <f>$B33*VLOOKUP($A33,Transpose_Avg_me_youth!$O:$AA,8,FALSE)</f>
        <v>400.814032</v>
      </c>
      <c r="Z33" s="96">
        <f>$B33*VLOOKUP($A33,Transpose_Avg_me_youth!$O:$AA,9,FALSE)</f>
        <v>376.480368</v>
      </c>
      <c r="AA33" s="96">
        <f>$B33*VLOOKUP($A33,Transpose_Avg_me_youth!$O:$AA,10,FALSE)</f>
        <v>334.147376</v>
      </c>
      <c r="AB33" s="96">
        <f>$B33*VLOOKUP($A33,Transpose_Avg_me_youth!$O:$AA,11,FALSE)</f>
        <v>344.99827200000004</v>
      </c>
      <c r="AC33" s="96">
        <f>$B33*VLOOKUP($A33,Transpose_Avg_me_youth!$O:$AA,12,FALSE)</f>
        <v>334.994928</v>
      </c>
      <c r="AD33" s="96">
        <f>$B33*VLOOKUP($A33,Transpose_Avg_me_youth!$O:$AA,13,FALSE)</f>
        <v>381.465312</v>
      </c>
    </row>
    <row r="34" spans="1:30" ht="15">
      <c r="A34" s="27" t="s">
        <v>315</v>
      </c>
      <c r="B34" s="95">
        <v>866.70</v>
      </c>
      <c r="C34" s="168"/>
      <c r="D34" s="93"/>
      <c r="E34" s="96">
        <f>$B34*VLOOKUP($A34,Transpose_Avg_me_youth!$A:$M,2,FALSE)</f>
        <v>7.194657262499998</v>
      </c>
      <c r="F34" s="96">
        <f>$B34*VLOOKUP($A34,Transpose_Avg_me_youth!$A:$M,3,FALSE)</f>
        <v>3.6947059874999977</v>
      </c>
      <c r="G34" s="96">
        <f>$B34*VLOOKUP($A34,Transpose_Avg_me_youth!$A:$M,4,FALSE)</f>
        <v>5.9634376875</v>
      </c>
      <c r="H34" s="96">
        <f>$B34*VLOOKUP($A34,Transpose_Avg_me_youth!$A:$M,5,FALSE)</f>
        <v>11.56452255000003</v>
      </c>
      <c r="I34" s="96">
        <f>$B34*VLOOKUP($A34,Transpose_Avg_me_youth!$A:$M,6,FALSE)</f>
        <v>4.7045559375</v>
      </c>
      <c r="J34" s="96">
        <f>$B34*VLOOKUP($A34,Transpose_Avg_me_youth!$A:$M,7,FALSE)</f>
        <v>10.397185987500029</v>
      </c>
      <c r="K34" s="96">
        <f>$B34*VLOOKUP($A34,Transpose_Avg_me_youth!$A:$M,8,FALSE)</f>
        <v>12.03568233750003</v>
      </c>
      <c r="L34" s="96">
        <f>$B34*VLOOKUP($A34,Transpose_Avg_me_youth!$A:$M,9,FALSE)</f>
        <v>8.7249605625</v>
      </c>
      <c r="M34" s="96">
        <f>$B34*VLOOKUP($A34,Transpose_Avg_me_youth!$A:$M,10,FALSE)</f>
        <v>8.77234016250003</v>
      </c>
      <c r="N34" s="96">
        <f>$B34*VLOOKUP($A34,Transpose_Avg_me_youth!$A:$M,11,FALSE)</f>
        <v>4.499617500000003</v>
      </c>
      <c r="O34" s="96">
        <f>$B34*VLOOKUP($A34,Transpose_Avg_me_youth!$A:$M,12,FALSE)</f>
        <v>13.843654649999973</v>
      </c>
      <c r="P34" s="96">
        <f>$B34*VLOOKUP($A34,Transpose_Avg_me_youth!$A:$M,13,FALSE)</f>
        <v>0.9556089749999972</v>
      </c>
      <c r="Q34" s="96"/>
      <c r="R34" s="96"/>
      <c r="S34" s="96">
        <f>$B34*VLOOKUP($A34,Transpose_Avg_me_youth!$O:$AA,2,FALSE)</f>
        <v>7.939838700000001</v>
      </c>
      <c r="T34" s="96">
        <f>$B34*VLOOKUP($A34,Transpose_Avg_me_youth!$O:$AA,3,FALSE)</f>
        <v>4.307499</v>
      </c>
      <c r="U34" s="96">
        <f>$B34*VLOOKUP($A34,Transpose_Avg_me_youth!$O:$AA,4,FALSE)</f>
        <v>6.4170468000000005</v>
      </c>
      <c r="V34" s="96">
        <f>$B34*VLOOKUP($A34,Transpose_Avg_me_youth!$O:$AA,5,FALSE)</f>
        <v>11.4898419</v>
      </c>
      <c r="W34" s="96">
        <f>$B34*VLOOKUP($A34,Transpose_Avg_me_youth!$O:$AA,6,FALSE)</f>
        <v>4.566642300000001</v>
      </c>
      <c r="X34" s="96">
        <f>$B34*VLOOKUP($A34,Transpose_Avg_me_youth!$O:$AA,7,FALSE)</f>
        <v>12.146800500000001</v>
      </c>
      <c r="Y34" s="96">
        <f>$B34*VLOOKUP($A34,Transpose_Avg_me_youth!$O:$AA,8,FALSE)</f>
        <v>12.7552239</v>
      </c>
      <c r="Z34" s="96">
        <f>$B34*VLOOKUP($A34,Transpose_Avg_me_youth!$O:$AA,9,FALSE)</f>
        <v>7.861835699999999</v>
      </c>
      <c r="AA34" s="96">
        <f>$B34*VLOOKUP($A34,Transpose_Avg_me_youth!$O:$AA,10,FALSE)</f>
        <v>8.6964678</v>
      </c>
      <c r="AB34" s="96">
        <f>$B34*VLOOKUP($A34,Transpose_Avg_me_youth!$O:$AA,11,FALSE)</f>
        <v>4.2788979000000005</v>
      </c>
      <c r="AC34" s="96">
        <f>$B34*VLOOKUP($A34,Transpose_Avg_me_youth!$O:$AA,12,FALSE)</f>
        <v>14.065674300000001</v>
      </c>
      <c r="AD34" s="96">
        <f>$B34*VLOOKUP($A34,Transpose_Avg_me_youth!$O:$AA,13,FALSE)</f>
        <v>0.9715707000000001</v>
      </c>
    </row>
    <row r="35" spans="1:30" ht="15">
      <c r="A35" s="27" t="s">
        <v>320</v>
      </c>
      <c r="B35" s="95">
        <v>1322</v>
      </c>
      <c r="C35" s="168"/>
      <c r="D35" s="93"/>
      <c r="E35" s="96">
        <f>$B35*VLOOKUP($A35,Transpose_Avg_me_youth!$A:$M,2,FALSE)</f>
        <v>79.75950991666662</v>
      </c>
      <c r="F35" s="96">
        <f>$B35*VLOOKUP($A35,Transpose_Avg_me_youth!$A:$M,3,FALSE)</f>
        <v>49.37565341666662</v>
      </c>
      <c r="G35" s="96">
        <f>$B35*VLOOKUP($A35,Transpose_Avg_me_youth!$A:$M,4,FALSE)</f>
        <v>60.00299108333338</v>
      </c>
      <c r="H35" s="96">
        <f>$B35*VLOOKUP($A35,Transpose_Avg_me_youth!$A:$M,5,FALSE)</f>
        <v>52.116710250000004</v>
      </c>
      <c r="I35" s="96">
        <f>$B35*VLOOKUP($A35,Transpose_Avg_me_youth!$A:$M,6,FALSE)</f>
        <v>74.34140308333338</v>
      </c>
      <c r="J35" s="96">
        <f>$B35*VLOOKUP($A35,Transpose_Avg_me_youth!$A:$M,7,FALSE)</f>
        <v>50.83497616666662</v>
      </c>
      <c r="K35" s="96">
        <f>$B35*VLOOKUP($A35,Transpose_Avg_me_youth!$A:$M,8,FALSE)</f>
        <v>61.132309583333374</v>
      </c>
      <c r="L35" s="96">
        <f>$B35*VLOOKUP($A35,Transpose_Avg_me_youth!$A:$M,9,FALSE)</f>
        <v>68.69563683333338</v>
      </c>
      <c r="M35" s="96">
        <f>$B35*VLOOKUP($A35,Transpose_Avg_me_youth!$A:$M,10,FALSE)</f>
        <v>48.833523250000006</v>
      </c>
      <c r="N35" s="96">
        <f>$B35*VLOOKUP($A35,Transpose_Avg_me_youth!$A:$M,11,FALSE)</f>
        <v>64.79904183333338</v>
      </c>
      <c r="O35" s="96">
        <f>$B35*VLOOKUP($A35,Transpose_Avg_me_youth!$A:$M,12,FALSE)</f>
        <v>70.664205</v>
      </c>
      <c r="P35" s="96">
        <f>$B35*VLOOKUP($A35,Transpose_Avg_me_youth!$A:$M,13,FALSE)</f>
        <v>65.79841875</v>
      </c>
      <c r="Q35" s="96"/>
      <c r="R35" s="96"/>
      <c r="S35" s="96">
        <f>$B35*VLOOKUP($A35,Transpose_Avg_me_youth!$O:$AA,2,FALSE)</f>
        <v>84.45597</v>
      </c>
      <c r="T35" s="96">
        <f>$B35*VLOOKUP($A35,Transpose_Avg_me_youth!$O:$AA,3,FALSE)</f>
        <v>55.20407600000001</v>
      </c>
      <c r="U35" s="96">
        <f>$B35*VLOOKUP($A35,Transpose_Avg_me_youth!$O:$AA,4,FALSE)</f>
        <v>64.380078</v>
      </c>
      <c r="V35" s="96">
        <f>$B35*VLOOKUP($A35,Transpose_Avg_me_youth!$O:$AA,5,FALSE)</f>
        <v>62.367993999999996</v>
      </c>
      <c r="W35" s="96">
        <f>$B35*VLOOKUP($A35,Transpose_Avg_me_youth!$O:$AA,6,FALSE)</f>
        <v>75.800836</v>
      </c>
      <c r="X35" s="96">
        <f>$B35*VLOOKUP($A35,Transpose_Avg_me_youth!$O:$AA,7,FALSE)</f>
        <v>56.133441999999995</v>
      </c>
      <c r="Y35" s="96">
        <f>$B35*VLOOKUP($A35,Transpose_Avg_me_youth!$O:$AA,8,FALSE)</f>
        <v>70.92530000000001</v>
      </c>
      <c r="Z35" s="96">
        <f>$B35*VLOOKUP($A35,Transpose_Avg_me_youth!$O:$AA,9,FALSE)</f>
        <v>73.812548</v>
      </c>
      <c r="AA35" s="96">
        <f>$B35*VLOOKUP($A35,Transpose_Avg_me_youth!$O:$AA,10,FALSE)</f>
        <v>54.194068</v>
      </c>
      <c r="AB35" s="96">
        <f>$B35*VLOOKUP($A35,Transpose_Avg_me_youth!$O:$AA,11,FALSE)</f>
        <v>72.41916</v>
      </c>
      <c r="AC35" s="96">
        <f>$B35*VLOOKUP($A35,Transpose_Avg_me_youth!$O:$AA,12,FALSE)</f>
        <v>71.981578</v>
      </c>
      <c r="AD35" s="96">
        <f>$B35*VLOOKUP($A35,Transpose_Avg_me_youth!$O:$AA,13,FALSE)</f>
        <v>75.379118</v>
      </c>
    </row>
    <row r="36" spans="1:30" ht="15">
      <c r="A36" s="27" t="s">
        <v>321</v>
      </c>
      <c r="B36" s="95">
        <v>476.60</v>
      </c>
      <c r="C36" s="168"/>
      <c r="D36" s="93"/>
      <c r="E36" s="96">
        <f>$B36*VLOOKUP($A36,Transpose_Avg_me_youth!$A:$M,2,FALSE)</f>
        <v>68.4022476083335</v>
      </c>
      <c r="F36" s="96">
        <f>$B36*VLOOKUP($A36,Transpose_Avg_me_youth!$A:$M,3,FALSE)</f>
        <v>159.78322804166652</v>
      </c>
      <c r="G36" s="96">
        <f>$B36*VLOOKUP($A36,Transpose_Avg_me_youth!$A:$M,4,FALSE)</f>
        <v>113.770556225</v>
      </c>
      <c r="H36" s="96">
        <f>$B36*VLOOKUP($A36,Transpose_Avg_me_youth!$A:$M,5,FALSE)</f>
        <v>123.05492280833349</v>
      </c>
      <c r="I36" s="96">
        <f>$B36*VLOOKUP($A36,Transpose_Avg_me_youth!$A:$M,6,FALSE)</f>
        <v>42.30921180000001</v>
      </c>
      <c r="J36" s="96">
        <f>$B36*VLOOKUP($A36,Transpose_Avg_me_youth!$A:$M,7,FALSE)</f>
        <v>83.08428791666651</v>
      </c>
      <c r="K36" s="96">
        <f>$B36*VLOOKUP($A36,Transpose_Avg_me_youth!$A:$M,8,FALSE)</f>
        <v>74.46209745833349</v>
      </c>
      <c r="L36" s="96">
        <f>$B36*VLOOKUP($A36,Transpose_Avg_me_youth!$A:$M,9,FALSE)</f>
        <v>70.77013541666652</v>
      </c>
      <c r="M36" s="96">
        <f>$B36*VLOOKUP($A36,Transpose_Avg_me_youth!$A:$M,10,FALSE)</f>
        <v>140.8017791333335</v>
      </c>
      <c r="N36" s="96">
        <f>$B36*VLOOKUP($A36,Transpose_Avg_me_youth!$A:$M,11,FALSE)</f>
        <v>85.704654575</v>
      </c>
      <c r="O36" s="96">
        <f>$B36*VLOOKUP($A36,Transpose_Avg_me_youth!$A:$M,12,FALSE)</f>
        <v>98.75866900000001</v>
      </c>
      <c r="P36" s="96">
        <f>$B36*VLOOKUP($A36,Transpose_Avg_me_youth!$A:$M,13,FALSE)</f>
        <v>42.62974515833335</v>
      </c>
      <c r="Q36" s="96"/>
      <c r="R36" s="96"/>
      <c r="S36" s="96">
        <f>$B36*VLOOKUP($A36,Transpose_Avg_me_youth!$O:$AA,2,FALSE)</f>
        <v>67.503241</v>
      </c>
      <c r="T36" s="96">
        <f>$B36*VLOOKUP($A36,Transpose_Avg_me_youth!$O:$AA,3,FALSE)</f>
        <v>151.2709336</v>
      </c>
      <c r="U36" s="96">
        <f>$B36*VLOOKUP($A36,Transpose_Avg_me_youth!$O:$AA,4,FALSE)</f>
        <v>110.4005772</v>
      </c>
      <c r="V36" s="96">
        <f>$B36*VLOOKUP($A36,Transpose_Avg_me_youth!$O:$AA,5,FALSE)</f>
        <v>118.9064574</v>
      </c>
      <c r="W36" s="96">
        <f>$B36*VLOOKUP($A36,Transpose_Avg_me_youth!$O:$AA,6,FALSE)</f>
        <v>41.301679400000005</v>
      </c>
      <c r="X36" s="96">
        <f>$B36*VLOOKUP($A36,Transpose_Avg_me_youth!$O:$AA,7,FALSE)</f>
        <v>82.52329</v>
      </c>
      <c r="Y36" s="96">
        <f>$B36*VLOOKUP($A36,Transpose_Avg_me_youth!$O:$AA,8,FALSE)</f>
        <v>74.2395054</v>
      </c>
      <c r="Z36" s="96">
        <f>$B36*VLOOKUP($A36,Transpose_Avg_me_youth!$O:$AA,9,FALSE)</f>
        <v>71.8565054</v>
      </c>
      <c r="AA36" s="96">
        <f>$B36*VLOOKUP($A36,Transpose_Avg_me_youth!$O:$AA,10,FALSE)</f>
        <v>139.1209698</v>
      </c>
      <c r="AB36" s="96">
        <f>$B36*VLOOKUP($A36,Transpose_Avg_me_youth!$O:$AA,11,FALSE)</f>
        <v>78.5975358</v>
      </c>
      <c r="AC36" s="96">
        <f>$B36*VLOOKUP($A36,Transpose_Avg_me_youth!$O:$AA,12,FALSE)</f>
        <v>99.50693100000001</v>
      </c>
      <c r="AD36" s="96">
        <f>$B36*VLOOKUP($A36,Transpose_Avg_me_youth!$O:$AA,13,FALSE)</f>
        <v>43.248590400000005</v>
      </c>
    </row>
    <row r="37" spans="1:30" ht="15">
      <c r="A37" s="27" t="s">
        <v>311</v>
      </c>
      <c r="B37" s="95">
        <v>-17128</v>
      </c>
      <c r="C37" s="168"/>
      <c r="D37" s="93"/>
      <c r="E37" s="96">
        <f>$B37*VLOOKUP($A37,Transpose_Avg_me_youth!$A:$M,2,FALSE)</f>
        <v>-3632.7053530000003</v>
      </c>
      <c r="F37" s="96">
        <f>$B37*VLOOKUP($A37,Transpose_Avg_me_youth!$A:$M,3,FALSE)</f>
        <v>-2884.819083333328</v>
      </c>
      <c r="G37" s="96">
        <f>$B37*VLOOKUP($A37,Transpose_Avg_me_youth!$A:$M,4,FALSE)</f>
        <v>-3381.571048666672</v>
      </c>
      <c r="H37" s="96">
        <f>$B37*VLOOKUP($A37,Transpose_Avg_me_youth!$A:$M,5,FALSE)</f>
        <v>-2854.9970943333274</v>
      </c>
      <c r="I37" s="96">
        <f>$B37*VLOOKUP($A37,Transpose_Avg_me_youth!$A:$M,6,FALSE)</f>
        <v>-4563.112586333327</v>
      </c>
      <c r="J37" s="96">
        <f>$B37*VLOOKUP($A37,Transpose_Avg_me_youth!$A:$M,7,FALSE)</f>
        <v>-3191.4552443333278</v>
      </c>
      <c r="K37" s="96">
        <f>$B37*VLOOKUP($A37,Transpose_Avg_me_youth!$A:$M,8,FALSE)</f>
        <v>-3522.67294</v>
      </c>
      <c r="L37" s="96">
        <f>$B37*VLOOKUP($A37,Transpose_Avg_me_youth!$A:$M,9,FALSE)</f>
        <v>-2724.1991223333275</v>
      </c>
      <c r="M37" s="96">
        <f>$B37*VLOOKUP($A37,Transpose_Avg_me_youth!$A:$M,10,FALSE)</f>
        <v>-3251.1134956666724</v>
      </c>
      <c r="N37" s="96">
        <f>$B37*VLOOKUP($A37,Transpose_Avg_me_youth!$A:$M,11,FALSE)</f>
        <v>-4119.436011</v>
      </c>
      <c r="O37" s="96">
        <f>$B37*VLOOKUP($A37,Transpose_Avg_me_youth!$A:$M,12,FALSE)</f>
        <v>-3426.816088</v>
      </c>
      <c r="P37" s="96">
        <f>$B37*VLOOKUP($A37,Transpose_Avg_me_youth!$A:$M,13,FALSE)</f>
        <v>-3392.592916666672</v>
      </c>
      <c r="Q37" s="96"/>
      <c r="R37" s="96"/>
      <c r="S37" s="96">
        <f>$B37*VLOOKUP($A37,Transpose_Avg_me_youth!$O:$AA,2,FALSE)</f>
        <v>-3595.132944</v>
      </c>
      <c r="T37" s="96">
        <f>$B37*VLOOKUP($A37,Transpose_Avg_me_youth!$O:$AA,3,FALSE)</f>
        <v>-2953.672216</v>
      </c>
      <c r="U37" s="96">
        <f>$B37*VLOOKUP($A37,Transpose_Avg_me_youth!$O:$AA,4,FALSE)</f>
        <v>-3447.797888</v>
      </c>
      <c r="V37" s="96">
        <f>$B37*VLOOKUP($A37,Transpose_Avg_me_youth!$O:$AA,5,FALSE)</f>
        <v>-2835.214968</v>
      </c>
      <c r="W37" s="96">
        <f>$B37*VLOOKUP($A37,Transpose_Avg_me_youth!$O:$AA,6,FALSE)</f>
        <v>-4593.352784000001</v>
      </c>
      <c r="X37" s="96">
        <f>$B37*VLOOKUP($A37,Transpose_Avg_me_youth!$O:$AA,7,FALSE)</f>
        <v>-3180.92652</v>
      </c>
      <c r="Y37" s="96">
        <f>$B37*VLOOKUP($A37,Transpose_Avg_me_youth!$O:$AA,8,FALSE)</f>
        <v>-3499.027736</v>
      </c>
      <c r="Z37" s="96">
        <f>$B37*VLOOKUP($A37,Transpose_Avg_me_youth!$O:$AA,9,FALSE)</f>
        <v>-2656.227368</v>
      </c>
      <c r="AA37" s="96">
        <f>$B37*VLOOKUP($A37,Transpose_Avg_me_youth!$O:$AA,10,FALSE)</f>
        <v>-3291.419248</v>
      </c>
      <c r="AB37" s="96">
        <f>$B37*VLOOKUP($A37,Transpose_Avg_me_youth!$O:$AA,11,FALSE)</f>
        <v>-4297.689248</v>
      </c>
      <c r="AC37" s="96">
        <f>$B37*VLOOKUP($A37,Transpose_Avg_me_youth!$O:$AA,12,FALSE)</f>
        <v>-3331.0876959999996</v>
      </c>
      <c r="AD37" s="96">
        <f>$B37*VLOOKUP($A37,Transpose_Avg_me_youth!$O:$AA,13,FALSE)</f>
        <v>-3267.42292</v>
      </c>
    </row>
    <row r="38" spans="1:30" ht="15">
      <c r="A38" s="27" t="s">
        <v>340</v>
      </c>
      <c r="B38" s="95">
        <v>-3489</v>
      </c>
      <c r="C38" s="168"/>
      <c r="D38" s="93"/>
      <c r="E38" s="96">
        <f>$B38*VLOOKUP($A38,Transpose_Avg_me_youth!$A:$M,2,FALSE)</f>
        <v>-114.04378000000011</v>
      </c>
      <c r="F38" s="96">
        <f>$B38*VLOOKUP($A38,Transpose_Avg_me_youth!$A:$M,3,FALSE)</f>
        <v>-105.31037687500012</v>
      </c>
      <c r="G38" s="96">
        <f>$B38*VLOOKUP($A38,Transpose_Avg_me_youth!$A:$M,4,FALSE)</f>
        <v>-150.0182775</v>
      </c>
      <c r="H38" s="96">
        <f>$B38*VLOOKUP($A38,Transpose_Avg_me_youth!$A:$M,5,FALSE)</f>
        <v>-111.7183615000001</v>
      </c>
      <c r="I38" s="96">
        <f>$B38*VLOOKUP($A38,Transpose_Avg_me_youth!$A:$M,6,FALSE)</f>
        <v>-229.56718675000013</v>
      </c>
      <c r="J38" s="96">
        <f>$B38*VLOOKUP($A38,Transpose_Avg_me_youth!$A:$M,7,FALSE)</f>
        <v>-131.35823325</v>
      </c>
      <c r="K38" s="96">
        <f>$B38*VLOOKUP($A38,Transpose_Avg_me_youth!$A:$M,8,FALSE)</f>
        <v>-127.65306062500012</v>
      </c>
      <c r="L38" s="96">
        <f>$B38*VLOOKUP($A38,Transpose_Avg_me_youth!$A:$M,9,FALSE)</f>
        <v>-116.7337990000001</v>
      </c>
      <c r="M38" s="96">
        <f>$B38*VLOOKUP($A38,Transpose_Avg_me_youth!$A:$M,10,FALSE)</f>
        <v>-90.92450299999989</v>
      </c>
      <c r="N38" s="96">
        <f>$B38*VLOOKUP($A38,Transpose_Avg_me_youth!$A:$M,11,FALSE)</f>
        <v>-140.488074</v>
      </c>
      <c r="O38" s="96">
        <f>$B38*VLOOKUP($A38,Transpose_Avg_me_youth!$A:$M,12,FALSE)</f>
        <v>-108.51051675</v>
      </c>
      <c r="P38" s="96">
        <f>$B38*VLOOKUP($A38,Transpose_Avg_me_youth!$A:$M,13,FALSE)</f>
        <v>-215.42903187499988</v>
      </c>
      <c r="Q38" s="96"/>
      <c r="R38" s="96"/>
      <c r="S38" s="96">
        <f>$B38*VLOOKUP($A38,Transpose_Avg_me_youth!$O:$AA,2,FALSE)</f>
        <v>-115.081176</v>
      </c>
      <c r="T38" s="96">
        <f>$B38*VLOOKUP($A38,Transpose_Avg_me_youth!$O:$AA,3,FALSE)</f>
        <v>-107.429799</v>
      </c>
      <c r="U38" s="96">
        <f>$B38*VLOOKUP($A38,Transpose_Avg_me_youth!$O:$AA,4,FALSE)</f>
        <v>-145.35871799999998</v>
      </c>
      <c r="V38" s="96">
        <f>$B38*VLOOKUP($A38,Transpose_Avg_me_youth!$O:$AA,5,FALSE)</f>
        <v>-109.93490100000001</v>
      </c>
      <c r="W38" s="96">
        <f>$B38*VLOOKUP($A38,Transpose_Avg_me_youth!$O:$AA,6,FALSE)</f>
        <v>-221.708505</v>
      </c>
      <c r="X38" s="96">
        <f>$B38*VLOOKUP($A38,Transpose_Avg_me_youth!$O:$AA,7,FALSE)</f>
        <v>-124.79455200000001</v>
      </c>
      <c r="Y38" s="96">
        <f>$B38*VLOOKUP($A38,Transpose_Avg_me_youth!$O:$AA,8,FALSE)</f>
        <v>-125.31441299999999</v>
      </c>
      <c r="Z38" s="96">
        <f>$B38*VLOOKUP($A38,Transpose_Avg_me_youth!$O:$AA,9,FALSE)</f>
        <v>-113.081979</v>
      </c>
      <c r="AA38" s="96">
        <f>$B38*VLOOKUP($A38,Transpose_Avg_me_youth!$O:$AA,10,FALSE)</f>
        <v>-92.064243</v>
      </c>
      <c r="AB38" s="96">
        <f>$B38*VLOOKUP($A38,Transpose_Avg_me_youth!$O:$AA,11,FALSE)</f>
        <v>-143.533971</v>
      </c>
      <c r="AC38" s="96">
        <f>$B38*VLOOKUP($A38,Transpose_Avg_me_youth!$O:$AA,12,FALSE)</f>
        <v>-112.13994900000002</v>
      </c>
      <c r="AD38" s="96">
        <f>$B38*VLOOKUP($A38,Transpose_Avg_me_youth!$O:$AA,13,FALSE)</f>
        <v>-203.593617</v>
      </c>
    </row>
    <row r="39" spans="1:30" ht="15">
      <c r="A39" s="27" t="s">
        <v>292</v>
      </c>
      <c r="B39" s="95">
        <v>-5355</v>
      </c>
      <c r="C39" s="168"/>
      <c r="D39" s="93"/>
      <c r="E39" s="96">
        <f>$B39*VLOOKUP($A39,Transpose_Avg_me_youth!$A:$M,2,FALSE)</f>
        <v>-468.38132250000024</v>
      </c>
      <c r="F39" s="96">
        <f>$B39*VLOOKUP($A39,Transpose_Avg_me_youth!$A:$M,3,FALSE)</f>
        <v>-428.2357799999998</v>
      </c>
      <c r="G39" s="96">
        <f>$B39*VLOOKUP($A39,Transpose_Avg_me_youth!$A:$M,4,FALSE)</f>
        <v>-433.69431000000014</v>
      </c>
      <c r="H39" s="96">
        <f>$B39*VLOOKUP($A39,Transpose_Avg_me_youth!$A:$M,5,FALSE)</f>
        <v>-341.879265</v>
      </c>
      <c r="I39" s="96">
        <f>$B39*VLOOKUP($A39,Transpose_Avg_me_youth!$A:$M,6,FALSE)</f>
        <v>-701.1308193750001</v>
      </c>
      <c r="J39" s="96">
        <f>$B39*VLOOKUP($A39,Transpose_Avg_me_youth!$A:$M,7,FALSE)</f>
        <v>-408.38948062499986</v>
      </c>
      <c r="K39" s="96">
        <f>$B39*VLOOKUP($A39,Transpose_Avg_me_youth!$A:$M,8,FALSE)</f>
        <v>-312.6164212500002</v>
      </c>
      <c r="L39" s="96">
        <f>$B39*VLOOKUP($A39,Transpose_Avg_me_youth!$A:$M,9,FALSE)</f>
        <v>-392.681480625</v>
      </c>
      <c r="M39" s="96">
        <f>$B39*VLOOKUP($A39,Transpose_Avg_me_youth!$A:$M,10,FALSE)</f>
        <v>-477.3000750000002</v>
      </c>
      <c r="N39" s="96">
        <f>$B39*VLOOKUP($A39,Transpose_Avg_me_youth!$A:$M,11,FALSE)</f>
        <v>-407.8604512500002</v>
      </c>
      <c r="O39" s="96">
        <f>$B39*VLOOKUP($A39,Transpose_Avg_me_youth!$A:$M,12,FALSE)</f>
        <v>-542.218516875</v>
      </c>
      <c r="P39" s="96">
        <f>$B39*VLOOKUP($A39,Transpose_Avg_me_youth!$A:$M,13,FALSE)</f>
        <v>-933.0248549999982</v>
      </c>
      <c r="Q39" s="96"/>
      <c r="R39" s="96"/>
      <c r="S39" s="96">
        <f>$B39*VLOOKUP($A39,Transpose_Avg_me_youth!$O:$AA,2,FALSE)</f>
        <v>-514.203165</v>
      </c>
      <c r="T39" s="96">
        <f>$B39*VLOOKUP($A39,Transpose_Avg_me_youth!$O:$AA,3,FALSE)</f>
        <v>-406.04287500000004</v>
      </c>
      <c r="U39" s="96">
        <f>$B39*VLOOKUP($A39,Transpose_Avg_me_youth!$O:$AA,4,FALSE)</f>
        <v>-446.633775</v>
      </c>
      <c r="V39" s="96">
        <f>$B39*VLOOKUP($A39,Transpose_Avg_me_youth!$O:$AA,5,FALSE)</f>
        <v>-356.294925</v>
      </c>
      <c r="W39" s="96">
        <f>$B39*VLOOKUP($A39,Transpose_Avg_me_youth!$O:$AA,6,FALSE)</f>
        <v>-674.3658599999999</v>
      </c>
      <c r="X39" s="96">
        <f>$B39*VLOOKUP($A39,Transpose_Avg_me_youth!$O:$AA,7,FALSE)</f>
        <v>-403.88481</v>
      </c>
      <c r="Y39" s="96">
        <f>$B39*VLOOKUP($A39,Transpose_Avg_me_youth!$O:$AA,8,FALSE)</f>
        <v>-293.662845</v>
      </c>
      <c r="Z39" s="96">
        <f>$B39*VLOOKUP($A39,Transpose_Avg_me_youth!$O:$AA,9,FALSE)</f>
        <v>-399.40803</v>
      </c>
      <c r="AA39" s="96">
        <f>$B39*VLOOKUP($A39,Transpose_Avg_me_youth!$O:$AA,10,FALSE)</f>
        <v>-434.906325</v>
      </c>
      <c r="AB39" s="96">
        <f>$B39*VLOOKUP($A39,Transpose_Avg_me_youth!$O:$AA,11,FALSE)</f>
        <v>-408.463335</v>
      </c>
      <c r="AC39" s="96">
        <f>$B39*VLOOKUP($A39,Transpose_Avg_me_youth!$O:$AA,12,FALSE)</f>
        <v>-533.27232</v>
      </c>
      <c r="AD39" s="96">
        <f>$B39*VLOOKUP($A39,Transpose_Avg_me_youth!$O:$AA,13,FALSE)</f>
        <v>-943.7919750000001</v>
      </c>
    </row>
    <row r="40" spans="1:30" ht="15">
      <c r="A40" s="27" t="s">
        <v>263</v>
      </c>
      <c r="B40" s="95">
        <v>-260792</v>
      </c>
      <c r="C40" s="168"/>
      <c r="D40" s="93"/>
      <c r="E40" s="96">
        <f>$B40*VLOOKUP($A40,Transpose_Avg_me_youth!$A:$M,2,FALSE)</f>
        <v>-62697.64583366658</v>
      </c>
      <c r="F40" s="96">
        <f>$B40*VLOOKUP($A40,Transpose_Avg_me_youth!$A:$M,3,FALSE)</f>
        <v>-53364.736861333426</v>
      </c>
      <c r="G40" s="96">
        <f>$B40*VLOOKUP($A40,Transpose_Avg_me_youth!$A:$M,4,FALSE)</f>
        <v>-58756.87225333342</v>
      </c>
      <c r="H40" s="96">
        <f>$B40*VLOOKUP($A40,Transpose_Avg_me_youth!$A:$M,5,FALSE)</f>
        <v>-64167.36088233342</v>
      </c>
      <c r="I40" s="96">
        <f>$B40*VLOOKUP($A40,Transpose_Avg_me_youth!$A:$M,6,FALSE)</f>
        <v>-50128.949255</v>
      </c>
      <c r="J40" s="96">
        <f>$B40*VLOOKUP($A40,Transpose_Avg_me_youth!$A:$M,7,FALSE)</f>
        <v>-77425.950098</v>
      </c>
      <c r="K40" s="96">
        <f>$B40*VLOOKUP($A40,Transpose_Avg_me_youth!$A:$M,8,FALSE)</f>
        <v>-69566.005208</v>
      </c>
      <c r="L40" s="96">
        <f>$B40*VLOOKUP($A40,Transpose_Avg_me_youth!$A:$M,9,FALSE)</f>
        <v>-74310.24634133342</v>
      </c>
      <c r="M40" s="96">
        <f>$B40*VLOOKUP($A40,Transpose_Avg_me_youth!$A:$M,10,FALSE)</f>
        <v>-48386.58703666658</v>
      </c>
      <c r="N40" s="96">
        <f>$B40*VLOOKUP($A40,Transpose_Avg_me_youth!$A:$M,11,FALSE)</f>
        <v>-55565.223693</v>
      </c>
      <c r="O40" s="96">
        <f>$B40*VLOOKUP($A40,Transpose_Avg_me_youth!$A:$M,12,FALSE)</f>
        <v>-58757.969753</v>
      </c>
      <c r="P40" s="96">
        <f>$B40*VLOOKUP($A40,Transpose_Avg_me_youth!$A:$M,13,FALSE)</f>
        <v>-62462.59617733342</v>
      </c>
      <c r="Q40" s="96"/>
      <c r="R40" s="96"/>
      <c r="S40" s="96">
        <f>$B40*VLOOKUP($A40,Transpose_Avg_me_youth!$O:$AA,2,FALSE)</f>
        <v>-59249.33448</v>
      </c>
      <c r="T40" s="96">
        <f>$B40*VLOOKUP($A40,Transpose_Avg_me_youth!$O:$AA,3,FALSE)</f>
        <v>-52880.533048000005</v>
      </c>
      <c r="U40" s="96">
        <f>$B40*VLOOKUP($A40,Transpose_Avg_me_youth!$O:$AA,4,FALSE)</f>
        <v>-57214.635296</v>
      </c>
      <c r="V40" s="96">
        <f>$B40*VLOOKUP($A40,Transpose_Avg_me_youth!$O:$AA,5,FALSE)</f>
        <v>-62839.657944</v>
      </c>
      <c r="W40" s="96">
        <f>$B40*VLOOKUP($A40,Transpose_Avg_me_youth!$O:$AA,6,FALSE)</f>
        <v>-50588.953744</v>
      </c>
      <c r="X40" s="96">
        <f>$B40*VLOOKUP($A40,Transpose_Avg_me_youth!$O:$AA,7,FALSE)</f>
        <v>-75410.61472</v>
      </c>
      <c r="Y40" s="96">
        <f>$B40*VLOOKUP($A40,Transpose_Avg_me_youth!$O:$AA,8,FALSE)</f>
        <v>-67428.032392</v>
      </c>
      <c r="Z40" s="96">
        <f>$B40*VLOOKUP($A40,Transpose_Avg_me_youth!$O:$AA,9,FALSE)</f>
        <v>-73648.443176</v>
      </c>
      <c r="AA40" s="96">
        <f>$B40*VLOOKUP($A40,Transpose_Avg_me_youth!$O:$AA,10,FALSE)</f>
        <v>-48672.654128</v>
      </c>
      <c r="AB40" s="96">
        <f>$B40*VLOOKUP($A40,Transpose_Avg_me_youth!$O:$AA,11,FALSE)</f>
        <v>-55785.495136</v>
      </c>
      <c r="AC40" s="96">
        <f>$B40*VLOOKUP($A40,Transpose_Avg_me_youth!$O:$AA,12,FALSE)</f>
        <v>-57033.124063999996</v>
      </c>
      <c r="AD40" s="96">
        <f>$B40*VLOOKUP($A40,Transpose_Avg_me_youth!$O:$AA,13,FALSE)</f>
        <v>-63117.662216</v>
      </c>
    </row>
    <row r="41" spans="1:30" ht="15">
      <c r="A41" s="27" t="s">
        <v>267</v>
      </c>
      <c r="B41" s="95">
        <v>-135053</v>
      </c>
      <c r="C41" s="168"/>
      <c r="D41" s="93"/>
      <c r="E41" s="96">
        <f>$B41*VLOOKUP($A41,Transpose_Avg_me_youth!$A:$M,2,FALSE)</f>
        <v>-16532.92940841662</v>
      </c>
      <c r="F41" s="96">
        <f>$B41*VLOOKUP($A41,Transpose_Avg_me_youth!$A:$M,3,FALSE)</f>
        <v>-10539.389812583337</v>
      </c>
      <c r="G41" s="96">
        <f>$B41*VLOOKUP($A41,Transpose_Avg_me_youth!$A:$M,4,FALSE)</f>
        <v>-12238.823610875</v>
      </c>
      <c r="H41" s="96">
        <f>$B41*VLOOKUP($A41,Transpose_Avg_me_youth!$A:$M,5,FALSE)</f>
        <v>-13339.08352025</v>
      </c>
      <c r="I41" s="96">
        <f>$B41*VLOOKUP($A41,Transpose_Avg_me_youth!$A:$M,6,FALSE)</f>
        <v>-15946.653081</v>
      </c>
      <c r="J41" s="96">
        <f>$B41*VLOOKUP($A41,Transpose_Avg_me_youth!$A:$M,7,FALSE)</f>
        <v>-13623.347576416621</v>
      </c>
      <c r="K41" s="96">
        <f>$B41*VLOOKUP($A41,Transpose_Avg_me_youth!$A:$M,8,FALSE)</f>
        <v>-14434.58843858338</v>
      </c>
      <c r="L41" s="96">
        <f>$B41*VLOOKUP($A41,Transpose_Avg_me_youth!$A:$M,9,FALSE)</f>
        <v>-16312.81552725</v>
      </c>
      <c r="M41" s="96">
        <f>$B41*VLOOKUP($A41,Transpose_Avg_me_youth!$A:$M,10,FALSE)</f>
        <v>-13304.740667791662</v>
      </c>
      <c r="N41" s="96">
        <f>$B41*VLOOKUP($A41,Transpose_Avg_me_youth!$A:$M,11,FALSE)</f>
        <v>-15768.906451375</v>
      </c>
      <c r="O41" s="96">
        <f>$B41*VLOOKUP($A41,Transpose_Avg_me_youth!$A:$M,12,FALSE)</f>
        <v>-12672.844562416663</v>
      </c>
      <c r="P41" s="96">
        <f>$B41*VLOOKUP($A41,Transpose_Avg_me_youth!$A:$M,13,FALSE)</f>
        <v>-12104.76099954166</v>
      </c>
      <c r="Q41" s="96"/>
      <c r="R41" s="96"/>
      <c r="S41" s="96">
        <f>$B41*VLOOKUP($A41,Transpose_Avg_me_youth!$O:$AA,2,FALSE)</f>
        <v>-16803.969525</v>
      </c>
      <c r="T41" s="96">
        <f>$B41*VLOOKUP($A41,Transpose_Avg_me_youth!$O:$AA,3,FALSE)</f>
        <v>-12072.927882</v>
      </c>
      <c r="U41" s="96">
        <f>$B41*VLOOKUP($A41,Transpose_Avg_me_youth!$O:$AA,4,FALSE)</f>
        <v>-12667.296135</v>
      </c>
      <c r="V41" s="96">
        <f>$B41*VLOOKUP($A41,Transpose_Avg_me_youth!$O:$AA,5,FALSE)</f>
        <v>-14036.463448999999</v>
      </c>
      <c r="W41" s="96">
        <f>$B41*VLOOKUP($A41,Transpose_Avg_me_youth!$O:$AA,6,FALSE)</f>
        <v>-16570.057729</v>
      </c>
      <c r="X41" s="96">
        <f>$B41*VLOOKUP($A41,Transpose_Avg_me_youth!$O:$AA,7,FALSE)</f>
        <v>-13915.726067000001</v>
      </c>
      <c r="Y41" s="96">
        <f>$B41*VLOOKUP($A41,Transpose_Avg_me_youth!$O:$AA,8,FALSE)</f>
        <v>-14839.353534</v>
      </c>
      <c r="Z41" s="96">
        <f>$B41*VLOOKUP($A41,Transpose_Avg_me_youth!$O:$AA,9,FALSE)</f>
        <v>-16808.966486</v>
      </c>
      <c r="AA41" s="96">
        <f>$B41*VLOOKUP($A41,Transpose_Avg_me_youth!$O:$AA,10,FALSE)</f>
        <v>-13586.736959</v>
      </c>
      <c r="AB41" s="96">
        <f>$B41*VLOOKUP($A41,Transpose_Avg_me_youth!$O:$AA,11,FALSE)</f>
        <v>-15991.895836</v>
      </c>
      <c r="AC41" s="96">
        <f>$B41*VLOOKUP($A41,Transpose_Avg_me_youth!$O:$AA,12,FALSE)</f>
        <v>-13637.111728</v>
      </c>
      <c r="AD41" s="96">
        <f>$B41*VLOOKUP($A41,Transpose_Avg_me_youth!$O:$AA,13,FALSE)</f>
        <v>-12393.138545</v>
      </c>
    </row>
    <row r="42" spans="1:30" ht="15">
      <c r="A42" s="27" t="s">
        <v>271</v>
      </c>
      <c r="B42" s="95">
        <v>-171963</v>
      </c>
      <c r="C42" s="168"/>
      <c r="D42" s="93"/>
      <c r="E42" s="96">
        <f>$B42*VLOOKUP($A42,Transpose_Avg_me_youth!$A:$M,2,FALSE)</f>
        <v>-6218.798280749994</v>
      </c>
      <c r="F42" s="96">
        <f>$B42*VLOOKUP($A42,Transpose_Avg_me_youth!$A:$M,3,FALSE)</f>
        <v>-4406.702342625</v>
      </c>
      <c r="G42" s="96">
        <f>$B42*VLOOKUP($A42,Transpose_Avg_me_youth!$A:$M,4,FALSE)</f>
        <v>-5066.316585000005</v>
      </c>
      <c r="H42" s="96">
        <f>$B42*VLOOKUP($A42,Transpose_Avg_me_youth!$A:$M,5,FALSE)</f>
        <v>-4595.094974250005</v>
      </c>
      <c r="I42" s="96">
        <f>$B42*VLOOKUP($A42,Transpose_Avg_me_youth!$A:$M,6,FALSE)</f>
        <v>-4705.1871198750005</v>
      </c>
      <c r="J42" s="96">
        <f>$B42*VLOOKUP($A42,Transpose_Avg_me_youth!$A:$M,7,FALSE)</f>
        <v>-4410.8581151250055</v>
      </c>
      <c r="K42" s="96">
        <f>$B42*VLOOKUP($A42,Transpose_Avg_me_youth!$A:$M,8,FALSE)</f>
        <v>-4578.464719124994</v>
      </c>
      <c r="L42" s="96">
        <f>$B42*VLOOKUP($A42,Transpose_Avg_me_youth!$A:$M,9,FALSE)</f>
        <v>-4341.42088875</v>
      </c>
      <c r="M42" s="96">
        <f>$B42*VLOOKUP($A42,Transpose_Avg_me_youth!$A:$M,10,FALSE)</f>
        <v>-3342.8819036250056</v>
      </c>
      <c r="N42" s="96">
        <f>$B42*VLOOKUP($A42,Transpose_Avg_me_youth!$A:$M,11,FALSE)</f>
        <v>-4123.214171999994</v>
      </c>
      <c r="O42" s="96">
        <f>$B42*VLOOKUP($A42,Transpose_Avg_me_youth!$A:$M,12,FALSE)</f>
        <v>-4903.302826124995</v>
      </c>
      <c r="P42" s="96">
        <f>$B42*VLOOKUP($A42,Transpose_Avg_me_youth!$A:$M,13,FALSE)</f>
        <v>-5587.371640124994</v>
      </c>
      <c r="Q42" s="96"/>
      <c r="R42" s="96"/>
      <c r="S42" s="96">
        <f>$B42*VLOOKUP($A42,Transpose_Avg_me_youth!$O:$AA,2,FALSE)</f>
        <v>-6786.003906</v>
      </c>
      <c r="T42" s="96">
        <f>$B42*VLOOKUP($A42,Transpose_Avg_me_youth!$O:$AA,3,FALSE)</f>
        <v>-4644.548667</v>
      </c>
      <c r="U42" s="96">
        <f>$B42*VLOOKUP($A42,Transpose_Avg_me_youth!$O:$AA,4,FALSE)</f>
        <v>-5348.0493</v>
      </c>
      <c r="V42" s="96">
        <f>$B42*VLOOKUP($A42,Transpose_Avg_me_youth!$O:$AA,5,FALSE)</f>
        <v>-4681.004823</v>
      </c>
      <c r="W42" s="96">
        <f>$B42*VLOOKUP($A42,Transpose_Avg_me_youth!$O:$AA,6,FALSE)</f>
        <v>-4870.164123</v>
      </c>
      <c r="X42" s="96">
        <f>$B42*VLOOKUP($A42,Transpose_Avg_me_youth!$O:$AA,7,FALSE)</f>
        <v>-4777.13214</v>
      </c>
      <c r="Y42" s="96">
        <f>$B42*VLOOKUP($A42,Transpose_Avg_me_youth!$O:$AA,8,FALSE)</f>
        <v>-5078.755242</v>
      </c>
      <c r="Z42" s="96">
        <f>$B42*VLOOKUP($A42,Transpose_Avg_me_youth!$O:$AA,9,FALSE)</f>
        <v>-4436.989326</v>
      </c>
      <c r="AA42" s="96">
        <f>$B42*VLOOKUP($A42,Transpose_Avg_me_youth!$O:$AA,10,FALSE)</f>
        <v>-3699.440019</v>
      </c>
      <c r="AB42" s="96">
        <f>$B42*VLOOKUP($A42,Transpose_Avg_me_youth!$O:$AA,11,FALSE)</f>
        <v>-4189.5345689999995</v>
      </c>
      <c r="AC42" s="96">
        <f>$B42*VLOOKUP($A42,Transpose_Avg_me_youth!$O:$AA,12,FALSE)</f>
        <v>-5026.822416</v>
      </c>
      <c r="AD42" s="96">
        <f>$B42*VLOOKUP($A42,Transpose_Avg_me_youth!$O:$AA,13,FALSE)</f>
        <v>-5597.567612999999</v>
      </c>
    </row>
    <row r="43" spans="1:30" ht="15">
      <c r="A43" s="27" t="s">
        <v>291</v>
      </c>
      <c r="B43" s="95">
        <v>-201650</v>
      </c>
      <c r="C43" s="168"/>
      <c r="D43" s="93"/>
      <c r="E43" s="96">
        <f>$B43*VLOOKUP($A43,Transpose_Avg_me_youth!$A:$M,2,FALSE)</f>
        <v>-9644.44898333334</v>
      </c>
      <c r="F43" s="96">
        <f>$B43*VLOOKUP($A43,Transpose_Avg_me_youth!$A:$M,3,FALSE)</f>
        <v>-5590.41016666666</v>
      </c>
      <c r="G43" s="96">
        <f>$B43*VLOOKUP($A43,Transpose_Avg_me_youth!$A:$M,4,FALSE)</f>
        <v>-6560.18702708334</v>
      </c>
      <c r="H43" s="96">
        <f>$B43*VLOOKUP($A43,Transpose_Avg_me_youth!$A:$M,5,FALSE)</f>
        <v>-9286.41100625</v>
      </c>
      <c r="I43" s="96">
        <f>$B43*VLOOKUP($A43,Transpose_Avg_me_youth!$A:$M,6,FALSE)</f>
        <v>-7740.31844583334</v>
      </c>
      <c r="J43" s="96">
        <f>$B43*VLOOKUP($A43,Transpose_Avg_me_youth!$A:$M,7,FALSE)</f>
        <v>-9203.94455833334</v>
      </c>
      <c r="K43" s="96">
        <f>$B43*VLOOKUP($A43,Transpose_Avg_me_youth!$A:$M,8,FALSE)</f>
        <v>-14567.28002083334</v>
      </c>
      <c r="L43" s="96">
        <f>$B43*VLOOKUP($A43,Transpose_Avg_me_youth!$A:$M,9,FALSE)</f>
        <v>-16048.693343750001</v>
      </c>
      <c r="M43" s="96">
        <f>$B43*VLOOKUP($A43,Transpose_Avg_me_youth!$A:$M,10,FALSE)</f>
        <v>-8377.33079583334</v>
      </c>
      <c r="N43" s="96">
        <f>$B43*VLOOKUP($A43,Transpose_Avg_me_youth!$A:$M,11,FALSE)</f>
        <v>-10321.14437291666</v>
      </c>
      <c r="O43" s="96">
        <f>$B43*VLOOKUP($A43,Transpose_Avg_me_youth!$A:$M,12,FALSE)</f>
        <v>-7006.05198125</v>
      </c>
      <c r="P43" s="96">
        <f>$B43*VLOOKUP($A43,Transpose_Avg_me_youth!$A:$M,13,FALSE)</f>
        <v>-9871.069975</v>
      </c>
      <c r="Q43" s="96"/>
      <c r="R43" s="96"/>
      <c r="S43" s="96">
        <f>$B43*VLOOKUP($A43,Transpose_Avg_me_youth!$O:$AA,2,FALSE)</f>
        <v>-9407.3758</v>
      </c>
      <c r="T43" s="96">
        <f>$B43*VLOOKUP($A43,Transpose_Avg_me_youth!$O:$AA,3,FALSE)</f>
        <v>-5835.347699999999</v>
      </c>
      <c r="U43" s="96">
        <f>$B43*VLOOKUP($A43,Transpose_Avg_me_youth!$O:$AA,4,FALSE)</f>
        <v>-6391.29675</v>
      </c>
      <c r="V43" s="96">
        <f>$B43*VLOOKUP($A43,Transpose_Avg_me_youth!$O:$AA,5,FALSE)</f>
        <v>-9222.6644</v>
      </c>
      <c r="W43" s="96">
        <f>$B43*VLOOKUP($A43,Transpose_Avg_me_youth!$O:$AA,6,FALSE)</f>
        <v>-7899.63875</v>
      </c>
      <c r="X43" s="96">
        <f>$B43*VLOOKUP($A43,Transpose_Avg_me_youth!$O:$AA,7,FALSE)</f>
        <v>-9069.0071</v>
      </c>
      <c r="Y43" s="96">
        <f>$B43*VLOOKUP($A43,Transpose_Avg_me_youth!$O:$AA,8,FALSE)</f>
        <v>-14457.498399999999</v>
      </c>
      <c r="Z43" s="96">
        <f>$B43*VLOOKUP($A43,Transpose_Avg_me_youth!$O:$AA,9,FALSE)</f>
        <v>-15980.359199999999</v>
      </c>
      <c r="AA43" s="96">
        <f>$B43*VLOOKUP($A43,Transpose_Avg_me_youth!$O:$AA,10,FALSE)</f>
        <v>-8464.0571</v>
      </c>
      <c r="AB43" s="96">
        <f>$B43*VLOOKUP($A43,Transpose_Avg_me_youth!$O:$AA,11,FALSE)</f>
        <v>-9055.49655</v>
      </c>
      <c r="AC43" s="96">
        <f>$B43*VLOOKUP($A43,Transpose_Avg_me_youth!$O:$AA,12,FALSE)</f>
        <v>-7076.90675</v>
      </c>
      <c r="AD43" s="96">
        <f>$B43*VLOOKUP($A43,Transpose_Avg_me_youth!$O:$AA,13,FALSE)</f>
        <v>-9400.923</v>
      </c>
    </row>
    <row r="44" spans="1:30" ht="15">
      <c r="A44" s="27" t="s">
        <v>275</v>
      </c>
      <c r="B44" s="95">
        <v>-166598</v>
      </c>
      <c r="C44" s="168"/>
      <c r="D44" s="93"/>
      <c r="E44" s="96">
        <f>$B44*VLOOKUP($A44,Transpose_Avg_me_youth!$A:$M,2,FALSE)</f>
        <v>-1502.016330875</v>
      </c>
      <c r="F44" s="96">
        <f>$B44*VLOOKUP($A44,Transpose_Avg_me_youth!$A:$M,3,FALSE)</f>
        <v>-1452.9115703749997</v>
      </c>
      <c r="G44" s="96">
        <f>$B44*VLOOKUP($A44,Transpose_Avg_me_youth!$A:$M,4,FALSE)</f>
        <v>-2039.846736750001</v>
      </c>
      <c r="H44" s="96">
        <f>$B44*VLOOKUP($A44,Transpose_Avg_me_youth!$A:$M,5,FALSE)</f>
        <v>-1505.9313838750002</v>
      </c>
      <c r="I44" s="96">
        <f>$B44*VLOOKUP($A44,Transpose_Avg_me_youth!$A:$M,6,FALSE)</f>
        <v>-1973.7281555000004</v>
      </c>
      <c r="J44" s="96">
        <f>$B44*VLOOKUP($A44,Transpose_Avg_me_youth!$A:$M,7,FALSE)</f>
        <v>-1544.9049034999998</v>
      </c>
      <c r="K44" s="96">
        <f>$B44*VLOOKUP($A44,Transpose_Avg_me_youth!$A:$M,8,FALSE)</f>
        <v>-1689.0850601249995</v>
      </c>
      <c r="L44" s="96">
        <f>$B44*VLOOKUP($A44,Transpose_Avg_me_youth!$A:$M,9,FALSE)</f>
        <v>-2189.462153125</v>
      </c>
      <c r="M44" s="96">
        <f>$B44*VLOOKUP($A44,Transpose_Avg_me_youth!$A:$M,10,FALSE)</f>
        <v>-1277.9316085</v>
      </c>
      <c r="N44" s="96">
        <f>$B44*VLOOKUP($A44,Transpose_Avg_me_youth!$A:$M,11,FALSE)</f>
        <v>-1057.7098772499999</v>
      </c>
      <c r="O44" s="96">
        <f>$B44*VLOOKUP($A44,Transpose_Avg_me_youth!$A:$M,12,FALSE)</f>
        <v>-1759.1811686249996</v>
      </c>
      <c r="P44" s="96">
        <f>$B44*VLOOKUP($A44,Transpose_Avg_me_youth!$A:$M,13,FALSE)</f>
        <v>-2538.651561125</v>
      </c>
      <c r="Q44" s="96"/>
      <c r="R44" s="96"/>
      <c r="S44" s="96">
        <f>$B44*VLOOKUP($A44,Transpose_Avg_me_youth!$O:$AA,2,FALSE)</f>
        <v>-1442.5720819999997</v>
      </c>
      <c r="T44" s="96">
        <f>$B44*VLOOKUP($A44,Transpose_Avg_me_youth!$O:$AA,3,FALSE)</f>
        <v>-1336.4491559999994</v>
      </c>
      <c r="U44" s="96">
        <f>$B44*VLOOKUP($A44,Transpose_Avg_me_youth!$O:$AA,4,FALSE)</f>
        <v>-1802.6736590000003</v>
      </c>
      <c r="V44" s="96">
        <f>$B44*VLOOKUP($A44,Transpose_Avg_me_youth!$O:$AA,5,FALSE)</f>
        <v>-1431.4100159999998</v>
      </c>
      <c r="W44" s="96">
        <f>$B44*VLOOKUP($A44,Transpose_Avg_me_youth!$O:$AA,6,FALSE)</f>
        <v>-1469.1444630000005</v>
      </c>
      <c r="X44" s="96">
        <f>$B44*VLOOKUP($A44,Transpose_Avg_me_youth!$O:$AA,7,FALSE)</f>
        <v>-1464.9378634999998</v>
      </c>
      <c r="Y44" s="96">
        <f>$B44*VLOOKUP($A44,Transpose_Avg_me_youth!$O:$AA,8,FALSE)</f>
        <v>-1723.3730109999997</v>
      </c>
      <c r="Z44" s="96">
        <f>$B44*VLOOKUP($A44,Transpose_Avg_me_youth!$O:$AA,9,FALSE)</f>
        <v>-1800.424586</v>
      </c>
      <c r="AA44" s="96">
        <f>$B44*VLOOKUP($A44,Transpose_Avg_me_youth!$O:$AA,10,FALSE)</f>
        <v>-1098.2973149999998</v>
      </c>
      <c r="AB44" s="96">
        <f>$B44*VLOOKUP($A44,Transpose_Avg_me_youth!$O:$AA,11,FALSE)</f>
        <v>-944.4440619999998</v>
      </c>
      <c r="AC44" s="96">
        <f>$B44*VLOOKUP($A44,Transpose_Avg_me_youth!$O:$AA,12,FALSE)</f>
        <v>-1727.4546620000003</v>
      </c>
      <c r="AD44" s="96">
        <f>$B44*VLOOKUP($A44,Transpose_Avg_me_youth!$O:$AA,13,FALSE)</f>
        <v>-2328.8317924999997</v>
      </c>
    </row>
    <row r="45" spans="1:30" ht="15">
      <c r="A45" s="27" t="s">
        <v>279</v>
      </c>
      <c r="B45" s="95">
        <v>43169</v>
      </c>
      <c r="C45" s="168"/>
      <c r="D45" s="93"/>
      <c r="E45" s="96">
        <f>$B45*VLOOKUP($A45,Transpose_Avg_me_youth!$A:$M,2,FALSE)</f>
        <v>1411.094781687501</v>
      </c>
      <c r="F45" s="96">
        <f>$B45*VLOOKUP($A45,Transpose_Avg_me_youth!$A:$M,3,FALSE)</f>
        <v>1317.39916525</v>
      </c>
      <c r="G45" s="96">
        <f>$B45*VLOOKUP($A45,Transpose_Avg_me_youth!$A:$M,4,FALSE)</f>
        <v>1861.3987148750005</v>
      </c>
      <c r="H45" s="96">
        <f>$B45*VLOOKUP($A45,Transpose_Avg_me_youth!$A:$M,5,FALSE)</f>
        <v>1388.7467299999998</v>
      </c>
      <c r="I45" s="96">
        <f>$B45*VLOOKUP($A45,Transpose_Avg_me_youth!$A:$M,6,FALSE)</f>
        <v>2872.7782352500008</v>
      </c>
      <c r="J45" s="96">
        <f>$B45*VLOOKUP($A45,Transpose_Avg_me_youth!$A:$M,7,FALSE)</f>
        <v>1649.4362268125</v>
      </c>
      <c r="K45" s="96">
        <f>$B45*VLOOKUP($A45,Transpose_Avg_me_youth!$A:$M,8,FALSE)</f>
        <v>1586.1234921874998</v>
      </c>
      <c r="L45" s="96">
        <f>$B45*VLOOKUP($A45,Transpose_Avg_me_youth!$A:$M,9,FALSE)</f>
        <v>1474.367045375</v>
      </c>
      <c r="M45" s="96">
        <f>$B45*VLOOKUP($A45,Transpose_Avg_me_youth!$A:$M,10,FALSE)</f>
        <v>1127.4960361874998</v>
      </c>
      <c r="N45" s="96">
        <f>$B45*VLOOKUP($A45,Transpose_Avg_me_youth!$A:$M,11,FALSE)</f>
        <v>1718.8573749375005</v>
      </c>
      <c r="O45" s="96">
        <f>$B45*VLOOKUP($A45,Transpose_Avg_me_youth!$A:$M,12,FALSE)</f>
        <v>1320.4803526249998</v>
      </c>
      <c r="P45" s="96">
        <f>$B45*VLOOKUP($A45,Transpose_Avg_me_youth!$A:$M,13,FALSE)</f>
        <v>2688.4061343124995</v>
      </c>
      <c r="Q45" s="96"/>
      <c r="R45" s="96"/>
      <c r="S45" s="96">
        <f>$B45*VLOOKUP($A45,Transpose_Avg_me_youth!$O:$AA,2,FALSE)</f>
        <v>1422.785486500002</v>
      </c>
      <c r="T45" s="96">
        <f>$B45*VLOOKUP($A45,Transpose_Avg_me_youth!$O:$AA,3,FALSE)</f>
        <v>1269.729797</v>
      </c>
      <c r="U45" s="96">
        <f>$B45*VLOOKUP($A45,Transpose_Avg_me_youth!$O:$AA,4,FALSE)</f>
        <v>1872.57408975</v>
      </c>
      <c r="V45" s="96">
        <f>$B45*VLOOKUP($A45,Transpose_Avg_me_youth!$O:$AA,5,FALSE)</f>
        <v>1381.0302712499993</v>
      </c>
      <c r="W45" s="96">
        <f>$B45*VLOOKUP($A45,Transpose_Avg_me_youth!$O:$AA,6,FALSE)</f>
        <v>2806.837587749999</v>
      </c>
      <c r="X45" s="96">
        <f>$B45*VLOOKUP($A45,Transpose_Avg_me_youth!$O:$AA,7,FALSE)</f>
        <v>1577.44922125</v>
      </c>
      <c r="Y45" s="96">
        <f>$B45*VLOOKUP($A45,Transpose_Avg_me_youth!$O:$AA,8,FALSE)</f>
        <v>1570.3802974999996</v>
      </c>
      <c r="Z45" s="96">
        <f>$B45*VLOOKUP($A45,Transpose_Avg_me_youth!$O:$AA,9,FALSE)</f>
        <v>1407.42811475</v>
      </c>
      <c r="AA45" s="96">
        <f>$B45*VLOOKUP($A45,Transpose_Avg_me_youth!$O:$AA,10,FALSE)</f>
        <v>1127.1533822499998</v>
      </c>
      <c r="AB45" s="96">
        <f>$B45*VLOOKUP($A45,Transpose_Avg_me_youth!$O:$AA,11,FALSE)</f>
        <v>1776.69574075</v>
      </c>
      <c r="AC45" s="96">
        <f>$B45*VLOOKUP($A45,Transpose_Avg_me_youth!$O:$AA,12,FALSE)</f>
        <v>1377.3932829999997</v>
      </c>
      <c r="AD45" s="96">
        <f>$B45*VLOOKUP($A45,Transpose_Avg_me_youth!$O:$AA,13,FALSE)</f>
        <v>2638.489280000001</v>
      </c>
    </row>
    <row r="46" spans="1:30" ht="15">
      <c r="A46" s="27" t="s">
        <v>282</v>
      </c>
      <c r="B46" s="95">
        <v>-169521</v>
      </c>
      <c r="C46" s="168"/>
      <c r="D46" s="93"/>
      <c r="E46" s="96">
        <f>$B46*VLOOKUP($A46,Transpose_Avg_me_youth!$A:$M,2,FALSE)</f>
        <v>-14403.203434125002</v>
      </c>
      <c r="F46" s="96">
        <f>$B46*VLOOKUP($A46,Transpose_Avg_me_youth!$A:$M,3,FALSE)</f>
        <v>-13658.232804562502</v>
      </c>
      <c r="G46" s="96">
        <f>$B46*VLOOKUP($A46,Transpose_Avg_me_youth!$A:$M,4,FALSE)</f>
        <v>-13309.740008812496</v>
      </c>
      <c r="H46" s="96">
        <f>$B46*VLOOKUP($A46,Transpose_Avg_me_youth!$A:$M,5,FALSE)</f>
        <v>-10519.159472250001</v>
      </c>
      <c r="I46" s="96">
        <f>$B46*VLOOKUP($A46,Transpose_Avg_me_youth!$A:$M,6,FALSE)</f>
        <v>-22069.7588739375</v>
      </c>
      <c r="J46" s="96">
        <f>$B46*VLOOKUP($A46,Transpose_Avg_me_youth!$A:$M,7,FALSE)</f>
        <v>-13093.992751125004</v>
      </c>
      <c r="K46" s="96">
        <f>$B46*VLOOKUP($A46,Transpose_Avg_me_youth!$A:$M,8,FALSE)</f>
        <v>-10098.980483625</v>
      </c>
      <c r="L46" s="96">
        <f>$B46*VLOOKUP($A46,Transpose_Avg_me_youth!$A:$M,9,FALSE)</f>
        <v>-12278.448410250001</v>
      </c>
      <c r="M46" s="96">
        <f>$B46*VLOOKUP($A46,Transpose_Avg_me_youth!$A:$M,10,FALSE)</f>
        <v>-15524.192831812501</v>
      </c>
      <c r="N46" s="96">
        <f>$B46*VLOOKUP($A46,Transpose_Avg_me_youth!$A:$M,11,FALSE)</f>
        <v>-12487.330067437499</v>
      </c>
      <c r="O46" s="96">
        <f>$B46*VLOOKUP($A46,Transpose_Avg_me_youth!$A:$M,12,FALSE)</f>
        <v>-17206.000077750003</v>
      </c>
      <c r="P46" s="96">
        <f>$B46*VLOOKUP($A46,Transpose_Avg_me_youth!$A:$M,13,FALSE)</f>
        <v>-29117.117671124994</v>
      </c>
      <c r="Q46" s="96"/>
      <c r="R46" s="96"/>
      <c r="S46" s="96">
        <f>$B46*VLOOKUP($A46,Transpose_Avg_me_youth!$O:$AA,2,FALSE)</f>
        <v>-15370.38430949997</v>
      </c>
      <c r="T46" s="96">
        <f>$B46*VLOOKUP($A46,Transpose_Avg_me_youth!$O:$AA,3,FALSE)</f>
        <v>-13627.242246750006</v>
      </c>
      <c r="U46" s="96">
        <f>$B46*VLOOKUP($A46,Transpose_Avg_me_youth!$O:$AA,4,FALSE)</f>
        <v>-14651.784790499994</v>
      </c>
      <c r="V46" s="96">
        <f>$B46*VLOOKUP($A46,Transpose_Avg_me_youth!$O:$AA,5,FALSE)</f>
        <v>-11210.254208999992</v>
      </c>
      <c r="W46" s="96">
        <f>$B46*VLOOKUP($A46,Transpose_Avg_me_youth!$O:$AA,6,FALSE)</f>
        <v>-22526.035240499994</v>
      </c>
      <c r="X46" s="96">
        <f>$B46*VLOOKUP($A46,Transpose_Avg_me_youth!$O:$AA,7,FALSE)</f>
        <v>-12359.3523075</v>
      </c>
      <c r="Y46" s="96">
        <f>$B46*VLOOKUP($A46,Transpose_Avg_me_youth!$O:$AA,8,FALSE)</f>
        <v>-9659.60324175</v>
      </c>
      <c r="Z46" s="96">
        <f>$B46*VLOOKUP($A46,Transpose_Avg_me_youth!$O:$AA,9,FALSE)</f>
        <v>-12780.823893749997</v>
      </c>
      <c r="AA46" s="96">
        <f>$B46*VLOOKUP($A46,Transpose_Avg_me_youth!$O:$AA,10,FALSE)</f>
        <v>-14601.055631250001</v>
      </c>
      <c r="AB46" s="96">
        <f>$B46*VLOOKUP($A46,Transpose_Avg_me_youth!$O:$AA,11,FALSE)</f>
        <v>-13740.7789365</v>
      </c>
      <c r="AC46" s="96">
        <f>$B46*VLOOKUP($A46,Transpose_Avg_me_youth!$O:$AA,12,FALSE)</f>
        <v>-16986.21610125</v>
      </c>
      <c r="AD46" s="96">
        <f>$B46*VLOOKUP($A46,Transpose_Avg_me_youth!$O:$AA,13,FALSE)</f>
        <v>-30509.541975000015</v>
      </c>
    </row>
    <row r="47" spans="1:30" ht="15">
      <c r="A47" s="27" t="s">
        <v>285</v>
      </c>
      <c r="B47" s="95">
        <v>-157409</v>
      </c>
      <c r="C47" s="168"/>
      <c r="D47" s="93"/>
      <c r="E47" s="96">
        <f>$B47*VLOOKUP($A47,Transpose_Avg_me_youth!$A:$M,2,FALSE)</f>
        <v>-38288.047103249955</v>
      </c>
      <c r="F47" s="96">
        <f>$B47*VLOOKUP($A47,Transpose_Avg_me_youth!$A:$M,3,FALSE)</f>
        <v>-32749.276944124987</v>
      </c>
      <c r="G47" s="96">
        <f>$B47*VLOOKUP($A47,Transpose_Avg_me_youth!$A:$M,4,FALSE)</f>
        <v>-35814.67948625001</v>
      </c>
      <c r="H47" s="96">
        <f>$B47*VLOOKUP($A47,Transpose_Avg_me_youth!$A:$M,5,FALSE)</f>
        <v>-38958.0486736875</v>
      </c>
      <c r="I47" s="96">
        <f>$B47*VLOOKUP($A47,Transpose_Avg_me_youth!$A:$M,6,FALSE)</f>
        <v>-30364.530594124994</v>
      </c>
      <c r="J47" s="96">
        <f>$B47*VLOOKUP($A47,Transpose_Avg_me_youth!$A:$M,7,FALSE)</f>
        <v>-46789.73670743751</v>
      </c>
      <c r="K47" s="96">
        <f>$B47*VLOOKUP($A47,Transpose_Avg_me_youth!$A:$M,8,FALSE)</f>
        <v>-42165.80798018749</v>
      </c>
      <c r="L47" s="96">
        <f>$B47*VLOOKUP($A47,Transpose_Avg_me_youth!$A:$M,9,FALSE)</f>
        <v>-45456.87599993751</v>
      </c>
      <c r="M47" s="96">
        <f>$B47*VLOOKUP($A47,Transpose_Avg_me_youth!$A:$M,10,FALSE)</f>
        <v>-29163.165429999997</v>
      </c>
      <c r="N47" s="96">
        <f>$B47*VLOOKUP($A47,Transpose_Avg_me_youth!$A:$M,11,FALSE)</f>
        <v>-33793.2626224375</v>
      </c>
      <c r="O47" s="96">
        <f>$B47*VLOOKUP($A47,Transpose_Avg_me_youth!$A:$M,12,FALSE)</f>
        <v>-35618.63641481249</v>
      </c>
      <c r="P47" s="96">
        <f>$B47*VLOOKUP($A47,Transpose_Avg_me_youth!$A:$M,13,FALSE)</f>
        <v>-37646.88089400001</v>
      </c>
      <c r="Q47" s="96"/>
      <c r="R47" s="96"/>
      <c r="S47" s="96">
        <f>$B47*VLOOKUP($A47,Transpose_Avg_me_youth!$O:$AA,2,FALSE)</f>
        <v>-37141.047072500005</v>
      </c>
      <c r="T47" s="96">
        <f>$B47*VLOOKUP($A47,Transpose_Avg_me_youth!$O:$AA,3,FALSE)</f>
        <v>-30820.091916250014</v>
      </c>
      <c r="U47" s="96">
        <f>$B47*VLOOKUP($A47,Transpose_Avg_me_youth!$O:$AA,4,FALSE)</f>
        <v>-34996.62491325004</v>
      </c>
      <c r="V47" s="96">
        <f>$B47*VLOOKUP($A47,Transpose_Avg_me_youth!$O:$AA,5,FALSE)</f>
        <v>-38411.69187274999</v>
      </c>
      <c r="W47" s="96">
        <f>$B47*VLOOKUP($A47,Transpose_Avg_me_youth!$O:$AA,6,FALSE)</f>
        <v>-29717.166405499996</v>
      </c>
      <c r="X47" s="96">
        <f>$B47*VLOOKUP($A47,Transpose_Avg_me_youth!$O:$AA,7,FALSE)</f>
        <v>-46331.09607174999</v>
      </c>
      <c r="Y47" s="96">
        <f>$B47*VLOOKUP($A47,Transpose_Avg_me_youth!$O:$AA,8,FALSE)</f>
        <v>-41856.469781</v>
      </c>
      <c r="Z47" s="96">
        <f>$B47*VLOOKUP($A47,Transpose_Avg_me_youth!$O:$AA,9,FALSE)</f>
        <v>-43490.53261</v>
      </c>
      <c r="AA47" s="96">
        <f>$B47*VLOOKUP($A47,Transpose_Avg_me_youth!$O:$AA,10,FALSE)</f>
        <v>-29045.73831599999</v>
      </c>
      <c r="AB47" s="96">
        <f>$B47*VLOOKUP($A47,Transpose_Avg_me_youth!$O:$AA,11,FALSE)</f>
        <v>-32478.12026550001</v>
      </c>
      <c r="AC47" s="96">
        <f>$B47*VLOOKUP($A47,Transpose_Avg_me_youth!$O:$AA,12,FALSE)</f>
        <v>-35076.116458250035</v>
      </c>
      <c r="AD47" s="96">
        <f>$B47*VLOOKUP($A47,Transpose_Avg_me_youth!$O:$AA,13,FALSE)</f>
        <v>-37793.6647865</v>
      </c>
    </row>
    <row r="48" spans="1:30" ht="15">
      <c r="A48" s="27" t="s">
        <v>288</v>
      </c>
      <c r="B48" s="95">
        <v>-234232</v>
      </c>
      <c r="C48" s="168"/>
      <c r="D48" s="93"/>
      <c r="E48" s="96">
        <f>$B48*VLOOKUP($A48,Transpose_Avg_me_youth!$A:$M,2,FALSE)</f>
        <v>-28544.946191000014</v>
      </c>
      <c r="F48" s="96">
        <f>$B48*VLOOKUP($A48,Transpose_Avg_me_youth!$A:$M,3,FALSE)</f>
        <v>-18102.795794000005</v>
      </c>
      <c r="G48" s="96">
        <f>$B48*VLOOKUP($A48,Transpose_Avg_me_youth!$A:$M,4,FALSE)</f>
        <v>-21206.106282999997</v>
      </c>
      <c r="H48" s="96">
        <f>$B48*VLOOKUP($A48,Transpose_Avg_me_youth!$A:$M,5,FALSE)</f>
        <v>-22727.25280949999</v>
      </c>
      <c r="I48" s="96">
        <f>$B48*VLOOKUP($A48,Transpose_Avg_me_youth!$A:$M,6,FALSE)</f>
        <v>-27815.006081499996</v>
      </c>
      <c r="J48" s="96">
        <f>$B48*VLOOKUP($A48,Transpose_Avg_me_youth!$A:$M,7,FALSE)</f>
        <v>-23238.390952000005</v>
      </c>
      <c r="K48" s="96">
        <f>$B48*VLOOKUP($A48,Transpose_Avg_me_youth!$A:$M,8,FALSE)</f>
        <v>-24830.290182</v>
      </c>
      <c r="L48" s="96">
        <f>$B48*VLOOKUP($A48,Transpose_Avg_me_youth!$A:$M,9,FALSE)</f>
        <v>-28190.772767499995</v>
      </c>
      <c r="M48" s="96">
        <f>$B48*VLOOKUP($A48,Transpose_Avg_me_youth!$A:$M,10,FALSE)</f>
        <v>-23029.719519</v>
      </c>
      <c r="N48" s="96">
        <f>$B48*VLOOKUP($A48,Transpose_Avg_me_youth!$A:$M,11,FALSE)</f>
        <v>-27367.988949000002</v>
      </c>
      <c r="O48" s="96">
        <f>$B48*VLOOKUP($A48,Transpose_Avg_me_youth!$A:$M,12,FALSE)</f>
        <v>-21771.89367899999</v>
      </c>
      <c r="P48" s="96">
        <f>$B48*VLOOKUP($A48,Transpose_Avg_me_youth!$A:$M,13,FALSE)</f>
        <v>-21148.953675</v>
      </c>
      <c r="Q48" s="93"/>
      <c r="R48" s="93"/>
      <c r="S48" s="96">
        <f>$B48*VLOOKUP($A48,Transpose_Avg_me_youth!$O:$AA,2,FALSE)</f>
        <v>-28798.414493999986</v>
      </c>
      <c r="T48" s="96">
        <f>$B48*VLOOKUP($A48,Transpose_Avg_me_youth!$O:$AA,3,FALSE)</f>
        <v>-18008.810203999994</v>
      </c>
      <c r="U48" s="96">
        <f>$B48*VLOOKUP($A48,Transpose_Avg_me_youth!$O:$AA,4,FALSE)</f>
        <v>-21259.013436</v>
      </c>
      <c r="V48" s="96">
        <f>$B48*VLOOKUP($A48,Transpose_Avg_me_youth!$O:$AA,5,FALSE)</f>
        <v>-23860.042679999995</v>
      </c>
      <c r="W48" s="96">
        <f>$B48*VLOOKUP($A48,Transpose_Avg_me_youth!$O:$AA,6,FALSE)</f>
        <v>-26973.98144600001</v>
      </c>
      <c r="X48" s="96">
        <f>$B48*VLOOKUP($A48,Transpose_Avg_me_youth!$O:$AA,7,FALSE)</f>
        <v>-24240.084100000004</v>
      </c>
      <c r="Y48" s="96">
        <f>$B48*VLOOKUP($A48,Transpose_Avg_me_youth!$O:$AA,8,FALSE)</f>
        <v>-25466.581410000003</v>
      </c>
      <c r="Z48" s="96">
        <f>$B48*VLOOKUP($A48,Transpose_Avg_me_youth!$O:$AA,9,FALSE)</f>
        <v>-28328.720776000006</v>
      </c>
      <c r="AA48" s="96">
        <f>$B48*VLOOKUP($A48,Transpose_Avg_me_youth!$O:$AA,10,FALSE)</f>
        <v>-22893.777122000003</v>
      </c>
      <c r="AB48" s="96">
        <f>$B48*VLOOKUP($A48,Transpose_Avg_me_youth!$O:$AA,11,FALSE)</f>
        <v>-26827.059424000003</v>
      </c>
      <c r="AC48" s="96">
        <f>$B48*VLOOKUP($A48,Transpose_Avg_me_youth!$O:$AA,12,FALSE)</f>
        <v>-21944.142035999994</v>
      </c>
      <c r="AD48" s="96">
        <f>$B48*VLOOKUP($A48,Transpose_Avg_me_youth!$O:$AA,13,FALSE)</f>
        <v>-20327.12142400001</v>
      </c>
    </row>
    <row r="49" spans="1:30" ht="15">
      <c r="A49" s="27" t="s">
        <v>289</v>
      </c>
      <c r="B49" s="95">
        <v>91859</v>
      </c>
      <c r="C49" s="168"/>
      <c r="D49" s="93"/>
      <c r="E49" s="96">
        <f>$B49*VLOOKUP($A49,Transpose_Avg_me_youth!$A:$M,2,FALSE)</f>
        <v>3264.6286716874993</v>
      </c>
      <c r="F49" s="96">
        <f>$B49*VLOOKUP($A49,Transpose_Avg_me_youth!$A:$M,3,FALSE)</f>
        <v>2341.5031335625004</v>
      </c>
      <c r="G49" s="96">
        <f>$B49*VLOOKUP($A49,Transpose_Avg_me_youth!$A:$M,4,FALSE)</f>
        <v>2671.6156736249995</v>
      </c>
      <c r="H49" s="96">
        <f>$B49*VLOOKUP($A49,Transpose_Avg_me_youth!$A:$M,5,FALSE)</f>
        <v>2449.2537405625003</v>
      </c>
      <c r="I49" s="96">
        <f>$B49*VLOOKUP($A49,Transpose_Avg_me_youth!$A:$M,6,FALSE)</f>
        <v>2505.1154949375004</v>
      </c>
      <c r="J49" s="96">
        <f>$B49*VLOOKUP($A49,Transpose_Avg_me_youth!$A:$M,7,FALSE)</f>
        <v>2278.0687528750004</v>
      </c>
      <c r="K49" s="96">
        <f>$B49*VLOOKUP($A49,Transpose_Avg_me_youth!$A:$M,8,FALSE)</f>
        <v>2407.1363890625</v>
      </c>
      <c r="L49" s="96">
        <f>$B49*VLOOKUP($A49,Transpose_Avg_me_youth!$A:$M,9,FALSE)</f>
        <v>2335.698793</v>
      </c>
      <c r="M49" s="96">
        <f>$B49*VLOOKUP($A49,Transpose_Avg_me_youth!$A:$M,10,FALSE)</f>
        <v>1738.4545397499999</v>
      </c>
      <c r="N49" s="96">
        <f>$B49*VLOOKUP($A49,Transpose_Avg_me_youth!$A:$M,11,FALSE)</f>
        <v>2210.0758693125003</v>
      </c>
      <c r="O49" s="96">
        <f>$B49*VLOOKUP($A49,Transpose_Avg_me_youth!$A:$M,12,FALSE)</f>
        <v>2602.497517312501</v>
      </c>
      <c r="P49" s="96">
        <f>$B49*VLOOKUP($A49,Transpose_Avg_me_youth!$A:$M,13,FALSE)</f>
        <v>3028.5912300000005</v>
      </c>
      <c r="Q49" s="93"/>
      <c r="R49" s="93"/>
      <c r="S49" s="96">
        <f>$B49*VLOOKUP($A49,Transpose_Avg_me_youth!$O:$AA,2,FALSE)</f>
        <v>3365.8515485000053</v>
      </c>
      <c r="T49" s="96">
        <f>$B49*VLOOKUP($A49,Transpose_Avg_me_youth!$O:$AA,3,FALSE)</f>
        <v>2326.512893000001</v>
      </c>
      <c r="U49" s="96">
        <f>$B49*VLOOKUP($A49,Transpose_Avg_me_youth!$O:$AA,4,FALSE)</f>
        <v>2746.8826417500013</v>
      </c>
      <c r="V49" s="96">
        <f>$B49*VLOOKUP($A49,Transpose_Avg_me_youth!$O:$AA,5,FALSE)</f>
        <v>2439.7980047500014</v>
      </c>
      <c r="W49" s="96">
        <f>$B49*VLOOKUP($A49,Transpose_Avg_me_youth!$O:$AA,6,FALSE)</f>
        <v>2490.297490000001</v>
      </c>
      <c r="X49" s="96">
        <f>$B49*VLOOKUP($A49,Transpose_Avg_me_youth!$O:$AA,7,FALSE)</f>
        <v>2465.5414895</v>
      </c>
      <c r="Y49" s="96">
        <f>$B49*VLOOKUP($A49,Transpose_Avg_me_youth!$O:$AA,8,FALSE)</f>
        <v>2481.5249554999996</v>
      </c>
      <c r="Z49" s="96">
        <f>$B49*VLOOKUP($A49,Transpose_Avg_me_youth!$O:$AA,9,FALSE)</f>
        <v>2261.2241087499997</v>
      </c>
      <c r="AA49" s="96">
        <f>$B49*VLOOKUP($A49,Transpose_Avg_me_youth!$O:$AA,10,FALSE)</f>
        <v>1840.3491355</v>
      </c>
      <c r="AB49" s="96">
        <f>$B49*VLOOKUP($A49,Transpose_Avg_me_youth!$O:$AA,11,FALSE)</f>
        <v>2109.1744989999997</v>
      </c>
      <c r="AC49" s="96">
        <f>$B49*VLOOKUP($A49,Transpose_Avg_me_youth!$O:$AA,12,FALSE)</f>
        <v>2616.4887912499994</v>
      </c>
      <c r="AD49" s="96">
        <f>$B49*VLOOKUP($A49,Transpose_Avg_me_youth!$O:$AA,13,FALSE)</f>
        <v>2886.0030972500003</v>
      </c>
    </row>
    <row r="50" spans="1:30" ht="15">
      <c r="A50" s="27" t="s">
        <v>290</v>
      </c>
      <c r="B50" s="95">
        <v>-157379</v>
      </c>
      <c r="C50" s="168"/>
      <c r="D50" s="93"/>
      <c r="E50" s="96">
        <f>$B50*VLOOKUP($A50,Transpose_Avg_me_youth!$A:$M,2,FALSE)</f>
        <v>-7698.292146875002</v>
      </c>
      <c r="F50" s="96">
        <f>$B50*VLOOKUP($A50,Transpose_Avg_me_youth!$A:$M,3,FALSE)</f>
        <v>-4399.746341124998</v>
      </c>
      <c r="G50" s="96">
        <f>$B50*VLOOKUP($A50,Transpose_Avg_me_youth!$A:$M,4,FALSE)</f>
        <v>-5176.628102249999</v>
      </c>
      <c r="H50" s="96">
        <f>$B50*VLOOKUP($A50,Transpose_Avg_me_youth!$A:$M,5,FALSE)</f>
        <v>-7299.838027437503</v>
      </c>
      <c r="I50" s="96">
        <f>$B50*VLOOKUP($A50,Transpose_Avg_me_youth!$A:$M,6,FALSE)</f>
        <v>-6148.168014000001</v>
      </c>
      <c r="J50" s="96">
        <f>$B50*VLOOKUP($A50,Transpose_Avg_me_youth!$A:$M,7,FALSE)</f>
        <v>-7214.577954187501</v>
      </c>
      <c r="K50" s="96">
        <f>$B50*VLOOKUP($A50,Transpose_Avg_me_youth!$A:$M,8,FALSE)</f>
        <v>-11471.020879625</v>
      </c>
      <c r="L50" s="96">
        <f>$B50*VLOOKUP($A50,Transpose_Avg_me_youth!$A:$M,9,FALSE)</f>
        <v>-12675.2259705</v>
      </c>
      <c r="M50" s="96">
        <f>$B50*VLOOKUP($A50,Transpose_Avg_me_youth!$A:$M,10,FALSE)</f>
        <v>-6563.373160750001</v>
      </c>
      <c r="N50" s="96">
        <f>$B50*VLOOKUP($A50,Transpose_Avg_me_youth!$A:$M,11,FALSE)</f>
        <v>-8406.4484659375</v>
      </c>
      <c r="O50" s="96">
        <f>$B50*VLOOKUP($A50,Transpose_Avg_me_youth!$A:$M,12,FALSE)</f>
        <v>-5472.303898499998</v>
      </c>
      <c r="P50" s="96">
        <f>$B50*VLOOKUP($A50,Transpose_Avg_me_youth!$A:$M,13,FALSE)</f>
        <v>-7825.7789730625</v>
      </c>
      <c r="Q50" s="93"/>
      <c r="R50" s="93"/>
      <c r="S50" s="96">
        <f>$B50*VLOOKUP($A50,Transpose_Avg_me_youth!$O:$AA,2,FALSE)</f>
        <v>-7223.184618250006</v>
      </c>
      <c r="T50" s="96">
        <f>$B50*VLOOKUP($A50,Transpose_Avg_me_youth!$O:$AA,3,FALSE)</f>
        <v>-4276.577601249999</v>
      </c>
      <c r="U50" s="96">
        <f>$B50*VLOOKUP($A50,Transpose_Avg_me_youth!$O:$AA,4,FALSE)</f>
        <v>-5087.39420925</v>
      </c>
      <c r="V50" s="96">
        <f>$B50*VLOOKUP($A50,Transpose_Avg_me_youth!$O:$AA,5,FALSE)</f>
        <v>-7224.010858000002</v>
      </c>
      <c r="W50" s="96">
        <f>$B50*VLOOKUP($A50,Transpose_Avg_me_youth!$O:$AA,6,FALSE)</f>
        <v>-5823.7705502499975</v>
      </c>
      <c r="X50" s="96">
        <f>$B50*VLOOKUP($A50,Transpose_Avg_me_youth!$O:$AA,7,FALSE)</f>
        <v>-7090.041984249999</v>
      </c>
      <c r="Y50" s="96">
        <f>$B50*VLOOKUP($A50,Transpose_Avg_me_youth!$O:$AA,8,FALSE)</f>
        <v>-11319.996056750002</v>
      </c>
      <c r="Z50" s="96">
        <f>$B50*VLOOKUP($A50,Transpose_Avg_me_youth!$O:$AA,9,FALSE)</f>
        <v>-12380.57313775</v>
      </c>
      <c r="AA50" s="96">
        <f>$B50*VLOOKUP($A50,Transpose_Avg_me_youth!$O:$AA,10,FALSE)</f>
        <v>-6545.43195475</v>
      </c>
      <c r="AB50" s="96">
        <f>$B50*VLOOKUP($A50,Transpose_Avg_me_youth!$O:$AA,11,FALSE)</f>
        <v>-7543.411538499998</v>
      </c>
      <c r="AC50" s="96">
        <f>$B50*VLOOKUP($A50,Transpose_Avg_me_youth!$O:$AA,12,FALSE)</f>
        <v>-5445.510123750002</v>
      </c>
      <c r="AD50" s="96">
        <f>$B50*VLOOKUP($A50,Transpose_Avg_me_youth!$O:$AA,13,FALSE)</f>
        <v>-7639.491418000002</v>
      </c>
    </row>
    <row r="51" spans="1:30" ht="15">
      <c r="A51" s="90" t="s">
        <v>353</v>
      </c>
      <c r="B51" s="95"/>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row>
    <row r="52" spans="1:30" ht="15">
      <c r="A52" s="27" t="s">
        <v>355</v>
      </c>
      <c r="B52" s="95" t="s">
        <v>414</v>
      </c>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53" spans="1:30" ht="15">
      <c r="A53" s="27" t="s">
        <v>352</v>
      </c>
      <c r="B53" s="95">
        <v>146285</v>
      </c>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row>
    <row r="54" spans="1:30" ht="15">
      <c r="A54" s="27" t="s">
        <v>354</v>
      </c>
      <c r="B54" s="95">
        <v>144415</v>
      </c>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row>
    <row r="55" spans="1:30" ht="15">
      <c r="A55" s="27" t="s">
        <v>356</v>
      </c>
      <c r="B55" s="95">
        <v>147534</v>
      </c>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row>
    <row r="56" spans="1:30" ht="15">
      <c r="A56" s="27" t="s">
        <v>357</v>
      </c>
      <c r="B56" s="95">
        <v>144067</v>
      </c>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57" spans="1:30" ht="15">
      <c r="A57" s="27" t="s">
        <v>358</v>
      </c>
      <c r="B57" s="95">
        <v>146771.40</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row>
    <row r="58" spans="1:30" ht="15">
      <c r="A58" s="27" t="s">
        <v>359</v>
      </c>
      <c r="B58" s="95">
        <v>149122</v>
      </c>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row>
    <row r="59" spans="1:30" ht="15">
      <c r="A59" s="27" t="s">
        <v>360</v>
      </c>
      <c r="B59" s="95">
        <v>147585</v>
      </c>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row>
    <row r="60" spans="1:2" ht="15">
      <c r="A60" s="27" t="s">
        <v>361</v>
      </c>
      <c r="B60" s="95">
        <v>152667</v>
      </c>
    </row>
    <row r="61" spans="1:2" ht="15">
      <c r="A61" s="27" t="s">
        <v>362</v>
      </c>
      <c r="B61" s="95">
        <v>150710</v>
      </c>
    </row>
    <row r="62" spans="1:2" ht="15">
      <c r="A62" s="27" t="s">
        <v>363</v>
      </c>
      <c r="B62" s="95">
        <v>148061</v>
      </c>
    </row>
    <row r="63" spans="1:2" ht="15">
      <c r="A63" s="27" t="s">
        <v>364</v>
      </c>
      <c r="B63" s="95">
        <v>135661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64608A6-D8BF-418F-A22B-04D3303A2341}">
  <dimension ref="A2:L66"/>
  <sheetViews>
    <sheetView workbookViewId="0" topLeftCell="A1">
      <selection pane="topLeft" activeCell="K9" sqref="K8:L9"/>
    </sheetView>
  </sheetViews>
  <sheetFormatPr defaultColWidth="8.66428571428571" defaultRowHeight="14"/>
  <cols>
    <col min="1" max="1" width="19.5714285714286" style="165" customWidth="1"/>
    <col min="2" max="5" width="10.5714285714286" style="165" customWidth="1"/>
    <col min="6" max="9" width="8.71428571428571" style="165"/>
    <col min="10" max="10" width="11.8571428571429" style="165" bestFit="1" customWidth="1"/>
    <col min="11" max="16384" width="8.71428571428571" style="165"/>
  </cols>
  <sheetData>
    <row r="2" spans="1:1" ht="16">
      <c r="A2" s="164" t="s">
        <v>415</v>
      </c>
    </row>
    <row r="3" spans="1:12" ht="14">
      <c r="A3" s="282" t="s">
        <v>342</v>
      </c>
      <c r="B3" s="283" t="s">
        <v>343</v>
      </c>
      <c r="C3" s="283" t="s">
        <v>344</v>
      </c>
      <c r="D3" s="283" t="s">
        <v>345</v>
      </c>
      <c r="E3" s="283" t="s">
        <v>346</v>
      </c>
      <c r="J3" s="282" t="s">
        <v>342</v>
      </c>
      <c r="K3" s="283" t="s">
        <v>343</v>
      </c>
      <c r="L3" s="283" t="s">
        <v>345</v>
      </c>
    </row>
    <row r="4" spans="1:12" ht="14">
      <c r="A4" s="165" t="s">
        <v>347</v>
      </c>
      <c r="B4" s="166" t="s">
        <v>348</v>
      </c>
      <c r="C4" s="166" t="s">
        <v>349</v>
      </c>
      <c r="D4" s="166" t="s">
        <v>350</v>
      </c>
      <c r="E4" s="166" t="s">
        <v>349</v>
      </c>
      <c r="J4" s="165" t="s">
        <v>347</v>
      </c>
      <c r="K4" s="166" t="s">
        <v>348</v>
      </c>
      <c r="L4" s="166" t="s">
        <v>350</v>
      </c>
    </row>
    <row r="5" spans="1:12" ht="14">
      <c r="A5" s="282" t="s">
        <v>342</v>
      </c>
      <c r="B5" s="283" t="s">
        <v>342</v>
      </c>
      <c r="C5" s="283" t="s">
        <v>342</v>
      </c>
      <c r="D5" s="283" t="s">
        <v>342</v>
      </c>
      <c r="E5" s="283" t="s">
        <v>342</v>
      </c>
      <c r="J5" s="282" t="s">
        <v>342</v>
      </c>
      <c r="K5" s="283" t="s">
        <v>342</v>
      </c>
      <c r="L5" s="283" t="s">
        <v>342</v>
      </c>
    </row>
    <row r="6" spans="1:12" ht="14">
      <c r="A6" s="165" t="s">
        <v>219</v>
      </c>
      <c r="B6" s="166" t="s">
        <v>342</v>
      </c>
      <c r="C6" s="166" t="s">
        <v>342</v>
      </c>
      <c r="D6" s="166" t="s">
        <v>342</v>
      </c>
      <c r="E6" s="166" t="s">
        <v>342</v>
      </c>
      <c r="J6" s="165" t="s">
        <v>219</v>
      </c>
      <c r="K6" s="166" t="s">
        <v>342</v>
      </c>
      <c r="L6" s="166" t="s">
        <v>342</v>
      </c>
    </row>
    <row r="7" spans="1:12" ht="14">
      <c r="A7" s="165" t="s">
        <v>236</v>
      </c>
      <c r="B7" s="166"/>
      <c r="C7" s="166"/>
      <c r="D7" s="166"/>
      <c r="E7" s="166"/>
      <c r="J7" s="165" t="s">
        <v>236</v>
      </c>
      <c r="K7" s="166"/>
      <c r="L7" s="166"/>
    </row>
    <row r="8" spans="1:12" ht="14">
      <c r="A8" s="165" t="s">
        <v>244</v>
      </c>
      <c r="B8" s="166">
        <v>-0.0226896732679643</v>
      </c>
      <c r="C8" s="166">
        <v>0.222394528714534</v>
      </c>
      <c r="D8" s="166"/>
      <c r="E8" s="166"/>
      <c r="J8" s="165" t="s">
        <v>244</v>
      </c>
      <c r="K8" s="166">
        <v>-0.0226896732679643</v>
      </c>
      <c r="L8" s="166"/>
    </row>
    <row r="9" spans="1:12" ht="14">
      <c r="A9" s="165" t="s">
        <v>247</v>
      </c>
      <c r="B9" s="166">
        <v>0.305058894096413</v>
      </c>
      <c r="C9" s="166">
        <v>0.178517527065935</v>
      </c>
      <c r="D9" s="166">
        <v>0.297052024284818</v>
      </c>
      <c r="E9" s="166">
        <v>0.129516414400306</v>
      </c>
      <c r="J9" s="165" t="s">
        <v>247</v>
      </c>
      <c r="K9" s="166">
        <v>0.305058894096413</v>
      </c>
      <c r="L9" s="166">
        <v>0.297052024284818</v>
      </c>
    </row>
    <row r="10" spans="1:12" ht="14">
      <c r="A10" s="165" t="s">
        <v>251</v>
      </c>
      <c r="B10" s="166"/>
      <c r="C10" s="166"/>
      <c r="D10" s="166"/>
      <c r="E10" s="166"/>
      <c r="J10" s="165" t="s">
        <v>251</v>
      </c>
      <c r="K10" s="166"/>
      <c r="L10" s="166"/>
    </row>
    <row r="11" spans="1:12" ht="14">
      <c r="A11" s="165" t="s">
        <v>255</v>
      </c>
      <c r="B11" s="166">
        <v>0.502506427833312</v>
      </c>
      <c r="C11" s="166">
        <v>0.359161083372426</v>
      </c>
      <c r="D11" s="166">
        <v>0.615148953340732</v>
      </c>
      <c r="E11" s="166">
        <v>0.328686767566062</v>
      </c>
      <c r="J11" s="165" t="s">
        <v>255</v>
      </c>
      <c r="K11" s="166">
        <v>0.502506427833312</v>
      </c>
      <c r="L11" s="166">
        <v>0.615148953340732</v>
      </c>
    </row>
    <row r="12" spans="1:12" ht="14">
      <c r="A12" s="165" t="s">
        <v>259</v>
      </c>
      <c r="B12" s="166"/>
      <c r="C12" s="166"/>
      <c r="D12" s="166"/>
      <c r="E12" s="166"/>
      <c r="J12" s="165" t="s">
        <v>259</v>
      </c>
      <c r="K12" s="166"/>
      <c r="L12" s="166"/>
    </row>
    <row r="13" spans="1:12" ht="14">
      <c r="A13" s="165" t="s">
        <v>298</v>
      </c>
      <c r="B13" s="166"/>
      <c r="C13" s="166"/>
      <c r="D13" s="166"/>
      <c r="E13" s="166"/>
      <c r="J13" s="165" t="s">
        <v>298</v>
      </c>
      <c r="K13" s="166"/>
      <c r="L13" s="166"/>
    </row>
    <row r="14" spans="1:12" ht="14">
      <c r="A14" s="165" t="s">
        <v>301</v>
      </c>
      <c r="B14" s="166"/>
      <c r="C14" s="166"/>
      <c r="D14" s="166"/>
      <c r="E14" s="166"/>
      <c r="J14" s="165" t="s">
        <v>301</v>
      </c>
      <c r="K14" s="166"/>
      <c r="L14" s="166"/>
    </row>
    <row r="15" spans="1:12" ht="14">
      <c r="A15" s="165" t="s">
        <v>304</v>
      </c>
      <c r="B15" s="166"/>
      <c r="C15" s="166"/>
      <c r="D15" s="166"/>
      <c r="E15" s="166"/>
      <c r="J15" s="165" t="s">
        <v>304</v>
      </c>
      <c r="K15" s="166"/>
      <c r="L15" s="166"/>
    </row>
    <row r="16" spans="1:12" ht="14">
      <c r="A16" s="165" t="s">
        <v>293</v>
      </c>
      <c r="B16" s="166">
        <v>0.572206866710256</v>
      </c>
      <c r="C16" s="166">
        <v>0.30670686772632</v>
      </c>
      <c r="D16" s="166">
        <v>0.788364145073239</v>
      </c>
      <c r="E16" s="166">
        <v>0.313840857661582</v>
      </c>
      <c r="J16" s="165" t="s">
        <v>293</v>
      </c>
      <c r="K16" s="166">
        <v>0.572206866710256</v>
      </c>
      <c r="L16" s="166">
        <v>0.788364145073239</v>
      </c>
    </row>
    <row r="17" spans="1:12" ht="14">
      <c r="A17" s="165" t="s">
        <v>305</v>
      </c>
      <c r="B17" s="166">
        <v>0.451995466668568</v>
      </c>
      <c r="C17" s="166">
        <v>0.16911221215023</v>
      </c>
      <c r="D17" s="166">
        <v>0.398710520305888</v>
      </c>
      <c r="E17" s="166">
        <v>0.163930270141987</v>
      </c>
      <c r="J17" s="165" t="s">
        <v>305</v>
      </c>
      <c r="K17" s="166">
        <v>0.451995466668568</v>
      </c>
      <c r="L17" s="166">
        <v>0.398710520305888</v>
      </c>
    </row>
    <row r="18" spans="1:12" ht="14">
      <c r="A18" s="165" t="s">
        <v>306</v>
      </c>
      <c r="B18" s="166">
        <v>0.345850553212602</v>
      </c>
      <c r="C18" s="166">
        <v>0.203243407227556</v>
      </c>
      <c r="D18" s="166">
        <v>0.321841742424054</v>
      </c>
      <c r="E18" s="166">
        <v>0.196609268765313</v>
      </c>
      <c r="J18" s="165" t="s">
        <v>306</v>
      </c>
      <c r="K18" s="166">
        <v>0.345850553212602</v>
      </c>
      <c r="L18" s="166">
        <v>0.321841742424054</v>
      </c>
    </row>
    <row r="19" spans="1:12" ht="14">
      <c r="A19" s="165" t="s">
        <v>307</v>
      </c>
      <c r="B19" s="166">
        <v>-0.597517897831914</v>
      </c>
      <c r="C19" s="166">
        <v>0.27936449331595</v>
      </c>
      <c r="D19" s="166">
        <v>-0.675746180452053</v>
      </c>
      <c r="E19" s="166">
        <v>0.265363581778449</v>
      </c>
      <c r="J19" s="165" t="s">
        <v>307</v>
      </c>
      <c r="K19" s="166">
        <v>-0.597517897831914</v>
      </c>
      <c r="L19" s="166">
        <v>-0.675746180452053</v>
      </c>
    </row>
    <row r="20" spans="1:12" ht="14">
      <c r="A20" s="165" t="s">
        <v>308</v>
      </c>
      <c r="B20" s="166"/>
      <c r="C20" s="166"/>
      <c r="D20" s="166"/>
      <c r="E20" s="166"/>
      <c r="J20" s="165" t="s">
        <v>308</v>
      </c>
      <c r="K20" s="166"/>
      <c r="L20" s="166"/>
    </row>
    <row r="21" spans="1:12" ht="14">
      <c r="A21" s="165" t="s">
        <v>309</v>
      </c>
      <c r="B21" s="166"/>
      <c r="C21" s="166"/>
      <c r="D21" s="166"/>
      <c r="E21" s="166"/>
      <c r="J21" s="165" t="s">
        <v>309</v>
      </c>
      <c r="K21" s="166"/>
      <c r="L21" s="166"/>
    </row>
    <row r="22" spans="1:12" ht="14">
      <c r="A22" s="165" t="s">
        <v>310</v>
      </c>
      <c r="B22" s="166"/>
      <c r="C22" s="166"/>
      <c r="D22" s="166"/>
      <c r="E22" s="166"/>
      <c r="J22" s="165" t="s">
        <v>310</v>
      </c>
      <c r="K22" s="166"/>
      <c r="L22" s="166"/>
    </row>
    <row r="23" spans="1:12" ht="14">
      <c r="A23" s="165" t="s">
        <v>317</v>
      </c>
      <c r="B23" s="166"/>
      <c r="C23" s="166"/>
      <c r="D23" s="166"/>
      <c r="E23" s="166"/>
      <c r="J23" s="165" t="s">
        <v>317</v>
      </c>
      <c r="K23" s="166"/>
      <c r="L23" s="166"/>
    </row>
    <row r="24" spans="1:12" ht="14">
      <c r="A24" s="165" t="s">
        <v>318</v>
      </c>
      <c r="B24" s="166"/>
      <c r="C24" s="166"/>
      <c r="D24" s="166"/>
      <c r="E24" s="166"/>
      <c r="J24" s="165" t="s">
        <v>318</v>
      </c>
      <c r="K24" s="166"/>
      <c r="L24" s="166"/>
    </row>
    <row r="25" spans="1:12" ht="14">
      <c r="A25" s="165" t="s">
        <v>319</v>
      </c>
      <c r="B25" s="166"/>
      <c r="C25" s="166"/>
      <c r="D25" s="166"/>
      <c r="E25" s="166"/>
      <c r="J25" s="165" t="s">
        <v>319</v>
      </c>
      <c r="K25" s="166"/>
      <c r="L25" s="166"/>
    </row>
    <row r="26" spans="1:12" ht="14">
      <c r="A26" s="165" t="s">
        <v>316</v>
      </c>
      <c r="B26" s="166"/>
      <c r="C26" s="166"/>
      <c r="D26" s="166"/>
      <c r="E26" s="166"/>
      <c r="J26" s="165" t="s">
        <v>316</v>
      </c>
      <c r="K26" s="166"/>
      <c r="L26" s="166"/>
    </row>
    <row r="27" spans="1:12" ht="14">
      <c r="A27" s="165" t="s">
        <v>329</v>
      </c>
      <c r="B27" s="166"/>
      <c r="C27" s="166"/>
      <c r="D27" s="166"/>
      <c r="E27" s="166"/>
      <c r="J27" s="165" t="s">
        <v>329</v>
      </c>
      <c r="K27" s="166"/>
      <c r="L27" s="166"/>
    </row>
    <row r="28" spans="1:12" ht="14">
      <c r="A28" s="165" t="s">
        <v>322</v>
      </c>
      <c r="B28" s="166"/>
      <c r="C28" s="166"/>
      <c r="D28" s="166"/>
      <c r="E28" s="166"/>
      <c r="J28" s="165" t="s">
        <v>322</v>
      </c>
      <c r="K28" s="166"/>
      <c r="L28" s="166"/>
    </row>
    <row r="29" spans="1:12" ht="14">
      <c r="A29" s="165" t="s">
        <v>323</v>
      </c>
      <c r="B29" s="166">
        <v>-0.461531642292719</v>
      </c>
      <c r="C29" s="166">
        <v>0.700399852296421</v>
      </c>
      <c r="D29" s="166"/>
      <c r="E29" s="166"/>
      <c r="J29" s="165" t="s">
        <v>323</v>
      </c>
      <c r="K29" s="166">
        <v>-0.461531642292719</v>
      </c>
      <c r="L29" s="166"/>
    </row>
    <row r="30" spans="1:12" ht="14">
      <c r="A30" s="165" t="s">
        <v>324</v>
      </c>
      <c r="B30" s="166"/>
      <c r="C30" s="166"/>
      <c r="D30" s="166"/>
      <c r="E30" s="166"/>
      <c r="J30" s="165" t="s">
        <v>324</v>
      </c>
      <c r="K30" s="166"/>
      <c r="L30" s="166"/>
    </row>
    <row r="31" spans="1:12" ht="14">
      <c r="A31" s="165" t="s">
        <v>313</v>
      </c>
      <c r="B31" s="166"/>
      <c r="C31" s="166"/>
      <c r="D31" s="166"/>
      <c r="E31" s="166"/>
      <c r="J31" s="165" t="s">
        <v>313</v>
      </c>
      <c r="K31" s="166"/>
      <c r="L31" s="166"/>
    </row>
    <row r="32" spans="1:12" ht="14">
      <c r="A32" s="165" t="s">
        <v>312</v>
      </c>
      <c r="B32" s="166"/>
      <c r="C32" s="166"/>
      <c r="D32" s="166"/>
      <c r="E32" s="166"/>
      <c r="J32" s="165" t="s">
        <v>312</v>
      </c>
      <c r="K32" s="166"/>
      <c r="L32" s="166"/>
    </row>
    <row r="33" spans="1:12" ht="14">
      <c r="A33" s="165" t="s">
        <v>314</v>
      </c>
      <c r="B33" s="166">
        <v>1.44793783336003</v>
      </c>
      <c r="C33" s="166">
        <v>0.666141544801495</v>
      </c>
      <c r="D33" s="166">
        <v>1.6698014515003</v>
      </c>
      <c r="E33" s="166">
        <v>0.656468941812045</v>
      </c>
      <c r="J33" s="165" t="s">
        <v>314</v>
      </c>
      <c r="K33" s="166">
        <v>1.44793783336003</v>
      </c>
      <c r="L33" s="166">
        <v>1.6698014515003</v>
      </c>
    </row>
    <row r="34" spans="1:12" ht="14">
      <c r="A34" s="165" t="s">
        <v>315</v>
      </c>
      <c r="B34" s="166"/>
      <c r="C34" s="166"/>
      <c r="D34" s="166"/>
      <c r="E34" s="166"/>
      <c r="J34" s="165" t="s">
        <v>315</v>
      </c>
      <c r="K34" s="166"/>
      <c r="L34" s="166"/>
    </row>
    <row r="35" spans="1:12" ht="14">
      <c r="A35" s="165" t="s">
        <v>320</v>
      </c>
      <c r="B35" s="166"/>
      <c r="C35" s="166"/>
      <c r="D35" s="166"/>
      <c r="E35" s="166"/>
      <c r="J35" s="165" t="s">
        <v>320</v>
      </c>
      <c r="K35" s="166"/>
      <c r="L35" s="166"/>
    </row>
    <row r="36" spans="1:12" ht="14">
      <c r="A36" s="165" t="s">
        <v>321</v>
      </c>
      <c r="B36" s="166"/>
      <c r="C36" s="166"/>
      <c r="D36" s="166"/>
      <c r="E36" s="166"/>
      <c r="J36" s="165" t="s">
        <v>321</v>
      </c>
      <c r="K36" s="166"/>
      <c r="L36" s="166"/>
    </row>
    <row r="37" spans="1:12" ht="14">
      <c r="A37" s="165" t="s">
        <v>332</v>
      </c>
      <c r="B37" s="166"/>
      <c r="C37" s="166"/>
      <c r="D37" s="166"/>
      <c r="E37" s="166"/>
      <c r="J37" s="165" t="s">
        <v>332</v>
      </c>
      <c r="K37" s="166"/>
      <c r="L37" s="166"/>
    </row>
    <row r="38" spans="1:12" ht="14">
      <c r="A38" s="165" t="s">
        <v>292</v>
      </c>
      <c r="B38" s="166"/>
      <c r="C38" s="166"/>
      <c r="D38" s="166"/>
      <c r="E38" s="166"/>
      <c r="J38" s="165" t="s">
        <v>292</v>
      </c>
      <c r="K38" s="166"/>
      <c r="L38" s="166"/>
    </row>
    <row r="39" spans="1:12" ht="14">
      <c r="A39" s="165" t="s">
        <v>263</v>
      </c>
      <c r="B39" s="166"/>
      <c r="C39" s="166"/>
      <c r="D39" s="166"/>
      <c r="E39" s="166"/>
      <c r="J39" s="165" t="s">
        <v>263</v>
      </c>
      <c r="K39" s="166"/>
      <c r="L39" s="166"/>
    </row>
    <row r="40" spans="1:12" ht="14">
      <c r="A40" s="165" t="s">
        <v>267</v>
      </c>
      <c r="B40" s="166"/>
      <c r="C40" s="166"/>
      <c r="D40" s="166"/>
      <c r="E40" s="166"/>
      <c r="J40" s="165" t="s">
        <v>267</v>
      </c>
      <c r="K40" s="166"/>
      <c r="L40" s="166"/>
    </row>
    <row r="41" spans="1:12" ht="14">
      <c r="A41" s="165" t="s">
        <v>271</v>
      </c>
      <c r="B41" s="166"/>
      <c r="C41" s="166"/>
      <c r="D41" s="166">
        <v>-2.55886431739309</v>
      </c>
      <c r="E41" s="166">
        <v>1.46532914903706</v>
      </c>
      <c r="J41" s="165" t="s">
        <v>271</v>
      </c>
      <c r="K41" s="166"/>
      <c r="L41" s="166">
        <v>-2.55886431739309</v>
      </c>
    </row>
    <row r="42" spans="1:12" ht="14">
      <c r="A42" s="165" t="s">
        <v>291</v>
      </c>
      <c r="B42" s="166"/>
      <c r="C42" s="166"/>
      <c r="D42" s="166"/>
      <c r="E42" s="166"/>
      <c r="J42" s="165" t="s">
        <v>291</v>
      </c>
      <c r="K42" s="166"/>
      <c r="L42" s="166"/>
    </row>
    <row r="43" spans="1:12" ht="14">
      <c r="A43" s="165" t="s">
        <v>275</v>
      </c>
      <c r="B43" s="166">
        <v>-41.878606564159</v>
      </c>
      <c r="C43" s="166">
        <v>14.6887194247186</v>
      </c>
      <c r="D43" s="166">
        <v>-29.4288666392654</v>
      </c>
      <c r="E43" s="166">
        <v>14.6129781865249</v>
      </c>
      <c r="J43" s="165" t="s">
        <v>275</v>
      </c>
      <c r="K43" s="166">
        <v>-41.878606564159</v>
      </c>
      <c r="L43" s="166">
        <v>-29.4288666392654</v>
      </c>
    </row>
    <row r="44" spans="1:12" ht="14">
      <c r="A44" s="165" t="s">
        <v>279</v>
      </c>
      <c r="B44" s="166"/>
      <c r="C44" s="166"/>
      <c r="D44" s="166">
        <v>-14.7395175241059</v>
      </c>
      <c r="E44" s="166">
        <v>8.33185405374932</v>
      </c>
      <c r="J44" s="165" t="s">
        <v>279</v>
      </c>
      <c r="K44" s="166"/>
      <c r="L44" s="166">
        <v>-14.7395175241059</v>
      </c>
    </row>
    <row r="45" spans="1:12" ht="14">
      <c r="A45" s="165" t="s">
        <v>282</v>
      </c>
      <c r="B45" s="166"/>
      <c r="C45" s="166"/>
      <c r="D45" s="166">
        <v>4.74000023527069</v>
      </c>
      <c r="E45" s="166">
        <v>2.50434721394539</v>
      </c>
      <c r="J45" s="165" t="s">
        <v>282</v>
      </c>
      <c r="K45" s="166"/>
      <c r="L45" s="166">
        <v>4.74000023527069</v>
      </c>
    </row>
    <row r="46" spans="1:12" ht="14">
      <c r="A46" s="165" t="s">
        <v>285</v>
      </c>
      <c r="B46" s="166"/>
      <c r="C46" s="166"/>
      <c r="D46" s="166"/>
      <c r="E46" s="166"/>
      <c r="J46" s="165" t="s">
        <v>285</v>
      </c>
      <c r="K46" s="166"/>
      <c r="L46" s="166"/>
    </row>
    <row r="47" spans="1:12" ht="14">
      <c r="A47" s="165" t="s">
        <v>288</v>
      </c>
      <c r="B47" s="166"/>
      <c r="C47" s="166"/>
      <c r="D47" s="166"/>
      <c r="E47" s="166"/>
      <c r="J47" s="165" t="s">
        <v>288</v>
      </c>
      <c r="K47" s="166"/>
      <c r="L47" s="166"/>
    </row>
    <row r="48" spans="1:12" ht="14">
      <c r="A48" s="165" t="s">
        <v>289</v>
      </c>
      <c r="B48" s="166"/>
      <c r="C48" s="166"/>
      <c r="D48" s="166">
        <v>-12.5606180535637</v>
      </c>
      <c r="E48" s="166">
        <v>7.72962560986378</v>
      </c>
      <c r="J48" s="165" t="s">
        <v>289</v>
      </c>
      <c r="K48" s="166"/>
      <c r="L48" s="166">
        <v>-12.5606180535637</v>
      </c>
    </row>
    <row r="49" spans="1:12" ht="14">
      <c r="A49" s="165" t="s">
        <v>290</v>
      </c>
      <c r="B49" s="166"/>
      <c r="C49" s="166"/>
      <c r="D49" s="166"/>
      <c r="E49" s="166"/>
      <c r="J49" s="165" t="s">
        <v>290</v>
      </c>
      <c r="K49" s="166"/>
      <c r="L49" s="166"/>
    </row>
    <row r="50" spans="1:12" ht="14">
      <c r="A50" s="165" t="s">
        <v>352</v>
      </c>
      <c r="B50" s="166">
        <v>0.00270858827371387</v>
      </c>
      <c r="C50" s="166">
        <v>0.0474307072188688</v>
      </c>
      <c r="D50" s="166">
        <v>0.392259943196771</v>
      </c>
      <c r="E50" s="166">
        <v>0.28722304610868</v>
      </c>
      <c r="J50" s="90" t="s">
        <v>353</v>
      </c>
      <c r="K50" s="27"/>
      <c r="L50" s="27"/>
    </row>
    <row r="51" spans="1:12" ht="14">
      <c r="A51" s="165" t="s">
        <v>354</v>
      </c>
      <c r="B51" s="166">
        <v>0.240855978119656</v>
      </c>
      <c r="C51" s="166">
        <v>0.0693877313257719</v>
      </c>
      <c r="D51" s="166">
        <v>0.544663373221189</v>
      </c>
      <c r="E51" s="166">
        <v>0.188218326216226</v>
      </c>
      <c r="J51" s="165" t="s">
        <v>355</v>
      </c>
      <c r="K51" s="175">
        <f>B61+0</f>
        <v>0.125844315769531</v>
      </c>
      <c r="L51" s="175">
        <f>D61+0</f>
        <v>0.921255802696879</v>
      </c>
    </row>
    <row r="52" spans="1:12" ht="14">
      <c r="A52" s="165" t="s">
        <v>356</v>
      </c>
      <c r="B52" s="166">
        <v>0.123016568167858</v>
      </c>
      <c r="C52" s="166">
        <v>0.0548479881095572</v>
      </c>
      <c r="D52" s="166">
        <v>0.411453061092454</v>
      </c>
      <c r="E52" s="166">
        <v>0.197944051790537</v>
      </c>
      <c r="J52" s="165" t="s">
        <v>352</v>
      </c>
      <c r="K52" s="175">
        <f>$K$51+B50</f>
        <v>0.12855290404324488</v>
      </c>
      <c r="L52" s="175">
        <f>$L$51+D50</f>
        <v>1.31351574589365</v>
      </c>
    </row>
    <row r="53" spans="1:12" ht="14">
      <c r="A53" s="165" t="s">
        <v>357</v>
      </c>
      <c r="B53" s="166">
        <v>0.239130992002942</v>
      </c>
      <c r="C53" s="166">
        <v>0.0647218688783969</v>
      </c>
      <c r="D53" s="166">
        <v>0.251632817613021</v>
      </c>
      <c r="E53" s="166">
        <v>0.273440223632164</v>
      </c>
      <c r="J53" s="165" t="s">
        <v>354</v>
      </c>
      <c r="K53" s="175">
        <f t="shared" si="0" ref="K53:K62">$K$51+B51</f>
        <v>0.366700293889187</v>
      </c>
      <c r="L53" s="175">
        <f t="shared" si="1" ref="L53:L62">$L$51+D51</f>
        <v>1.465919175918068</v>
      </c>
    </row>
    <row r="54" spans="1:12" ht="14">
      <c r="A54" s="165" t="s">
        <v>358</v>
      </c>
      <c r="B54" s="166">
        <v>0.0681152116738475</v>
      </c>
      <c r="C54" s="166">
        <v>0.0673259010422147</v>
      </c>
      <c r="D54" s="166">
        <v>0.131511861720174</v>
      </c>
      <c r="E54" s="166">
        <v>0.108150995019657</v>
      </c>
      <c r="J54" s="165" t="s">
        <v>356</v>
      </c>
      <c r="K54" s="175">
        <f t="shared" si="0"/>
        <v>0.248860883937389</v>
      </c>
      <c r="L54" s="175">
        <f t="shared" si="1"/>
        <v>1.332708863789333</v>
      </c>
    </row>
    <row r="55" spans="1:12" ht="14">
      <c r="A55" s="165" t="s">
        <v>359</v>
      </c>
      <c r="B55" s="166">
        <v>0.150882966987979</v>
      </c>
      <c r="C55" s="166">
        <v>0.0759290299249967</v>
      </c>
      <c r="D55" s="166">
        <v>0.267145771529387</v>
      </c>
      <c r="E55" s="166">
        <v>0.124124633027406</v>
      </c>
      <c r="J55" s="165" t="s">
        <v>357</v>
      </c>
      <c r="K55" s="175">
        <f t="shared" si="0"/>
        <v>0.364975307772473</v>
      </c>
      <c r="L55" s="175">
        <f t="shared" si="1"/>
        <v>1.1728886203099</v>
      </c>
    </row>
    <row r="56" spans="1:12" ht="14">
      <c r="A56" s="165" t="s">
        <v>360</v>
      </c>
      <c r="B56" s="166">
        <v>0.249501139685145</v>
      </c>
      <c r="C56" s="166">
        <v>0.101768807713578</v>
      </c>
      <c r="D56" s="166">
        <v>0.176422490639181</v>
      </c>
      <c r="E56" s="166">
        <v>0.126877872127417</v>
      </c>
      <c r="J56" s="165" t="s">
        <v>358</v>
      </c>
      <c r="K56" s="175">
        <f t="shared" si="0"/>
        <v>0.19395952744337852</v>
      </c>
      <c r="L56" s="175">
        <f t="shared" si="1"/>
        <v>1.052767664417053</v>
      </c>
    </row>
    <row r="57" spans="1:12" ht="14">
      <c r="A57" s="165" t="s">
        <v>361</v>
      </c>
      <c r="B57" s="166">
        <v>0.146489404275235</v>
      </c>
      <c r="C57" s="166">
        <v>0.0749662532333267</v>
      </c>
      <c r="D57" s="166">
        <v>0.285688194505346</v>
      </c>
      <c r="E57" s="166">
        <v>0.252892468696208</v>
      </c>
      <c r="J57" s="165" t="s">
        <v>359</v>
      </c>
      <c r="K57" s="175">
        <f t="shared" si="0"/>
        <v>0.27672728275751</v>
      </c>
      <c r="L57" s="175">
        <f t="shared" si="1"/>
        <v>1.188401574226266</v>
      </c>
    </row>
    <row r="58" spans="1:12" ht="14">
      <c r="A58" s="165" t="s">
        <v>362</v>
      </c>
      <c r="B58" s="166">
        <v>-0.123690572377717</v>
      </c>
      <c r="C58" s="166">
        <v>0.0800864612710374</v>
      </c>
      <c r="D58" s="166">
        <v>0.0681582536891598</v>
      </c>
      <c r="E58" s="166">
        <v>0.136601833745395</v>
      </c>
      <c r="J58" s="165" t="s">
        <v>360</v>
      </c>
      <c r="K58" s="175">
        <f t="shared" si="0"/>
        <v>0.375345455454676</v>
      </c>
      <c r="L58" s="175">
        <f t="shared" si="1"/>
        <v>1.09767829333606</v>
      </c>
    </row>
    <row r="59" spans="1:12" ht="14">
      <c r="A59" s="165" t="s">
        <v>363</v>
      </c>
      <c r="B59" s="166">
        <v>0.24859459153338</v>
      </c>
      <c r="C59" s="166">
        <v>0.0623564926732408</v>
      </c>
      <c r="D59" s="166">
        <v>0.236885711356179</v>
      </c>
      <c r="E59" s="166">
        <v>0.128104940903952</v>
      </c>
      <c r="J59" s="165" t="s">
        <v>361</v>
      </c>
      <c r="K59" s="175">
        <f t="shared" si="0"/>
        <v>0.27233372004476597</v>
      </c>
      <c r="L59" s="175">
        <f t="shared" si="1"/>
        <v>1.2069439972022251</v>
      </c>
    </row>
    <row r="60" spans="1:12" ht="14">
      <c r="A60" s="165" t="s">
        <v>364</v>
      </c>
      <c r="B60" s="166">
        <v>0.205667770580164</v>
      </c>
      <c r="C60" s="166">
        <v>0.101433596624541</v>
      </c>
      <c r="D60" s="166">
        <v>-0.0255227211059006</v>
      </c>
      <c r="E60" s="166">
        <v>0.314387216445267</v>
      </c>
      <c r="J60" s="165" t="s">
        <v>362</v>
      </c>
      <c r="K60" s="175">
        <f t="shared" si="0"/>
        <v>0.0021537433918140114</v>
      </c>
      <c r="L60" s="175">
        <f t="shared" si="1"/>
        <v>0.9894140563860389</v>
      </c>
    </row>
    <row r="61" spans="1:12" ht="14">
      <c r="A61" s="165" t="s">
        <v>365</v>
      </c>
      <c r="B61" s="166">
        <v>0.125844315769531</v>
      </c>
      <c r="C61" s="166">
        <v>0.241862902472455</v>
      </c>
      <c r="D61" s="166">
        <v>0.921255802696879</v>
      </c>
      <c r="E61" s="166">
        <v>0.533959424526946</v>
      </c>
      <c r="J61" s="165" t="s">
        <v>363</v>
      </c>
      <c r="K61" s="175">
        <f t="shared" si="0"/>
        <v>0.374438907302911</v>
      </c>
      <c r="L61" s="175">
        <f t="shared" si="1"/>
        <v>1.158141514053058</v>
      </c>
    </row>
    <row r="62" spans="1:12" ht="14">
      <c r="A62" s="165" t="s">
        <v>342</v>
      </c>
      <c r="B62" s="166" t="s">
        <v>342</v>
      </c>
      <c r="C62" s="166" t="s">
        <v>342</v>
      </c>
      <c r="D62" s="166" t="s">
        <v>342</v>
      </c>
      <c r="E62" s="166" t="s">
        <v>342</v>
      </c>
      <c r="J62" s="165" t="s">
        <v>364</v>
      </c>
      <c r="K62" s="175">
        <f t="shared" si="0"/>
        <v>0.331512086349695</v>
      </c>
      <c r="L62" s="175">
        <f t="shared" si="1"/>
        <v>0.8957330815909784</v>
      </c>
    </row>
    <row r="63" spans="1:5" ht="14">
      <c r="A63" s="165" t="s">
        <v>367</v>
      </c>
      <c r="B63" s="166" t="s">
        <v>368</v>
      </c>
      <c r="C63" s="166" t="s">
        <v>342</v>
      </c>
      <c r="D63" s="166" t="s">
        <v>368</v>
      </c>
      <c r="E63" s="166" t="s">
        <v>342</v>
      </c>
    </row>
    <row r="64" spans="1:5" ht="14">
      <c r="A64" s="284" t="s">
        <v>369</v>
      </c>
      <c r="B64" s="285">
        <v>0.332543144946814</v>
      </c>
      <c r="C64" s="285"/>
      <c r="D64" s="285">
        <v>0.340942171582686</v>
      </c>
      <c r="E64" s="285" t="s">
        <v>342</v>
      </c>
    </row>
    <row r="65" spans="1:1" ht="14">
      <c r="A65" s="165" t="s">
        <v>370</v>
      </c>
    </row>
    <row r="66" spans="1:1" ht="14">
      <c r="A66" s="165" t="s">
        <v>371</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29C8F7E-5070-45AD-9464-6BE1E9F6681B}">
  <sheetPr codeName="Sheet2">
    <tabColor rgb="FFFFFF00"/>
  </sheetPr>
  <dimension ref="A1:B36"/>
  <sheetViews>
    <sheetView zoomScale="70" zoomScaleNormal="70" workbookViewId="0" topLeftCell="A1">
      <selection pane="topLeft" activeCell="B35" sqref="B35"/>
    </sheetView>
  </sheetViews>
  <sheetFormatPr defaultColWidth="8.83428571428571" defaultRowHeight="15"/>
  <cols>
    <col min="1" max="1" width="26.5714285714286" customWidth="1"/>
    <col min="2" max="2" width="114.285714285714" customWidth="1"/>
  </cols>
  <sheetData>
    <row r="1" spans="1:2" ht="26">
      <c r="A1" s="340" t="s">
        <v>22</v>
      </c>
      <c r="B1" s="341"/>
    </row>
    <row r="2" spans="1:2" ht="16">
      <c r="A2" s="1"/>
      <c r="B2" s="1"/>
    </row>
    <row r="3" spans="1:2" ht="19">
      <c r="A3" s="8" t="s">
        <v>23</v>
      </c>
      <c r="B3" s="1"/>
    </row>
    <row r="4" spans="1:2" ht="102">
      <c r="A4" s="302" t="s">
        <v>24</v>
      </c>
      <c r="B4" s="303" t="s">
        <v>25</v>
      </c>
    </row>
    <row r="5" spans="1:2" ht="34">
      <c r="A5" s="302" t="s">
        <v>26</v>
      </c>
      <c r="B5" s="303" t="s">
        <v>27</v>
      </c>
    </row>
    <row r="6" spans="1:2" ht="51">
      <c r="A6" s="302" t="s">
        <v>28</v>
      </c>
      <c r="B6" s="303" t="s">
        <v>29</v>
      </c>
    </row>
    <row r="7" spans="1:2" ht="51">
      <c r="A7" s="302" t="s">
        <v>30</v>
      </c>
      <c r="B7" s="303" t="s">
        <v>31</v>
      </c>
    </row>
    <row r="8" spans="1:2" ht="19">
      <c r="A8" s="9" t="s">
        <v>32</v>
      </c>
      <c r="B8" s="10"/>
    </row>
    <row r="9" spans="1:2" ht="34">
      <c r="A9" s="304" t="s">
        <v>33</v>
      </c>
      <c r="B9" s="303" t="s">
        <v>34</v>
      </c>
    </row>
    <row r="10" spans="1:2" ht="16">
      <c r="A10" s="304" t="s">
        <v>35</v>
      </c>
      <c r="B10" s="305" t="s">
        <v>36</v>
      </c>
    </row>
    <row r="11" spans="1:2" ht="16">
      <c r="A11" s="304" t="s">
        <v>37</v>
      </c>
      <c r="B11" s="306" t="s">
        <v>38</v>
      </c>
    </row>
    <row r="12" spans="1:2" ht="51">
      <c r="A12" s="304" t="s">
        <v>39</v>
      </c>
      <c r="B12" s="307" t="s">
        <v>474</v>
      </c>
    </row>
    <row r="13" spans="1:2" ht="51">
      <c r="A13" s="304" t="s">
        <v>40</v>
      </c>
      <c r="B13" s="308" t="s">
        <v>472</v>
      </c>
    </row>
    <row r="14" spans="1:2" ht="51">
      <c r="A14" s="304" t="s">
        <v>41</v>
      </c>
      <c r="B14" s="308" t="s">
        <v>472</v>
      </c>
    </row>
    <row r="15" spans="1:2" ht="51">
      <c r="A15" s="304" t="s">
        <v>42</v>
      </c>
      <c r="B15" s="308" t="s">
        <v>472</v>
      </c>
    </row>
    <row r="16" spans="1:2" ht="51">
      <c r="A16" s="304" t="s">
        <v>43</v>
      </c>
      <c r="B16" s="308" t="s">
        <v>473</v>
      </c>
    </row>
    <row r="17" spans="1:2" ht="51">
      <c r="A17" s="304" t="s">
        <v>44</v>
      </c>
      <c r="B17" s="308" t="s">
        <v>473</v>
      </c>
    </row>
    <row r="18" spans="1:2" ht="51">
      <c r="A18" s="304" t="s">
        <v>45</v>
      </c>
      <c r="B18" s="303" t="s">
        <v>473</v>
      </c>
    </row>
    <row r="19" spans="1:2" ht="19">
      <c r="A19" s="8" t="s">
        <v>46</v>
      </c>
      <c r="B19" s="11"/>
    </row>
    <row r="20" spans="1:2" ht="84.75" customHeight="1">
      <c r="A20" s="309" t="s">
        <v>47</v>
      </c>
      <c r="B20" s="310" t="s">
        <v>471</v>
      </c>
    </row>
    <row r="21" spans="1:2" ht="68">
      <c r="A21" s="311" t="s">
        <v>48</v>
      </c>
      <c r="B21" s="312" t="s">
        <v>49</v>
      </c>
    </row>
    <row r="22" spans="1:2" ht="34">
      <c r="A22" s="311" t="s">
        <v>50</v>
      </c>
      <c r="B22" s="312" t="s">
        <v>51</v>
      </c>
    </row>
    <row r="23" spans="1:2" ht="51">
      <c r="A23" s="311" t="s">
        <v>52</v>
      </c>
      <c r="B23" s="312" t="s">
        <v>53</v>
      </c>
    </row>
    <row r="24" spans="1:2" ht="51">
      <c r="A24" s="311" t="s">
        <v>54</v>
      </c>
      <c r="B24" s="312" t="s">
        <v>55</v>
      </c>
    </row>
    <row r="25" spans="1:2" ht="102">
      <c r="A25" s="311" t="s">
        <v>56</v>
      </c>
      <c r="B25" s="312" t="s">
        <v>57</v>
      </c>
    </row>
    <row r="26" spans="1:2" ht="51">
      <c r="A26" s="311" t="s">
        <v>58</v>
      </c>
      <c r="B26" s="312" t="s">
        <v>59</v>
      </c>
    </row>
    <row r="27" spans="1:2" ht="34">
      <c r="A27" s="311" t="s">
        <v>60</v>
      </c>
      <c r="B27" s="312" t="s">
        <v>61</v>
      </c>
    </row>
    <row r="28" spans="1:2" ht="19">
      <c r="A28" s="294" t="s">
        <v>62</v>
      </c>
      <c r="B28" s="1"/>
    </row>
    <row r="29" spans="1:2" ht="17">
      <c r="A29" s="302" t="s">
        <v>63</v>
      </c>
      <c r="B29" s="313" t="s">
        <v>64</v>
      </c>
    </row>
    <row r="30" spans="1:2" ht="17">
      <c r="A30" s="302" t="s">
        <v>65</v>
      </c>
      <c r="B30" s="313" t="s">
        <v>66</v>
      </c>
    </row>
    <row r="31" spans="1:2" ht="17">
      <c r="A31" s="302" t="s">
        <v>67</v>
      </c>
      <c r="B31" s="313" t="s">
        <v>68</v>
      </c>
    </row>
    <row r="32" spans="1:2" ht="17">
      <c r="A32" s="302" t="s">
        <v>69</v>
      </c>
      <c r="B32" s="310" t="s">
        <v>70</v>
      </c>
    </row>
    <row r="33" spans="1:2" ht="19">
      <c r="A33" s="294" t="s">
        <v>71</v>
      </c>
      <c r="B33" s="1"/>
    </row>
    <row r="34" spans="1:2" ht="68">
      <c r="A34" s="302" t="s">
        <v>72</v>
      </c>
      <c r="B34" s="310" t="s">
        <v>73</v>
      </c>
    </row>
    <row r="35" spans="1:2" ht="68">
      <c r="A35" s="302" t="s">
        <v>74</v>
      </c>
      <c r="B35" s="314" t="s">
        <v>75</v>
      </c>
    </row>
    <row r="36" spans="1:2" ht="16">
      <c r="A36" s="12" t="s">
        <v>76</v>
      </c>
      <c r="B36" s="1"/>
    </row>
  </sheetData>
  <mergeCells count="1">
    <mergeCell ref="A1:B1"/>
  </mergeCells>
  <hyperlinks>
    <hyperlink ref="A12" location="Summary!A1" display="'Summary_Regional"/>
    <hyperlink ref="A9" location="'Intro to Negotiations'!A1" display="'Intro to Negotiations"/>
    <hyperlink ref="A10" location="'User Guide'!A1" display="'User Guide"/>
    <hyperlink ref="A13" location="'Adult'!A1" display="'Adult"/>
    <hyperlink ref="A14" location="'DW'!A1" display="'DW"/>
    <hyperlink ref="A15" location="'Youth'!A1" display="'Youth"/>
    <hyperlink ref="A16" location="'Adult Rank'!A1" display="'Adult Rank"/>
    <hyperlink ref="A17" location="'DW Rank'!A1" display="'DW Rank"/>
    <hyperlink ref="A18" location="'Youth Rank'!A1" display="'Youth Rank"/>
    <hyperlink ref="A12" location="'Summary_Regional'!A1" display="'Summary_Regional"/>
    <hyperlink ref="A11" location="'Example Assessment'!A1" display="'Example Assessment"/>
  </hyperlinks>
  <pageMargins left="0.7" right="0.7" top="0.75" bottom="0.75" header="0.3" footer="0.3"/>
  <pageSetup orientation="portrait" paperSize="1"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F872617-6873-4FBE-A2D3-4CF4135E1396}">
  <dimension ref="A2:AD66"/>
  <sheetViews>
    <sheetView workbookViewId="0" topLeftCell="A1">
      <selection pane="topLeft" activeCell="K9" sqref="K8:L9"/>
    </sheetView>
  </sheetViews>
  <sheetFormatPr defaultColWidth="8.83428571428571" defaultRowHeight="15"/>
  <cols>
    <col min="2" max="2" width="10.8571428571429" bestFit="1" customWidth="1"/>
    <col min="4" max="4" width="14.5714285714286" bestFit="1" customWidth="1"/>
    <col min="18" max="18" width="27.5714285714286" bestFit="1" customWidth="1"/>
  </cols>
  <sheetData>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SUM(E11:E53)+$B55</f>
        <v>0.2981409802355627</v>
      </c>
      <c r="F6" s="101">
        <f>SUM(F11:F53)+$B56</f>
        <v>0.30094817656213985</v>
      </c>
      <c r="G6" s="101">
        <f>SUM(G11:G53)+$B57</f>
        <v>0.4022085934833387</v>
      </c>
      <c r="H6" s="101">
        <f>SUM(H11:H53)+$B58</f>
        <v>0.5804979964269765</v>
      </c>
      <c r="I6" s="101">
        <f>SUM(I11:I53)+$B59</f>
        <v>0.47109070733905367</v>
      </c>
      <c r="J6" s="101">
        <f>SUM(J11:J53)+$B60</f>
        <v>0.23546149400976052</v>
      </c>
      <c r="K6" s="101">
        <f>SUM(K11:K53)+$B61</f>
        <v>0.379063377755368</v>
      </c>
      <c r="L6" s="101">
        <f>SUM(L11:L53)+$B62</f>
        <v>0.38219458142924434</v>
      </c>
      <c r="M6" s="101">
        <f>SUM(M11:M53)+$B63</f>
        <v>0.6144307619791012</v>
      </c>
      <c r="N6" s="101">
        <f>SUM(N11:N53)+$B64</f>
        <v>0.4043715511223868</v>
      </c>
      <c r="O6" s="101">
        <f>SUM(O11:O53)+$B65</f>
        <v>0.3545457414200809</v>
      </c>
      <c r="P6" s="101">
        <f>SUM(P11:P53)+$B66</f>
        <v>0.3180321920870408</v>
      </c>
      <c r="Q6" s="93"/>
      <c r="R6" s="100" t="s">
        <v>388</v>
      </c>
      <c r="S6" s="101">
        <f>SUM(S11:S53)+$B55</f>
        <v>0.4423079043781516</v>
      </c>
      <c r="T6" s="101">
        <f>SUM(T11:T53)+$B56</f>
        <v>0.34264430566666654</v>
      </c>
      <c r="U6" s="101">
        <f>SUM(U11:U53)+$B57</f>
        <v>0.49087005100000014</v>
      </c>
      <c r="V6" s="101">
        <f>SUM(V11:V53)+$B58</f>
        <v>0.9570932849215679</v>
      </c>
      <c r="W6" s="101">
        <f>SUM(W11:W53)+$B59</f>
        <v>0.4886967280000003</v>
      </c>
      <c r="X6" s="101">
        <f>SUM(X11:X53)+$B60</f>
        <v>0.24228448022222293</v>
      </c>
      <c r="Y6" s="101">
        <f>SUM(Y11:Y53)+$B61</f>
        <v>0.3338057633255811</v>
      </c>
      <c r="Z6" s="101">
        <f>SUM(Z11:Z53)+$B62</f>
        <v>0.49153505232432404</v>
      </c>
      <c r="AA6" s="101">
        <f>SUM(AA11:AA53)+$B63</f>
        <v>0.639145866</v>
      </c>
      <c r="AB6" s="101">
        <f>SUM(AB11:AB53)+$B64</f>
        <v>0.6682951062380955</v>
      </c>
      <c r="AC6" s="101">
        <f>SUM(AC11:AC53)+$B65</f>
        <v>0.5668675586470593</v>
      </c>
      <c r="AD6" s="101">
        <f>SUM(AD11:AD53)+$B66</f>
        <v>0.2718626228571438</v>
      </c>
    </row>
    <row r="7" spans="1:30" ht="58" customHeight="1">
      <c r="A7" s="93"/>
      <c r="B7" s="94"/>
      <c r="C7" s="93"/>
      <c r="D7" s="100" t="s">
        <v>389</v>
      </c>
      <c r="E7" s="96">
        <f>E6-Transpose_Avg_msg_adult!B4</f>
        <v>0.007127754016989674</v>
      </c>
      <c r="F7" s="96">
        <f>F6-Transpose_Avg_msg_adult!C4</f>
        <v>-0.020790820885878136</v>
      </c>
      <c r="G7" s="96">
        <f>G6-Transpose_Avg_msg_adult!D4</f>
        <v>-0.015135511591262307</v>
      </c>
      <c r="H7" s="96">
        <f>H6-Transpose_Avg_msg_adult!E4</f>
        <v>0.15397339612184452</v>
      </c>
      <c r="I7" s="96">
        <f>I6-Transpose_Avg_msg_adult!F4</f>
        <v>-0.03121387075296833</v>
      </c>
      <c r="J7" s="96">
        <f>J6-Transpose_Avg_msg_adult!G4</f>
        <v>-0.033050610487861454</v>
      </c>
      <c r="K7" s="96">
        <f>K6-Transpose_Avg_msg_adult!H4</f>
        <v>0.022122222940284042</v>
      </c>
      <c r="L7" s="96">
        <f>L6-Transpose_Avg_msg_adult!I4</f>
        <v>0.03719683777495336</v>
      </c>
      <c r="M7" s="96">
        <f>M6-Transpose_Avg_msg_adult!J4</f>
        <v>0.06454849515914018</v>
      </c>
      <c r="N7" s="96">
        <f>N6-Transpose_Avg_msg_adult!K4</f>
        <v>0.03594060641211483</v>
      </c>
      <c r="O7" s="96">
        <f>O6-Transpose_Avg_msg_adult!L4</f>
        <v>-0.027593877821350088</v>
      </c>
      <c r="P7" s="96">
        <f>P6-Transpose_Avg_msg_adult!M4</f>
        <v>0.0458338614613058</v>
      </c>
      <c r="Q7" s="93"/>
      <c r="R7" s="98" t="s">
        <v>390</v>
      </c>
      <c r="S7" s="96">
        <f>S6-E6</f>
        <v>0.14416692414258891</v>
      </c>
      <c r="T7" s="96">
        <f t="shared" si="0" ref="T7:AD7">T6-F6</f>
        <v>0.04169612910452669</v>
      </c>
      <c r="U7" s="96">
        <f t="shared" si="0"/>
        <v>0.08866145751666143</v>
      </c>
      <c r="V7" s="96">
        <f t="shared" si="0"/>
        <v>0.37659528849459134</v>
      </c>
      <c r="W7" s="96">
        <f>W6-I6</f>
        <v>0.01760602066094663</v>
      </c>
      <c r="X7" s="96">
        <f t="shared" si="0"/>
        <v>0.006822986212462412</v>
      </c>
      <c r="Y7" s="96">
        <f t="shared" si="0"/>
        <v>-0.04525761442978693</v>
      </c>
      <c r="Z7" s="96">
        <f t="shared" si="0"/>
        <v>0.1093404708950797</v>
      </c>
      <c r="AA7" s="96">
        <f t="shared" si="0"/>
        <v>0.024715104020898826</v>
      </c>
      <c r="AB7" s="96">
        <f t="shared" si="0"/>
        <v>0.2639235551157087</v>
      </c>
      <c r="AC7" s="96">
        <f t="shared" si="0"/>
        <v>0.2123218172269784</v>
      </c>
      <c r="AD7" s="96">
        <f t="shared" si="0"/>
        <v>-0.04616956922989701</v>
      </c>
    </row>
    <row r="8" spans="1:30" ht="38.5" customHeight="1">
      <c r="A8" s="287" t="s">
        <v>342</v>
      </c>
      <c r="B8" s="288" t="s">
        <v>114</v>
      </c>
      <c r="C8" s="93"/>
      <c r="D8" s="98" t="s">
        <v>391</v>
      </c>
      <c r="E8" s="99">
        <f>SQRT((E7^2+F7^2+G7^2+H7^2+I7^2+J7^2+K7^2+L7^2+M7^2+N7^2+O7^2+P7^2)/12)</f>
        <v>0.055287129281590866</v>
      </c>
      <c r="F8" s="93"/>
      <c r="G8" s="93"/>
      <c r="H8" s="93"/>
      <c r="I8" s="93"/>
      <c r="J8" s="93"/>
      <c r="K8" s="93"/>
      <c r="L8" s="93"/>
      <c r="M8" s="93"/>
      <c r="N8" s="93"/>
      <c r="O8" s="93"/>
      <c r="P8" s="93"/>
      <c r="Q8" s="93"/>
      <c r="R8" s="98" t="s">
        <v>392</v>
      </c>
      <c r="S8" s="97">
        <f>S6/Transpose_Avg_msg_adult!P4</f>
        <v>1.1696586804666667</v>
      </c>
      <c r="T8" s="97">
        <f>T6/Transpose_Avg_msg_adult!Q4</f>
        <v>1.1421476855555552</v>
      </c>
      <c r="U8" s="97">
        <f>U6/Transpose_Avg_msg_adult!R4</f>
        <v>1.1156137522727276</v>
      </c>
      <c r="V8" s="97">
        <f>V6/Transpose_Avg_msg_adult!S4</f>
        <v>6.973108218714296</v>
      </c>
      <c r="W8" s="97">
        <f>W6/Transpose_Avg_msg_adult!T4</f>
        <v>0.9773934560000006</v>
      </c>
      <c r="X8" s="97">
        <f>X6/Transpose_Avg_msg_adult!U4</f>
        <v>0.8722241288000018</v>
      </c>
      <c r="Y8" s="97">
        <f>Y6/Transpose_Avg_msg_adult!V4</f>
        <v>2.870729564599994</v>
      </c>
      <c r="Z8" s="97">
        <f>Z6/Transpose_Avg_msg_adult!W4</f>
        <v>1.2124531290666671</v>
      </c>
      <c r="AA8" s="97">
        <f>AA6/Transpose_Avg_msg_adult!X4</f>
        <v>0.9296667141818182</v>
      </c>
      <c r="AB8" s="97">
        <f>AB6/Transpose_Avg_msg_adult!Y4</f>
        <v>1.169516435916668</v>
      </c>
      <c r="AC8" s="97">
        <f>AC6/Transpose_Avg_msg_adult!Z4</f>
        <v>0.963674849700001</v>
      </c>
      <c r="AD8" s="97">
        <f>AD6/Transpose_Avg_msg_adult!AA4</f>
        <v>0.9515191800000025</v>
      </c>
    </row>
    <row r="9" spans="1:30" ht="15">
      <c r="A9" s="165" t="s">
        <v>347</v>
      </c>
      <c r="B9" s="166"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2" t="s">
        <v>342</v>
      </c>
      <c r="B10" s="283" t="s">
        <v>342</v>
      </c>
      <c r="C10" s="93"/>
      <c r="D10" s="93"/>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row>
    <row r="11" spans="1:30" ht="15">
      <c r="A11" s="165" t="s">
        <v>236</v>
      </c>
      <c r="B11" s="166">
        <v>-0.233</v>
      </c>
      <c r="C11" s="93"/>
      <c r="D11" s="93"/>
      <c r="E11" s="96">
        <f>$B11*VLOOKUP($A11,Transpose_Avg_msg_adult!$A$1:$M$52,2,FALSE)</f>
        <v>-0.1604363267114338</v>
      </c>
      <c r="F11" s="96">
        <f>$B11*VLOOKUP($A11,Transpose_Avg_msg_adult!$A$1:$M$52,3,FALSE)</f>
        <v>-0.13362564041068184</v>
      </c>
      <c r="G11" s="96">
        <f>$B11*VLOOKUP($A11,Transpose_Avg_msg_adult!$A$1:$M$52,4,FALSE)</f>
        <v>-0.13596033805925775</v>
      </c>
      <c r="H11" s="96">
        <f>$B11*VLOOKUP($A11,Transpose_Avg_msg_adult!$A$1:$M$52,5,FALSE)</f>
        <v>-0.12282412466876157</v>
      </c>
      <c r="I11" s="96">
        <f>$B11*VLOOKUP($A11,Transpose_Avg_msg_adult!$A$1:$M$52,6,FALSE)</f>
        <v>-0.12753983577259526</v>
      </c>
      <c r="J11" s="96">
        <f>$B11*VLOOKUP($A11,Transpose_Avg_msg_adult!$A$1:$M$52,7,FALSE)</f>
        <v>-0.1658269470151373</v>
      </c>
      <c r="K11" s="96">
        <f>$B11*VLOOKUP($A11,Transpose_Avg_msg_adult!$A$1:$M$52,8,FALSE)</f>
        <v>-0.1745570384573454</v>
      </c>
      <c r="L11" s="96">
        <f>$B11*VLOOKUP($A11,Transpose_Avg_msg_adult!$A$1:$M$52,9,FALSE)</f>
        <v>-0.12509557465697807</v>
      </c>
      <c r="M11" s="96">
        <f>$B11*VLOOKUP($A11,Transpose_Avg_msg_adult!$A$1:$M$52,10,FALSE)</f>
        <v>-0.1363146237452448</v>
      </c>
      <c r="N11" s="96">
        <f>$B11*VLOOKUP($A11,Transpose_Avg_msg_adult!$A$1:$M$52,11,FALSE)</f>
        <v>-0.12285591772778773</v>
      </c>
      <c r="O11" s="96">
        <f>$B11*VLOOKUP($A11,Transpose_Avg_msg_adult!$A$1:$M$52,12,FALSE)</f>
        <v>-0.11980492824912113</v>
      </c>
      <c r="P11" s="96">
        <f>$B11*VLOOKUP($A11,Transpose_Avg_msg_adult!$A$1:$M$52,13,FALSE)</f>
        <v>-0.11023243973717528</v>
      </c>
      <c r="Q11" s="96"/>
      <c r="R11" s="96"/>
      <c r="S11" s="96">
        <f>$B11*VLOOKUP($A11,Transpose_Avg_msg_adult!$O$1:$AA$52,2,FALSE)</f>
        <v>-0.16838655462184873</v>
      </c>
      <c r="T11" s="96">
        <f>$B11*VLOOKUP($A11,Transpose_Avg_msg_adult!$O$1:$AA$52,3,FALSE)</f>
        <v>-0.20193333333333344</v>
      </c>
      <c r="U11" s="96">
        <f>$B11*VLOOKUP($A11,Transpose_Avg_msg_adult!$O$1:$AA$52,4,FALSE)</f>
        <v>-0.15844000000000003</v>
      </c>
      <c r="V11" s="96">
        <f>$B11*VLOOKUP($A11,Transpose_Avg_msg_adult!$O$1:$AA$52,5,FALSE)</f>
        <v>-0.06396078431372558</v>
      </c>
      <c r="W11" s="96">
        <f>$B11*VLOOKUP($A11,Transpose_Avg_msg_adult!$O$1:$AA$52,6,FALSE)</f>
        <v>-0.233</v>
      </c>
      <c r="X11" s="96">
        <f>$B11*VLOOKUP($A11,Transpose_Avg_msg_adult!$O$1:$AA$52,7,FALSE)</f>
        <v>-0.09061111111111114</v>
      </c>
      <c r="Y11" s="96">
        <f>$B11*VLOOKUP($A11,Transpose_Avg_msg_adult!$O$1:$AA$52,8,FALSE)</f>
        <v>-0.20590697674418604</v>
      </c>
      <c r="Z11" s="96">
        <f>$B11*VLOOKUP($A11,Transpose_Avg_msg_adult!$O$1:$AA$52,9,FALSE)</f>
        <v>-0.11020270270270272</v>
      </c>
      <c r="AA11" s="96">
        <f>$B11*VLOOKUP($A11,Transpose_Avg_msg_adult!$O$1:$AA$52,10,FALSE)</f>
        <v>-0.1165</v>
      </c>
      <c r="AB11" s="96">
        <f>$B11*VLOOKUP($A11,Transpose_Avg_msg_adult!$O$1:$AA$52,11,FALSE)</f>
        <v>-0.08876190476190478</v>
      </c>
      <c r="AC11" s="96">
        <f>$B11*VLOOKUP($A11,Transpose_Avg_msg_adult!$O$1:$AA$52,12,FALSE)</f>
        <v>-0.150764705882353</v>
      </c>
      <c r="AD11" s="96">
        <f>$B11*VLOOKUP($A11,Transpose_Avg_msg_adult!$O$1:$AA$52,13,FALSE)</f>
        <v>-0.19971428571428568</v>
      </c>
    </row>
    <row r="12" spans="1:30" ht="15">
      <c r="A12" s="165" t="s">
        <v>244</v>
      </c>
      <c r="B12" s="166">
        <v>-0.279</v>
      </c>
      <c r="C12" s="93"/>
      <c r="D12" s="93"/>
      <c r="E12" s="96">
        <f>$B12*VLOOKUP($A12,Transpose_Avg_msg_adult!$A$1:$M$52,2,FALSE)</f>
        <v>-0.024965795163235608</v>
      </c>
      <c r="F12" s="96">
        <f>$B12*VLOOKUP($A12,Transpose_Avg_msg_adult!$A$1:$M$52,3,FALSE)</f>
        <v>-0.04857408209513814</v>
      </c>
      <c r="G12" s="96">
        <f>$B12*VLOOKUP($A12,Transpose_Avg_msg_adult!$A$1:$M$52,4,FALSE)</f>
        <v>-0.035075709693012234</v>
      </c>
      <c r="H12" s="96">
        <f>$B12*VLOOKUP($A12,Transpose_Avg_msg_adult!$A$1:$M$52,5,FALSE)</f>
        <v>-0.04434932870305351</v>
      </c>
      <c r="I12" s="96">
        <f>$B12*VLOOKUP($A12,Transpose_Avg_msg_adult!$A$1:$M$52,6,FALSE)</f>
        <v>-0.029351810794612763</v>
      </c>
      <c r="J12" s="96">
        <f>$B12*VLOOKUP($A12,Transpose_Avg_msg_adult!$A$1:$M$52,7,FALSE)</f>
        <v>-0.08985854746051063</v>
      </c>
      <c r="K12" s="96">
        <f>$B12*VLOOKUP($A12,Transpose_Avg_msg_adult!$A$1:$M$52,8,FALSE)</f>
        <v>-0.05046830728979735</v>
      </c>
      <c r="L12" s="96">
        <f>$B12*VLOOKUP($A12,Transpose_Avg_msg_adult!$A$1:$M$52,9,FALSE)</f>
        <v>-0.05300072393260615</v>
      </c>
      <c r="M12" s="96">
        <f>$B12*VLOOKUP($A12,Transpose_Avg_msg_adult!$A$1:$M$52,10,FALSE)</f>
        <v>-0.05137216295460023</v>
      </c>
      <c r="N12" s="96">
        <f>$B12*VLOOKUP($A12,Transpose_Avg_msg_adult!$A$1:$M$52,11,FALSE)</f>
        <v>-0.04446830360393645</v>
      </c>
      <c r="O12" s="96">
        <f>$B12*VLOOKUP($A12,Transpose_Avg_msg_adult!$A$1:$M$52,12,FALSE)</f>
        <v>-0.03932211931483534</v>
      </c>
      <c r="P12" s="96">
        <f>$B12*VLOOKUP($A12,Transpose_Avg_msg_adult!$A$1:$M$52,13,FALSE)</f>
        <v>-0.04374926516001495</v>
      </c>
      <c r="Q12" s="96"/>
      <c r="R12" s="96"/>
      <c r="S12" s="96">
        <f>$B12*VLOOKUP($A12,Transpose_Avg_msg_adult!$O$1:$AA$52,2,FALSE)</f>
        <v>-0.021100840336134446</v>
      </c>
      <c r="T12" s="96">
        <f>$B12*VLOOKUP($A12,Transpose_Avg_msg_adult!$O$1:$AA$52,3,FALSE)</f>
        <v>-0.027900000000000005</v>
      </c>
      <c r="U12" s="96">
        <f>$B12*VLOOKUP($A12,Transpose_Avg_msg_adult!$O$1:$AA$52,4,FALSE)</f>
        <v>-0.03348</v>
      </c>
      <c r="V12" s="96">
        <f>$B12*VLOOKUP($A12,Transpose_Avg_msg_adult!$O$1:$AA$52,5,FALSE)</f>
        <v>-0.1039411764705882</v>
      </c>
      <c r="W12" s="96">
        <f>$B12*VLOOKUP($A12,Transpose_Avg_msg_adult!$O$1:$AA$52,6,FALSE)</f>
        <v>0</v>
      </c>
      <c r="X12" s="96">
        <f>$B12*VLOOKUP($A12,Transpose_Avg_msg_adult!$O$1:$AA$52,7,FALSE)</f>
        <v>-0.09299999999999992</v>
      </c>
      <c r="Y12" s="96">
        <f>$B12*VLOOKUP($A12,Transpose_Avg_msg_adult!$O$1:$AA$52,8,FALSE)</f>
        <v>-0.13625581395348843</v>
      </c>
      <c r="Z12" s="96">
        <f>$B12*VLOOKUP($A12,Transpose_Avg_msg_adult!$O$1:$AA$52,9,FALSE)</f>
        <v>-0.06409459459459467</v>
      </c>
      <c r="AA12" s="96">
        <f>$B12*VLOOKUP($A12,Transpose_Avg_msg_adult!$O$1:$AA$52,10,FALSE)</f>
        <v>-0.0174375</v>
      </c>
      <c r="AB12" s="96">
        <f>$B12*VLOOKUP($A12,Transpose_Avg_msg_adult!$O$1:$AA$52,11,FALSE)</f>
        <v>-0.05314285714285701</v>
      </c>
      <c r="AC12" s="96">
        <f>$B12*VLOOKUP($A12,Transpose_Avg_msg_adult!$O$1:$AA$52,12,FALSE)</f>
        <v>-0.03282352941176459</v>
      </c>
      <c r="AD12" s="96">
        <f>$B12*VLOOKUP($A12,Transpose_Avg_msg_adult!$O$1:$AA$52,13,FALSE)</f>
        <v>0</v>
      </c>
    </row>
    <row r="13" spans="1:30" ht="15">
      <c r="A13" s="165" t="s">
        <v>247</v>
      </c>
      <c r="B13" s="166">
        <v>-0.238</v>
      </c>
      <c r="C13" s="93"/>
      <c r="D13" s="93"/>
      <c r="E13" s="96">
        <f>$B13*VLOOKUP($A13,Transpose_Avg_msg_adult!$A$1:$M$52,2,FALSE)</f>
        <v>-0.1595434179281508</v>
      </c>
      <c r="F13" s="96">
        <f>$B13*VLOOKUP($A13,Transpose_Avg_msg_adult!$A$1:$M$52,3,FALSE)</f>
        <v>-0.138170533023055</v>
      </c>
      <c r="G13" s="96">
        <f>$B13*VLOOKUP($A13,Transpose_Avg_msg_adult!$A$1:$M$52,4,FALSE)</f>
        <v>-0.11296870209795346</v>
      </c>
      <c r="H13" s="96">
        <f>$B13*VLOOKUP($A13,Transpose_Avg_msg_adult!$A$1:$M$52,5,FALSE)</f>
        <v>-0.14348938596247982</v>
      </c>
      <c r="I13" s="96">
        <f>$B13*VLOOKUP($A13,Transpose_Avg_msg_adult!$A$1:$M$52,6,FALSE)</f>
        <v>-0.1526452265046944</v>
      </c>
      <c r="J13" s="96">
        <f>$B13*VLOOKUP($A13,Transpose_Avg_msg_adult!$A$1:$M$52,7,FALSE)</f>
        <v>-0.09874929776251534</v>
      </c>
      <c r="K13" s="96">
        <f>$B13*VLOOKUP($A13,Transpose_Avg_msg_adult!$A$1:$M$52,8,FALSE)</f>
        <v>-0.11402206233232534</v>
      </c>
      <c r="L13" s="96">
        <f>$B13*VLOOKUP($A13,Transpose_Avg_msg_adult!$A$1:$M$52,9,FALSE)</f>
        <v>-0.07080111653719982</v>
      </c>
      <c r="M13" s="96">
        <f>$B13*VLOOKUP($A13,Transpose_Avg_msg_adult!$A$1:$M$52,10,FALSE)</f>
        <v>-0.12666801625677993</v>
      </c>
      <c r="N13" s="96">
        <f>$B13*VLOOKUP($A13,Transpose_Avg_msg_adult!$A$1:$M$52,11,FALSE)</f>
        <v>-0.1385243774834409</v>
      </c>
      <c r="O13" s="96">
        <f>$B13*VLOOKUP($A13,Transpose_Avg_msg_adult!$A$1:$M$52,12,FALSE)</f>
        <v>-0.11463890362216435</v>
      </c>
      <c r="P13" s="96">
        <f>$B13*VLOOKUP($A13,Transpose_Avg_msg_adult!$A$1:$M$52,13,FALSE)</f>
        <v>-0.1293370172946737</v>
      </c>
      <c r="Q13" s="96"/>
      <c r="R13" s="96"/>
      <c r="S13" s="96">
        <f>$B13*VLOOKUP($A13,Transpose_Avg_msg_adult!$O$1:$AA$52,2,FALSE)</f>
        <v>-0.17500000000000004</v>
      </c>
      <c r="T13" s="96">
        <f>$B13*VLOOKUP($A13,Transpose_Avg_msg_adult!$O$1:$AA$52,3,FALSE)</f>
        <v>-0.14279999999999998</v>
      </c>
      <c r="U13" s="96">
        <f>$B13*VLOOKUP($A13,Transpose_Avg_msg_adult!$O$1:$AA$52,4,FALSE)</f>
        <v>-0.11424</v>
      </c>
      <c r="V13" s="96">
        <f>$B13*VLOOKUP($A13,Transpose_Avg_msg_adult!$O$1:$AA$52,5,FALSE)</f>
        <v>-0.11200000000000007</v>
      </c>
      <c r="W13" s="96">
        <f>$B13*VLOOKUP($A13,Transpose_Avg_msg_adult!$O$1:$AA$52,6,FALSE)</f>
        <v>-0.238</v>
      </c>
      <c r="X13" s="96">
        <f>$B13*VLOOKUP($A13,Transpose_Avg_msg_adult!$O$1:$AA$52,7,FALSE)</f>
        <v>-0.05288888888888883</v>
      </c>
      <c r="Y13" s="96">
        <f>$B13*VLOOKUP($A13,Transpose_Avg_msg_adult!$O$1:$AA$52,8,FALSE)</f>
        <v>-0.08302325581395358</v>
      </c>
      <c r="Z13" s="96">
        <f>$B13*VLOOKUP($A13,Transpose_Avg_msg_adult!$O$1:$AA$52,9,FALSE)</f>
        <v>-0.0932702702702703</v>
      </c>
      <c r="AA13" s="96">
        <f>$B13*VLOOKUP($A13,Transpose_Avg_msg_adult!$O$1:$AA$52,10,FALSE)</f>
        <v>-0.163625</v>
      </c>
      <c r="AB13" s="96">
        <f>$B13*VLOOKUP($A13,Transpose_Avg_msg_adult!$O$1:$AA$52,11,FALSE)</f>
        <v>-0.14733333333333332</v>
      </c>
      <c r="AC13" s="96">
        <f>$B13*VLOOKUP($A13,Transpose_Avg_msg_adult!$O$1:$AA$52,12,FALSE)</f>
        <v>-0.11200000000000007</v>
      </c>
      <c r="AD13" s="96">
        <f>$B13*VLOOKUP($A13,Transpose_Avg_msg_adult!$O$1:$AA$52,13,FALSE)</f>
        <v>-0.18700000000000006</v>
      </c>
    </row>
    <row r="14" spans="1:30" ht="15">
      <c r="A14" s="165" t="s">
        <v>251</v>
      </c>
      <c r="B14" s="166">
        <v>-0.208</v>
      </c>
      <c r="C14" s="93"/>
      <c r="D14" s="93"/>
      <c r="E14" s="96">
        <f>$B14*VLOOKUP($A14,Transpose_Avg_msg_adult!$A$1:$M$52,2,FALSE)</f>
        <v>-0.029035903739712272</v>
      </c>
      <c r="F14" s="96">
        <f>$B14*VLOOKUP($A14,Transpose_Avg_msg_adult!$A$1:$M$52,3,FALSE)</f>
        <v>-0.027064772688765965</v>
      </c>
      <c r="G14" s="96">
        <f>$B14*VLOOKUP($A14,Transpose_Avg_msg_adult!$A$1:$M$52,4,FALSE)</f>
        <v>-0.05003049925609361</v>
      </c>
      <c r="H14" s="96">
        <f>$B14*VLOOKUP($A14,Transpose_Avg_msg_adult!$A$1:$M$52,5,FALSE)</f>
        <v>-0.02727114756378417</v>
      </c>
      <c r="I14" s="96">
        <f>$B14*VLOOKUP($A14,Transpose_Avg_msg_adult!$A$1:$M$52,6,FALSE)</f>
        <v>-0.032881550382865186</v>
      </c>
      <c r="J14" s="96">
        <f>$B14*VLOOKUP($A14,Transpose_Avg_msg_adult!$A$1:$M$52,7,FALSE)</f>
        <v>-0.01780632120337757</v>
      </c>
      <c r="K14" s="96">
        <f>$B14*VLOOKUP($A14,Transpose_Avg_msg_adult!$A$1:$M$52,8,FALSE)</f>
        <v>-0.021178539183062766</v>
      </c>
      <c r="L14" s="96">
        <f>$B14*VLOOKUP($A14,Transpose_Avg_msg_adult!$A$1:$M$52,9,FALSE)</f>
        <v>-0.019421821685834523</v>
      </c>
      <c r="M14" s="96">
        <f>$B14*VLOOKUP($A14,Transpose_Avg_msg_adult!$A$1:$M$52,10,FALSE)</f>
        <v>-0.032049105720300654</v>
      </c>
      <c r="N14" s="96">
        <f>$B14*VLOOKUP($A14,Transpose_Avg_msg_adult!$A$1:$M$52,11,FALSE)</f>
        <v>-0.03092479460888105</v>
      </c>
      <c r="O14" s="96">
        <f>$B14*VLOOKUP($A14,Transpose_Avg_msg_adult!$A$1:$M$52,12,FALSE)</f>
        <v>-0.035542818008889566</v>
      </c>
      <c r="P14" s="96">
        <f>$B14*VLOOKUP($A14,Transpose_Avg_msg_adult!$A$1:$M$52,13,FALSE)</f>
        <v>-0.028996114434731598</v>
      </c>
      <c r="Q14" s="96"/>
      <c r="R14" s="96"/>
      <c r="S14" s="96">
        <f>$B14*VLOOKUP($A14,Transpose_Avg_msg_adult!$O$1:$AA$52,2,FALSE)</f>
        <v>-0.02534453781512598</v>
      </c>
      <c r="T14" s="96">
        <f>$B14*VLOOKUP($A14,Transpose_Avg_msg_adult!$O$1:$AA$52,3,FALSE)</f>
        <v>-0.013866666666666671</v>
      </c>
      <c r="U14" s="96">
        <f>$B14*VLOOKUP($A14,Transpose_Avg_msg_adult!$O$1:$AA$52,4,FALSE)</f>
        <v>-0.05824</v>
      </c>
      <c r="V14" s="96">
        <f>$B14*VLOOKUP($A14,Transpose_Avg_msg_adult!$O$1:$AA$52,5,FALSE)</f>
        <v>-0.004078431372549019</v>
      </c>
      <c r="W14" s="96">
        <f>$B14*VLOOKUP($A14,Transpose_Avg_msg_adult!$O$1:$AA$52,6,FALSE)</f>
        <v>0</v>
      </c>
      <c r="X14" s="96">
        <f>$B14*VLOOKUP($A14,Transpose_Avg_msg_adult!$O$1:$AA$52,7,FALSE)</f>
        <v>0</v>
      </c>
      <c r="Y14" s="96">
        <f>$B14*VLOOKUP($A14,Transpose_Avg_msg_adult!$O$1:$AA$52,8,FALSE)</f>
        <v>-0.004837209302325587</v>
      </c>
      <c r="Z14" s="96">
        <f>$B14*VLOOKUP($A14,Transpose_Avg_msg_adult!$O$1:$AA$52,9,FALSE)</f>
        <v>-0.019675675675675675</v>
      </c>
      <c r="AA14" s="96">
        <f>$B14*VLOOKUP($A14,Transpose_Avg_msg_adult!$O$1:$AA$52,10,FALSE)</f>
        <v>-0.026</v>
      </c>
      <c r="AB14" s="96">
        <f>$B14*VLOOKUP($A14,Transpose_Avg_msg_adult!$O$1:$AA$52,11,FALSE)</f>
        <v>-0.0198095238095238</v>
      </c>
      <c r="AC14" s="96">
        <f>$B14*VLOOKUP($A14,Transpose_Avg_msg_adult!$O$1:$AA$52,12,FALSE)</f>
        <v>-0.012235294117647056</v>
      </c>
      <c r="AD14" s="96">
        <f>$B14*VLOOKUP($A14,Transpose_Avg_msg_adult!$O$1:$AA$52,13,FALSE)</f>
        <v>-0.02971428571428574</v>
      </c>
    </row>
    <row r="15" spans="1:30" ht="15">
      <c r="A15" s="165" t="s">
        <v>255</v>
      </c>
      <c r="B15" s="166">
        <v>0.691</v>
      </c>
      <c r="C15" s="93"/>
      <c r="D15" s="93"/>
      <c r="E15" s="96">
        <f>$B15*VLOOKUP($A15,Transpose_Avg_msg_adult!$A$1:$M$52,2,FALSE)</f>
        <v>0.03286338270489799</v>
      </c>
      <c r="F15" s="96">
        <f>$B15*VLOOKUP($A15,Transpose_Avg_msg_adult!$A$1:$M$52,3,FALSE)</f>
        <v>0.030161299238005528</v>
      </c>
      <c r="G15" s="96">
        <f>$B15*VLOOKUP($A15,Transpose_Avg_msg_adult!$A$1:$M$52,4,FALSE)</f>
        <v>0.05648305632810671</v>
      </c>
      <c r="H15" s="96">
        <f>$B15*VLOOKUP($A15,Transpose_Avg_msg_adult!$A$1:$M$52,5,FALSE)</f>
        <v>0.019178761866651187</v>
      </c>
      <c r="I15" s="96">
        <f>$B15*VLOOKUP($A15,Transpose_Avg_msg_adult!$A$1:$M$52,6,FALSE)</f>
        <v>0.03668656076199882</v>
      </c>
      <c r="J15" s="96">
        <f>$B15*VLOOKUP($A15,Transpose_Avg_msg_adult!$A$1:$M$52,7,FALSE)</f>
        <v>0.02705601214712279</v>
      </c>
      <c r="K15" s="96">
        <f>$B15*VLOOKUP($A15,Transpose_Avg_msg_adult!$A$1:$M$52,8,FALSE)</f>
        <v>0.015396266640794168</v>
      </c>
      <c r="L15" s="96">
        <f>$B15*VLOOKUP($A15,Transpose_Avg_msg_adult!$A$1:$M$52,9,FALSE)</f>
        <v>0.017214103559638243</v>
      </c>
      <c r="M15" s="96">
        <f>$B15*VLOOKUP($A15,Transpose_Avg_msg_adult!$A$1:$M$52,10,FALSE)</f>
        <v>0.03321263798888015</v>
      </c>
      <c r="N15" s="96">
        <f>$B15*VLOOKUP($A15,Transpose_Avg_msg_adult!$A$1:$M$52,11,FALSE)</f>
        <v>0.024325998591945633</v>
      </c>
      <c r="O15" s="96">
        <f>$B15*VLOOKUP($A15,Transpose_Avg_msg_adult!$A$1:$M$52,12,FALSE)</f>
        <v>0.03837670271172313</v>
      </c>
      <c r="P15" s="96">
        <f>$B15*VLOOKUP($A15,Transpose_Avg_msg_adult!$A$1:$M$52,13,FALSE)</f>
        <v>0.08112953209988767</v>
      </c>
      <c r="Q15" s="96"/>
      <c r="R15" s="96"/>
      <c r="S15" s="96">
        <f>$B15*VLOOKUP($A15,Transpose_Avg_msg_adult!$O$1:$AA$52,2,FALSE)</f>
        <v>0.026130252100840357</v>
      </c>
      <c r="T15" s="96">
        <f>$B15*VLOOKUP($A15,Transpose_Avg_msg_adult!$O$1:$AA$52,3,FALSE)</f>
        <v>0.0691</v>
      </c>
      <c r="U15" s="96">
        <f>$B15*VLOOKUP($A15,Transpose_Avg_msg_adult!$O$1:$AA$52,4,FALSE)</f>
        <v>0.027639999999999998</v>
      </c>
      <c r="V15" s="96">
        <f>$B15*VLOOKUP($A15,Transpose_Avg_msg_adult!$O$1:$AA$52,5,FALSE)</f>
        <v>0</v>
      </c>
      <c r="W15" s="96">
        <f>$B15*VLOOKUP($A15,Transpose_Avg_msg_adult!$O$1:$AA$52,6,FALSE)</f>
        <v>0</v>
      </c>
      <c r="X15" s="96">
        <f>$B15*VLOOKUP($A15,Transpose_Avg_msg_adult!$O$1:$AA$52,7,FALSE)</f>
        <v>0.11516666666666688</v>
      </c>
      <c r="Y15" s="96">
        <f>$B15*VLOOKUP($A15,Transpose_Avg_msg_adult!$O$1:$AA$52,8,FALSE)</f>
        <v>0</v>
      </c>
      <c r="Z15" s="96">
        <f>$B15*VLOOKUP($A15,Transpose_Avg_msg_adult!$O$1:$AA$52,9,FALSE)</f>
        <v>0.028013513513513486</v>
      </c>
      <c r="AA15" s="96">
        <f>$B15*VLOOKUP($A15,Transpose_Avg_msg_adult!$O$1:$AA$52,10,FALSE)</f>
        <v>0.0431875</v>
      </c>
      <c r="AB15" s="96">
        <f>$B15*VLOOKUP($A15,Transpose_Avg_msg_adult!$O$1:$AA$52,11,FALSE)</f>
        <v>0</v>
      </c>
      <c r="AC15" s="96">
        <f>$B15*VLOOKUP($A15,Transpose_Avg_msg_adult!$O$1:$AA$52,12,FALSE)</f>
        <v>0</v>
      </c>
      <c r="AD15" s="96">
        <f>$B15*VLOOKUP($A15,Transpose_Avg_msg_adult!$O$1:$AA$52,13,FALSE)</f>
        <v>0.04935714285714283</v>
      </c>
    </row>
    <row r="16" spans="1:30" ht="15">
      <c r="A16" s="165" t="s">
        <v>259</v>
      </c>
      <c r="B16" s="166">
        <v>0.149</v>
      </c>
      <c r="C16" s="93"/>
      <c r="D16" s="93"/>
      <c r="E16" s="96">
        <f>$B16*VLOOKUP($A16,Transpose_Avg_msg_adult!$A$1:$M$52,2,FALSE)</f>
        <v>0.0031429725457830906</v>
      </c>
      <c r="F16" s="96">
        <f>$B16*VLOOKUP($A16,Transpose_Avg_msg_adult!$A$1:$M$52,3,FALSE)</f>
        <v>0.0033007362184784396</v>
      </c>
      <c r="G16" s="96">
        <f>$B16*VLOOKUP($A16,Transpose_Avg_msg_adult!$A$1:$M$52,4,FALSE)</f>
        <v>0.006857369659229516</v>
      </c>
      <c r="H16" s="96">
        <f>$B16*VLOOKUP($A16,Transpose_Avg_msg_adult!$A$1:$M$52,5,FALSE)</f>
        <v>0.0021087745029793456</v>
      </c>
      <c r="I16" s="96">
        <f>$B16*VLOOKUP($A16,Transpose_Avg_msg_adult!$A$1:$M$52,6,FALSE)</f>
        <v>0.003277218229369609</v>
      </c>
      <c r="J16" s="96">
        <f>$B16*VLOOKUP($A16,Transpose_Avg_msg_adult!$A$1:$M$52,7,FALSE)</f>
        <v>0.006186332794832514</v>
      </c>
      <c r="K16" s="96">
        <f>$B16*VLOOKUP($A16,Transpose_Avg_msg_adult!$A$1:$M$52,8,FALSE)</f>
        <v>8.826914191212134E-4</v>
      </c>
      <c r="L16" s="96">
        <f>$B16*VLOOKUP($A16,Transpose_Avg_msg_adult!$A$1:$M$52,9,FALSE)</f>
        <v>0.0024783186133308017</v>
      </c>
      <c r="M16" s="96">
        <f>$B16*VLOOKUP($A16,Transpose_Avg_msg_adult!$A$1:$M$52,10,FALSE)</f>
        <v>0.003542752155460329</v>
      </c>
      <c r="N16" s="96">
        <f>$B16*VLOOKUP($A16,Transpose_Avg_msg_adult!$A$1:$M$52,11,FALSE)</f>
        <v>0.003509271489219536</v>
      </c>
      <c r="O16" s="96">
        <f>$B16*VLOOKUP($A16,Transpose_Avg_msg_adult!$A$1:$M$52,12,FALSE)</f>
        <v>0.005341464487000085</v>
      </c>
      <c r="P16" s="96">
        <f>$B16*VLOOKUP($A16,Transpose_Avg_msg_adult!$A$1:$M$52,13,FALSE)</f>
        <v>0.004715933753250314</v>
      </c>
      <c r="Q16" s="96"/>
      <c r="R16" s="96"/>
      <c r="S16" s="96">
        <f>$B16*VLOOKUP($A16,Transpose_Avg_msg_adult!$O$1:$AA$52,2,FALSE)</f>
        <v>0.002504201680672264</v>
      </c>
      <c r="T16" s="96">
        <f>$B16*VLOOKUP($A16,Transpose_Avg_msg_adult!$O$1:$AA$52,3,FALSE)</f>
        <v>0</v>
      </c>
      <c r="U16" s="96">
        <f>$B16*VLOOKUP($A16,Transpose_Avg_msg_adult!$O$1:$AA$52,4,FALSE)</f>
        <v>0.00596</v>
      </c>
      <c r="V16" s="96">
        <f>$B16*VLOOKUP($A16,Transpose_Avg_msg_adult!$O$1:$AA$52,5,FALSE)</f>
        <v>0</v>
      </c>
      <c r="W16" s="96">
        <f>$B16*VLOOKUP($A16,Transpose_Avg_msg_adult!$O$1:$AA$52,6,FALSE)</f>
        <v>0</v>
      </c>
      <c r="X16" s="96">
        <f>$B16*VLOOKUP($A16,Transpose_Avg_msg_adult!$O$1:$AA$52,7,FALSE)</f>
        <v>0.008277777777777785</v>
      </c>
      <c r="Y16" s="96">
        <f>$B16*VLOOKUP($A16,Transpose_Avg_msg_adult!$O$1:$AA$52,8,FALSE)</f>
        <v>0.0034651162790697715</v>
      </c>
      <c r="Z16" s="96">
        <f>$B16*VLOOKUP($A16,Transpose_Avg_msg_adult!$O$1:$AA$52,9,FALSE)</f>
        <v>0.004027027027027023</v>
      </c>
      <c r="AA16" s="96">
        <f>$B16*VLOOKUP($A16,Transpose_Avg_msg_adult!$O$1:$AA$52,10,FALSE)</f>
        <v>0.0093125</v>
      </c>
      <c r="AB16" s="96">
        <f>$B16*VLOOKUP($A16,Transpose_Avg_msg_adult!$O$1:$AA$52,11,FALSE)</f>
        <v>0.007095238095238093</v>
      </c>
      <c r="AC16" s="96">
        <f>$B16*VLOOKUP($A16,Transpose_Avg_msg_adult!$O$1:$AA$52,12,FALSE)</f>
        <v>0</v>
      </c>
      <c r="AD16" s="96">
        <f>$B16*VLOOKUP($A16,Transpose_Avg_msg_adult!$O$1:$AA$52,13,FALSE)</f>
        <v>0</v>
      </c>
    </row>
    <row r="17" spans="1:30" ht="15">
      <c r="A17" s="165" t="s">
        <v>298</v>
      </c>
      <c r="B17" s="166">
        <v>0.502</v>
      </c>
      <c r="C17" s="93"/>
      <c r="D17" s="93"/>
      <c r="E17" s="96">
        <f>$B17*VLOOKUP($A17,Transpose_Avg_msg_adult!$A$1:$M$52,2,FALSE)</f>
        <v>0.20956877733698293</v>
      </c>
      <c r="F17" s="96">
        <f>$B17*VLOOKUP($A17,Transpose_Avg_msg_adult!$A$1:$M$52,3,FALSE)</f>
        <v>0.20453342968884541</v>
      </c>
      <c r="G17" s="96">
        <f>$B17*VLOOKUP($A17,Transpose_Avg_msg_adult!$A$1:$M$52,4,FALSE)</f>
        <v>0.07510961238034403</v>
      </c>
      <c r="H17" s="96">
        <f>$B17*VLOOKUP($A17,Transpose_Avg_msg_adult!$A$1:$M$52,5,FALSE)</f>
        <v>0.09874126881829624</v>
      </c>
      <c r="I17" s="96">
        <f>$B17*VLOOKUP($A17,Transpose_Avg_msg_adult!$A$1:$M$52,6,FALSE)</f>
        <v>0.17126527767438682</v>
      </c>
      <c r="J17" s="96">
        <f>$B17*VLOOKUP($A17,Transpose_Avg_msg_adult!$A$1:$M$52,7,FALSE)</f>
        <v>0.07751918527345446</v>
      </c>
      <c r="K17" s="96">
        <f>$B17*VLOOKUP($A17,Transpose_Avg_msg_adult!$A$1:$M$52,8,FALSE)</f>
        <v>0.046689746721284384</v>
      </c>
      <c r="L17" s="96">
        <f>$B17*VLOOKUP($A17,Transpose_Avg_msg_adult!$A$1:$M$52,9,FALSE)</f>
        <v>0.015417739340311402</v>
      </c>
      <c r="M17" s="96">
        <f>$B17*VLOOKUP($A17,Transpose_Avg_msg_adult!$A$1:$M$52,10,FALSE)</f>
        <v>0.027014946547261696</v>
      </c>
      <c r="N17" s="96">
        <f>$B17*VLOOKUP($A17,Transpose_Avg_msg_adult!$A$1:$M$52,11,FALSE)</f>
        <v>0.10144910388482278</v>
      </c>
      <c r="O17" s="96">
        <f>$B17*VLOOKUP($A17,Transpose_Avg_msg_adult!$A$1:$M$52,12,FALSE)</f>
        <v>0.09179602740287164</v>
      </c>
      <c r="P17" s="96">
        <f>$B17*VLOOKUP($A17,Transpose_Avg_msg_adult!$A$1:$M$52,13,FALSE)</f>
        <v>0.3987439324935487</v>
      </c>
      <c r="Q17" s="96"/>
      <c r="R17" s="96"/>
      <c r="S17" s="96">
        <f>$B17*VLOOKUP($A17,Transpose_Avg_msg_adult!$O$1:$AA$52,2,FALSE)</f>
        <v>0.2573277310924371</v>
      </c>
      <c r="T17" s="96">
        <f>$B17*VLOOKUP($A17,Transpose_Avg_msg_adult!$O$1:$AA$52,3,FALSE)</f>
        <v>0.3514</v>
      </c>
      <c r="U17" s="96">
        <f>$B17*VLOOKUP($A17,Transpose_Avg_msg_adult!$O$1:$AA$52,4,FALSE)</f>
        <v>0.1004</v>
      </c>
      <c r="V17" s="96">
        <f>$B17*VLOOKUP($A17,Transpose_Avg_msg_adult!$O$1:$AA$52,5,FALSE)</f>
        <v>0.05905882352941155</v>
      </c>
      <c r="W17" s="96">
        <f>$B17*VLOOKUP($A17,Transpose_Avg_msg_adult!$O$1:$AA$52,6,FALSE)</f>
        <v>0.502</v>
      </c>
      <c r="X17" s="96">
        <f>$B17*VLOOKUP($A17,Transpose_Avg_msg_adult!$O$1:$AA$52,7,FALSE)</f>
        <v>0.13944444444444457</v>
      </c>
      <c r="Y17" s="96">
        <f>$B17*VLOOKUP($A17,Transpose_Avg_msg_adult!$O$1:$AA$52,8,FALSE)</f>
        <v>0.023348837209302305</v>
      </c>
      <c r="Z17" s="96">
        <f>$B17*VLOOKUP($A17,Transpose_Avg_msg_adult!$O$1:$AA$52,9,FALSE)</f>
        <v>0.013567567567567555</v>
      </c>
      <c r="AA17" s="96">
        <f>$B17*VLOOKUP($A17,Transpose_Avg_msg_adult!$O$1:$AA$52,10,FALSE)</f>
        <v>0</v>
      </c>
      <c r="AB17" s="96">
        <f>$B17*VLOOKUP($A17,Transpose_Avg_msg_adult!$O$1:$AA$52,11,FALSE)</f>
        <v>0.047809523809523795</v>
      </c>
      <c r="AC17" s="96">
        <f>$B17*VLOOKUP($A17,Transpose_Avg_msg_adult!$O$1:$AA$52,12,FALSE)</f>
        <v>0.08858823529411758</v>
      </c>
      <c r="AD17" s="96">
        <f>$B17*VLOOKUP($A17,Transpose_Avg_msg_adult!$O$1:$AA$52,13,FALSE)</f>
        <v>0.46614285714285736</v>
      </c>
    </row>
    <row r="18" spans="1:30" ht="15">
      <c r="A18" s="165" t="s">
        <v>301</v>
      </c>
      <c r="B18" s="166">
        <v>0.233</v>
      </c>
      <c r="C18" s="93"/>
      <c r="D18" s="93"/>
      <c r="E18" s="96">
        <f>$B18*VLOOKUP($A18,Transpose_Avg_msg_adult!$A$1:$M$52,2,FALSE)</f>
        <v>0.10281584615663486</v>
      </c>
      <c r="F18" s="96">
        <f>$B18*VLOOKUP($A18,Transpose_Avg_msg_adult!$A$1:$M$52,3,FALSE)</f>
        <v>0.11152387991152149</v>
      </c>
      <c r="G18" s="96">
        <f>$B18*VLOOKUP($A18,Transpose_Avg_msg_adult!$A$1:$M$52,4,FALSE)</f>
        <v>0.16682631160405523</v>
      </c>
      <c r="H18" s="96">
        <f>$B18*VLOOKUP($A18,Transpose_Avg_msg_adult!$A$1:$M$52,5,FALSE)</f>
        <v>0.16591309937031778</v>
      </c>
      <c r="I18" s="96">
        <f>$B18*VLOOKUP($A18,Transpose_Avg_msg_adult!$A$1:$M$52,6,FALSE)</f>
        <v>0.1383730813896574</v>
      </c>
      <c r="J18" s="96">
        <f>$B18*VLOOKUP($A18,Transpose_Avg_msg_adult!$A$1:$M$52,7,FALSE)</f>
        <v>0.17914161229888548</v>
      </c>
      <c r="K18" s="96">
        <f>$B18*VLOOKUP($A18,Transpose_Avg_msg_adult!$A$1:$M$52,8,FALSE)</f>
        <v>0.1931058716773954</v>
      </c>
      <c r="L18" s="96">
        <f>$B18*VLOOKUP($A18,Transpose_Avg_msg_adult!$A$1:$M$52,9,FALSE)</f>
        <v>0.21415303226822532</v>
      </c>
      <c r="M18" s="96">
        <f>$B18*VLOOKUP($A18,Transpose_Avg_msg_adult!$A$1:$M$52,10,FALSE)</f>
        <v>0.20867785457960164</v>
      </c>
      <c r="N18" s="96">
        <f>$B18*VLOOKUP($A18,Transpose_Avg_msg_adult!$A$1:$M$52,11,FALSE)</f>
        <v>0.17434201604116795</v>
      </c>
      <c r="O18" s="96">
        <f>$B18*VLOOKUP($A18,Transpose_Avg_msg_adult!$A$1:$M$52,12,FALSE)</f>
        <v>0.1707434065256006</v>
      </c>
      <c r="P18" s="96">
        <f>$B18*VLOOKUP($A18,Transpose_Avg_msg_adult!$A$1:$M$52,13,FALSE)</f>
        <v>0.023854384746546914</v>
      </c>
      <c r="Q18" s="96"/>
      <c r="R18" s="96"/>
      <c r="S18" s="96">
        <f>$B18*VLOOKUP($A18,Transpose_Avg_msg_adult!$O$1:$AA$52,2,FALSE)</f>
        <v>0.09692016806722693</v>
      </c>
      <c r="T18" s="96">
        <f>$B18*VLOOKUP($A18,Transpose_Avg_msg_adult!$O$1:$AA$52,3,FALSE)</f>
        <v>0.0466</v>
      </c>
      <c r="U18" s="96">
        <f>$B18*VLOOKUP($A18,Transpose_Avg_msg_adult!$O$1:$AA$52,4,FALSE)</f>
        <v>0.1398</v>
      </c>
      <c r="V18" s="96">
        <f>$B18*VLOOKUP($A18,Transpose_Avg_msg_adult!$O$1:$AA$52,5,FALSE)</f>
        <v>0.17360784313725483</v>
      </c>
      <c r="W18" s="96">
        <f>$B18*VLOOKUP($A18,Transpose_Avg_msg_adult!$O$1:$AA$52,6,FALSE)</f>
        <v>0</v>
      </c>
      <c r="X18" s="96">
        <f>$B18*VLOOKUP($A18,Transpose_Avg_msg_adult!$O$1:$AA$52,7,FALSE)</f>
        <v>0.14238888888888887</v>
      </c>
      <c r="Y18" s="96">
        <f>$B18*VLOOKUP($A18,Transpose_Avg_msg_adult!$O$1:$AA$52,8,FALSE)</f>
        <v>0.21132558139534874</v>
      </c>
      <c r="Z18" s="96">
        <f>$B18*VLOOKUP($A18,Transpose_Avg_msg_adult!$O$1:$AA$52,9,FALSE)</f>
        <v>0.21095945945945938</v>
      </c>
      <c r="AA18" s="96">
        <f>$B18*VLOOKUP($A18,Transpose_Avg_msg_adult!$O$1:$AA$52,10,FALSE)</f>
        <v>0.233</v>
      </c>
      <c r="AB18" s="96">
        <f>$B18*VLOOKUP($A18,Transpose_Avg_msg_adult!$O$1:$AA$52,11,FALSE)</f>
        <v>0.19971428571428568</v>
      </c>
      <c r="AC18" s="96">
        <f>$B18*VLOOKUP($A18,Transpose_Avg_msg_adult!$O$1:$AA$52,12,FALSE)</f>
        <v>0.150764705882353</v>
      </c>
      <c r="AD18" s="96">
        <f>$B18*VLOOKUP($A18,Transpose_Avg_msg_adult!$O$1:$AA$52,13,FALSE)</f>
        <v>0.016642857142857136</v>
      </c>
    </row>
    <row r="19" spans="1:30" ht="15">
      <c r="A19" s="165" t="s">
        <v>304</v>
      </c>
      <c r="B19" s="166">
        <v>0.789</v>
      </c>
      <c r="C19" s="93"/>
      <c r="D19" s="93"/>
      <c r="E19" s="96">
        <f>$B19*VLOOKUP($A19,Transpose_Avg_msg_adult!$A$1:$M$52,2,FALSE)</f>
        <v>0.10052072661189052</v>
      </c>
      <c r="F19" s="96">
        <f>$B19*VLOOKUP($A19,Transpose_Avg_msg_adult!$A$1:$M$52,3,FALSE)</f>
        <v>0.07847814543480981</v>
      </c>
      <c r="G19" s="96">
        <f>$B19*VLOOKUP($A19,Transpose_Avg_msg_adult!$A$1:$M$52,4,FALSE)</f>
        <v>0.08024314572849646</v>
      </c>
      <c r="H19" s="96">
        <f>$B19*VLOOKUP($A19,Transpose_Avg_msg_adult!$A$1:$M$52,5,FALSE)</f>
        <v>0.06741891192661023</v>
      </c>
      <c r="I19" s="96">
        <f>$B19*VLOOKUP($A19,Transpose_Avg_msg_adult!$A$1:$M$52,6,FALSE)</f>
        <v>0.044730476947080024</v>
      </c>
      <c r="J19" s="96">
        <f>$B19*VLOOKUP($A19,Transpose_Avg_msg_adult!$A$1:$M$52,7,FALSE)</f>
        <v>0.05415736395730677</v>
      </c>
      <c r="K19" s="96">
        <f>$B19*VLOOKUP($A19,Transpose_Avg_msg_adult!$A$1:$M$52,8,FALSE)</f>
        <v>0.05474109225400574</v>
      </c>
      <c r="L19" s="96">
        <f>$B19*VLOOKUP($A19,Transpose_Avg_msg_adult!$A$1:$M$52,9,FALSE)</f>
        <v>0.03877927837591964</v>
      </c>
      <c r="M19" s="96">
        <f>$B19*VLOOKUP($A19,Transpose_Avg_msg_adult!$A$1:$M$52,10,FALSE)</f>
        <v>0.03626270940395145</v>
      </c>
      <c r="N19" s="96">
        <f>$B19*VLOOKUP($A19,Transpose_Avg_msg_adult!$A$1:$M$52,11,FALSE)</f>
        <v>0.033886124100307634</v>
      </c>
      <c r="O19" s="96">
        <f>$B19*VLOOKUP($A19,Transpose_Avg_msg_adult!$A$1:$M$52,12,FALSE)</f>
        <v>0.05891172315590899</v>
      </c>
      <c r="P19" s="96">
        <f>$B19*VLOOKUP($A19,Transpose_Avg_msg_adult!$A$1:$M$52,13,FALSE)</f>
        <v>0.07865292892711118</v>
      </c>
      <c r="Q19" s="96"/>
      <c r="R19" s="96"/>
      <c r="S19" s="96">
        <f>$B19*VLOOKUP($A19,Transpose_Avg_msg_adult!$O$1:$AA$52,2,FALSE)</f>
        <v>0.04972689075630251</v>
      </c>
      <c r="T19" s="96">
        <f>$B19*VLOOKUP($A19,Transpose_Avg_msg_adult!$O$1:$AA$52,3,FALSE)</f>
        <v>0.05260000000000002</v>
      </c>
      <c r="U19" s="96">
        <f>$B19*VLOOKUP($A19,Transpose_Avg_msg_adult!$O$1:$AA$52,4,FALSE)</f>
        <v>0.15780000000000002</v>
      </c>
      <c r="V19" s="96">
        <f>$B19*VLOOKUP($A19,Transpose_Avg_msg_adult!$O$1:$AA$52,5,FALSE)</f>
        <v>0.10829411764705857</v>
      </c>
      <c r="W19" s="96">
        <f>$B19*VLOOKUP($A19,Transpose_Avg_msg_adult!$O$1:$AA$52,6,FALSE)</f>
        <v>0</v>
      </c>
      <c r="X19" s="96">
        <f>$B19*VLOOKUP($A19,Transpose_Avg_msg_adult!$O$1:$AA$52,7,FALSE)</f>
        <v>0.08766666666666657</v>
      </c>
      <c r="Y19" s="96">
        <f>$B19*VLOOKUP($A19,Transpose_Avg_msg_adult!$O$1:$AA$52,8,FALSE)</f>
        <v>0.03669767441860462</v>
      </c>
      <c r="Z19" s="96">
        <f>$B19*VLOOKUP($A19,Transpose_Avg_msg_adult!$O$1:$AA$52,9,FALSE)</f>
        <v>0.053310810810810835</v>
      </c>
      <c r="AA19" s="96">
        <f>$B19*VLOOKUP($A19,Transpose_Avg_msg_adult!$O$1:$AA$52,10,FALSE)</f>
        <v>0</v>
      </c>
      <c r="AB19" s="96">
        <f>$B19*VLOOKUP($A19,Transpose_Avg_msg_adult!$O$1:$AA$52,11,FALSE)</f>
        <v>0.03757142857142856</v>
      </c>
      <c r="AC19" s="96">
        <f>$B19*VLOOKUP($A19,Transpose_Avg_msg_adult!$O$1:$AA$52,12,FALSE)</f>
        <v>0.13923529411764696</v>
      </c>
      <c r="AD19" s="96">
        <f>$B19*VLOOKUP($A19,Transpose_Avg_msg_adult!$O$1:$AA$52,13,FALSE)</f>
        <v>0</v>
      </c>
    </row>
    <row r="20" spans="1:30" ht="15">
      <c r="A20" s="165" t="s">
        <v>293</v>
      </c>
      <c r="B20" s="166">
        <v>0.274</v>
      </c>
      <c r="C20" s="93"/>
      <c r="D20" s="93"/>
      <c r="E20" s="96">
        <f>$B20*VLOOKUP($A20,Transpose_Avg_msg_adult!$A$1:$M$52,2,FALSE)</f>
        <v>0.038005392703605395</v>
      </c>
      <c r="F20" s="96">
        <f>$B20*VLOOKUP($A20,Transpose_Avg_msg_adult!$A$1:$M$52,3,FALSE)</f>
        <v>0.024098243471545665</v>
      </c>
      <c r="G20" s="96">
        <f>$B20*VLOOKUP($A20,Transpose_Avg_msg_adult!$A$1:$M$52,4,FALSE)</f>
        <v>0.022593825671915473</v>
      </c>
      <c r="H20" s="96">
        <f>$B20*VLOOKUP($A20,Transpose_Avg_msg_adult!$A$1:$M$52,5,FALSE)</f>
        <v>0.016461287534001206</v>
      </c>
      <c r="I20" s="96">
        <f>$B20*VLOOKUP($A20,Transpose_Avg_msg_adult!$A$1:$M$52,6,FALSE)</f>
        <v>0.00977124064762547</v>
      </c>
      <c r="J20" s="96">
        <f>$B20*VLOOKUP($A20,Transpose_Avg_msg_adult!$A$1:$M$52,7,FALSE)</f>
        <v>0.009569380371051227</v>
      </c>
      <c r="K20" s="96">
        <f>$B20*VLOOKUP($A20,Transpose_Avg_msg_adult!$A$1:$M$52,8,FALSE)</f>
        <v>0.008590958570398153</v>
      </c>
      <c r="L20" s="96">
        <f>$B20*VLOOKUP($A20,Transpose_Avg_msg_adult!$A$1:$M$52,9,FALSE)</f>
        <v>0.008506326235298116</v>
      </c>
      <c r="M20" s="96">
        <f>$B20*VLOOKUP($A20,Transpose_Avg_msg_adult!$A$1:$M$52,10,FALSE)</f>
        <v>0.006674094508541761</v>
      </c>
      <c r="N20" s="96">
        <f>$B20*VLOOKUP($A20,Transpose_Avg_msg_adult!$A$1:$M$52,11,FALSE)</f>
        <v>0.00567105047848748</v>
      </c>
      <c r="O20" s="96">
        <f>$B20*VLOOKUP($A20,Transpose_Avg_msg_adult!$A$1:$M$52,12,FALSE)</f>
        <v>0.009676750069583162</v>
      </c>
      <c r="P20" s="96">
        <f>$B20*VLOOKUP($A20,Transpose_Avg_msg_adult!$A$1:$M$52,13,FALSE)</f>
        <v>0.015845255261296244</v>
      </c>
      <c r="Q20" s="96"/>
      <c r="R20" s="96"/>
      <c r="S20" s="96">
        <f>$B20*VLOOKUP($A20,Transpose_Avg_msg_adult!$O$1:$AA$52,2,FALSE)</f>
        <v>0.04720168067226885</v>
      </c>
      <c r="T20" s="96">
        <f>$B20*VLOOKUP($A20,Transpose_Avg_msg_adult!$O$1:$AA$52,3,FALSE)</f>
        <v>0.027400000000000004</v>
      </c>
      <c r="U20" s="96">
        <f>$B20*VLOOKUP($A20,Transpose_Avg_msg_adult!$O$1:$AA$52,4,FALSE)</f>
        <v>0.021920000000000002</v>
      </c>
      <c r="V20" s="96">
        <f>$B20*VLOOKUP($A20,Transpose_Avg_msg_adult!$O$1:$AA$52,5,FALSE)</f>
        <v>0.021490196078431376</v>
      </c>
      <c r="W20" s="96">
        <f>$B20*VLOOKUP($A20,Transpose_Avg_msg_adult!$O$1:$AA$52,6,FALSE)</f>
        <v>0</v>
      </c>
      <c r="X20" s="96">
        <f>$B20*VLOOKUP($A20,Transpose_Avg_msg_adult!$O$1:$AA$52,7,FALSE)</f>
        <v>0</v>
      </c>
      <c r="Y20" s="96">
        <f>$B20*VLOOKUP($A20,Transpose_Avg_msg_adult!$O$1:$AA$52,8,FALSE)</f>
        <v>0</v>
      </c>
      <c r="Z20" s="96">
        <f>$B20*VLOOKUP($A20,Transpose_Avg_msg_adult!$O$1:$AA$52,9,FALSE)</f>
        <v>0.0037027027027026994</v>
      </c>
      <c r="AA20" s="96">
        <f>$B20*VLOOKUP($A20,Transpose_Avg_msg_adult!$O$1:$AA$52,10,FALSE)</f>
        <v>0</v>
      </c>
      <c r="AB20" s="96">
        <f>$B20*VLOOKUP($A20,Transpose_Avg_msg_adult!$O$1:$AA$52,11,FALSE)</f>
        <v>0</v>
      </c>
      <c r="AC20" s="96">
        <f>$B20*VLOOKUP($A20,Transpose_Avg_msg_adult!$O$1:$AA$52,12,FALSE)</f>
        <v>0.016117647058823528</v>
      </c>
      <c r="AD20" s="96">
        <f>$B20*VLOOKUP($A20,Transpose_Avg_msg_adult!$O$1:$AA$52,13,FALSE)</f>
        <v>0.019571428571428563</v>
      </c>
    </row>
    <row r="21" spans="1:30" ht="15">
      <c r="A21" s="165" t="s">
        <v>305</v>
      </c>
      <c r="B21" s="166">
        <v>0.704</v>
      </c>
      <c r="C21" s="93"/>
      <c r="D21" s="93"/>
      <c r="E21" s="96">
        <f>$B21*VLOOKUP($A21,Transpose_Avg_msg_adult!$A$1:$M$52,2,FALSE)</f>
        <v>0.32277953048217883</v>
      </c>
      <c r="F21" s="96">
        <f>$B21*VLOOKUP($A21,Transpose_Avg_msg_adult!$A$1:$M$52,3,FALSE)</f>
        <v>0.4180458515364553</v>
      </c>
      <c r="G21" s="96">
        <f>$B21*VLOOKUP($A21,Transpose_Avg_msg_adult!$A$1:$M$52,4,FALSE)</f>
        <v>0.4174634515547084</v>
      </c>
      <c r="H21" s="96">
        <f>$B21*VLOOKUP($A21,Transpose_Avg_msg_adult!$A$1:$M$52,5,FALSE)</f>
        <v>0.4542863763241823</v>
      </c>
      <c r="I21" s="96">
        <f>$B21*VLOOKUP($A21,Transpose_Avg_msg_adult!$A$1:$M$52,6,FALSE)</f>
        <v>0.39498687022093304</v>
      </c>
      <c r="J21" s="96">
        <f>$B21*VLOOKUP($A21,Transpose_Avg_msg_adult!$A$1:$M$52,7,FALSE)</f>
        <v>0.28589055393370416</v>
      </c>
      <c r="K21" s="96">
        <f>$B21*VLOOKUP($A21,Transpose_Avg_msg_adult!$A$1:$M$52,8,FALSE)</f>
        <v>0.4263874483415205</v>
      </c>
      <c r="L21" s="96">
        <f>$B21*VLOOKUP($A21,Transpose_Avg_msg_adult!$A$1:$M$52,9,FALSE)</f>
        <v>0.4361355809492851</v>
      </c>
      <c r="M21" s="96">
        <f>$B21*VLOOKUP($A21,Transpose_Avg_msg_adult!$A$1:$M$52,10,FALSE)</f>
        <v>0.543559516320147</v>
      </c>
      <c r="N21" s="96">
        <f>$B21*VLOOKUP($A21,Transpose_Avg_msg_adult!$A$1:$M$52,11,FALSE)</f>
        <v>0.3978165816484534</v>
      </c>
      <c r="O21" s="96">
        <f>$B21*VLOOKUP($A21,Transpose_Avg_msg_adult!$A$1:$M$52,12,FALSE)</f>
        <v>0.35912196891459114</v>
      </c>
      <c r="P21" s="96">
        <f>$B21*VLOOKUP($A21,Transpose_Avg_msg_adult!$A$1:$M$52,13,FALSE)</f>
        <v>0.3105033362656417</v>
      </c>
      <c r="Q21" s="96"/>
      <c r="R21" s="96"/>
      <c r="S21" s="96">
        <f>$B21*VLOOKUP($A21,Transpose_Avg_msg_adult!$O$1:$AA$52,2,FALSE)</f>
        <v>0.4348235294117644</v>
      </c>
      <c r="T21" s="96">
        <f>$B21*VLOOKUP($A21,Transpose_Avg_msg_adult!$O$1:$AA$52,3,FALSE)</f>
        <v>0.5162666666666663</v>
      </c>
      <c r="U21" s="96">
        <f>$B21*VLOOKUP($A21,Transpose_Avg_msg_adult!$O$1:$AA$52,4,FALSE)</f>
        <v>0.45055999999999996</v>
      </c>
      <c r="V21" s="96">
        <f>$B21*VLOOKUP($A21,Transpose_Avg_msg_adult!$O$1:$AA$52,5,FALSE)</f>
        <v>0.607372549019608</v>
      </c>
      <c r="W21" s="96">
        <f>$B21*VLOOKUP($A21,Transpose_Avg_msg_adult!$O$1:$AA$52,6,FALSE)</f>
        <v>0</v>
      </c>
      <c r="X21" s="96">
        <f>$B21*VLOOKUP($A21,Transpose_Avg_msg_adult!$O$1:$AA$52,7,FALSE)</f>
        <v>0.27377777777777784</v>
      </c>
      <c r="Y21" s="96">
        <f>$B21*VLOOKUP($A21,Transpose_Avg_msg_adult!$O$1:$AA$52,8,FALSE)</f>
        <v>0.3929302325581396</v>
      </c>
      <c r="Z21" s="96">
        <f>$B21*VLOOKUP($A21,Transpose_Avg_msg_adult!$O$1:$AA$52,9,FALSE)</f>
        <v>0.5327567567567569</v>
      </c>
      <c r="AA21" s="96">
        <f>$B21*VLOOKUP($A21,Transpose_Avg_msg_adult!$O$1:$AA$52,10,FALSE)</f>
        <v>0.484</v>
      </c>
      <c r="AB21" s="96">
        <f>$B21*VLOOKUP($A21,Transpose_Avg_msg_adult!$O$1:$AA$52,11,FALSE)</f>
        <v>0.5699047619047622</v>
      </c>
      <c r="AC21" s="96">
        <f>$B21*VLOOKUP($A21,Transpose_Avg_msg_adult!$O$1:$AA$52,12,FALSE)</f>
        <v>0.49694117647058855</v>
      </c>
      <c r="AD21" s="96">
        <f>$B21*VLOOKUP($A21,Transpose_Avg_msg_adult!$O$1:$AA$52,13,FALSE)</f>
        <v>0.301714285714286</v>
      </c>
    </row>
    <row r="22" spans="1:30" ht="15">
      <c r="A22" s="165" t="s">
        <v>306</v>
      </c>
      <c r="B22" s="166">
        <v>0.367</v>
      </c>
      <c r="C22" s="93"/>
      <c r="D22" s="93"/>
      <c r="E22" s="96">
        <f>$B22*VLOOKUP($A22,Transpose_Avg_msg_adult!$A$1:$M$52,2,FALSE)</f>
        <v>0.07523117886990059</v>
      </c>
      <c r="F22" s="96">
        <f>$B22*VLOOKUP($A22,Transpose_Avg_msg_adult!$A$1:$M$52,3,FALSE)</f>
        <v>0.025134770376990564</v>
      </c>
      <c r="G22" s="96">
        <f>$B22*VLOOKUP($A22,Transpose_Avg_msg_adult!$A$1:$M$52,4,FALSE)</f>
        <v>0.048383992989598154</v>
      </c>
      <c r="H22" s="96">
        <f>$B22*VLOOKUP($A22,Transpose_Avg_msg_adult!$A$1:$M$52,5,FALSE)</f>
        <v>0.05089685773015733</v>
      </c>
      <c r="I22" s="96">
        <f>$B22*VLOOKUP($A22,Transpose_Avg_msg_adult!$A$1:$M$52,6,FALSE)</f>
        <v>0.05432088466132837</v>
      </c>
      <c r="J22" s="96">
        <f>$B22*VLOOKUP($A22,Transpose_Avg_msg_adult!$A$1:$M$52,7,FALSE)</f>
        <v>0.08917306598239734</v>
      </c>
      <c r="K22" s="96">
        <f>$B22*VLOOKUP($A22,Transpose_Avg_msg_adult!$A$1:$M$52,8,FALSE)</f>
        <v>0.0770640012255741</v>
      </c>
      <c r="L22" s="96">
        <f>$B22*VLOOKUP($A22,Transpose_Avg_msg_adult!$A$1:$M$52,9,FALSE)</f>
        <v>0.07638404956343048</v>
      </c>
      <c r="M22" s="96">
        <f>$B22*VLOOKUP($A22,Transpose_Avg_msg_adult!$A$1:$M$52,10,FALSE)</f>
        <v>0.029374487893352823</v>
      </c>
      <c r="N22" s="96">
        <f>$B22*VLOOKUP($A22,Transpose_Avg_msg_adult!$A$1:$M$52,11,FALSE)</f>
        <v>0.10729741871426561</v>
      </c>
      <c r="O22" s="96">
        <f>$B22*VLOOKUP($A22,Transpose_Avg_msg_adult!$A$1:$M$52,12,FALSE)</f>
        <v>0.04556549340508127</v>
      </c>
      <c r="P22" s="96">
        <f>$B22*VLOOKUP($A22,Transpose_Avg_msg_adult!$A$1:$M$52,13,FALSE)</f>
        <v>0.09281019328854156</v>
      </c>
      <c r="Q22" s="96"/>
      <c r="R22" s="96"/>
      <c r="S22" s="96">
        <f>$B22*VLOOKUP($A22,Transpose_Avg_msg_adult!$O$1:$AA$52,2,FALSE)</f>
        <v>0.055512605042016924</v>
      </c>
      <c r="T22" s="96">
        <f>$B22*VLOOKUP($A22,Transpose_Avg_msg_adult!$O$1:$AA$52,3,FALSE)</f>
        <v>0</v>
      </c>
      <c r="U22" s="96">
        <f>$B22*VLOOKUP($A22,Transpose_Avg_msg_adult!$O$1:$AA$52,4,FALSE)</f>
        <v>0.0734</v>
      </c>
      <c r="V22" s="96">
        <f>$B22*VLOOKUP($A22,Transpose_Avg_msg_adult!$O$1:$AA$52,5,FALSE)</f>
        <v>0.007196078431372549</v>
      </c>
      <c r="W22" s="96">
        <f>$B22*VLOOKUP($A22,Transpose_Avg_msg_adult!$O$1:$AA$52,6,FALSE)</f>
        <v>0.367</v>
      </c>
      <c r="X22" s="96">
        <f>$B22*VLOOKUP($A22,Transpose_Avg_msg_adult!$O$1:$AA$52,7,FALSE)</f>
        <v>0.061166666666666786</v>
      </c>
      <c r="Y22" s="96">
        <f>$B22*VLOOKUP($A22,Transpose_Avg_msg_adult!$O$1:$AA$52,8,FALSE)</f>
        <v>0.11948837209302318</v>
      </c>
      <c r="Z22" s="96">
        <f>$B22*VLOOKUP($A22,Transpose_Avg_msg_adult!$O$1:$AA$52,9,FALSE)</f>
        <v>0.039675675675675634</v>
      </c>
      <c r="AA22" s="96">
        <f>$B22*VLOOKUP($A22,Transpose_Avg_msg_adult!$O$1:$AA$52,10,FALSE)</f>
        <v>0.0688125</v>
      </c>
      <c r="AB22" s="96">
        <f>$B22*VLOOKUP($A22,Transpose_Avg_msg_adult!$O$1:$AA$52,11,FALSE)</f>
        <v>0.034952380952380936</v>
      </c>
      <c r="AC22" s="96">
        <f>$B22*VLOOKUP($A22,Transpose_Avg_msg_adult!$O$1:$AA$52,12,FALSE)</f>
        <v>0.08635294117647065</v>
      </c>
      <c r="AD22" s="96">
        <f>$B22*VLOOKUP($A22,Transpose_Avg_msg_adult!$O$1:$AA$52,13,FALSE)</f>
        <v>0.15728571428571445</v>
      </c>
    </row>
    <row r="23" spans="1:30" ht="15">
      <c r="A23" s="165" t="s">
        <v>307</v>
      </c>
      <c r="B23" s="166">
        <v>-0.702</v>
      </c>
      <c r="C23" s="93"/>
      <c r="D23" s="93"/>
      <c r="E23" s="96">
        <f>$B23*VLOOKUP($A23,Transpose_Avg_msg_adult!$A$1:$M$52,2,FALSE)</f>
        <v>-0.07881885499165024</v>
      </c>
      <c r="F23" s="96">
        <f>$B23*VLOOKUP($A23,Transpose_Avg_msg_adult!$A$1:$M$52,3,FALSE)</f>
        <v>-0.02149304637491528</v>
      </c>
      <c r="G23" s="96">
        <f>$B23*VLOOKUP($A23,Transpose_Avg_msg_adult!$A$1:$M$52,4,FALSE)</f>
        <v>-0.0455381417922399</v>
      </c>
      <c r="H23" s="96">
        <f>$B23*VLOOKUP($A23,Transpose_Avg_msg_adult!$A$1:$M$52,5,FALSE)</f>
        <v>-0.02704185278242014</v>
      </c>
      <c r="I23" s="96">
        <f>$B23*VLOOKUP($A23,Transpose_Avg_msg_adult!$A$1:$M$52,6,FALSE)</f>
        <v>-0.06378021351417493</v>
      </c>
      <c r="J23" s="96">
        <f>$B23*VLOOKUP($A23,Transpose_Avg_msg_adult!$A$1:$M$52,7,FALSE)</f>
        <v>-0.01787303361994605</v>
      </c>
      <c r="K23" s="96">
        <f>$B23*VLOOKUP($A23,Transpose_Avg_msg_adult!$A$1:$M$52,8,FALSE)</f>
        <v>-0.021561179273992353</v>
      </c>
      <c r="L23" s="96">
        <f>$B23*VLOOKUP($A23,Transpose_Avg_msg_adult!$A$1:$M$52,9,FALSE)</f>
        <v>-0.0055952394085360836</v>
      </c>
      <c r="M23" s="96">
        <f>$B23*VLOOKUP($A23,Transpose_Avg_msg_adult!$A$1:$M$52,10,FALSE)</f>
        <v>-0.02321588368159398</v>
      </c>
      <c r="N23" s="96">
        <f>$B23*VLOOKUP($A23,Transpose_Avg_msg_adult!$A$1:$M$52,11,FALSE)</f>
        <v>-0.01672854495688605</v>
      </c>
      <c r="O23" s="96">
        <f>$B23*VLOOKUP($A23,Transpose_Avg_msg_adult!$A$1:$M$52,12,FALSE)</f>
        <v>-0.06256276856207284</v>
      </c>
      <c r="P23" s="96">
        <f>$B23*VLOOKUP($A23,Transpose_Avg_msg_adult!$A$1:$M$52,13,FALSE)</f>
        <v>-0.024750105951200783</v>
      </c>
      <c r="Q23" s="96"/>
      <c r="R23" s="96"/>
      <c r="S23" s="96">
        <f>$B23*VLOOKUP($A23,Transpose_Avg_msg_adult!$O$1:$AA$52,2,FALSE)</f>
        <v>-0.047193277310924354</v>
      </c>
      <c r="T23" s="96">
        <f>$B23*VLOOKUP($A23,Transpose_Avg_msg_adult!$O$1:$AA$52,3,FALSE)</f>
        <v>0</v>
      </c>
      <c r="U23" s="96">
        <f>$B23*VLOOKUP($A23,Transpose_Avg_msg_adult!$O$1:$AA$52,4,FALSE)</f>
        <v>-0.056159999999999995</v>
      </c>
      <c r="V23" s="96">
        <f>$B23*VLOOKUP($A23,Transpose_Avg_msg_adult!$O$1:$AA$52,5,FALSE)</f>
        <v>-0.041294117647058814</v>
      </c>
      <c r="W23" s="96">
        <f>$B23*VLOOKUP($A23,Transpose_Avg_msg_adult!$O$1:$AA$52,6,FALSE)</f>
        <v>0</v>
      </c>
      <c r="X23" s="96">
        <f>$B23*VLOOKUP($A23,Transpose_Avg_msg_adult!$O$1:$AA$52,7,FALSE)</f>
        <v>0</v>
      </c>
      <c r="Y23" s="96">
        <f>$B23*VLOOKUP($A23,Transpose_Avg_msg_adult!$O$1:$AA$52,8,FALSE)</f>
        <v>-0.0489767441860465</v>
      </c>
      <c r="Z23" s="96">
        <f>$B23*VLOOKUP($A23,Transpose_Avg_msg_adult!$O$1:$AA$52,9,FALSE)</f>
        <v>-0.009486486486486477</v>
      </c>
      <c r="AA23" s="96">
        <f>$B23*VLOOKUP($A23,Transpose_Avg_msg_adult!$O$1:$AA$52,10,FALSE)</f>
        <v>0</v>
      </c>
      <c r="AB23" s="96">
        <f>$B23*VLOOKUP($A23,Transpose_Avg_msg_adult!$O$1:$AA$52,11,FALSE)</f>
        <v>-0.03342857142857141</v>
      </c>
      <c r="AC23" s="96">
        <f>$B23*VLOOKUP($A23,Transpose_Avg_msg_adult!$O$1:$AA$52,12,FALSE)</f>
        <v>0</v>
      </c>
      <c r="AD23" s="96">
        <f>$B23*VLOOKUP($A23,Transpose_Avg_msg_adult!$O$1:$AA$52,13,FALSE)</f>
        <v>0</v>
      </c>
    </row>
    <row r="24" spans="1:30" ht="15">
      <c r="A24" s="165" t="s">
        <v>308</v>
      </c>
      <c r="B24" s="166">
        <v>0.0681</v>
      </c>
      <c r="C24" s="93"/>
      <c r="D24" s="93"/>
      <c r="E24" s="96">
        <f>$B24*VLOOKUP($A24,Transpose_Avg_msg_adult!$A$1:$M$52,2,FALSE)</f>
        <v>0.004547087254359826</v>
      </c>
      <c r="F24" s="96">
        <f>$B24*VLOOKUP($A24,Transpose_Avg_msg_adult!$A$1:$M$52,3,FALSE)</f>
        <v>0.0036419581010054543</v>
      </c>
      <c r="G24" s="96">
        <f>$B24*VLOOKUP($A24,Transpose_Avg_msg_adult!$A$1:$M$52,4,FALSE)</f>
        <v>0.006993687003095186</v>
      </c>
      <c r="H24" s="96">
        <f>$B24*VLOOKUP($A24,Transpose_Avg_msg_adult!$A$1:$M$52,5,FALSE)</f>
        <v>0.0037929958415639257</v>
      </c>
      <c r="I24" s="96">
        <f>$B24*VLOOKUP($A24,Transpose_Avg_msg_adult!$A$1:$M$52,6,FALSE)</f>
        <v>0.0041880062799401424</v>
      </c>
      <c r="J24" s="96">
        <f>$B24*VLOOKUP($A24,Transpose_Avg_msg_adult!$A$1:$M$52,7,FALSE)</f>
        <v>0.005009341624701834</v>
      </c>
      <c r="K24" s="96">
        <f>$B24*VLOOKUP($A24,Transpose_Avg_msg_adult!$A$1:$M$52,8,FALSE)</f>
        <v>0.004442135695784042</v>
      </c>
      <c r="L24" s="96">
        <f>$B24*VLOOKUP($A24,Transpose_Avg_msg_adult!$A$1:$M$52,9,FALSE)</f>
        <v>0.0016888451769853162</v>
      </c>
      <c r="M24" s="96">
        <f>$B24*VLOOKUP($A24,Transpose_Avg_msg_adult!$A$1:$M$52,10,FALSE)</f>
        <v>0.00246649443051615</v>
      </c>
      <c r="N24" s="96">
        <f>$B24*VLOOKUP($A24,Transpose_Avg_msg_adult!$A$1:$M$52,11,FALSE)</f>
        <v>0.0033996821675858825</v>
      </c>
      <c r="O24" s="96">
        <f>$B24*VLOOKUP($A24,Transpose_Avg_msg_adult!$A$1:$M$52,12,FALSE)</f>
        <v>0.004217000407245628</v>
      </c>
      <c r="P24" s="96">
        <f>$B24*VLOOKUP($A24,Transpose_Avg_msg_adult!$A$1:$M$52,13,FALSE)</f>
        <v>0.00570280924122809</v>
      </c>
      <c r="Q24" s="96"/>
      <c r="R24" s="96"/>
      <c r="S24" s="96">
        <f>$B24*VLOOKUP($A24,Transpose_Avg_msg_adult!$O$1:$AA$52,2,FALSE)</f>
        <v>0.0028613445378151275</v>
      </c>
      <c r="T24" s="96">
        <f>$B24*VLOOKUP($A24,Transpose_Avg_msg_adult!$O$1:$AA$52,3,FALSE)</f>
        <v>0.0045400000000000015</v>
      </c>
      <c r="U24" s="96">
        <f>$B24*VLOOKUP($A24,Transpose_Avg_msg_adult!$O$1:$AA$52,4,FALSE)</f>
        <v>0</v>
      </c>
      <c r="V24" s="96">
        <f>$B24*VLOOKUP($A24,Transpose_Avg_msg_adult!$O$1:$AA$52,5,FALSE)</f>
        <v>0</v>
      </c>
      <c r="W24" s="96">
        <f>$B24*VLOOKUP($A24,Transpose_Avg_msg_adult!$O$1:$AA$52,6,FALSE)</f>
        <v>0</v>
      </c>
      <c r="X24" s="96">
        <f>$B24*VLOOKUP($A24,Transpose_Avg_msg_adult!$O$1:$AA$52,7,FALSE)</f>
        <v>0</v>
      </c>
      <c r="Y24" s="96">
        <f>$B24*VLOOKUP($A24,Transpose_Avg_msg_adult!$O$1:$AA$52,8,FALSE)</f>
        <v>0.0015837209302325599</v>
      </c>
      <c r="Z24" s="96">
        <f>$B24*VLOOKUP($A24,Transpose_Avg_msg_adult!$O$1:$AA$52,9,FALSE)</f>
        <v>0.0018405405405405386</v>
      </c>
      <c r="AA24" s="96">
        <f>$B24*VLOOKUP($A24,Transpose_Avg_msg_adult!$O$1:$AA$52,10,FALSE)</f>
        <v>0</v>
      </c>
      <c r="AB24" s="96">
        <f>$B24*VLOOKUP($A24,Transpose_Avg_msg_adult!$O$1:$AA$52,11,FALSE)</f>
        <v>0</v>
      </c>
      <c r="AC24" s="96">
        <f>$B24*VLOOKUP($A24,Transpose_Avg_msg_adult!$O$1:$AA$52,12,FALSE)</f>
        <v>0</v>
      </c>
      <c r="AD24" s="96">
        <f>$B24*VLOOKUP($A24,Transpose_Avg_msg_adult!$O$1:$AA$52,13,FALSE)</f>
        <v>0.004864285714285712</v>
      </c>
    </row>
    <row r="25" spans="1:30" ht="15">
      <c r="A25" s="165" t="s">
        <v>309</v>
      </c>
      <c r="B25" s="166">
        <v>-0.237</v>
      </c>
      <c r="C25" s="93"/>
      <c r="D25" s="93"/>
      <c r="E25" s="96">
        <f>$B25*VLOOKUP($A25,Transpose_Avg_msg_adult!$A$1:$M$52,2,FALSE)</f>
        <v>-0.013453431263220489</v>
      </c>
      <c r="F25" s="96">
        <f>$B25*VLOOKUP($A25,Transpose_Avg_msg_adult!$A$1:$M$52,3,FALSE)</f>
        <v>-0.007190590153017408</v>
      </c>
      <c r="G25" s="96">
        <f>$B25*VLOOKUP($A25,Transpose_Avg_msg_adult!$A$1:$M$52,4,FALSE)</f>
        <v>-0.01667839283812404</v>
      </c>
      <c r="H25" s="96">
        <f>$B25*VLOOKUP($A25,Transpose_Avg_msg_adult!$A$1:$M$52,5,FALSE)</f>
        <v>-0.011493603451090153</v>
      </c>
      <c r="I25" s="96">
        <f>$B25*VLOOKUP($A25,Transpose_Avg_msg_adult!$A$1:$M$52,6,FALSE)</f>
        <v>-0.014930888088639934</v>
      </c>
      <c r="J25" s="96">
        <f>$B25*VLOOKUP($A25,Transpose_Avg_msg_adult!$A$1:$M$52,7,FALSE)</f>
        <v>-0.013709018175462055</v>
      </c>
      <c r="K25" s="96">
        <f>$B25*VLOOKUP($A25,Transpose_Avg_msg_adult!$A$1:$M$52,8,FALSE)</f>
        <v>-0.007175748490244338</v>
      </c>
      <c r="L25" s="96">
        <f>$B25*VLOOKUP($A25,Transpose_Avg_msg_adult!$A$1:$M$52,9,FALSE)</f>
        <v>-0.0032815552737121573</v>
      </c>
      <c r="M25" s="96">
        <f>$B25*VLOOKUP($A25,Transpose_Avg_msg_adult!$A$1:$M$52,10,FALSE)</f>
        <v>-0.009283596368328973</v>
      </c>
      <c r="N25" s="96">
        <f>$B25*VLOOKUP($A25,Transpose_Avg_msg_adult!$A$1:$M$52,11,FALSE)</f>
        <v>-0.006139730293375957</v>
      </c>
      <c r="O25" s="96">
        <f>$B25*VLOOKUP($A25,Transpose_Avg_msg_adult!$A$1:$M$52,12,FALSE)</f>
        <v>-0.008905267970081494</v>
      </c>
      <c r="P25" s="96">
        <f>$B25*VLOOKUP($A25,Transpose_Avg_msg_adult!$A$1:$M$52,13,FALSE)</f>
        <v>-0.026664453084122648</v>
      </c>
      <c r="Q25" s="96"/>
      <c r="R25" s="96"/>
      <c r="S25" s="96">
        <f>$B25*VLOOKUP($A25,Transpose_Avg_msg_adult!$O$1:$AA$52,2,FALSE)</f>
        <v>-0.004978991596638647</v>
      </c>
      <c r="T25" s="96">
        <f>$B25*VLOOKUP($A25,Transpose_Avg_msg_adult!$O$1:$AA$52,3,FALSE)</f>
        <v>0</v>
      </c>
      <c r="U25" s="96">
        <f>$B25*VLOOKUP($A25,Transpose_Avg_msg_adult!$O$1:$AA$52,4,FALSE)</f>
        <v>0</v>
      </c>
      <c r="V25" s="96">
        <f>$B25*VLOOKUP($A25,Transpose_Avg_msg_adult!$O$1:$AA$52,5,FALSE)</f>
        <v>-0.004647058823529411</v>
      </c>
      <c r="W25" s="96">
        <f>$B25*VLOOKUP($A25,Transpose_Avg_msg_adult!$O$1:$AA$52,6,FALSE)</f>
        <v>0</v>
      </c>
      <c r="X25" s="96">
        <f>$B25*VLOOKUP($A25,Transpose_Avg_msg_adult!$O$1:$AA$52,7,FALSE)</f>
        <v>-0.013166666666666677</v>
      </c>
      <c r="Y25" s="96">
        <f>$B25*VLOOKUP($A25,Transpose_Avg_msg_adult!$O$1:$AA$52,8,FALSE)</f>
        <v>-0.0055116279069767505</v>
      </c>
      <c r="Z25" s="96">
        <f>$B25*VLOOKUP($A25,Transpose_Avg_msg_adult!$O$1:$AA$52,9,FALSE)</f>
        <v>0</v>
      </c>
      <c r="AA25" s="96">
        <f>$B25*VLOOKUP($A25,Transpose_Avg_msg_adult!$O$1:$AA$52,10,FALSE)</f>
        <v>-0.0148125</v>
      </c>
      <c r="AB25" s="96">
        <f>$B25*VLOOKUP($A25,Transpose_Avg_msg_adult!$O$1:$AA$52,11,FALSE)</f>
        <v>0</v>
      </c>
      <c r="AC25" s="96">
        <f>$B25*VLOOKUP($A25,Transpose_Avg_msg_adult!$O$1:$AA$52,12,FALSE)</f>
        <v>0</v>
      </c>
      <c r="AD25" s="96">
        <f>$B25*VLOOKUP($A25,Transpose_Avg_msg_adult!$O$1:$AA$52,13,FALSE)</f>
        <v>-0.01692857142857142</v>
      </c>
    </row>
    <row r="26" spans="1:30" ht="15">
      <c r="A26" s="165" t="s">
        <v>310</v>
      </c>
      <c r="B26" s="166">
        <v>0.605</v>
      </c>
      <c r="C26" s="93"/>
      <c r="D26" s="93"/>
      <c r="E26" s="96">
        <f>$B26*VLOOKUP($A26,Transpose_Avg_msg_adult!$A$1:$M$52,2,FALSE)</f>
        <v>0.008487997354879498</v>
      </c>
      <c r="F26" s="96">
        <f>$B26*VLOOKUP($A26,Transpose_Avg_msg_adult!$A$1:$M$52,3,FALSE)</f>
        <v>0.0035298732891504746</v>
      </c>
      <c r="G26" s="96">
        <f>$B26*VLOOKUP($A26,Transpose_Avg_msg_adult!$A$1:$M$52,4,FALSE)</f>
        <v>0.004173127987485836</v>
      </c>
      <c r="H26" s="96">
        <f>$B26*VLOOKUP($A26,Transpose_Avg_msg_adult!$A$1:$M$52,5,FALSE)</f>
        <v>0.003800901011098073</v>
      </c>
      <c r="I26" s="96">
        <f>$B26*VLOOKUP($A26,Transpose_Avg_msg_adult!$A$1:$M$52,6,FALSE)</f>
        <v>0.00844604430988764</v>
      </c>
      <c r="J26" s="96">
        <f>$B26*VLOOKUP($A26,Transpose_Avg_msg_adult!$A$1:$M$52,7,FALSE)</f>
        <v>0.0035146233974358964</v>
      </c>
      <c r="K26" s="96">
        <f>$B26*VLOOKUP($A26,Transpose_Avg_msg_adult!$A$1:$M$52,8,FALSE)</f>
        <v>0.0010397376543209865</v>
      </c>
      <c r="L26" s="96">
        <f>$B26*VLOOKUP($A26,Transpose_Avg_msg_adult!$A$1:$M$52,9,FALSE)</f>
        <v>8.736678254214388E-4</v>
      </c>
      <c r="M26" s="96">
        <f>$B26*VLOOKUP($A26,Transpose_Avg_msg_adult!$A$1:$M$52,10,FALSE)</f>
        <v>0.003928780771260756</v>
      </c>
      <c r="N26" s="96">
        <f>$B26*VLOOKUP($A26,Transpose_Avg_msg_adult!$A$1:$M$52,11,FALSE)</f>
        <v>0.0023184013462019017</v>
      </c>
      <c r="O26" s="96">
        <f>$B26*VLOOKUP($A26,Transpose_Avg_msg_adult!$A$1:$M$52,12,FALSE)</f>
        <v>0.0036412535903790734</v>
      </c>
      <c r="P26" s="96">
        <f>$B26*VLOOKUP($A26,Transpose_Avg_msg_adult!$A$1:$M$52,13,FALSE)</f>
        <v>0.014038486864835343</v>
      </c>
      <c r="Q26" s="96"/>
      <c r="R26" s="96"/>
      <c r="S26" s="96">
        <f>$B26*VLOOKUP($A26,Transpose_Avg_msg_adult!$O$1:$AA$52,2,FALSE)</f>
        <v>0.012710084033613423</v>
      </c>
      <c r="T26" s="96">
        <f>$B26*VLOOKUP($A26,Transpose_Avg_msg_adult!$O$1:$AA$52,3,FALSE)</f>
        <v>0</v>
      </c>
      <c r="U26" s="96">
        <f>$B26*VLOOKUP($A26,Transpose_Avg_msg_adult!$O$1:$AA$52,4,FALSE)</f>
        <v>0</v>
      </c>
      <c r="V26" s="96">
        <f>$B26*VLOOKUP($A26,Transpose_Avg_msg_adult!$O$1:$AA$52,5,FALSE)</f>
        <v>0</v>
      </c>
      <c r="W26" s="96">
        <f>$B26*VLOOKUP($A26,Transpose_Avg_msg_adult!$O$1:$AA$52,6,FALSE)</f>
        <v>0</v>
      </c>
      <c r="X26" s="96">
        <f>$B26*VLOOKUP($A26,Transpose_Avg_msg_adult!$O$1:$AA$52,7,FALSE)</f>
        <v>0</v>
      </c>
      <c r="Y26" s="96">
        <f>$B26*VLOOKUP($A26,Transpose_Avg_msg_adult!$O$1:$AA$52,8,FALSE)</f>
        <v>0</v>
      </c>
      <c r="Z26" s="96">
        <f>$B26*VLOOKUP($A26,Transpose_Avg_msg_adult!$O$1:$AA$52,9,FALSE)</f>
        <v>0</v>
      </c>
      <c r="AA26" s="96">
        <f>$B26*VLOOKUP($A26,Transpose_Avg_msg_adult!$O$1:$AA$52,10,FALSE)</f>
        <v>0</v>
      </c>
      <c r="AB26" s="96">
        <f>$B26*VLOOKUP($A26,Transpose_Avg_msg_adult!$O$1:$AA$52,11,FALSE)</f>
        <v>0</v>
      </c>
      <c r="AC26" s="96">
        <f>$B26*VLOOKUP($A26,Transpose_Avg_msg_adult!$O$1:$AA$52,12,FALSE)</f>
        <v>0</v>
      </c>
      <c r="AD26" s="96">
        <f>$B26*VLOOKUP($A26,Transpose_Avg_msg_adult!$O$1:$AA$52,13,FALSE)</f>
        <v>0</v>
      </c>
    </row>
    <row r="27" spans="1:30" ht="15">
      <c r="A27" s="165" t="s">
        <v>317</v>
      </c>
      <c r="B27" s="166">
        <v>1.18</v>
      </c>
      <c r="C27" s="93"/>
      <c r="D27" s="93"/>
      <c r="E27" s="96">
        <f>$B27*VLOOKUP($A27,Transpose_Avg_msg_adult!$A$1:$M$52,2,FALSE)</f>
        <v>0.005101418634167366</v>
      </c>
      <c r="F27" s="96">
        <f>$B27*VLOOKUP($A27,Transpose_Avg_msg_adult!$A$1:$M$52,3,FALSE)</f>
        <v>0.008983188781658694</v>
      </c>
      <c r="G27" s="96">
        <f>$B27*VLOOKUP($A27,Transpose_Avg_msg_adult!$A$1:$M$52,4,FALSE)</f>
        <v>0</v>
      </c>
      <c r="H27" s="96">
        <f>$B27*VLOOKUP($A27,Transpose_Avg_msg_adult!$A$1:$M$52,5,FALSE)</f>
        <v>0.0032742303992303935</v>
      </c>
      <c r="I27" s="96">
        <f>$B27*VLOOKUP($A27,Transpose_Avg_msg_adult!$A$1:$M$52,6,FALSE)</f>
        <v>0.001446391232244576</v>
      </c>
      <c r="J27" s="96">
        <f>$B27*VLOOKUP($A27,Transpose_Avg_msg_adult!$A$1:$M$52,7,FALSE)</f>
        <v>0.004283968201651128</v>
      </c>
      <c r="K27" s="96">
        <f>$B27*VLOOKUP($A27,Transpose_Avg_msg_adult!$A$1:$M$52,8,FALSE)</f>
        <v>0.0012938596491228122</v>
      </c>
      <c r="L27" s="96">
        <f>$B27*VLOOKUP($A27,Transpose_Avg_msg_adult!$A$1:$M$52,9,FALSE)</f>
        <v>8.04987525617036E-4</v>
      </c>
      <c r="M27" s="96">
        <f>$B27*VLOOKUP($A27,Transpose_Avg_msg_adult!$A$1:$M$52,10,FALSE)</f>
        <v>8.477011494252872E-4</v>
      </c>
      <c r="N27" s="96">
        <f>$B27*VLOOKUP($A27,Transpose_Avg_msg_adult!$A$1:$M$52,11,FALSE)</f>
        <v>0.0038688931940700777</v>
      </c>
      <c r="O27" s="96">
        <f>$B27*VLOOKUP($A27,Transpose_Avg_msg_adult!$A$1:$M$52,12,FALSE)</f>
        <v>6.644144144144142E-4</v>
      </c>
      <c r="P27" s="96">
        <f>$B27*VLOOKUP($A27,Transpose_Avg_msg_adult!$A$1:$M$52,13,FALSE)</f>
        <v>0.0038844720496894417</v>
      </c>
      <c r="Q27" s="96"/>
      <c r="R27" s="96"/>
      <c r="S27" s="96">
        <f>$B27*VLOOKUP($A27,Transpose_Avg_msg_adult!$O$1:$AA$52,2,FALSE)</f>
        <v>0.004957983193277313</v>
      </c>
      <c r="T27" s="96">
        <f>$B27*VLOOKUP($A27,Transpose_Avg_msg_adult!$O$1:$AA$52,3,FALSE)</f>
        <v>0.03933333333333329</v>
      </c>
      <c r="U27" s="96">
        <f>$B27*VLOOKUP($A27,Transpose_Avg_msg_adult!$O$1:$AA$52,4,FALSE)</f>
        <v>0</v>
      </c>
      <c r="V27" s="96">
        <f>$B27*VLOOKUP($A27,Transpose_Avg_msg_adult!$O$1:$AA$52,5,FALSE)</f>
        <v>0.023137254901960783</v>
      </c>
      <c r="W27" s="96">
        <f>$B27*VLOOKUP($A27,Transpose_Avg_msg_adult!$O$1:$AA$52,6,FALSE)</f>
        <v>0</v>
      </c>
      <c r="X27" s="96">
        <f>$B27*VLOOKUP($A27,Transpose_Avg_msg_adult!$O$1:$AA$52,7,FALSE)</f>
        <v>0</v>
      </c>
      <c r="Y27" s="96">
        <f>$B27*VLOOKUP($A27,Transpose_Avg_msg_adult!$O$1:$AA$52,8,FALSE)</f>
        <v>0</v>
      </c>
      <c r="Z27" s="96">
        <f>$B27*VLOOKUP($A27,Transpose_Avg_msg_adult!$O$1:$AA$52,9,FALSE)</f>
        <v>0</v>
      </c>
      <c r="AA27" s="96">
        <f>$B27*VLOOKUP($A27,Transpose_Avg_msg_adult!$O$1:$AA$52,10,FALSE)</f>
        <v>0.07375</v>
      </c>
      <c r="AB27" s="96">
        <f>$B27*VLOOKUP($A27,Transpose_Avg_msg_adult!$O$1:$AA$52,11,FALSE)</f>
        <v>0</v>
      </c>
      <c r="AC27" s="96">
        <f>$B27*VLOOKUP($A27,Transpose_Avg_msg_adult!$O$1:$AA$52,12,FALSE)</f>
        <v>0</v>
      </c>
      <c r="AD27" s="96">
        <f>$B27*VLOOKUP($A27,Transpose_Avg_msg_adult!$O$1:$AA$52,13,FALSE)</f>
        <v>0</v>
      </c>
    </row>
    <row r="28" spans="1:30" ht="15">
      <c r="A28" s="165" t="s">
        <v>318</v>
      </c>
      <c r="B28" s="166">
        <v>-0.473</v>
      </c>
      <c r="C28" s="93"/>
      <c r="D28" s="93"/>
      <c r="E28" s="96">
        <f>$B28*VLOOKUP($A28,Transpose_Avg_msg_adult!$A$1:$M$52,2,FALSE)</f>
        <v>-0.01525616083194613</v>
      </c>
      <c r="F28" s="96">
        <f>$B28*VLOOKUP($A28,Transpose_Avg_msg_adult!$A$1:$M$52,3,FALSE)</f>
        <v>-0.008649879693612866</v>
      </c>
      <c r="G28" s="96">
        <f>$B28*VLOOKUP($A28,Transpose_Avg_msg_adult!$A$1:$M$52,4,FALSE)</f>
        <v>-0.0010716198910779963</v>
      </c>
      <c r="H28" s="96">
        <f>$B28*VLOOKUP($A28,Transpose_Avg_msg_adult!$A$1:$M$52,5,FALSE)</f>
        <v>-0.00559897490227557</v>
      </c>
      <c r="I28" s="96">
        <f>$B28*VLOOKUP($A28,Transpose_Avg_msg_adult!$A$1:$M$52,6,FALSE)</f>
        <v>-0.006694470707546372</v>
      </c>
      <c r="J28" s="96">
        <f>$B28*VLOOKUP($A28,Transpose_Avg_msg_adult!$A$1:$M$52,7,FALSE)</f>
        <v>-0.008906668295336527</v>
      </c>
      <c r="K28" s="96">
        <f>$B28*VLOOKUP($A28,Transpose_Avg_msg_adult!$A$1:$M$52,8,FALSE)</f>
        <v>-0.01500312450131237</v>
      </c>
      <c r="L28" s="96">
        <f>$B28*VLOOKUP($A28,Transpose_Avg_msg_adult!$A$1:$M$52,9,FALSE)</f>
        <v>-0.0026320692781580967</v>
      </c>
      <c r="M28" s="96">
        <f>$B28*VLOOKUP($A28,Transpose_Avg_msg_adult!$A$1:$M$52,10,FALSE)</f>
        <v>-0.008662641473869432</v>
      </c>
      <c r="N28" s="96">
        <f>$B28*VLOOKUP($A28,Transpose_Avg_msg_adult!$A$1:$M$52,11,FALSE)</f>
        <v>-0.02529780973524898</v>
      </c>
      <c r="O28" s="96">
        <f>$B28*VLOOKUP($A28,Transpose_Avg_msg_adult!$A$1:$M$52,12,FALSE)</f>
        <v>-0.007578678798120843</v>
      </c>
      <c r="P28" s="96">
        <f>$B28*VLOOKUP($A28,Transpose_Avg_msg_adult!$A$1:$M$52,13,FALSE)</f>
        <v>-0.013586291292341804</v>
      </c>
      <c r="Q28" s="96"/>
      <c r="R28" s="96"/>
      <c r="S28" s="96">
        <f>$B28*VLOOKUP($A28,Transpose_Avg_msg_adult!$O$1:$AA$52,2,FALSE)</f>
        <v>-0.013911764705882375</v>
      </c>
      <c r="T28" s="96">
        <f>$B28*VLOOKUP($A28,Transpose_Avg_msg_adult!$O$1:$AA$52,3,FALSE)</f>
        <v>-0.015766666666666648</v>
      </c>
      <c r="U28" s="96">
        <f>$B28*VLOOKUP($A28,Transpose_Avg_msg_adult!$O$1:$AA$52,4,FALSE)</f>
        <v>0</v>
      </c>
      <c r="V28" s="96">
        <f>$B28*VLOOKUP($A28,Transpose_Avg_msg_adult!$O$1:$AA$52,5,FALSE)</f>
        <v>0</v>
      </c>
      <c r="W28" s="96">
        <f>$B28*VLOOKUP($A28,Transpose_Avg_msg_adult!$O$1:$AA$52,6,FALSE)</f>
        <v>0</v>
      </c>
      <c r="X28" s="96">
        <f>$B28*VLOOKUP($A28,Transpose_Avg_msg_adult!$O$1:$AA$52,7,FALSE)</f>
        <v>0</v>
      </c>
      <c r="Y28" s="96">
        <f>$B28*VLOOKUP($A28,Transpose_Avg_msg_adult!$O$1:$AA$52,8,FALSE)</f>
        <v>-0.011000000000000013</v>
      </c>
      <c r="Z28" s="96">
        <f>$B28*VLOOKUP($A28,Transpose_Avg_msg_adult!$O$1:$AA$52,9,FALSE)</f>
        <v>-0.01278378378378377</v>
      </c>
      <c r="AA28" s="96">
        <f>$B28*VLOOKUP($A28,Transpose_Avg_msg_adult!$O$1:$AA$52,10,FALSE)</f>
        <v>0</v>
      </c>
      <c r="AB28" s="96">
        <f>$B28*VLOOKUP($A28,Transpose_Avg_msg_adult!$O$1:$AA$52,11,FALSE)</f>
        <v>-0.022523809523809515</v>
      </c>
      <c r="AC28" s="96">
        <f>$B28*VLOOKUP($A28,Transpose_Avg_msg_adult!$O$1:$AA$52,12,FALSE)</f>
        <v>-0.027823529411764702</v>
      </c>
      <c r="AD28" s="96">
        <f>$B28*VLOOKUP($A28,Transpose_Avg_msg_adult!$O$1:$AA$52,13,FALSE)</f>
        <v>-0.033785714285714266</v>
      </c>
    </row>
    <row r="29" spans="1:30" ht="15">
      <c r="A29" s="165" t="s">
        <v>319</v>
      </c>
      <c r="B29" s="166">
        <v>0.595</v>
      </c>
      <c r="C29" s="93"/>
      <c r="D29" s="93"/>
      <c r="E29" s="96">
        <f>$B29*VLOOKUP($A29,Transpose_Avg_msg_adult!$A$1:$M$52,2,FALSE)</f>
        <v>8.608217592592596E-5</v>
      </c>
      <c r="F29" s="96">
        <f>$B29*VLOOKUP($A29,Transpose_Avg_msg_adult!$A$1:$M$52,3,FALSE)</f>
        <v>0.0056736466389667815</v>
      </c>
      <c r="G29" s="96">
        <f>$B29*VLOOKUP($A29,Transpose_Avg_msg_adult!$A$1:$M$52,4,FALSE)</f>
        <v>0.005528066278387876</v>
      </c>
      <c r="H29" s="96">
        <f>$B29*VLOOKUP($A29,Transpose_Avg_msg_adult!$A$1:$M$52,5,FALSE)</f>
        <v>0.016790643040351536</v>
      </c>
      <c r="I29" s="96">
        <f>$B29*VLOOKUP($A29,Transpose_Avg_msg_adult!$A$1:$M$52,6,FALSE)</f>
        <v>0</v>
      </c>
      <c r="J29" s="96">
        <f>$B29*VLOOKUP($A29,Transpose_Avg_msg_adult!$A$1:$M$52,7,FALSE)</f>
        <v>0.019449192434411688</v>
      </c>
      <c r="K29" s="96">
        <f>$B29*VLOOKUP($A29,Transpose_Avg_msg_adult!$A$1:$M$52,8,FALSE)</f>
        <v>0</v>
      </c>
      <c r="L29" s="96">
        <f>$B29*VLOOKUP($A29,Transpose_Avg_msg_adult!$A$1:$M$52,9,FALSE)</f>
        <v>0</v>
      </c>
      <c r="M29" s="96">
        <f>$B29*VLOOKUP($A29,Transpose_Avg_msg_adult!$A$1:$M$52,10,FALSE)</f>
        <v>0</v>
      </c>
      <c r="N29" s="96">
        <f>$B29*VLOOKUP($A29,Transpose_Avg_msg_adult!$A$1:$M$52,11,FALSE)</f>
        <v>0.011402640281798524</v>
      </c>
      <c r="O29" s="96">
        <f>$B29*VLOOKUP($A29,Transpose_Avg_msg_adult!$A$1:$M$52,12,FALSE)</f>
        <v>0.005135446382039765</v>
      </c>
      <c r="P29" s="96">
        <f>$B29*VLOOKUP($A29,Transpose_Avg_msg_adult!$A$1:$M$52,13,FALSE)</f>
        <v>0</v>
      </c>
      <c r="Q29" s="96"/>
      <c r="R29" s="96"/>
      <c r="S29" s="96">
        <f>$B29*VLOOKUP($A29,Transpose_Avg_msg_adult!$O$1:$AA$52,2,FALSE)</f>
        <v>0</v>
      </c>
      <c r="T29" s="96">
        <f>$B29*VLOOKUP($A29,Transpose_Avg_msg_adult!$O$1:$AA$52,3,FALSE)</f>
        <v>0</v>
      </c>
      <c r="U29" s="96">
        <f>$B29*VLOOKUP($A29,Transpose_Avg_msg_adult!$O$1:$AA$52,4,FALSE)</f>
        <v>0</v>
      </c>
      <c r="V29" s="96">
        <f>$B29*VLOOKUP($A29,Transpose_Avg_msg_adult!$O$1:$AA$52,5,FALSE)</f>
        <v>0</v>
      </c>
      <c r="W29" s="96">
        <f>$B29*VLOOKUP($A29,Transpose_Avg_msg_adult!$O$1:$AA$52,6,FALSE)</f>
        <v>0</v>
      </c>
      <c r="X29" s="96">
        <f>$B29*VLOOKUP($A29,Transpose_Avg_msg_adult!$O$1:$AA$52,7,FALSE)</f>
        <v>0.03305555555555558</v>
      </c>
      <c r="Y29" s="96">
        <f>$B29*VLOOKUP($A29,Transpose_Avg_msg_adult!$O$1:$AA$52,8,FALSE)</f>
        <v>0</v>
      </c>
      <c r="Z29" s="96">
        <f>$B29*VLOOKUP($A29,Transpose_Avg_msg_adult!$O$1:$AA$52,9,FALSE)</f>
        <v>0</v>
      </c>
      <c r="AA29" s="96">
        <f>$B29*VLOOKUP($A29,Transpose_Avg_msg_adult!$O$1:$AA$52,10,FALSE)</f>
        <v>0</v>
      </c>
      <c r="AB29" s="96">
        <f>$B29*VLOOKUP($A29,Transpose_Avg_msg_adult!$O$1:$AA$52,11,FALSE)</f>
        <v>0</v>
      </c>
      <c r="AC29" s="96">
        <f>$B29*VLOOKUP($A29,Transpose_Avg_msg_adult!$O$1:$AA$52,12,FALSE)</f>
        <v>0</v>
      </c>
      <c r="AD29" s="96">
        <f>$B29*VLOOKUP($A29,Transpose_Avg_msg_adult!$O$1:$AA$52,13,FALSE)</f>
        <v>0</v>
      </c>
    </row>
    <row r="30" spans="1:30" ht="15">
      <c r="A30" s="165" t="s">
        <v>316</v>
      </c>
      <c r="B30" s="166">
        <v>-0.28</v>
      </c>
      <c r="C30" s="93"/>
      <c r="D30" s="93"/>
      <c r="E30" s="96">
        <f>$B30*VLOOKUP($A30,Transpose_Avg_msg_adult!$A$1:$M$52,2,FALSE)</f>
        <v>-0.15812160697903613</v>
      </c>
      <c r="F30" s="96">
        <f>$B30*VLOOKUP($A30,Transpose_Avg_msg_adult!$A$1:$M$52,3,FALSE)</f>
        <v>-0.1882755797709304</v>
      </c>
      <c r="G30" s="96">
        <f>$B30*VLOOKUP($A30,Transpose_Avg_msg_adult!$A$1:$M$52,4,FALSE)</f>
        <v>-0.0773550526264491</v>
      </c>
      <c r="H30" s="96">
        <f>$B30*VLOOKUP($A30,Transpose_Avg_msg_adult!$A$1:$M$52,5,FALSE)</f>
        <v>-0.14974139076476106</v>
      </c>
      <c r="I30" s="96">
        <f>$B30*VLOOKUP($A30,Transpose_Avg_msg_adult!$A$1:$M$52,6,FALSE)</f>
        <v>-0.10495707046139588</v>
      </c>
      <c r="J30" s="96">
        <f>$B30*VLOOKUP($A30,Transpose_Avg_msg_adult!$A$1:$M$52,7,FALSE)</f>
        <v>-0.1402909458485041</v>
      </c>
      <c r="K30" s="96">
        <f>$B30*VLOOKUP($A30,Transpose_Avg_msg_adult!$A$1:$M$52,8,FALSE)</f>
        <v>-0.1818193383113089</v>
      </c>
      <c r="L30" s="96">
        <f>$B30*VLOOKUP($A30,Transpose_Avg_msg_adult!$A$1:$M$52,9,FALSE)</f>
        <v>-0.1029417026379829</v>
      </c>
      <c r="M30" s="96">
        <f>$B30*VLOOKUP($A30,Transpose_Avg_msg_adult!$A$1:$M$52,10,FALSE)</f>
        <v>-0.11866931909340538</v>
      </c>
      <c r="N30" s="96">
        <f>$B30*VLOOKUP($A30,Transpose_Avg_msg_adult!$A$1:$M$52,11,FALSE)</f>
        <v>-0.1137520163799026</v>
      </c>
      <c r="O30" s="96">
        <f>$B30*VLOOKUP($A30,Transpose_Avg_msg_adult!$A$1:$M$52,12,FALSE)</f>
        <v>-0.13893803524236917</v>
      </c>
      <c r="P30" s="96">
        <f>$B30*VLOOKUP($A30,Transpose_Avg_msg_adult!$A$1:$M$52,13,FALSE)</f>
        <v>-0.1518481008981919</v>
      </c>
      <c r="Q30" s="96"/>
      <c r="R30" s="96"/>
      <c r="S30" s="96">
        <f>$B30*VLOOKUP($A30,Transpose_Avg_msg_adult!$O$1:$AA$52,2,FALSE)</f>
        <v>-0.19647058823529426</v>
      </c>
      <c r="T30" s="96">
        <f>$B30*VLOOKUP($A30,Transpose_Avg_msg_adult!$O$1:$AA$52,3,FALSE)</f>
        <v>-0.23333333333333328</v>
      </c>
      <c r="U30" s="96">
        <f>$B30*VLOOKUP($A30,Transpose_Avg_msg_adult!$O$1:$AA$52,4,FALSE)</f>
        <v>-0.1456</v>
      </c>
      <c r="V30" s="96">
        <f>$B30*VLOOKUP($A30,Transpose_Avg_msg_adult!$O$1:$AA$52,5,FALSE)</f>
        <v>-0.11529411764705884</v>
      </c>
      <c r="W30" s="96">
        <f>$B30*VLOOKUP($A30,Transpose_Avg_msg_adult!$O$1:$AA$52,6,FALSE)</f>
        <v>-0.14</v>
      </c>
      <c r="X30" s="96">
        <f>$B30*VLOOKUP($A30,Transpose_Avg_msg_adult!$O$1:$AA$52,7,FALSE)</f>
        <v>-0.23333333333333328</v>
      </c>
      <c r="Y30" s="96">
        <f>$B30*VLOOKUP($A30,Transpose_Avg_msg_adult!$O$1:$AA$52,8,FALSE)</f>
        <v>-0.16930232558139544</v>
      </c>
      <c r="Z30" s="96">
        <f>$B30*VLOOKUP($A30,Transpose_Avg_msg_adult!$O$1:$AA$52,9,FALSE)</f>
        <v>-0.10972972972972977</v>
      </c>
      <c r="AA30" s="96">
        <f>$B30*VLOOKUP($A30,Transpose_Avg_msg_adult!$O$1:$AA$52,10,FALSE)</f>
        <v>-0.07</v>
      </c>
      <c r="AB30" s="96">
        <f>$B30*VLOOKUP($A30,Transpose_Avg_msg_adult!$O$1:$AA$52,11,FALSE)</f>
        <v>-0.18666666666666676</v>
      </c>
      <c r="AC30" s="96">
        <f>$B30*VLOOKUP($A30,Transpose_Avg_msg_adult!$O$1:$AA$52,12,FALSE)</f>
        <v>-0.2635294117647058</v>
      </c>
      <c r="AD30" s="96">
        <f>$B30*VLOOKUP($A30,Transpose_Avg_msg_adult!$O$1:$AA$52,13,FALSE)</f>
        <v>-0.19999999999999993</v>
      </c>
    </row>
    <row r="31" spans="1:30" ht="15">
      <c r="A31" s="165" t="s">
        <v>329</v>
      </c>
      <c r="B31" s="166">
        <v>0.527</v>
      </c>
      <c r="C31" s="93"/>
      <c r="D31" s="93"/>
      <c r="E31" s="96">
        <f>$B31*VLOOKUP($A31,Transpose_Avg_msg_adult!$A$1:$M$52,2,FALSE)</f>
        <v>0.2690910169951325</v>
      </c>
      <c r="F31" s="96">
        <f>$B31*VLOOKUP($A31,Transpose_Avg_msg_adult!$A$1:$M$52,3,FALSE)</f>
        <v>0.19187934188759717</v>
      </c>
      <c r="G31" s="96">
        <f>$B31*VLOOKUP($A31,Transpose_Avg_msg_adult!$A$1:$M$52,4,FALSE)</f>
        <v>0.1867501039474533</v>
      </c>
      <c r="H31" s="96">
        <f>$B31*VLOOKUP($A31,Transpose_Avg_msg_adult!$A$1:$M$52,5,FALSE)</f>
        <v>0.24339101469580607</v>
      </c>
      <c r="I31" s="96">
        <f>$B31*VLOOKUP($A31,Transpose_Avg_msg_adult!$A$1:$M$52,6,FALSE)</f>
        <v>0.2779865202995446</v>
      </c>
      <c r="J31" s="96">
        <f>$B31*VLOOKUP($A31,Transpose_Avg_msg_adult!$A$1:$M$52,7,FALSE)</f>
        <v>0.19265878799287084</v>
      </c>
      <c r="K31" s="96">
        <f>$B31*VLOOKUP($A31,Transpose_Avg_msg_adult!$A$1:$M$52,8,FALSE)</f>
        <v>0.3394903871063719</v>
      </c>
      <c r="L31" s="96">
        <f>$B31*VLOOKUP($A31,Transpose_Avg_msg_adult!$A$1:$M$52,9,FALSE)</f>
        <v>0.27386093689082447</v>
      </c>
      <c r="M31" s="96">
        <f>$B31*VLOOKUP($A31,Transpose_Avg_msg_adult!$A$1:$M$52,10,FALSE)</f>
        <v>0.254224952583598</v>
      </c>
      <c r="N31" s="96">
        <f>$B31*VLOOKUP($A31,Transpose_Avg_msg_adult!$A$1:$M$52,11,FALSE)</f>
        <v>0.22135290766789367</v>
      </c>
      <c r="O31" s="96">
        <f>$B31*VLOOKUP($A31,Transpose_Avg_msg_adult!$A$1:$M$52,12,FALSE)</f>
        <v>0.16947146402662108</v>
      </c>
      <c r="P31" s="96">
        <f>$B31*VLOOKUP($A31,Transpose_Avg_msg_adult!$A$1:$M$52,13,FALSE)</f>
        <v>0.18248212979850198</v>
      </c>
      <c r="Q31" s="96"/>
      <c r="R31" s="96"/>
      <c r="S31" s="96">
        <f>$B31*VLOOKUP($A31,Transpose_Avg_msg_adult!$O$1:$AA$52,2,FALSE)</f>
        <v>0.2590714285714285</v>
      </c>
      <c r="T31" s="96">
        <f>$B31*VLOOKUP($A31,Transpose_Avg_msg_adult!$O$1:$AA$52,3,FALSE)</f>
        <v>0.24593333333333353</v>
      </c>
      <c r="U31" s="96">
        <f>$B31*VLOOKUP($A31,Transpose_Avg_msg_adult!$O$1:$AA$52,4,FALSE)</f>
        <v>0.18972</v>
      </c>
      <c r="V31" s="96">
        <f>$B31*VLOOKUP($A31,Transpose_Avg_msg_adult!$O$1:$AA$52,5,FALSE)</f>
        <v>0.3926666666666665</v>
      </c>
      <c r="W31" s="96">
        <f>$B31*VLOOKUP($A31,Transpose_Avg_msg_adult!$O$1:$AA$52,6,FALSE)</f>
        <v>0.2635</v>
      </c>
      <c r="X31" s="96">
        <f>$B31*VLOOKUP($A31,Transpose_Avg_msg_adult!$O$1:$AA$52,7,FALSE)</f>
        <v>0.08783333333333351</v>
      </c>
      <c r="Y31" s="96">
        <f>$B31*VLOOKUP($A31,Transpose_Avg_msg_adult!$O$1:$AA$52,8,FALSE)</f>
        <v>0.4412093023255812</v>
      </c>
      <c r="Z31" s="96">
        <f>$B31*VLOOKUP($A31,Transpose_Avg_msg_adult!$O$1:$AA$52,9,FALSE)</f>
        <v>0.19940540540540522</v>
      </c>
      <c r="AA31" s="96">
        <f>$B31*VLOOKUP($A31,Transpose_Avg_msg_adult!$O$1:$AA$52,10,FALSE)</f>
        <v>0.2305625</v>
      </c>
      <c r="AB31" s="96">
        <f>$B31*VLOOKUP($A31,Transpose_Avg_msg_adult!$O$1:$AA$52,11,FALSE)</f>
        <v>0.15057142857142872</v>
      </c>
      <c r="AC31" s="96">
        <f>$B31*VLOOKUP($A31,Transpose_Avg_msg_adult!$O$1:$AA$52,12,FALSE)</f>
        <v>0.21700000000000003</v>
      </c>
      <c r="AD31" s="96">
        <f>$B31*VLOOKUP($A31,Transpose_Avg_msg_adult!$O$1:$AA$52,13,FALSE)</f>
        <v>0.18821428571428564</v>
      </c>
    </row>
    <row r="32" spans="1:30" ht="15">
      <c r="A32" s="165" t="s">
        <v>322</v>
      </c>
      <c r="B32" s="166">
        <v>0.19</v>
      </c>
      <c r="C32" s="93"/>
      <c r="D32" s="93"/>
      <c r="E32" s="96">
        <f>$B32*VLOOKUP($A32,Transpose_Avg_msg_adult!$A$1:$M$52,2,FALSE)</f>
        <v>0.0315464081021061</v>
      </c>
      <c r="F32" s="96">
        <f>$B32*VLOOKUP($A32,Transpose_Avg_msg_adult!$A$1:$M$52,3,FALSE)</f>
        <v>0.03143746869415838</v>
      </c>
      <c r="G32" s="96">
        <f>$B32*VLOOKUP($A32,Transpose_Avg_msg_adult!$A$1:$M$52,4,FALSE)</f>
        <v>0.05521613936881815</v>
      </c>
      <c r="H32" s="96">
        <f>$B32*VLOOKUP($A32,Transpose_Avg_msg_adult!$A$1:$M$52,5,FALSE)</f>
        <v>0.03222802243652431</v>
      </c>
      <c r="I32" s="96">
        <f>$B32*VLOOKUP($A32,Transpose_Avg_msg_adult!$A$1:$M$52,6,FALSE)</f>
        <v>0.02241715956951758</v>
      </c>
      <c r="J32" s="96">
        <f>$B32*VLOOKUP($A32,Transpose_Avg_msg_adult!$A$1:$M$52,7,FALSE)</f>
        <v>0.05413578944499883</v>
      </c>
      <c r="K32" s="96">
        <f>$B32*VLOOKUP($A32,Transpose_Avg_msg_adult!$A$1:$M$52,8,FALSE)</f>
        <v>0.016590214310815112</v>
      </c>
      <c r="L32" s="96">
        <f>$B32*VLOOKUP($A32,Transpose_Avg_msg_adult!$A$1:$M$52,9,FALSE)</f>
        <v>0.02235849612476253</v>
      </c>
      <c r="M32" s="96">
        <f>$B32*VLOOKUP($A32,Transpose_Avg_msg_adult!$A$1:$M$52,10,FALSE)</f>
        <v>0.02531655155020525</v>
      </c>
      <c r="N32" s="96">
        <f>$B32*VLOOKUP($A32,Transpose_Avg_msg_adult!$A$1:$M$52,11,FALSE)</f>
        <v>0.024085206700068272</v>
      </c>
      <c r="O32" s="96">
        <f>$B32*VLOOKUP($A32,Transpose_Avg_msg_adult!$A$1:$M$52,12,FALSE)</f>
        <v>0.05346619392032453</v>
      </c>
      <c r="P32" s="96">
        <f>$B32*VLOOKUP($A32,Transpose_Avg_msg_adult!$A$1:$M$52,13,FALSE)</f>
        <v>0.05254180403885827</v>
      </c>
      <c r="Q32" s="96"/>
      <c r="R32" s="96"/>
      <c r="S32" s="96">
        <f>$B32*VLOOKUP($A32,Transpose_Avg_msg_adult!$O$1:$AA$52,2,FALSE)</f>
        <v>0.02315126050420162</v>
      </c>
      <c r="T32" s="96">
        <f>$B32*VLOOKUP($A32,Transpose_Avg_msg_adult!$O$1:$AA$52,3,FALSE)</f>
        <v>0.04433333333333327</v>
      </c>
      <c r="U32" s="96">
        <f>$B32*VLOOKUP($A32,Transpose_Avg_msg_adult!$O$1:$AA$52,4,FALSE)</f>
        <v>0.053200000000000004</v>
      </c>
      <c r="V32" s="96">
        <f>$B32*VLOOKUP($A32,Transpose_Avg_msg_adult!$O$1:$AA$52,5,FALSE)</f>
        <v>0.007450980392156863</v>
      </c>
      <c r="W32" s="96">
        <f>$B32*VLOOKUP($A32,Transpose_Avg_msg_adult!$O$1:$AA$52,6,FALSE)</f>
        <v>0</v>
      </c>
      <c r="X32" s="96">
        <f>$B32*VLOOKUP($A32,Transpose_Avg_msg_adult!$O$1:$AA$52,7,FALSE)</f>
        <v>0.06333333333333327</v>
      </c>
      <c r="Y32" s="96">
        <f>$B32*VLOOKUP($A32,Transpose_Avg_msg_adult!$O$1:$AA$52,8,FALSE)</f>
        <v>0.01325581395348837</v>
      </c>
      <c r="Z32" s="96">
        <f>$B32*VLOOKUP($A32,Transpose_Avg_msg_adult!$O$1:$AA$52,9,FALSE)</f>
        <v>0.02054054054054052</v>
      </c>
      <c r="AA32" s="96">
        <f>$B32*VLOOKUP($A32,Transpose_Avg_msg_adult!$O$1:$AA$52,10,FALSE)</f>
        <v>0.011875</v>
      </c>
      <c r="AB32" s="96">
        <f>$B32*VLOOKUP($A32,Transpose_Avg_msg_adult!$O$1:$AA$52,11,FALSE)</f>
        <v>0.009047619047619044</v>
      </c>
      <c r="AC32" s="96">
        <f>$B32*VLOOKUP($A32,Transpose_Avg_msg_adult!$O$1:$AA$52,12,FALSE)</f>
        <v>0</v>
      </c>
      <c r="AD32" s="96">
        <f>$B32*VLOOKUP($A32,Transpose_Avg_msg_adult!$O$1:$AA$52,13,FALSE)</f>
        <v>0.04071428571428566</v>
      </c>
    </row>
    <row r="33" spans="1:30" ht="15">
      <c r="A33" s="165" t="s">
        <v>323</v>
      </c>
      <c r="B33" s="166">
        <v>0.148</v>
      </c>
      <c r="C33" s="93"/>
      <c r="D33" s="93"/>
      <c r="E33" s="96">
        <f>$B33*VLOOKUP($A33,Transpose_Avg_msg_adult!$A$1:$M$52,2,FALSE)</f>
        <v>0.0024623815928798364</v>
      </c>
      <c r="F33" s="96">
        <f>$B33*VLOOKUP($A33,Transpose_Avg_msg_adult!$A$1:$M$52,3,FALSE)</f>
        <v>0.002517284127228766</v>
      </c>
      <c r="G33" s="96">
        <f>$B33*VLOOKUP($A33,Transpose_Avg_msg_adult!$A$1:$M$52,4,FALSE)</f>
        <v>9.8518556119818E-4</v>
      </c>
      <c r="H33" s="96">
        <f>$B33*VLOOKUP($A33,Transpose_Avg_msg_adult!$A$1:$M$52,5,FALSE)</f>
        <v>0.0012851617093806588</v>
      </c>
      <c r="I33" s="96">
        <f>$B33*VLOOKUP($A33,Transpose_Avg_msg_adult!$A$1:$M$52,6,FALSE)</f>
        <v>8.769115878707978E-4</v>
      </c>
      <c r="J33" s="96">
        <f>$B33*VLOOKUP($A33,Transpose_Avg_msg_adult!$A$1:$M$52,7,FALSE)</f>
        <v>0.0012929173458372364</v>
      </c>
      <c r="K33" s="96">
        <f>$B33*VLOOKUP($A33,Transpose_Avg_msg_adult!$A$1:$M$52,8,FALSE)</f>
        <v>4.4093025419963673E-4</v>
      </c>
      <c r="L33" s="96">
        <f>$B33*VLOOKUP($A33,Transpose_Avg_msg_adult!$A$1:$M$52,9,FALSE)</f>
        <v>0.0010524474347010137</v>
      </c>
      <c r="M33" s="96">
        <f>$B33*VLOOKUP($A33,Transpose_Avg_msg_adult!$A$1:$M$52,10,FALSE)</f>
        <v>3.127190270047406E-4</v>
      </c>
      <c r="N33" s="96">
        <f>$B33*VLOOKUP($A33,Transpose_Avg_msg_adult!$A$1:$M$52,11,FALSE)</f>
        <v>1.9892473118279623E-4</v>
      </c>
      <c r="O33" s="96">
        <f>$B33*VLOOKUP($A33,Transpose_Avg_msg_adult!$A$1:$M$52,12,FALSE)</f>
        <v>9.747428392592362E-4</v>
      </c>
      <c r="P33" s="96">
        <f>$B33*VLOOKUP($A33,Transpose_Avg_msg_adult!$A$1:$M$52,13,FALSE)</f>
        <v>0.0013819943036503142</v>
      </c>
      <c r="Q33" s="96"/>
      <c r="R33" s="96"/>
      <c r="S33" s="96">
        <f>$B33*VLOOKUP($A33,Transpose_Avg_msg_adult!$O$1:$AA$52,2,FALSE)</f>
        <v>0.0024873949579831884</v>
      </c>
      <c r="T33" s="96">
        <f>$B33*VLOOKUP($A33,Transpose_Avg_msg_adult!$O$1:$AA$52,3,FALSE)</f>
        <v>0</v>
      </c>
      <c r="U33" s="96">
        <f>$B33*VLOOKUP($A33,Transpose_Avg_msg_adult!$O$1:$AA$52,4,FALSE)</f>
        <v>0</v>
      </c>
      <c r="V33" s="96">
        <f>$B33*VLOOKUP($A33,Transpose_Avg_msg_adult!$O$1:$AA$52,5,FALSE)</f>
        <v>0</v>
      </c>
      <c r="W33" s="96">
        <f>$B33*VLOOKUP($A33,Transpose_Avg_msg_adult!$O$1:$AA$52,6,FALSE)</f>
        <v>0</v>
      </c>
      <c r="X33" s="96">
        <f>$B33*VLOOKUP($A33,Transpose_Avg_msg_adult!$O$1:$AA$52,7,FALSE)</f>
        <v>0</v>
      </c>
      <c r="Y33" s="96">
        <f>$B33*VLOOKUP($A33,Transpose_Avg_msg_adult!$O$1:$AA$52,8,FALSE)</f>
        <v>0</v>
      </c>
      <c r="Z33" s="96">
        <f>$B33*VLOOKUP($A33,Transpose_Avg_msg_adult!$O$1:$AA$52,9,FALSE)</f>
        <v>0</v>
      </c>
      <c r="AA33" s="96">
        <f>$B33*VLOOKUP($A33,Transpose_Avg_msg_adult!$O$1:$AA$52,10,FALSE)</f>
        <v>0</v>
      </c>
      <c r="AB33" s="96">
        <f>$B33*VLOOKUP($A33,Transpose_Avg_msg_adult!$O$1:$AA$52,11,FALSE)</f>
        <v>0</v>
      </c>
      <c r="AC33" s="96">
        <f>$B33*VLOOKUP($A33,Transpose_Avg_msg_adult!$O$1:$AA$52,12,FALSE)</f>
        <v>0</v>
      </c>
      <c r="AD33" s="96">
        <f>$B33*VLOOKUP($A33,Transpose_Avg_msg_adult!$O$1:$AA$52,13,FALSE)</f>
        <v>0</v>
      </c>
    </row>
    <row r="34" spans="1:30" ht="15">
      <c r="A34" s="165" t="s">
        <v>324</v>
      </c>
      <c r="B34" s="166">
        <v>0.321</v>
      </c>
      <c r="C34" s="93"/>
      <c r="D34" s="93"/>
      <c r="E34" s="96">
        <f>$B34*VLOOKUP($A34,Transpose_Avg_msg_adult!$A$1:$M$52,2,FALSE)</f>
        <v>0.042861217141488335</v>
      </c>
      <c r="F34" s="96">
        <f>$B34*VLOOKUP($A34,Transpose_Avg_msg_adult!$A$1:$M$52,3,FALSE)</f>
        <v>0.07091576428083612</v>
      </c>
      <c r="G34" s="96">
        <f>$B34*VLOOKUP($A34,Transpose_Avg_msg_adult!$A$1:$M$52,4,FALSE)</f>
        <v>0.02410296286812331</v>
      </c>
      <c r="H34" s="96">
        <f>$B34*VLOOKUP($A34,Transpose_Avg_msg_adult!$A$1:$M$52,5,FALSE)</f>
        <v>0.03593392848964973</v>
      </c>
      <c r="I34" s="96">
        <f>$B34*VLOOKUP($A34,Transpose_Avg_msg_adult!$A$1:$M$52,6,FALSE)</f>
        <v>0.05236476269403329</v>
      </c>
      <c r="J34" s="96">
        <f>$B34*VLOOKUP($A34,Transpose_Avg_msg_adult!$A$1:$M$52,7,FALSE)</f>
        <v>0.05495150501061637</v>
      </c>
      <c r="K34" s="96">
        <f>$B34*VLOOKUP($A34,Transpose_Avg_msg_adult!$A$1:$M$52,8,FALSE)</f>
        <v>0.029580472318069723</v>
      </c>
      <c r="L34" s="96">
        <f>$B34*VLOOKUP($A34,Transpose_Avg_msg_adult!$A$1:$M$52,9,FALSE)</f>
        <v>0.0500800199802065</v>
      </c>
      <c r="M34" s="96">
        <f>$B34*VLOOKUP($A34,Transpose_Avg_msg_adult!$A$1:$M$52,10,FALSE)</f>
        <v>0.053674139412938617</v>
      </c>
      <c r="N34" s="96">
        <f>$B34*VLOOKUP($A34,Transpose_Avg_msg_adult!$A$1:$M$52,11,FALSE)</f>
        <v>0.06714929548425941</v>
      </c>
      <c r="O34" s="96">
        <f>$B34*VLOOKUP($A34,Transpose_Avg_msg_adult!$A$1:$M$52,12,FALSE)</f>
        <v>0.042121707013161196</v>
      </c>
      <c r="P34" s="96">
        <f>$B34*VLOOKUP($A34,Transpose_Avg_msg_adult!$A$1:$M$52,13,FALSE)</f>
        <v>0.03437535515367254</v>
      </c>
      <c r="Q34" s="96"/>
      <c r="R34" s="96"/>
      <c r="S34" s="96">
        <f>$B34*VLOOKUP($A34,Transpose_Avg_msg_adult!$O$1:$AA$52,2,FALSE)</f>
        <v>0.0687857142857142</v>
      </c>
      <c r="T34" s="96">
        <f>$B34*VLOOKUP($A34,Transpose_Avg_msg_adult!$O$1:$AA$52,3,FALSE)</f>
        <v>0.0535000000000001</v>
      </c>
      <c r="U34" s="96">
        <f>$B34*VLOOKUP($A34,Transpose_Avg_msg_adult!$O$1:$AA$52,4,FALSE)</f>
        <v>0.03852</v>
      </c>
      <c r="V34" s="96">
        <f>$B34*VLOOKUP($A34,Transpose_Avg_msg_adult!$O$1:$AA$52,5,FALSE)</f>
        <v>0.037764705882352805</v>
      </c>
      <c r="W34" s="96">
        <f>$B34*VLOOKUP($A34,Transpose_Avg_msg_adult!$O$1:$AA$52,6,FALSE)</f>
        <v>0.1605</v>
      </c>
      <c r="X34" s="96">
        <f>$B34*VLOOKUP($A34,Transpose_Avg_msg_adult!$O$1:$AA$52,7,FALSE)</f>
        <v>0.07133333333333326</v>
      </c>
      <c r="Y34" s="96">
        <f>$B34*VLOOKUP($A34,Transpose_Avg_msg_adult!$O$1:$AA$52,8,FALSE)</f>
        <v>0.014930232558139522</v>
      </c>
      <c r="Z34" s="96">
        <f>$B34*VLOOKUP($A34,Transpose_Avg_msg_adult!$O$1:$AA$52,9,FALSE)</f>
        <v>0.09543243243243234</v>
      </c>
      <c r="AA34" s="96">
        <f>$B34*VLOOKUP($A34,Transpose_Avg_msg_adult!$O$1:$AA$52,10,FALSE)</f>
        <v>0.060187500000000005</v>
      </c>
      <c r="AB34" s="96">
        <f>$B34*VLOOKUP($A34,Transpose_Avg_msg_adult!$O$1:$AA$52,11,FALSE)</f>
        <v>0.0917142857142858</v>
      </c>
      <c r="AC34" s="96">
        <f>$B34*VLOOKUP($A34,Transpose_Avg_msg_adult!$O$1:$AA$52,12,FALSE)</f>
        <v>0.07552941176470594</v>
      </c>
      <c r="AD34" s="96">
        <f>$B34*VLOOKUP($A34,Transpose_Avg_msg_adult!$O$1:$AA$52,13,FALSE)</f>
        <v>0</v>
      </c>
    </row>
    <row r="35" spans="1:30" ht="15">
      <c r="A35" s="165" t="s">
        <v>313</v>
      </c>
      <c r="B35" s="166">
        <v>-0.526</v>
      </c>
      <c r="C35" s="93"/>
      <c r="D35" s="93"/>
      <c r="E35" s="96">
        <f>$B35*VLOOKUP($A35,Transpose_Avg_msg_adult!$A$1:$M$52,2,FALSE)</f>
        <v>-0.02213283217016192</v>
      </c>
      <c r="F35" s="96">
        <f>$B35*VLOOKUP($A35,Transpose_Avg_msg_adult!$A$1:$M$52,3,FALSE)</f>
        <v>-0.0074110005533678846</v>
      </c>
      <c r="G35" s="96">
        <f>$B35*VLOOKUP($A35,Transpose_Avg_msg_adult!$A$1:$M$52,4,FALSE)</f>
        <v>-0.03425423202923815</v>
      </c>
      <c r="H35" s="96">
        <f>$B35*VLOOKUP($A35,Transpose_Avg_msg_adult!$A$1:$M$52,5,FALSE)</f>
        <v>-0.035195419979315606</v>
      </c>
      <c r="I35" s="96">
        <f>$B35*VLOOKUP($A35,Transpose_Avg_msg_adult!$A$1:$M$52,6,FALSE)</f>
        <v>-0.0140928466069498</v>
      </c>
      <c r="J35" s="96">
        <f>$B35*VLOOKUP($A35,Transpose_Avg_msg_adult!$A$1:$M$52,7,FALSE)</f>
        <v>-0.008730666649820841</v>
      </c>
      <c r="K35" s="96">
        <f>$B35*VLOOKUP($A35,Transpose_Avg_msg_adult!$A$1:$M$52,8,FALSE)</f>
        <v>-0.016974166901933607</v>
      </c>
      <c r="L35" s="96">
        <f>$B35*VLOOKUP($A35,Transpose_Avg_msg_adult!$A$1:$M$52,9,FALSE)</f>
        <v>-0.018011899349812493</v>
      </c>
      <c r="M35" s="96">
        <f>$B35*VLOOKUP($A35,Transpose_Avg_msg_adult!$A$1:$M$52,10,FALSE)</f>
        <v>-0.014889860841856789</v>
      </c>
      <c r="N35" s="96">
        <f>$B35*VLOOKUP($A35,Transpose_Avg_msg_adult!$A$1:$M$52,11,FALSE)</f>
        <v>-0.02510328795143649</v>
      </c>
      <c r="O35" s="96">
        <f>$B35*VLOOKUP($A35,Transpose_Avg_msg_adult!$A$1:$M$52,12,FALSE)</f>
        <v>-0.023546760987768128</v>
      </c>
      <c r="P35" s="96">
        <f>$B35*VLOOKUP($A35,Transpose_Avg_msg_adult!$A$1:$M$52,13,FALSE)</f>
        <v>-0.024537413213505877</v>
      </c>
      <c r="Q35" s="96"/>
      <c r="R35" s="96"/>
      <c r="S35" s="96">
        <f>$B35*VLOOKUP($A35,Transpose_Avg_msg_adult!$O$1:$AA$52,2,FALSE)</f>
        <v>-0.019890756302521025</v>
      </c>
      <c r="T35" s="96">
        <f>$B35*VLOOKUP($A35,Transpose_Avg_msg_adult!$O$1:$AA$52,3,FALSE)</f>
        <v>0</v>
      </c>
      <c r="U35" s="96">
        <f>$B35*VLOOKUP($A35,Transpose_Avg_msg_adult!$O$1:$AA$52,4,FALSE)</f>
        <v>-0.04208</v>
      </c>
      <c r="V35" s="96">
        <f>$B35*VLOOKUP($A35,Transpose_Avg_msg_adult!$O$1:$AA$52,5,FALSE)</f>
        <v>-0.030941176470588232</v>
      </c>
      <c r="W35" s="96">
        <f>$B35*VLOOKUP($A35,Transpose_Avg_msg_adult!$O$1:$AA$52,6,FALSE)</f>
        <v>0</v>
      </c>
      <c r="X35" s="96">
        <f>$B35*VLOOKUP($A35,Transpose_Avg_msg_adult!$O$1:$AA$52,7,FALSE)</f>
        <v>0</v>
      </c>
      <c r="Y35" s="96">
        <f>$B35*VLOOKUP($A35,Transpose_Avg_msg_adult!$O$1:$AA$52,8,FALSE)</f>
        <v>-0.036697674418604644</v>
      </c>
      <c r="Z35" s="96">
        <f>$B35*VLOOKUP($A35,Transpose_Avg_msg_adult!$O$1:$AA$52,9,FALSE)</f>
        <v>-0.007108108108108102</v>
      </c>
      <c r="AA35" s="96">
        <f>$B35*VLOOKUP($A35,Transpose_Avg_msg_adult!$O$1:$AA$52,10,FALSE)</f>
        <v>-0.032875</v>
      </c>
      <c r="AB35" s="96">
        <f>$B35*VLOOKUP($A35,Transpose_Avg_msg_adult!$O$1:$AA$52,11,FALSE)</f>
        <v>0</v>
      </c>
      <c r="AC35" s="96">
        <f>$B35*VLOOKUP($A35,Transpose_Avg_msg_adult!$O$1:$AA$52,12,FALSE)</f>
        <v>0</v>
      </c>
      <c r="AD35" s="96">
        <f>$B35*VLOOKUP($A35,Transpose_Avg_msg_adult!$O$1:$AA$52,13,FALSE)</f>
        <v>0</v>
      </c>
    </row>
    <row r="36" spans="1:30" ht="15">
      <c r="A36" s="165" t="s">
        <v>312</v>
      </c>
      <c r="B36" s="166">
        <v>0.124</v>
      </c>
      <c r="C36" s="93"/>
      <c r="D36" s="93"/>
      <c r="E36" s="96">
        <f>$B36*VLOOKUP($A36,Transpose_Avg_msg_adult!$A$1:$M$52,2,FALSE)</f>
        <v>0.0062956487690408605</v>
      </c>
      <c r="F36" s="96">
        <f>$B36*VLOOKUP($A36,Transpose_Avg_msg_adult!$A$1:$M$52,3,FALSE)</f>
        <v>0.007798517962523383</v>
      </c>
      <c r="G36" s="96">
        <f>$B36*VLOOKUP($A36,Transpose_Avg_msg_adult!$A$1:$M$52,4,FALSE)</f>
        <v>0.002376925140567268</v>
      </c>
      <c r="H36" s="96">
        <f>$B36*VLOOKUP($A36,Transpose_Avg_msg_adult!$A$1:$M$52,5,FALSE)</f>
        <v>0.006724291867240816</v>
      </c>
      <c r="I36" s="96">
        <f>$B36*VLOOKUP($A36,Transpose_Avg_msg_adult!$A$1:$M$52,6,FALSE)</f>
        <v>0.004140674946073659</v>
      </c>
      <c r="J36" s="96">
        <f>$B36*VLOOKUP($A36,Transpose_Avg_msg_adult!$A$1:$M$52,7,FALSE)</f>
        <v>0.02862751791116004</v>
      </c>
      <c r="K36" s="96">
        <f>$B36*VLOOKUP($A36,Transpose_Avg_msg_adult!$A$1:$M$52,8,FALSE)</f>
        <v>0.010721529462355354</v>
      </c>
      <c r="L36" s="96">
        <f>$B36*VLOOKUP($A36,Transpose_Avg_msg_adult!$A$1:$M$52,9,FALSE)</f>
        <v>0.011448402971151066</v>
      </c>
      <c r="M36" s="96">
        <f>$B36*VLOOKUP($A36,Transpose_Avg_msg_adult!$A$1:$M$52,10,FALSE)</f>
        <v>0.002580187996253131</v>
      </c>
      <c r="N36" s="96">
        <f>$B36*VLOOKUP($A36,Transpose_Avg_msg_adult!$A$1:$M$52,11,FALSE)</f>
        <v>0.013096346768174904</v>
      </c>
      <c r="O36" s="96">
        <f>$B36*VLOOKUP($A36,Transpose_Avg_msg_adult!$A$1:$M$52,12,FALSE)</f>
        <v>0.008282842606798364</v>
      </c>
      <c r="P36" s="96">
        <f>$B36*VLOOKUP($A36,Transpose_Avg_msg_adult!$A$1:$M$52,13,FALSE)</f>
        <v>0.004932124688492839</v>
      </c>
      <c r="Q36" s="96"/>
      <c r="R36" s="96"/>
      <c r="S36" s="96">
        <f>$B36*VLOOKUP($A36,Transpose_Avg_msg_adult!$O$1:$AA$52,2,FALSE)</f>
        <v>0.008336134453781511</v>
      </c>
      <c r="T36" s="96">
        <f>$B36*VLOOKUP($A36,Transpose_Avg_msg_adult!$O$1:$AA$52,3,FALSE)</f>
        <v>0</v>
      </c>
      <c r="U36" s="96">
        <f>$B36*VLOOKUP($A36,Transpose_Avg_msg_adult!$O$1:$AA$52,4,FALSE)</f>
        <v>0.00496</v>
      </c>
      <c r="V36" s="96">
        <f>$B36*VLOOKUP($A36,Transpose_Avg_msg_adult!$O$1:$AA$52,5,FALSE)</f>
        <v>0.0048627450980392155</v>
      </c>
      <c r="W36" s="96">
        <f>$B36*VLOOKUP($A36,Transpose_Avg_msg_adult!$O$1:$AA$52,6,FALSE)</f>
        <v>0</v>
      </c>
      <c r="X36" s="96">
        <f>$B36*VLOOKUP($A36,Transpose_Avg_msg_adult!$O$1:$AA$52,7,FALSE)</f>
        <v>0.006888888888888895</v>
      </c>
      <c r="Y36" s="96">
        <f>$B36*VLOOKUP($A36,Transpose_Avg_msg_adult!$O$1:$AA$52,8,FALSE)</f>
        <v>0.025953488372092978</v>
      </c>
      <c r="Z36" s="96">
        <f>$B36*VLOOKUP($A36,Transpose_Avg_msg_adult!$O$1:$AA$52,9,FALSE)</f>
        <v>0.010054054054054056</v>
      </c>
      <c r="AA36" s="96">
        <f>$B36*VLOOKUP($A36,Transpose_Avg_msg_adult!$O$1:$AA$52,10,FALSE)</f>
        <v>0.00775</v>
      </c>
      <c r="AB36" s="96">
        <f>$B36*VLOOKUP($A36,Transpose_Avg_msg_adult!$O$1:$AA$52,11,FALSE)</f>
        <v>0.01771428571428573</v>
      </c>
      <c r="AC36" s="96">
        <f>$B36*VLOOKUP($A36,Transpose_Avg_msg_adult!$O$1:$AA$52,12,FALSE)</f>
        <v>0</v>
      </c>
      <c r="AD36" s="96">
        <f>$B36*VLOOKUP($A36,Transpose_Avg_msg_adult!$O$1:$AA$52,13,FALSE)</f>
        <v>0</v>
      </c>
    </row>
    <row r="37" spans="1:30" ht="15">
      <c r="A37" s="165" t="s">
        <v>314</v>
      </c>
      <c r="B37" s="166">
        <v>0.655</v>
      </c>
      <c r="C37" s="93"/>
      <c r="D37" s="93"/>
      <c r="E37" s="96">
        <f>$B37*VLOOKUP($A37,Transpose_Avg_msg_adult!$A$1:$M$52,2,FALSE)</f>
        <v>0.0026969135559477913</v>
      </c>
      <c r="F37" s="96">
        <f>$B37*VLOOKUP($A37,Transpose_Avg_msg_adult!$A$1:$M$52,3,FALSE)</f>
        <v>0.010820709572428512</v>
      </c>
      <c r="G37" s="96">
        <f>$B37*VLOOKUP($A37,Transpose_Avg_msg_adult!$A$1:$M$52,4,FALSE)</f>
        <v>0.012040602644035468</v>
      </c>
      <c r="H37" s="96">
        <f>$B37*VLOOKUP($A37,Transpose_Avg_msg_adult!$A$1:$M$52,5,FALSE)</f>
        <v>0</v>
      </c>
      <c r="I37" s="96">
        <f>$B37*VLOOKUP($A37,Transpose_Avg_msg_adult!$A$1:$M$52,6,FALSE)</f>
        <v>0.023498031308065156</v>
      </c>
      <c r="J37" s="96">
        <f>$B37*VLOOKUP($A37,Transpose_Avg_msg_adult!$A$1:$M$52,7,FALSE)</f>
        <v>0.011307757153153039</v>
      </c>
      <c r="K37" s="96">
        <f>$B37*VLOOKUP($A37,Transpose_Avg_msg_adult!$A$1:$M$52,8,FALSE)</f>
        <v>0.0055013815716308985</v>
      </c>
      <c r="L37" s="96">
        <f>$B37*VLOOKUP($A37,Transpose_Avg_msg_adult!$A$1:$M$52,9,FALSE)</f>
        <v>6.421052866423932E-4</v>
      </c>
      <c r="M37" s="96">
        <f>$B37*VLOOKUP($A37,Transpose_Avg_msg_adult!$A$1:$M$52,10,FALSE)</f>
        <v>0.0011284278204035218</v>
      </c>
      <c r="N37" s="96">
        <f>$B37*VLOOKUP($A37,Transpose_Avg_msg_adult!$A$1:$M$52,11,FALSE)</f>
        <v>0.010623195188977138</v>
      </c>
      <c r="O37" s="96">
        <f>$B37*VLOOKUP($A37,Transpose_Avg_msg_adult!$A$1:$M$52,12,FALSE)</f>
        <v>0.01073284075919984</v>
      </c>
      <c r="P37" s="96">
        <f>$B37*VLOOKUP($A37,Transpose_Avg_msg_adult!$A$1:$M$52,13,FALSE)</f>
        <v>0.0032234076563095204</v>
      </c>
      <c r="Q37" s="96"/>
      <c r="R37" s="96"/>
      <c r="S37" s="96">
        <f>$B37*VLOOKUP($A37,Transpose_Avg_msg_adult!$O$1:$AA$52,2,FALSE)</f>
        <v>0</v>
      </c>
      <c r="T37" s="96">
        <f>$B37*VLOOKUP($A37,Transpose_Avg_msg_adult!$O$1:$AA$52,3,FALSE)</f>
        <v>0.021833333333333312</v>
      </c>
      <c r="U37" s="96">
        <f>$B37*VLOOKUP($A37,Transpose_Avg_msg_adult!$O$1:$AA$52,4,FALSE)</f>
        <v>0.0262</v>
      </c>
      <c r="V37" s="96">
        <f>$B37*VLOOKUP($A37,Transpose_Avg_msg_adult!$O$1:$AA$52,5,FALSE)</f>
        <v>0</v>
      </c>
      <c r="W37" s="96">
        <f>$B37*VLOOKUP($A37,Transpose_Avg_msg_adult!$O$1:$AA$52,6,FALSE)</f>
        <v>0</v>
      </c>
      <c r="X37" s="96">
        <f>$B37*VLOOKUP($A37,Transpose_Avg_msg_adult!$O$1:$AA$52,7,FALSE)</f>
        <v>0</v>
      </c>
      <c r="Y37" s="96">
        <f>$B37*VLOOKUP($A37,Transpose_Avg_msg_adult!$O$1:$AA$52,8,FALSE)</f>
        <v>0.03046511627906974</v>
      </c>
      <c r="Z37" s="96">
        <f>$B37*VLOOKUP($A37,Transpose_Avg_msg_adult!$O$1:$AA$52,9,FALSE)</f>
        <v>0</v>
      </c>
      <c r="AA37" s="96">
        <f>$B37*VLOOKUP($A37,Transpose_Avg_msg_adult!$O$1:$AA$52,10,FALSE)</f>
        <v>0</v>
      </c>
      <c r="AB37" s="96">
        <f>$B37*VLOOKUP($A37,Transpose_Avg_msg_adult!$O$1:$AA$52,11,FALSE)</f>
        <v>0</v>
      </c>
      <c r="AC37" s="96">
        <f>$B37*VLOOKUP($A37,Transpose_Avg_msg_adult!$O$1:$AA$52,12,FALSE)</f>
        <v>0.03852941176470588</v>
      </c>
      <c r="AD37" s="96">
        <f>$B37*VLOOKUP($A37,Transpose_Avg_msg_adult!$O$1:$AA$52,13,FALSE)</f>
        <v>0</v>
      </c>
    </row>
    <row r="38" spans="1:30" ht="15">
      <c r="A38" s="165" t="s">
        <v>315</v>
      </c>
      <c r="B38" s="166">
        <v>-4.12E-4</v>
      </c>
      <c r="C38" s="93"/>
      <c r="D38" s="93"/>
      <c r="E38" s="96">
        <f>$B38*VLOOKUP($A38,Transpose_Avg_msg_adult!$A$1:$M$52,2,FALSE)</f>
        <v>-6.920111858109028E-5</v>
      </c>
      <c r="F38" s="96">
        <f>$B38*VLOOKUP($A38,Transpose_Avg_msg_adult!$A$1:$M$52,3,FALSE)</f>
        <v>-9.544825127362388E-5</v>
      </c>
      <c r="G38" s="96">
        <f>$B38*VLOOKUP($A38,Transpose_Avg_msg_adult!$A$1:$M$52,4,FALSE)</f>
        <v>-3.7307136213410194E-5</v>
      </c>
      <c r="H38" s="96">
        <f>$B38*VLOOKUP($A38,Transpose_Avg_msg_adult!$A$1:$M$52,5,FALSE)</f>
        <v>-8.568307432611561E-5</v>
      </c>
      <c r="I38" s="96">
        <f>$B38*VLOOKUP($A38,Transpose_Avg_msg_adult!$A$1:$M$52,6,FALSE)</f>
        <v>-1.1236121952326684E-4</v>
      </c>
      <c r="J38" s="96">
        <f>$B38*VLOOKUP($A38,Transpose_Avg_msg_adult!$A$1:$M$52,7,FALSE)</f>
        <v>-1.0186451192297925E-4</v>
      </c>
      <c r="K38" s="96">
        <f>$B38*VLOOKUP($A38,Transpose_Avg_msg_adult!$A$1:$M$52,8,FALSE)</f>
        <v>-8.801756555367841E-5</v>
      </c>
      <c r="L38" s="96">
        <f>$B38*VLOOKUP($A38,Transpose_Avg_msg_adult!$A$1:$M$52,9,FALSE)</f>
        <v>-4.1095378808472334E-5</v>
      </c>
      <c r="M38" s="96">
        <f>$B38*VLOOKUP($A38,Transpose_Avg_msg_adult!$A$1:$M$52,10,FALSE)</f>
        <v>-6.848993766220491E-5</v>
      </c>
      <c r="N38" s="96">
        <f>$B38*VLOOKUP($A38,Transpose_Avg_msg_adult!$A$1:$M$52,11,FALSE)</f>
        <v>-9.84030698499511E-5</v>
      </c>
      <c r="O38" s="96">
        <f>$B38*VLOOKUP($A38,Transpose_Avg_msg_adult!$A$1:$M$52,12,FALSE)</f>
        <v>-8.378511183046732E-5</v>
      </c>
      <c r="P38" s="96">
        <f>$B38*VLOOKUP($A38,Transpose_Avg_msg_adult!$A$1:$M$52,13,FALSE)</f>
        <v>-6.66965098796821E-5</v>
      </c>
      <c r="Q38" s="96"/>
      <c r="R38" s="96"/>
      <c r="S38" s="96">
        <f>$B38*VLOOKUP($A38,Transpose_Avg_msg_adult!$O$1:$AA$52,2,FALSE)</f>
        <v>-1.2636974789915955E-4</v>
      </c>
      <c r="T38" s="96">
        <f>$B38*VLOOKUP($A38,Transpose_Avg_msg_adult!$O$1:$AA$52,3,FALSE)</f>
        <v>-1.648E-4</v>
      </c>
      <c r="U38" s="96">
        <f>$B38*VLOOKUP($A38,Transpose_Avg_msg_adult!$O$1:$AA$52,4,FALSE)</f>
        <v>-6.592E-5</v>
      </c>
      <c r="V38" s="96">
        <f>$B38*VLOOKUP($A38,Transpose_Avg_msg_adult!$O$1:$AA$52,5,FALSE)</f>
        <v>-8.886274509803923E-5</v>
      </c>
      <c r="W38" s="96">
        <f>$B38*VLOOKUP($A38,Transpose_Avg_msg_adult!$O$1:$AA$52,6,FALSE)</f>
        <v>-2.06E-4</v>
      </c>
      <c r="X38" s="96">
        <f>$B38*VLOOKUP($A38,Transpose_Avg_msg_adult!$O$1:$AA$52,7,FALSE)</f>
        <v>-1.373333333333332E-4</v>
      </c>
      <c r="Y38" s="96">
        <f>$B38*VLOOKUP($A38,Transpose_Avg_msg_adult!$O$1:$AA$52,8,FALSE)</f>
        <v>-4.79069767441861E-5</v>
      </c>
      <c r="Z38" s="96">
        <f>$B38*VLOOKUP($A38,Transpose_Avg_msg_adult!$O$1:$AA$52,9,FALSE)</f>
        <v>-6.124324324324339E-5</v>
      </c>
      <c r="AA38" s="96">
        <f>$B38*VLOOKUP($A38,Transpose_Avg_msg_adult!$O$1:$AA$52,10,FALSE)</f>
        <v>-5.15E-5</v>
      </c>
      <c r="AB38" s="96">
        <f>$B38*VLOOKUP($A38,Transpose_Avg_msg_adult!$O$1:$AA$52,11,FALSE)</f>
        <v>-1.373333333333332E-4</v>
      </c>
      <c r="AC38" s="96">
        <f>$B38*VLOOKUP($A38,Transpose_Avg_msg_adult!$O$1:$AA$52,12,FALSE)</f>
        <v>-9.69411764705883E-5</v>
      </c>
      <c r="AD38" s="96">
        <f>$B38*VLOOKUP($A38,Transpose_Avg_msg_adult!$O$1:$AA$52,13,FALSE)</f>
        <v>-1.4714285714285708E-4</v>
      </c>
    </row>
    <row r="39" spans="1:30" ht="15">
      <c r="A39" s="165" t="s">
        <v>320</v>
      </c>
      <c r="B39" s="166">
        <v>1.279</v>
      </c>
      <c r="C39" s="93"/>
      <c r="D39" s="93"/>
      <c r="E39" s="96">
        <f>$B39*VLOOKUP($A39,Transpose_Avg_msg_adult!$A$1:$M$52,2,FALSE)</f>
        <v>0.03113043809654204</v>
      </c>
      <c r="F39" s="96">
        <f>$B39*VLOOKUP($A39,Transpose_Avg_msg_adult!$A$1:$M$52,3,FALSE)</f>
        <v>0.06871118953301646</v>
      </c>
      <c r="G39" s="96">
        <f>$B39*VLOOKUP($A39,Transpose_Avg_msg_adult!$A$1:$M$52,4,FALSE)</f>
        <v>0.003119383582971589</v>
      </c>
      <c r="H39" s="96">
        <f>$B39*VLOOKUP($A39,Transpose_Avg_msg_adult!$A$1:$M$52,5,FALSE)</f>
        <v>0.01890027094145641</v>
      </c>
      <c r="I39" s="96">
        <f>$B39*VLOOKUP($A39,Transpose_Avg_msg_adult!$A$1:$M$52,6,FALSE)</f>
        <v>0.0064553902830174655</v>
      </c>
      <c r="J39" s="96">
        <f>$B39*VLOOKUP($A39,Transpose_Avg_msg_adult!$A$1:$M$52,7,FALSE)</f>
        <v>0.003675287356321833</v>
      </c>
      <c r="K39" s="96">
        <f>$B39*VLOOKUP($A39,Transpose_Avg_msg_adult!$A$1:$M$52,8,FALSE)</f>
        <v>0.014575877074355677</v>
      </c>
      <c r="L39" s="96">
        <f>$B39*VLOOKUP($A39,Transpose_Avg_msg_adult!$A$1:$M$52,9,FALSE)</f>
        <v>0.00938545656669832</v>
      </c>
      <c r="M39" s="96">
        <f>$B39*VLOOKUP($A39,Transpose_Avg_msg_adult!$A$1:$M$52,10,FALSE)</f>
        <v>0.004920692216280454</v>
      </c>
      <c r="N39" s="96">
        <f>$B39*VLOOKUP($A39,Transpose_Avg_msg_adult!$A$1:$M$52,11,FALSE)</f>
        <v>0.07761430781762635</v>
      </c>
      <c r="O39" s="96">
        <f>$B39*VLOOKUP($A39,Transpose_Avg_msg_adult!$A$1:$M$52,12,FALSE)</f>
        <v>0.03446279578655836</v>
      </c>
      <c r="P39" s="96">
        <f>$B39*VLOOKUP($A39,Transpose_Avg_msg_adult!$A$1:$M$52,13,FALSE)</f>
        <v>0.02695800844198594</v>
      </c>
      <c r="Q39" s="96"/>
      <c r="R39" s="96"/>
      <c r="S39" s="96">
        <f>$B39*VLOOKUP($A39,Transpose_Avg_msg_adult!$O$1:$AA$52,2,FALSE)</f>
        <v>0.032243697478991536</v>
      </c>
      <c r="T39" s="96">
        <f>$B39*VLOOKUP($A39,Transpose_Avg_msg_adult!$O$1:$AA$52,3,FALSE)</f>
        <v>0</v>
      </c>
      <c r="U39" s="96">
        <f>$B39*VLOOKUP($A39,Transpose_Avg_msg_adult!$O$1:$AA$52,4,FALSE)</f>
        <v>0</v>
      </c>
      <c r="V39" s="96">
        <f>$B39*VLOOKUP($A39,Transpose_Avg_msg_adult!$O$1:$AA$52,5,FALSE)</f>
        <v>0</v>
      </c>
      <c r="W39" s="96">
        <f>$B39*VLOOKUP($A39,Transpose_Avg_msg_adult!$O$1:$AA$52,6,FALSE)</f>
        <v>0</v>
      </c>
      <c r="X39" s="96">
        <f>$B39*VLOOKUP($A39,Transpose_Avg_msg_adult!$O$1:$AA$52,7,FALSE)</f>
        <v>0</v>
      </c>
      <c r="Y39" s="96">
        <f>$B39*VLOOKUP($A39,Transpose_Avg_msg_adult!$O$1:$AA$52,8,FALSE)</f>
        <v>0.02974418604651166</v>
      </c>
      <c r="Z39" s="96">
        <f>$B39*VLOOKUP($A39,Transpose_Avg_msg_adult!$O$1:$AA$52,9,FALSE)</f>
        <v>0.017283783783783768</v>
      </c>
      <c r="AA39" s="96">
        <f>$B39*VLOOKUP($A39,Transpose_Avg_msg_adult!$O$1:$AA$52,10,FALSE)</f>
        <v>0</v>
      </c>
      <c r="AB39" s="96">
        <f>$B39*VLOOKUP($A39,Transpose_Avg_msg_adult!$O$1:$AA$52,11,FALSE)</f>
        <v>0.30452380952380936</v>
      </c>
      <c r="AC39" s="96">
        <f>$B39*VLOOKUP($A39,Transpose_Avg_msg_adult!$O$1:$AA$52,12,FALSE)</f>
        <v>0.07523529411764704</v>
      </c>
      <c r="AD39" s="96">
        <f>$B39*VLOOKUP($A39,Transpose_Avg_msg_adult!$O$1:$AA$52,13,FALSE)</f>
        <v>0</v>
      </c>
    </row>
    <row r="40" spans="1:30" ht="15">
      <c r="A40" s="165" t="s">
        <v>321</v>
      </c>
      <c r="B40" s="166">
        <v>0.20</v>
      </c>
      <c r="C40" s="93"/>
      <c r="D40" s="93"/>
      <c r="E40" s="96">
        <f>$B40*VLOOKUP($A40,Transpose_Avg_msg_adult!$A$1:$M$52,2,FALSE)</f>
        <v>0.01225253486438714</v>
      </c>
      <c r="F40" s="96">
        <f>$B40*VLOOKUP($A40,Transpose_Avg_msg_adult!$A$1:$M$52,3,FALSE)</f>
        <v>0.0461438949103124</v>
      </c>
      <c r="G40" s="96">
        <f>$B40*VLOOKUP($A40,Transpose_Avg_msg_adult!$A$1:$M$52,4,FALSE)</f>
        <v>0.00859852293622406</v>
      </c>
      <c r="H40" s="96">
        <f>$B40*VLOOKUP($A40,Transpose_Avg_msg_adult!$A$1:$M$52,5,FALSE)</f>
        <v>0.01351896706541282</v>
      </c>
      <c r="I40" s="96">
        <f>$B40*VLOOKUP($A40,Transpose_Avg_msg_adult!$A$1:$M$52,6,FALSE)</f>
        <v>0.014360173257542942</v>
      </c>
      <c r="J40" s="96">
        <f>$B40*VLOOKUP($A40,Transpose_Avg_msg_adult!$A$1:$M$52,7,FALSE)</f>
        <v>0.017730184236823123</v>
      </c>
      <c r="K40" s="96">
        <f>$B40*VLOOKUP($A40,Transpose_Avg_msg_adult!$A$1:$M$52,8,FALSE)</f>
        <v>0.00838729693131494</v>
      </c>
      <c r="L40" s="96">
        <f>$B40*VLOOKUP($A40,Transpose_Avg_msg_adult!$A$1:$M$52,9,FALSE)</f>
        <v>0.01578665010323476</v>
      </c>
      <c r="M40" s="96">
        <f>$B40*VLOOKUP($A40,Transpose_Avg_msg_adult!$A$1:$M$52,10,FALSE)</f>
        <v>0.0254402865907776</v>
      </c>
      <c r="N40" s="96">
        <f>$B40*VLOOKUP($A40,Transpose_Avg_msg_adult!$A$1:$M$52,11,FALSE)</f>
        <v>0.01508296878625584</v>
      </c>
      <c r="O40" s="96">
        <f>$B40*VLOOKUP($A40,Transpose_Avg_msg_adult!$A$1:$M$52,12,FALSE)</f>
        <v>0.0276128760982996</v>
      </c>
      <c r="P40" s="96">
        <f>$B40*VLOOKUP($A40,Transpose_Avg_msg_adult!$A$1:$M$52,13,FALSE)</f>
        <v>0.01743871583535352</v>
      </c>
      <c r="Q40" s="96"/>
      <c r="R40" s="96"/>
      <c r="S40" s="96">
        <f>$B40*VLOOKUP($A40,Transpose_Avg_msg_adult!$O$1:$AA$52,2,FALSE)</f>
        <v>0.0226890756302522</v>
      </c>
      <c r="T40" s="96">
        <f>$B40*VLOOKUP($A40,Transpose_Avg_msg_adult!$O$1:$AA$52,3,FALSE)</f>
        <v>0.00666666666666666</v>
      </c>
      <c r="U40" s="96">
        <f>$B40*VLOOKUP($A40,Transpose_Avg_msg_adult!$O$1:$AA$52,4,FALSE)</f>
        <v>0.016</v>
      </c>
      <c r="V40" s="96">
        <f>$B40*VLOOKUP($A40,Transpose_Avg_msg_adult!$O$1:$AA$52,5,FALSE)</f>
        <v>0.00392156862745098</v>
      </c>
      <c r="W40" s="96">
        <f>$B40*VLOOKUP($A40,Transpose_Avg_msg_adult!$O$1:$AA$52,6,FALSE)</f>
        <v>0</v>
      </c>
      <c r="X40" s="96">
        <f>$B40*VLOOKUP($A40,Transpose_Avg_msg_adult!$O$1:$AA$52,7,FALSE)</f>
        <v>0.0222222222222222</v>
      </c>
      <c r="Y40" s="96">
        <f>$B40*VLOOKUP($A40,Transpose_Avg_msg_adult!$O$1:$AA$52,8,FALSE)</f>
        <v>0.00465116279069768</v>
      </c>
      <c r="Z40" s="96">
        <f>$B40*VLOOKUP($A40,Transpose_Avg_msg_adult!$O$1:$AA$52,9,FALSE)</f>
        <v>0.0486486486486486</v>
      </c>
      <c r="AA40" s="96">
        <f>$B40*VLOOKUP($A40,Transpose_Avg_msg_adult!$O$1:$AA$52,10,FALSE)</f>
        <v>0.037500000000000006</v>
      </c>
      <c r="AB40" s="96">
        <f>$B40*VLOOKUP($A40,Transpose_Avg_msg_adult!$O$1:$AA$52,11,FALSE)</f>
        <v>0.0476190476190476</v>
      </c>
      <c r="AC40" s="96">
        <f>$B40*VLOOKUP($A40,Transpose_Avg_msg_adult!$O$1:$AA$52,12,FALSE)</f>
        <v>0.0235294117647058</v>
      </c>
      <c r="AD40" s="96">
        <f>$B40*VLOOKUP($A40,Transpose_Avg_msg_adult!$O$1:$AA$52,13,FALSE)</f>
        <v>0</v>
      </c>
    </row>
    <row r="41" spans="1:30" ht="15">
      <c r="A41" s="165" t="s">
        <v>332</v>
      </c>
      <c r="B41" s="166">
        <v>2.013</v>
      </c>
      <c r="C41" s="93"/>
      <c r="D41" s="93"/>
      <c r="E41" s="96">
        <f>$B41*VLOOKUP($A41,Transpose_Avg_msg_adult!$A$1:$M$52,2,FALSE)</f>
        <v>0.017936425100628397</v>
      </c>
      <c r="F41" s="96">
        <f>$B41*VLOOKUP($A41,Transpose_Avg_msg_adult!$A$1:$M$52,3,FALSE)</f>
        <v>0.015441953171364087</v>
      </c>
      <c r="G41" s="96">
        <f>$B41*VLOOKUP($A41,Transpose_Avg_msg_adult!$A$1:$M$52,4,FALSE)</f>
        <v>9.067832515194024E-4</v>
      </c>
      <c r="H41" s="96">
        <f>$B41*VLOOKUP($A41,Transpose_Avg_msg_adult!$A$1:$M$52,5,FALSE)</f>
        <v>0.0021540625000000045</v>
      </c>
      <c r="I41" s="96">
        <f>$B41*VLOOKUP($A41,Transpose_Avg_msg_adult!$A$1:$M$52,6,FALSE)</f>
        <v>0.006196097883597892</v>
      </c>
      <c r="J41" s="96">
        <f>$B41*VLOOKUP($A41,Transpose_Avg_msg_adult!$A$1:$M$52,7,FALSE)</f>
        <v>0.0022668918918919</v>
      </c>
      <c r="K41" s="96">
        <f>$B41*VLOOKUP($A41,Transpose_Avg_msg_adult!$A$1:$M$52,8,FALSE)</f>
        <v>0.005838393142143261</v>
      </c>
      <c r="L41" s="96">
        <f>$B41*VLOOKUP($A41,Transpose_Avg_msg_adult!$A$1:$M$52,9,FALSE)</f>
        <v>0.01046265715218671</v>
      </c>
      <c r="M41" s="96">
        <f>$B41*VLOOKUP($A41,Transpose_Avg_msg_adult!$A$1:$M$52,10,FALSE)</f>
        <v>0.0018233695652173905</v>
      </c>
      <c r="N41" s="96">
        <f>$B41*VLOOKUP($A41,Transpose_Avg_msg_adult!$A$1:$M$52,11,FALSE)</f>
        <v>0.0034464360587002003</v>
      </c>
      <c r="O41" s="96">
        <f>$B41*VLOOKUP($A41,Transpose_Avg_msg_adult!$A$1:$M$52,12,FALSE)</f>
        <v>0.02281009910400526</v>
      </c>
      <c r="P41" s="96">
        <f>$B41*VLOOKUP($A41,Transpose_Avg_msg_adult!$A$1:$M$52,13,FALSE)</f>
        <v>0.002574168797953956</v>
      </c>
      <c r="Q41" s="96"/>
      <c r="R41" s="96"/>
      <c r="S41" s="96">
        <f>$B41*VLOOKUP($A41,Transpose_Avg_msg_adult!$O$1:$AA$52,2,FALSE)</f>
        <v>0.025373949579831887</v>
      </c>
      <c r="T41" s="96">
        <f>$B41*VLOOKUP($A41,Transpose_Avg_msg_adult!$O$1:$AA$52,3,FALSE)</f>
        <v>0</v>
      </c>
      <c r="U41" s="96">
        <f>$B41*VLOOKUP($A41,Transpose_Avg_msg_adult!$O$1:$AA$52,4,FALSE)</f>
        <v>0</v>
      </c>
      <c r="V41" s="96">
        <f>$B41*VLOOKUP($A41,Transpose_Avg_msg_adult!$O$1:$AA$52,5,FALSE)</f>
        <v>0</v>
      </c>
      <c r="W41" s="96">
        <f>$B41*VLOOKUP($A41,Transpose_Avg_msg_adult!$O$1:$AA$52,6,FALSE)</f>
        <v>0</v>
      </c>
      <c r="X41" s="96">
        <f>$B41*VLOOKUP($A41,Transpose_Avg_msg_adult!$O$1:$AA$52,7,FALSE)</f>
        <v>0</v>
      </c>
      <c r="Y41" s="96">
        <f>$B41*VLOOKUP($A41,Transpose_Avg_msg_adult!$O$1:$AA$52,8,FALSE)</f>
        <v>0</v>
      </c>
      <c r="Z41" s="96">
        <f>$B41*VLOOKUP($A41,Transpose_Avg_msg_adult!$O$1:$AA$52,9,FALSE)</f>
        <v>0</v>
      </c>
      <c r="AA41" s="96">
        <f>$B41*VLOOKUP($A41,Transpose_Avg_msg_adult!$O$1:$AA$52,10,FALSE)</f>
        <v>0</v>
      </c>
      <c r="AB41" s="96">
        <f>$B41*VLOOKUP($A41,Transpose_Avg_msg_adult!$O$1:$AA$52,11,FALSE)</f>
        <v>0</v>
      </c>
      <c r="AC41" s="96">
        <f>$B41*VLOOKUP($A41,Transpose_Avg_msg_adult!$O$1:$AA$52,12,FALSE)</f>
        <v>0</v>
      </c>
      <c r="AD41" s="96">
        <f>$B41*VLOOKUP($A41,Transpose_Avg_msg_adult!$O$1:$AA$52,13,FALSE)</f>
        <v>0</v>
      </c>
    </row>
    <row r="42" spans="1:30" ht="15">
      <c r="A42" s="165" t="s">
        <v>292</v>
      </c>
      <c r="B42" s="166">
        <v>0.633</v>
      </c>
      <c r="C42" s="93"/>
      <c r="D42" s="93"/>
      <c r="E42" s="96">
        <f>$B42*VLOOKUP($A42,Transpose_Avg_msg_adult!$A$1:$M$52,2,FALSE)</f>
        <v>0.03419975037500002</v>
      </c>
      <c r="F42" s="96">
        <f>$B42*VLOOKUP($A42,Transpose_Avg_msg_adult!$A$1:$M$52,3,FALSE)</f>
        <v>0.02550085337499998</v>
      </c>
      <c r="G42" s="96">
        <f>$B42*VLOOKUP($A42,Transpose_Avg_msg_adult!$A$1:$M$52,4,FALSE)</f>
        <v>0.02354496249999998</v>
      </c>
      <c r="H42" s="96">
        <f>$B42*VLOOKUP($A42,Transpose_Avg_msg_adult!$A$1:$M$52,5,FALSE)</f>
        <v>0.024863765250000003</v>
      </c>
      <c r="I42" s="96">
        <f>$B42*VLOOKUP($A42,Transpose_Avg_msg_adult!$A$1:$M$52,6,FALSE)</f>
        <v>0.019896930750000003</v>
      </c>
      <c r="J42" s="96">
        <f>$B42*VLOOKUP($A42,Transpose_Avg_msg_adult!$A$1:$M$52,7,FALSE)</f>
        <v>0.026028828125000018</v>
      </c>
      <c r="K42" s="96">
        <f>$B42*VLOOKUP($A42,Transpose_Avg_msg_adult!$A$1:$M$52,8,FALSE)</f>
        <v>0.02775061449999998</v>
      </c>
      <c r="L42" s="96">
        <f>$B42*VLOOKUP($A42,Transpose_Avg_msg_adult!$A$1:$M$52,9,FALSE)</f>
        <v>0.02350286799999998</v>
      </c>
      <c r="M42" s="96">
        <f>$B42*VLOOKUP($A42,Transpose_Avg_msg_adult!$A$1:$M$52,10,FALSE)</f>
        <v>0.02290982612499998</v>
      </c>
      <c r="N42" s="96">
        <f>$B42*VLOOKUP($A42,Transpose_Avg_msg_adult!$A$1:$M$52,11,FALSE)</f>
        <v>0.023548681374999977</v>
      </c>
      <c r="O42" s="96">
        <f>$B42*VLOOKUP($A42,Transpose_Avg_msg_adult!$A$1:$M$52,12,FALSE)</f>
        <v>0.022108421750000024</v>
      </c>
      <c r="P42" s="96">
        <f>$B42*VLOOKUP($A42,Transpose_Avg_msg_adult!$A$1:$M$52,13,FALSE)</f>
        <v>0.026966433</v>
      </c>
      <c r="Q42" s="96"/>
      <c r="R42" s="96"/>
      <c r="S42" s="96">
        <f>$B42*VLOOKUP($A42,Transpose_Avg_msg_adult!$O$1:$AA$52,2,FALSE)</f>
        <v>0.036098091</v>
      </c>
      <c r="T42" s="96">
        <f>$B42*VLOOKUP($A42,Transpose_Avg_msg_adult!$O$1:$AA$52,3,FALSE)</f>
        <v>0.031402497</v>
      </c>
      <c r="U42" s="96">
        <f>$B42*VLOOKUP($A42,Transpose_Avg_msg_adult!$O$1:$AA$52,4,FALSE)</f>
        <v>0.02904837</v>
      </c>
      <c r="V42" s="96">
        <f>$B42*VLOOKUP($A42,Transpose_Avg_msg_adult!$O$1:$AA$52,5,FALSE)</f>
        <v>0.031389837000000004</v>
      </c>
      <c r="W42" s="96">
        <f>$B42*VLOOKUP($A42,Transpose_Avg_msg_adult!$O$1:$AA$52,6,FALSE)</f>
        <v>0.023649513</v>
      </c>
      <c r="X42" s="96">
        <f>$B42*VLOOKUP($A42,Transpose_Avg_msg_adult!$O$1:$AA$52,7,FALSE)</f>
        <v>0.030910656</v>
      </c>
      <c r="Y42" s="96">
        <f>$B42*VLOOKUP($A42,Transpose_Avg_msg_adult!$O$1:$AA$52,8,FALSE)</f>
        <v>0.030264996</v>
      </c>
      <c r="Z42" s="96">
        <f>$B42*VLOOKUP($A42,Transpose_Avg_msg_adult!$O$1:$AA$52,9,FALSE)</f>
        <v>0.029285745000000002</v>
      </c>
      <c r="AA42" s="96">
        <f>$B42*VLOOKUP($A42,Transpose_Avg_msg_adult!$O$1:$AA$52,10,FALSE)</f>
        <v>0.025493441999999998</v>
      </c>
      <c r="AB42" s="96">
        <f>$B42*VLOOKUP($A42,Transpose_Avg_msg_adult!$O$1:$AA$52,11,FALSE)</f>
        <v>0.026861988</v>
      </c>
      <c r="AC42" s="96">
        <f>$B42*VLOOKUP($A42,Transpose_Avg_msg_adult!$O$1:$AA$52,12,FALSE)</f>
        <v>0.025701699</v>
      </c>
      <c r="AD42" s="96">
        <f>$B42*VLOOKUP($A42,Transpose_Avg_msg_adult!$O$1:$AA$52,13,FALSE)</f>
        <v>0.028300164</v>
      </c>
    </row>
    <row r="43" spans="1:30" ht="15">
      <c r="A43" s="165" t="s">
        <v>263</v>
      </c>
      <c r="B43" s="166">
        <v>-11.89</v>
      </c>
      <c r="C43" s="93"/>
      <c r="D43" s="93"/>
      <c r="E43" s="96">
        <f>$B43*VLOOKUP($A43,Transpose_Avg_msg_adult!$A$1:$M$52,2,FALSE)</f>
        <v>-0.10076378666666672</v>
      </c>
      <c r="F43" s="96">
        <f>$B43*VLOOKUP($A43,Transpose_Avg_msg_adult!$A$1:$M$52,3,FALSE)</f>
        <v>-0.052035594166666706</v>
      </c>
      <c r="G43" s="96">
        <f>$B43*VLOOKUP($A43,Transpose_Avg_msg_adult!$A$1:$M$52,4,FALSE)</f>
        <v>-0.0824962879166667</v>
      </c>
      <c r="H43" s="96">
        <f>$B43*VLOOKUP($A43,Transpose_Avg_msg_adult!$A$1:$M$52,5,FALSE)</f>
        <v>-0.15986005916666707</v>
      </c>
      <c r="I43" s="96">
        <f>$B43*VLOOKUP($A43,Transpose_Avg_msg_adult!$A$1:$M$52,6,FALSE)</f>
        <v>-0.06346386583333329</v>
      </c>
      <c r="J43" s="96">
        <f>$B43*VLOOKUP($A43,Transpose_Avg_msg_adult!$A$1:$M$52,7,FALSE)</f>
        <v>-0.14586057500000002</v>
      </c>
      <c r="K43" s="96">
        <f>$B43*VLOOKUP($A43,Transpose_Avg_msg_adult!$A$1:$M$52,8,FALSE)</f>
        <v>-0.16847040083333292</v>
      </c>
      <c r="L43" s="96">
        <f>$B43*VLOOKUP($A43,Transpose_Avg_msg_adult!$A$1:$M$52,9,FALSE)</f>
        <v>-0.11688018625</v>
      </c>
      <c r="M43" s="96">
        <f>$B43*VLOOKUP($A43,Transpose_Avg_msg_adult!$A$1:$M$52,10,FALSE)</f>
        <v>-0.12052397583333294</v>
      </c>
      <c r="N43" s="96">
        <f>$B43*VLOOKUP($A43,Transpose_Avg_msg_adult!$A$1:$M$52,11,FALSE)</f>
        <v>-0.0601604275</v>
      </c>
      <c r="O43" s="96">
        <f>$B43*VLOOKUP($A43,Transpose_Avg_msg_adult!$A$1:$M$52,12,FALSE)</f>
        <v>-0.18537500833333295</v>
      </c>
      <c r="P43" s="96">
        <f>$B43*VLOOKUP($A43,Transpose_Avg_msg_adult!$A$1:$M$52,13,FALSE)</f>
        <v>-0.013403131739130466</v>
      </c>
      <c r="Q43" s="96"/>
      <c r="R43" s="96"/>
      <c r="S43" s="96">
        <f>$B43*VLOOKUP($A43,Transpose_Avg_msg_adult!$O$1:$AA$52,2,FALSE)</f>
        <v>-0.10333599000000002</v>
      </c>
      <c r="T43" s="96">
        <f>$B43*VLOOKUP($A43,Transpose_Avg_msg_adult!$O$1:$AA$52,3,FALSE)</f>
        <v>-0.06065089</v>
      </c>
      <c r="U43" s="96">
        <f>$B43*VLOOKUP($A43,Transpose_Avg_msg_adult!$O$1:$AA$52,4,FALSE)</f>
        <v>-0.08666621000000001</v>
      </c>
      <c r="V43" s="96">
        <f>$B43*VLOOKUP($A43,Transpose_Avg_msg_adult!$O$1:$AA$52,5,FALSE)</f>
        <v>-0.16107383</v>
      </c>
      <c r="W43" s="96">
        <f>$B43*VLOOKUP($A43,Transpose_Avg_msg_adult!$O$1:$AA$52,6,FALSE)</f>
        <v>-0.06173288</v>
      </c>
      <c r="X43" s="96">
        <f>$B43*VLOOKUP($A43,Transpose_Avg_msg_adult!$O$1:$AA$52,7,FALSE)</f>
        <v>-0.18053776</v>
      </c>
      <c r="Y43" s="96">
        <f>$B43*VLOOKUP($A43,Transpose_Avg_msg_adult!$O$1:$AA$52,8,FALSE)</f>
        <v>-0.17266658000000001</v>
      </c>
      <c r="Z43" s="96">
        <f>$B43*VLOOKUP($A43,Transpose_Avg_msg_adult!$O$1:$AA$52,9,FALSE)</f>
        <v>-0.12076673</v>
      </c>
      <c r="AA43" s="96">
        <f>$B43*VLOOKUP($A43,Transpose_Avg_msg_adult!$O$1:$AA$52,10,FALSE)</f>
        <v>-0.11522599</v>
      </c>
      <c r="AB43" s="96">
        <f>$B43*VLOOKUP($A43,Transpose_Avg_msg_adult!$O$1:$AA$52,11,FALSE)</f>
        <v>-0.055645200000000006</v>
      </c>
      <c r="AC43" s="96">
        <f>$B43*VLOOKUP($A43,Transpose_Avg_msg_adult!$O$1:$AA$52,12,FALSE)</f>
        <v>-0.16751821000000003</v>
      </c>
      <c r="AD43" s="96">
        <f>$B43*VLOOKUP($A43,Transpose_Avg_msg_adult!$O$1:$AA$52,13,FALSE)</f>
        <v>-0.01471982</v>
      </c>
    </row>
    <row r="44" spans="1:30" ht="15">
      <c r="A44" s="165" t="s">
        <v>267</v>
      </c>
      <c r="B44" s="166">
        <v>12.96</v>
      </c>
      <c r="C44" s="93"/>
      <c r="D44" s="93"/>
      <c r="E44" s="96">
        <f>$B44*VLOOKUP($A44,Transpose_Avg_msg_adult!$A$1:$M$52,2,FALSE)</f>
        <v>0.7853436</v>
      </c>
      <c r="F44" s="96">
        <f>$B44*VLOOKUP($A44,Transpose_Avg_msg_adult!$A$1:$M$52,3,FALSE)</f>
        <v>0.49762728000000045</v>
      </c>
      <c r="G44" s="96">
        <f>$B44*VLOOKUP($A44,Transpose_Avg_msg_adult!$A$1:$M$52,4,FALSE)</f>
        <v>0.6017587200000001</v>
      </c>
      <c r="H44" s="96">
        <f>$B44*VLOOKUP($A44,Transpose_Avg_msg_adult!$A$1:$M$52,5,FALSE)</f>
        <v>0.5348035799999996</v>
      </c>
      <c r="I44" s="96">
        <f>$B44*VLOOKUP($A44,Transpose_Avg_msg_adult!$A$1:$M$52,6,FALSE)</f>
        <v>0.7363629</v>
      </c>
      <c r="J44" s="96">
        <f>$B44*VLOOKUP($A44,Transpose_Avg_msg_adult!$A$1:$M$52,7,FALSE)</f>
        <v>0.5153279399999996</v>
      </c>
      <c r="K44" s="96">
        <f>$B44*VLOOKUP($A44,Transpose_Avg_msg_adult!$A$1:$M$52,8,FALSE)</f>
        <v>0.6137931599999996</v>
      </c>
      <c r="L44" s="96">
        <f>$B44*VLOOKUP($A44,Transpose_Avg_msg_adult!$A$1:$M$52,9,FALSE)</f>
        <v>0.6898451400000004</v>
      </c>
      <c r="M44" s="96">
        <f>$B44*VLOOKUP($A44,Transpose_Avg_msg_adult!$A$1:$M$52,10,FALSE)</f>
        <v>0.49288445999999964</v>
      </c>
      <c r="N44" s="96">
        <f>$B44*VLOOKUP($A44,Transpose_Avg_msg_adult!$A$1:$M$52,11,FALSE)</f>
        <v>0.6505374600000005</v>
      </c>
      <c r="O44" s="96">
        <f>$B44*VLOOKUP($A44,Transpose_Avg_msg_adult!$A$1:$M$52,12,FALSE)</f>
        <v>0.6909067799999996</v>
      </c>
      <c r="P44" s="96">
        <f>$B44*VLOOKUP($A44,Transpose_Avg_msg_adult!$A$1:$M$52,13,FALSE)</f>
        <v>0.6680637704347826</v>
      </c>
      <c r="Q44" s="96"/>
      <c r="R44" s="96"/>
      <c r="S44" s="96">
        <f>$B44*VLOOKUP($A44,Transpose_Avg_msg_adult!$O$1:$AA$52,2,FALSE)</f>
        <v>0.8356219200000001</v>
      </c>
      <c r="T44" s="96">
        <f>$B44*VLOOKUP($A44,Transpose_Avg_msg_adult!$O$1:$AA$52,3,FALSE)</f>
        <v>0.55037232</v>
      </c>
      <c r="U44" s="96">
        <f>$B44*VLOOKUP($A44,Transpose_Avg_msg_adult!$O$1:$AA$52,4,FALSE)</f>
        <v>0.66963024</v>
      </c>
      <c r="V44" s="96">
        <f>$B44*VLOOKUP($A44,Transpose_Avg_msg_adult!$O$1:$AA$52,5,FALSE)</f>
        <v>0.64189584</v>
      </c>
      <c r="W44" s="96">
        <f>$B44*VLOOKUP($A44,Transpose_Avg_msg_adult!$O$1:$AA$52,6,FALSE)</f>
        <v>0.7910524800000001</v>
      </c>
      <c r="X44" s="96">
        <f>$B44*VLOOKUP($A44,Transpose_Avg_msg_adult!$O$1:$AA$52,7,FALSE)</f>
        <v>0.53663472</v>
      </c>
      <c r="Y44" s="96">
        <f>$B44*VLOOKUP($A44,Transpose_Avg_msg_adult!$O$1:$AA$52,8,FALSE)</f>
        <v>0.6413385600000001</v>
      </c>
      <c r="Z44" s="96">
        <f>$B44*VLOOKUP($A44,Transpose_Avg_msg_adult!$O$1:$AA$52,9,FALSE)</f>
        <v>0.71769888</v>
      </c>
      <c r="AA44" s="96">
        <f>$B44*VLOOKUP($A44,Transpose_Avg_msg_adult!$O$1:$AA$52,10,FALSE)</f>
        <v>0.54832464</v>
      </c>
      <c r="AB44" s="96">
        <f>$B44*VLOOKUP($A44,Transpose_Avg_msg_adult!$O$1:$AA$52,11,FALSE)</f>
        <v>0.71145216</v>
      </c>
      <c r="AC44" s="96">
        <f>$B44*VLOOKUP($A44,Transpose_Avg_msg_adult!$O$1:$AA$52,12,FALSE)</f>
        <v>0.7503969600000001</v>
      </c>
      <c r="AD44" s="96">
        <f>$B44*VLOOKUP($A44,Transpose_Avg_msg_adult!$O$1:$AA$52,13,FALSE)</f>
        <v>0.7773019200000001</v>
      </c>
    </row>
    <row r="45" spans="1:30" ht="15">
      <c r="A45" s="165" t="s">
        <v>271</v>
      </c>
      <c r="B45" s="166">
        <v>-0.884</v>
      </c>
      <c r="C45" s="93"/>
      <c r="D45" s="93"/>
      <c r="E45" s="96">
        <f>$B45*VLOOKUP($A45,Transpose_Avg_msg_adult!$A$1:$M$52,2,FALSE)</f>
        <v>-0.12622775966666638</v>
      </c>
      <c r="F45" s="96">
        <f>$B45*VLOOKUP($A45,Transpose_Avg_msg_adult!$A$1:$M$52,3,FALSE)</f>
        <v>-0.29251574733333363</v>
      </c>
      <c r="G45" s="96">
        <f>$B45*VLOOKUP($A45,Transpose_Avg_msg_adult!$A$1:$M$52,4,FALSE)</f>
        <v>-0.209501149</v>
      </c>
      <c r="H45" s="96">
        <f>$B45*VLOOKUP($A45,Transpose_Avg_msg_adult!$A$1:$M$52,5,FALSE)</f>
        <v>-0.22621641033333362</v>
      </c>
      <c r="I45" s="96">
        <f>$B45*VLOOKUP($A45,Transpose_Avg_msg_adult!$A$1:$M$52,6,FALSE)</f>
        <v>-0.07785848416666663</v>
      </c>
      <c r="J45" s="96">
        <f>$B45*VLOOKUP($A45,Transpose_Avg_msg_adult!$A$1:$M$52,7,FALSE)</f>
        <v>-0.15348192166666638</v>
      </c>
      <c r="K45" s="96">
        <f>$B45*VLOOKUP($A45,Transpose_Avg_msg_adult!$A$1:$M$52,8,FALSE)</f>
        <v>-0.13619883766666638</v>
      </c>
      <c r="L45" s="96">
        <f>$B45*VLOOKUP($A45,Transpose_Avg_msg_adult!$A$1:$M$52,9,FALSE)</f>
        <v>-0.13257208033333362</v>
      </c>
      <c r="M45" s="96">
        <f>$B45*VLOOKUP($A45,Transpose_Avg_msg_adult!$A$1:$M$52,10,FALSE)</f>
        <v>-0.26006175</v>
      </c>
      <c r="N45" s="96">
        <f>$B45*VLOOKUP($A45,Transpose_Avg_msg_adult!$A$1:$M$52,11,FALSE)</f>
        <v>-0.154964979</v>
      </c>
      <c r="O45" s="96">
        <f>$B45*VLOOKUP($A45,Transpose_Avg_msg_adult!$A$1:$M$52,12,FALSE)</f>
        <v>-0.1841633885</v>
      </c>
      <c r="P45" s="96">
        <f>$B45*VLOOKUP($A45,Transpose_Avg_msg_adult!$A$1:$M$52,13,FALSE)</f>
        <v>-0.07914947808695655</v>
      </c>
      <c r="Q45" s="96"/>
      <c r="R45" s="96"/>
      <c r="S45" s="96">
        <f>$B45*VLOOKUP($A45,Transpose_Avg_msg_adult!$O$1:$AA$52,2,FALSE)</f>
        <v>-0.12444244800000001</v>
      </c>
      <c r="T45" s="96">
        <f>$B45*VLOOKUP($A45,Transpose_Avg_msg_adult!$O$1:$AA$52,3,FALSE)</f>
        <v>-0.2690675</v>
      </c>
      <c r="U45" s="96">
        <f>$B45*VLOOKUP($A45,Transpose_Avg_msg_adult!$O$1:$AA$52,4,FALSE)</f>
        <v>-0.19959305600000002</v>
      </c>
      <c r="V45" s="96">
        <f>$B45*VLOOKUP($A45,Transpose_Avg_msg_adult!$O$1:$AA$52,5,FALSE)</f>
        <v>-0.213737056</v>
      </c>
      <c r="W45" s="96">
        <f>$B45*VLOOKUP($A45,Transpose_Avg_msg_adult!$O$1:$AA$52,6,FALSE)</f>
        <v>-0.07488098800000001</v>
      </c>
      <c r="X45" s="96">
        <f>$B45*VLOOKUP($A45,Transpose_Avg_msg_adult!$O$1:$AA$52,7,FALSE)</f>
        <v>-0.155151724</v>
      </c>
      <c r="Y45" s="96">
        <f>$B45*VLOOKUP($A45,Transpose_Avg_msg_adult!$O$1:$AA$52,8,FALSE)</f>
        <v>-0.140097204</v>
      </c>
      <c r="Z45" s="96">
        <f>$B45*VLOOKUP($A45,Transpose_Avg_msg_adult!$O$1:$AA$52,9,FALSE)</f>
        <v>-0.126828364</v>
      </c>
      <c r="AA45" s="96">
        <f>$B45*VLOOKUP($A45,Transpose_Avg_msg_adult!$O$1:$AA$52,10,FALSE)</f>
        <v>-0.256303424</v>
      </c>
      <c r="AB45" s="96">
        <f>$B45*VLOOKUP($A45,Transpose_Avg_msg_adult!$O$1:$AA$52,11,FALSE)</f>
        <v>-0.13774753199999998</v>
      </c>
      <c r="AC45" s="96">
        <f>$B45*VLOOKUP($A45,Transpose_Avg_msg_adult!$O$1:$AA$52,12,FALSE)</f>
        <v>-0.18241516800000002</v>
      </c>
      <c r="AD45" s="96">
        <f>$B45*VLOOKUP($A45,Transpose_Avg_msg_adult!$O$1:$AA$52,13,FALSE)</f>
        <v>-0.07909943600000001</v>
      </c>
    </row>
    <row r="46" spans="1:30" ht="15">
      <c r="A46" s="165" t="s">
        <v>291</v>
      </c>
      <c r="B46" s="166">
        <v>-4.611</v>
      </c>
      <c r="C46" s="93"/>
      <c r="D46" s="93"/>
      <c r="E46" s="96">
        <f>$B46*VLOOKUP($A46,Transpose_Avg_msg_adult!$A$1:$M$52,2,FALSE)</f>
        <v>-0.9794693885000014</v>
      </c>
      <c r="F46" s="96">
        <f>$B46*VLOOKUP($A46,Transpose_Avg_msg_adult!$A$1:$M$52,3,FALSE)</f>
        <v>-0.7817864043749999</v>
      </c>
      <c r="G46" s="96">
        <f>$B46*VLOOKUP($A46,Transpose_Avg_msg_adult!$A$1:$M$52,4,FALSE)</f>
        <v>-0.9167373098750015</v>
      </c>
      <c r="H46" s="96">
        <f>$B46*VLOOKUP($A46,Transpose_Avg_msg_adult!$A$1:$M$52,5,FALSE)</f>
        <v>-0.7679860656249985</v>
      </c>
      <c r="I46" s="96">
        <f>$B46*VLOOKUP($A46,Transpose_Avg_msg_adult!$A$1:$M$52,6,FALSE)</f>
        <v>-1.2427054226249998</v>
      </c>
      <c r="J46" s="96">
        <f>$B46*VLOOKUP($A46,Transpose_Avg_msg_adult!$A$1:$M$52,7,FALSE)</f>
        <v>-0.8580623348750015</v>
      </c>
      <c r="K46" s="96">
        <f>$B46*VLOOKUP($A46,Transpose_Avg_msg_adult!$A$1:$M$52,8,FALSE)</f>
        <v>-0.951006646125</v>
      </c>
      <c r="L46" s="96">
        <f>$B46*VLOOKUP($A46,Transpose_Avg_msg_adult!$A$1:$M$52,9,FALSE)</f>
        <v>-0.7255101099999984</v>
      </c>
      <c r="M46" s="96">
        <f>$B46*VLOOKUP($A46,Transpose_Avg_msg_adult!$A$1:$M$52,10,FALSE)</f>
        <v>-0.8802239536250015</v>
      </c>
      <c r="N46" s="96">
        <f>$B46*VLOOKUP($A46,Transpose_Avg_msg_adult!$A$1:$M$52,11,FALSE)</f>
        <v>-1.13243508675</v>
      </c>
      <c r="O46" s="96">
        <f>$B46*VLOOKUP($A46,Transpose_Avg_msg_adult!$A$1:$M$52,12,FALSE)</f>
        <v>-0.9201771158750015</v>
      </c>
      <c r="P46" s="96">
        <f>$B46*VLOOKUP($A46,Transpose_Avg_msg_adult!$A$1:$M$52,13,FALSE)</f>
        <v>-0.9058056897391283</v>
      </c>
      <c r="Q46" s="96"/>
      <c r="R46" s="96"/>
      <c r="S46" s="96">
        <f>$B46*VLOOKUP($A46,Transpose_Avg_msg_adult!$O$1:$AA$52,2,FALSE)</f>
        <v>-0.9703342289999999</v>
      </c>
      <c r="T46" s="96">
        <f>$B46*VLOOKUP($A46,Transpose_Avg_msg_adult!$O$1:$AA$52,3,FALSE)</f>
        <v>-0.7913767079999999</v>
      </c>
      <c r="U46" s="96">
        <f>$B46*VLOOKUP($A46,Transpose_Avg_msg_adult!$O$1:$AA$52,4,FALSE)</f>
        <v>-0.9176351099999999</v>
      </c>
      <c r="V46" s="96">
        <f>$B46*VLOOKUP($A46,Transpose_Avg_msg_adult!$O$1:$AA$52,5,FALSE)</f>
        <v>-0.767560893</v>
      </c>
      <c r="W46" s="96">
        <f>$B46*VLOOKUP($A46,Transpose_Avg_msg_adult!$O$1:$AA$52,6,FALSE)</f>
        <v>-1.248409806</v>
      </c>
      <c r="X46" s="96">
        <f>$B46*VLOOKUP($A46,Transpose_Avg_msg_adult!$O$1:$AA$52,7,FALSE)</f>
        <v>-0.845897172</v>
      </c>
      <c r="Y46" s="96">
        <f>$B46*VLOOKUP($A46,Transpose_Avg_msg_adult!$O$1:$AA$52,8,FALSE)</f>
        <v>-0.929337828</v>
      </c>
      <c r="Z46" s="96">
        <f>$B46*VLOOKUP($A46,Transpose_Avg_msg_adult!$O$1:$AA$52,9,FALSE)</f>
        <v>-0.713681358</v>
      </c>
      <c r="AA46" s="96">
        <f>$B46*VLOOKUP($A46,Transpose_Avg_msg_adult!$O$1:$AA$52,10,FALSE)</f>
        <v>-0.8885535330000001</v>
      </c>
      <c r="AB46" s="96">
        <f>$B46*VLOOKUP($A46,Transpose_Avg_msg_adult!$O$1:$AA$52,11,FALSE)</f>
        <v>-1.181909964</v>
      </c>
      <c r="AC46" s="96">
        <f>$B46*VLOOKUP($A46,Transpose_Avg_msg_adult!$O$1:$AA$52,12,FALSE)</f>
        <v>-0.8898630569999999</v>
      </c>
      <c r="AD46" s="96">
        <f>$B46*VLOOKUP($A46,Transpose_Avg_msg_adult!$O$1:$AA$52,13,FALSE)</f>
        <v>-0.8692887749999999</v>
      </c>
    </row>
    <row r="47" spans="1:30" ht="15">
      <c r="A47" s="165" t="s">
        <v>275</v>
      </c>
      <c r="B47" s="166">
        <v>-5.816</v>
      </c>
      <c r="C47" s="93"/>
      <c r="D47" s="93"/>
      <c r="E47" s="96">
        <f>$B47*VLOOKUP($A47,Transpose_Avg_msg_adult!$A$1:$M$52,2,FALSE)</f>
        <v>-0.050100478000000004</v>
      </c>
      <c r="F47" s="96">
        <f>$B47*VLOOKUP($A47,Transpose_Avg_msg_adult!$A$1:$M$52,3,FALSE)</f>
        <v>-0.04919366666666664</v>
      </c>
      <c r="G47" s="96">
        <f>$B47*VLOOKUP($A47,Transpose_Avg_msg_adult!$A$1:$M$52,4,FALSE)</f>
        <v>-0.06412261166666647</v>
      </c>
      <c r="H47" s="96">
        <f>$B47*VLOOKUP($A47,Transpose_Avg_msg_adult!$A$1:$M$52,5,FALSE)</f>
        <v>-0.05103855033333335</v>
      </c>
      <c r="I47" s="96">
        <f>$B47*VLOOKUP($A47,Transpose_Avg_msg_adult!$A$1:$M$52,6,FALSE)</f>
        <v>-0.05606139333333335</v>
      </c>
      <c r="J47" s="96">
        <f>$B47*VLOOKUP($A47,Transpose_Avg_msg_adult!$A$1:$M$52,7,FALSE)</f>
        <v>-0.05207064799999999</v>
      </c>
      <c r="K47" s="96">
        <f>$B47*VLOOKUP($A47,Transpose_Avg_msg_adult!$A$1:$M$52,8,FALSE)</f>
        <v>-0.060873164</v>
      </c>
      <c r="L47" s="96">
        <f>$B47*VLOOKUP($A47,Transpose_Avg_msg_adult!$A$1:$M$52,9,FALSE)</f>
        <v>-0.06777627133333353</v>
      </c>
      <c r="M47" s="96">
        <f>$B47*VLOOKUP($A47,Transpose_Avg_msg_adult!$A$1:$M$52,10,FALSE)</f>
        <v>-0.04071611966666665</v>
      </c>
      <c r="N47" s="96">
        <f>$B47*VLOOKUP($A47,Transpose_Avg_msg_adult!$A$1:$M$52,11,FALSE)</f>
        <v>-0.03411859466666665</v>
      </c>
      <c r="O47" s="96">
        <f>$B47*VLOOKUP($A47,Transpose_Avg_msg_adult!$A$1:$M$52,12,FALSE)</f>
        <v>-0.061584169999999994</v>
      </c>
      <c r="P47" s="96">
        <f>$B47*VLOOKUP($A47,Transpose_Avg_msg_adult!$A$1:$M$52,13,FALSE)</f>
        <v>-0.083744584</v>
      </c>
      <c r="Q47" s="96"/>
      <c r="R47" s="96"/>
      <c r="S47" s="96">
        <f>$B47*VLOOKUP($A47,Transpose_Avg_msg_adult!$O$1:$AA$52,2,FALSE)</f>
        <v>-0.049133568</v>
      </c>
      <c r="T47" s="96">
        <f>$B47*VLOOKUP($A47,Transpose_Avg_msg_adult!$O$1:$AA$52,3,FALSE)</f>
        <v>-0.051628631999999994</v>
      </c>
      <c r="U47" s="96">
        <f>$B47*VLOOKUP($A47,Transpose_Avg_msg_adult!$O$1:$AA$52,4,FALSE)</f>
        <v>-0.055374136</v>
      </c>
      <c r="V47" s="96">
        <f>$B47*VLOOKUP($A47,Transpose_Avg_msg_adult!$O$1:$AA$52,5,FALSE)</f>
        <v>-0.04947089599999999</v>
      </c>
      <c r="W47" s="96">
        <f>$B47*VLOOKUP($A47,Transpose_Avg_msg_adult!$O$1:$AA$52,6,FALSE)</f>
        <v>-0.049383656</v>
      </c>
      <c r="X47" s="96">
        <f>$B47*VLOOKUP($A47,Transpose_Avg_msg_adult!$O$1:$AA$52,7,FALSE)</f>
        <v>-0.04905796</v>
      </c>
      <c r="Y47" s="96">
        <f>$B47*VLOOKUP($A47,Transpose_Avg_msg_adult!$O$1:$AA$52,8,FALSE)</f>
        <v>-0.06524970399999999</v>
      </c>
      <c r="Z47" s="96">
        <f>$B47*VLOOKUP($A47,Transpose_Avg_msg_adult!$O$1:$AA$52,9,FALSE)</f>
        <v>-0.061131976</v>
      </c>
      <c r="AA47" s="96">
        <f>$B47*VLOOKUP($A47,Transpose_Avg_msg_adult!$O$1:$AA$52,10,FALSE)</f>
        <v>-0.037536464</v>
      </c>
      <c r="AB47" s="96">
        <f>$B47*VLOOKUP($A47,Transpose_Avg_msg_adult!$O$1:$AA$52,11,FALSE)</f>
        <v>-0.031127231999999998</v>
      </c>
      <c r="AC47" s="96">
        <f>$B47*VLOOKUP($A47,Transpose_Avg_msg_adult!$O$1:$AA$52,12,FALSE)</f>
        <v>-0.06943722399999999</v>
      </c>
      <c r="AD47" s="96">
        <f>$B47*VLOOKUP($A47,Transpose_Avg_msg_adult!$O$1:$AA$52,13,FALSE)</f>
        <v>-0.06865787999999999</v>
      </c>
    </row>
    <row r="48" spans="1:30" ht="15">
      <c r="A48" s="165" t="s">
        <v>279</v>
      </c>
      <c r="B48" s="166">
        <v>-6.036</v>
      </c>
      <c r="C48" s="93"/>
      <c r="D48" s="93"/>
      <c r="E48" s="96">
        <f>$B48*VLOOKUP($A48,Transpose_Avg_msg_adult!$A$1:$M$52,2,FALSE)</f>
        <v>-0.19801198600000017</v>
      </c>
      <c r="F48" s="96">
        <f>$B48*VLOOKUP($A48,Transpose_Avg_msg_adult!$A$1:$M$52,3,FALSE)</f>
        <v>-0.1838945365000002</v>
      </c>
      <c r="G48" s="96">
        <f>$B48*VLOOKUP($A48,Transpose_Avg_msg_adult!$A$1:$M$52,4,FALSE)</f>
        <v>-0.258494718</v>
      </c>
      <c r="H48" s="96">
        <f>$B48*VLOOKUP($A48,Transpose_Avg_msg_adult!$A$1:$M$52,5,FALSE)</f>
        <v>-0.19190003299999978</v>
      </c>
      <c r="I48" s="96">
        <f>$B48*VLOOKUP($A48,Transpose_Avg_msg_adult!$A$1:$M$52,6,FALSE)</f>
        <v>-0.3910586074999998</v>
      </c>
      <c r="J48" s="96">
        <f>$B48*VLOOKUP($A48,Transpose_Avg_msg_adult!$A$1:$M$52,7,FALSE)</f>
        <v>-0.22364184799999975</v>
      </c>
      <c r="K48" s="96">
        <f>$B48*VLOOKUP($A48,Transpose_Avg_msg_adult!$A$1:$M$52,8,FALSE)</f>
        <v>-0.2193925039999998</v>
      </c>
      <c r="L48" s="96">
        <f>$B48*VLOOKUP($A48,Transpose_Avg_msg_adult!$A$1:$M$52,9,FALSE)</f>
        <v>-0.2002166350000002</v>
      </c>
      <c r="M48" s="96">
        <f>$B48*VLOOKUP($A48,Transpose_Avg_msg_adult!$A$1:$M$52,10,FALSE)</f>
        <v>-0.15747773099999998</v>
      </c>
      <c r="N48" s="96">
        <f>$B48*VLOOKUP($A48,Transpose_Avg_msg_adult!$A$1:$M$52,11,FALSE)</f>
        <v>-0.2448251899999998</v>
      </c>
      <c r="O48" s="96">
        <f>$B48*VLOOKUP($A48,Transpose_Avg_msg_adult!$A$1:$M$52,12,FALSE)</f>
        <v>-0.19081254700000017</v>
      </c>
      <c r="P48" s="96">
        <f>$B48*VLOOKUP($A48,Transpose_Avg_msg_adult!$A$1:$M$52,13,FALSE)</f>
        <v>-0.3702755332173911</v>
      </c>
      <c r="Q48" s="96"/>
      <c r="R48" s="96"/>
      <c r="S48" s="96">
        <f>$B48*VLOOKUP($A48,Transpose_Avg_msg_adult!$O$1:$AA$52,2,FALSE)</f>
        <v>-0.195970812</v>
      </c>
      <c r="T48" s="96">
        <f>$B48*VLOOKUP($A48,Transpose_Avg_msg_adult!$O$1:$AA$52,3,FALSE)</f>
        <v>-0.194166048</v>
      </c>
      <c r="U48" s="96">
        <f>$B48*VLOOKUP($A48,Transpose_Avg_msg_adult!$O$1:$AA$52,4,FALSE)</f>
        <v>-0.251918496</v>
      </c>
      <c r="V48" s="96">
        <f>$B48*VLOOKUP($A48,Transpose_Avg_msg_adult!$O$1:$AA$52,5,FALSE)</f>
        <v>-0.18859481999999997</v>
      </c>
      <c r="W48" s="96">
        <f>$B48*VLOOKUP($A48,Transpose_Avg_msg_adult!$O$1:$AA$52,6,FALSE)</f>
        <v>-0.35345608799999995</v>
      </c>
      <c r="X48" s="96">
        <f>$B48*VLOOKUP($A48,Transpose_Avg_msg_adult!$O$1:$AA$52,7,FALSE)</f>
        <v>-0.21931805999999998</v>
      </c>
      <c r="Y48" s="96">
        <f>$B48*VLOOKUP($A48,Transpose_Avg_msg_adult!$O$1:$AA$52,8,FALSE)</f>
        <v>-0.21315530399999996</v>
      </c>
      <c r="Z48" s="96">
        <f>$B48*VLOOKUP($A48,Transpose_Avg_msg_adult!$O$1:$AA$52,9,FALSE)</f>
        <v>-0.19289848799999998</v>
      </c>
      <c r="AA48" s="96">
        <f>$B48*VLOOKUP($A48,Transpose_Avg_msg_adult!$O$1:$AA$52,10,FALSE)</f>
        <v>-0.16235632799999997</v>
      </c>
      <c r="AB48" s="96">
        <f>$B48*VLOOKUP($A48,Transpose_Avg_msg_adult!$O$1:$AA$52,11,FALSE)</f>
        <v>-0.25195471199999997</v>
      </c>
      <c r="AC48" s="96">
        <f>$B48*VLOOKUP($A48,Transpose_Avg_msg_adult!$O$1:$AA$52,12,FALSE)</f>
        <v>-0.19677359999999997</v>
      </c>
      <c r="AD48" s="96">
        <f>$B48*VLOOKUP($A48,Transpose_Avg_msg_adult!$O$1:$AA$52,13,FALSE)</f>
        <v>-0.33497385599999996</v>
      </c>
    </row>
    <row r="49" spans="1:30" ht="15">
      <c r="A49" s="165" t="s">
        <v>282</v>
      </c>
      <c r="B49" s="166">
        <v>7.359</v>
      </c>
      <c r="C49" s="93"/>
      <c r="D49" s="93"/>
      <c r="E49" s="96">
        <f>$B49*VLOOKUP($A49,Transpose_Avg_msg_adult!$A$1:$M$52,2,FALSE)</f>
        <v>0.6567104142499998</v>
      </c>
      <c r="F49" s="96">
        <f>$B49*VLOOKUP($A49,Transpose_Avg_msg_adult!$A$1:$M$52,3,FALSE)</f>
        <v>0.580048338375</v>
      </c>
      <c r="G49" s="96">
        <f>$B49*VLOOKUP($A49,Transpose_Avg_msg_adult!$A$1:$M$52,4,FALSE)</f>
        <v>0.5997793504999998</v>
      </c>
      <c r="H49" s="96">
        <f>$B49*VLOOKUP($A49,Transpose_Avg_msg_adult!$A$1:$M$52,5,FALSE)</f>
        <v>0.4713206464999998</v>
      </c>
      <c r="I49" s="96">
        <f>$B49*VLOOKUP($A49,Transpose_Avg_msg_adult!$A$1:$M$52,6,FALSE)</f>
        <v>0.9545131997500025</v>
      </c>
      <c r="J49" s="96">
        <f>$B49*VLOOKUP($A49,Transpose_Avg_msg_adult!$A$1:$M$52,7,FALSE)</f>
        <v>0.55335448575</v>
      </c>
      <c r="K49" s="96">
        <f>$B49*VLOOKUP($A49,Transpose_Avg_msg_adult!$A$1:$M$52,8,FALSE)</f>
        <v>0.418001318625</v>
      </c>
      <c r="L49" s="96">
        <f>$B49*VLOOKUP($A49,Transpose_Avg_msg_adult!$A$1:$M$52,9,FALSE)</f>
        <v>0.5501913422500002</v>
      </c>
      <c r="M49" s="96">
        <f>$B49*VLOOKUP($A49,Transpose_Avg_msg_adult!$A$1:$M$52,10,FALSE)</f>
        <v>0.6399466122499997</v>
      </c>
      <c r="N49" s="96">
        <f>$B49*VLOOKUP($A49,Transpose_Avg_msg_adult!$A$1:$M$52,11,FALSE)</f>
        <v>0.5639060652499998</v>
      </c>
      <c r="O49" s="96">
        <f>$B49*VLOOKUP($A49,Transpose_Avg_msg_adult!$A$1:$M$52,12,FALSE)</f>
        <v>0.7383526933750025</v>
      </c>
      <c r="P49" s="96">
        <f>$B49*VLOOKUP($A49,Transpose_Avg_msg_adult!$A$1:$M$52,13,FALSE)</f>
        <v>1.287076301739129</v>
      </c>
      <c r="Q49" s="96"/>
      <c r="R49" s="96"/>
      <c r="S49" s="96">
        <f>$B49*VLOOKUP($A49,Transpose_Avg_msg_adult!$O$1:$AA$52,2,FALSE)</f>
        <v>0.680405781</v>
      </c>
      <c r="T49" s="96">
        <f>$B49*VLOOKUP($A49,Transpose_Avg_msg_adult!$O$1:$AA$52,3,FALSE)</f>
        <v>0.556428708</v>
      </c>
      <c r="U49" s="96">
        <f>$B49*VLOOKUP($A49,Transpose_Avg_msg_adult!$O$1:$AA$52,4,FALSE)</f>
        <v>0.594732303</v>
      </c>
      <c r="V49" s="96">
        <f>$B49*VLOOKUP($A49,Transpose_Avg_msg_adult!$O$1:$AA$52,5,FALSE)</f>
        <v>0.452953809</v>
      </c>
      <c r="W49" s="96">
        <f>$B49*VLOOKUP($A49,Transpose_Avg_msg_adult!$O$1:$AA$52,6,FALSE)</f>
        <v>0.9217441860000001</v>
      </c>
      <c r="X49" s="96">
        <f>$B49*VLOOKUP($A49,Transpose_Avg_msg_adult!$O$1:$AA$52,7,FALSE)</f>
        <v>0.505401402</v>
      </c>
      <c r="Y49" s="96">
        <f>$B49*VLOOKUP($A49,Transpose_Avg_msg_adult!$O$1:$AA$52,8,FALSE)</f>
        <v>0.38096071200000003</v>
      </c>
      <c r="Z49" s="96">
        <f>$B49*VLOOKUP($A49,Transpose_Avg_msg_adult!$O$1:$AA$52,9,FALSE)</f>
        <v>0.568975803</v>
      </c>
      <c r="AA49" s="96">
        <f>$B49*VLOOKUP($A49,Transpose_Avg_msg_adult!$O$1:$AA$52,10,FALSE)</f>
        <v>0.562249677</v>
      </c>
      <c r="AB49" s="96">
        <f>$B49*VLOOKUP($A49,Transpose_Avg_msg_adult!$O$1:$AA$52,11,FALSE)</f>
        <v>0.554566881</v>
      </c>
      <c r="AC49" s="96">
        <f>$B49*VLOOKUP($A49,Transpose_Avg_msg_adult!$O$1:$AA$52,12,FALSE)</f>
        <v>0.683879229</v>
      </c>
      <c r="AD49" s="96">
        <f>$B49*VLOOKUP($A49,Transpose_Avg_msg_adult!$O$1:$AA$52,13,FALSE)</f>
        <v>1.277308989</v>
      </c>
    </row>
    <row r="50" spans="1:30" ht="15">
      <c r="A50" s="165" t="s">
        <v>285</v>
      </c>
      <c r="B50" s="166">
        <v>1.805</v>
      </c>
      <c r="C50" s="93"/>
      <c r="D50" s="93"/>
      <c r="E50" s="96">
        <f>$B50*VLOOKUP($A50,Transpose_Avg_msg_adult!$A$1:$M$52,2,FALSE)</f>
        <v>0.432004864375</v>
      </c>
      <c r="F50" s="96">
        <f>$B50*VLOOKUP($A50,Transpose_Avg_msg_adult!$A$1:$M$52,3,FALSE)</f>
        <v>0.37175073041666606</v>
      </c>
      <c r="G50" s="96">
        <f>$B50*VLOOKUP($A50,Transpose_Avg_msg_adult!$A$1:$M$52,4,FALSE)</f>
        <v>0.40646674666666605</v>
      </c>
      <c r="H50" s="96">
        <f>$B50*VLOOKUP($A50,Transpose_Avg_msg_adult!$A$1:$M$52,5,FALSE)</f>
        <v>0.44446207187500003</v>
      </c>
      <c r="I50" s="96">
        <f>$B50*VLOOKUP($A50,Transpose_Avg_msg_adult!$A$1:$M$52,6,FALSE)</f>
        <v>0.34963812666666605</v>
      </c>
      <c r="J50" s="96">
        <f>$B50*VLOOKUP($A50,Transpose_Avg_msg_adult!$A$1:$M$52,7,FALSE)</f>
        <v>0.5370569924999999</v>
      </c>
      <c r="K50" s="96">
        <f>$B50*VLOOKUP($A50,Transpose_Avg_msg_adult!$A$1:$M$52,8,FALSE)</f>
        <v>0.4843141404166661</v>
      </c>
      <c r="L50" s="96">
        <f>$B50*VLOOKUP($A50,Transpose_Avg_msg_adult!$A$1:$M$52,9,FALSE)</f>
        <v>0.5151723452083339</v>
      </c>
      <c r="M50" s="96">
        <f>$B50*VLOOKUP($A50,Transpose_Avg_msg_adult!$A$1:$M$52,10,FALSE)</f>
        <v>0.3380449877083339</v>
      </c>
      <c r="N50" s="96">
        <f>$B50*VLOOKUP($A50,Transpose_Avg_msg_adult!$A$1:$M$52,11,FALSE)</f>
        <v>0.38552461020833395</v>
      </c>
      <c r="O50" s="96">
        <f>$B50*VLOOKUP($A50,Transpose_Avg_msg_adult!$A$1:$M$52,12,FALSE)</f>
        <v>0.4064799833333339</v>
      </c>
      <c r="P50" s="96">
        <f>$B50*VLOOKUP($A50,Transpose_Avg_msg_adult!$A$1:$M$52,13,FALSE)</f>
        <v>0.435588642826087</v>
      </c>
      <c r="Q50" s="96"/>
      <c r="R50" s="96"/>
      <c r="S50" s="96">
        <f>$B50*VLOOKUP($A50,Transpose_Avg_msg_adult!$O$1:$AA$52,2,FALSE)</f>
        <v>0.42007764999999997</v>
      </c>
      <c r="T50" s="96">
        <f>$B50*VLOOKUP($A50,Transpose_Avg_msg_adult!$O$1:$AA$52,3,FALSE)</f>
        <v>0.38325745499999997</v>
      </c>
      <c r="U50" s="96">
        <f>$B50*VLOOKUP($A50,Transpose_Avg_msg_adult!$O$1:$AA$52,4,FALSE)</f>
        <v>0.40946425</v>
      </c>
      <c r="V50" s="96">
        <f>$B50*VLOOKUP($A50,Transpose_Avg_msg_adult!$O$1:$AA$52,5,FALSE)</f>
        <v>0.44672486499999997</v>
      </c>
      <c r="W50" s="96">
        <f>$B50*VLOOKUP($A50,Transpose_Avg_msg_adult!$O$1:$AA$52,6,FALSE)</f>
        <v>0.35805784999999996</v>
      </c>
      <c r="X50" s="96">
        <f>$B50*VLOOKUP($A50,Transpose_Avg_msg_adult!$O$1:$AA$52,7,FALSE)</f>
        <v>0.529881215</v>
      </c>
      <c r="Y50" s="96">
        <f>$B50*VLOOKUP($A50,Transpose_Avg_msg_adult!$O$1:$AA$52,8,FALSE)</f>
        <v>0.47449117999999996</v>
      </c>
      <c r="Z50" s="96">
        <f>$B50*VLOOKUP($A50,Transpose_Avg_msg_adult!$O$1:$AA$52,9,FALSE)</f>
        <v>0.52038511</v>
      </c>
      <c r="AA50" s="96">
        <f>$B50*VLOOKUP($A50,Transpose_Avg_msg_adult!$O$1:$AA$52,10,FALSE)</f>
        <v>0.350944345</v>
      </c>
      <c r="AB50" s="96">
        <f>$B50*VLOOKUP($A50,Transpose_Avg_msg_adult!$O$1:$AA$52,11,FALSE)</f>
        <v>0.39923711999999995</v>
      </c>
      <c r="AC50" s="96">
        <f>$B50*VLOOKUP($A50,Transpose_Avg_msg_adult!$O$1:$AA$52,12,FALSE)</f>
        <v>0.40371171499999997</v>
      </c>
      <c r="AD50" s="96">
        <f>$B50*VLOOKUP($A50,Transpose_Avg_msg_adult!$O$1:$AA$52,13,FALSE)</f>
        <v>0.445396385</v>
      </c>
    </row>
    <row r="51" spans="1:30" ht="15">
      <c r="A51" s="165" t="s">
        <v>288</v>
      </c>
      <c r="B51" s="166">
        <v>-0.501</v>
      </c>
      <c r="C51" s="93"/>
      <c r="D51" s="93"/>
      <c r="E51" s="96">
        <f>$B51*VLOOKUP($A51,Transpose_Avg_msg_adult!$A$1:$M$52,2,FALSE)</f>
        <v>-0.06105175562500016</v>
      </c>
      <c r="F51" s="96">
        <f>$B51*VLOOKUP($A51,Transpose_Avg_msg_adult!$A$1:$M$52,3,FALSE)</f>
        <v>-0.039656154</v>
      </c>
      <c r="G51" s="96">
        <f>$B51*VLOOKUP($A51,Transpose_Avg_msg_adult!$A$1:$M$52,4,FALSE)</f>
        <v>-0.04517871874999998</v>
      </c>
      <c r="H51" s="96">
        <f>$B51*VLOOKUP($A51,Transpose_Avg_msg_adult!$A$1:$M$52,5,FALSE)</f>
        <v>-0.049737923125000014</v>
      </c>
      <c r="I51" s="96">
        <f>$B51*VLOOKUP($A51,Transpose_Avg_msg_adult!$A$1:$M$52,6,FALSE)</f>
        <v>-0.05862178037500016</v>
      </c>
      <c r="J51" s="96">
        <f>$B51*VLOOKUP($A51,Transpose_Avg_msg_adult!$A$1:$M$52,7,FALSE)</f>
        <v>-0.050612648249999996</v>
      </c>
      <c r="K51" s="96">
        <f>$B51*VLOOKUP($A51,Transpose_Avg_msg_adult!$A$1:$M$52,8,FALSE)</f>
        <v>-0.05379491674999983</v>
      </c>
      <c r="L51" s="96">
        <f>$B51*VLOOKUP($A51,Transpose_Avg_msg_adult!$A$1:$M$52,9,FALSE)</f>
        <v>-0.05992369150000017</v>
      </c>
      <c r="M51" s="96">
        <f>$B51*VLOOKUP($A51,Transpose_Avg_msg_adult!$A$1:$M$52,10,FALSE)</f>
        <v>-0.049104283375000016</v>
      </c>
      <c r="N51" s="96">
        <f>$B51*VLOOKUP($A51,Transpose_Avg_msg_adult!$A$1:$M$52,11,FALSE)</f>
        <v>-0.057868234624999834</v>
      </c>
      <c r="O51" s="96">
        <f>$B51*VLOOKUP($A51,Transpose_Avg_msg_adult!$A$1:$M$52,12,FALSE)</f>
        <v>-0.04710147325000002</v>
      </c>
      <c r="P51" s="96">
        <f>$B51*VLOOKUP($A51,Transpose_Avg_msg_adult!$A$1:$M$52,13,FALSE)</f>
        <v>-0.04417247295652175</v>
      </c>
      <c r="Q51" s="96"/>
      <c r="R51" s="96"/>
      <c r="S51" s="96">
        <f>$B51*VLOOKUP($A51,Transpose_Avg_msg_adult!$O$1:$AA$52,2,FALSE)</f>
        <v>-0.061904562</v>
      </c>
      <c r="T51" s="96">
        <f>$B51*VLOOKUP($A51,Transpose_Avg_msg_adult!$O$1:$AA$52,3,FALSE)</f>
        <v>-0.044451726</v>
      </c>
      <c r="U51" s="96">
        <f>$B51*VLOOKUP($A51,Transpose_Avg_msg_adult!$O$1:$AA$52,4,FALSE)</f>
        <v>-0.046955223</v>
      </c>
      <c r="V51" s="96">
        <f>$B51*VLOOKUP($A51,Transpose_Avg_msg_adult!$O$1:$AA$52,5,FALSE)</f>
        <v>-0.052795881</v>
      </c>
      <c r="W51" s="96">
        <f>$B51*VLOOKUP($A51,Transpose_Avg_msg_adult!$O$1:$AA$52,6,FALSE)</f>
        <v>-0.061072401</v>
      </c>
      <c r="X51" s="96">
        <f>$B51*VLOOKUP($A51,Transpose_Avg_msg_adult!$O$1:$AA$52,7,FALSE)</f>
        <v>-0.052969227</v>
      </c>
      <c r="Y51" s="96">
        <f>$B51*VLOOKUP($A51,Transpose_Avg_msg_adult!$O$1:$AA$52,8,FALSE)</f>
        <v>-0.057097968</v>
      </c>
      <c r="Z51" s="96">
        <f>$B51*VLOOKUP($A51,Transpose_Avg_msg_adult!$O$1:$AA$52,9,FALSE)</f>
        <v>-0.060379518</v>
      </c>
      <c r="AA51" s="96">
        <f>$B51*VLOOKUP($A51,Transpose_Avg_msg_adult!$O$1:$AA$52,10,FALSE)</f>
        <v>-0.048063435</v>
      </c>
      <c r="AB51" s="96">
        <f>$B51*VLOOKUP($A51,Transpose_Avg_msg_adult!$O$1:$AA$52,11,FALSE)</f>
        <v>-0.058577922</v>
      </c>
      <c r="AC51" s="96">
        <f>$B51*VLOOKUP($A51,Transpose_Avg_msg_adult!$O$1:$AA$52,12,FALSE)</f>
        <v>-0.051124044</v>
      </c>
      <c r="AD51" s="96">
        <f>$B51*VLOOKUP($A51,Transpose_Avg_msg_adult!$O$1:$AA$52,13,FALSE)</f>
        <v>-0.045351021000000005</v>
      </c>
    </row>
    <row r="52" spans="1:30" ht="15">
      <c r="A52" s="165" t="s">
        <v>289</v>
      </c>
      <c r="B52" s="166">
        <v>-14.68</v>
      </c>
      <c r="E52" s="96">
        <f>$B52*VLOOKUP($A52,Transpose_Avg_msg_adult!$A$1:$M$52,2,FALSE)</f>
        <v>-0.5401805716666671</v>
      </c>
      <c r="F52" s="96">
        <f>$B52*VLOOKUP($A52,Transpose_Avg_msg_adult!$A$1:$M$52,3,FALSE)</f>
        <v>-0.38143044</v>
      </c>
      <c r="G52" s="96">
        <f>$B52*VLOOKUP($A52,Transpose_Avg_msg_adult!$A$1:$M$52,4,FALSE)</f>
        <v>-0.4371349233333328</v>
      </c>
      <c r="H52" s="96">
        <f>$B52*VLOOKUP($A52,Transpose_Avg_msg_adult!$A$1:$M$52,5,FALSE)</f>
        <v>-0.3942161083333328</v>
      </c>
      <c r="I52" s="96">
        <f>$B52*VLOOKUP($A52,Transpose_Avg_msg_adult!$A$1:$M$52,6,FALSE)</f>
        <v>-0.40193044833333286</v>
      </c>
      <c r="J52" s="96">
        <f>$B52*VLOOKUP($A52,Transpose_Avg_msg_adult!$A$1:$M$52,7,FALSE)</f>
        <v>-0.385216045</v>
      </c>
      <c r="K52" s="96">
        <f>$B52*VLOOKUP($A52,Transpose_Avg_msg_adult!$A$1:$M$52,8,FALSE)</f>
        <v>-0.39596058166666714</v>
      </c>
      <c r="L52" s="96">
        <f>$B52*VLOOKUP($A52,Transpose_Avg_msg_adult!$A$1:$M$52,9,FALSE)</f>
        <v>-0.37464399833333284</v>
      </c>
      <c r="M52" s="96">
        <f>$B52*VLOOKUP($A52,Transpose_Avg_msg_adult!$A$1:$M$52,10,FALSE)</f>
        <v>-0.2920616583333328</v>
      </c>
      <c r="N52" s="96">
        <f>$B52*VLOOKUP($A52,Transpose_Avg_msg_adult!$A$1:$M$52,11,FALSE)</f>
        <v>-0.3501547</v>
      </c>
      <c r="O52" s="96">
        <f>$B52*VLOOKUP($A52,Transpose_Avg_msg_adult!$A$1:$M$52,12,FALSE)</f>
        <v>-0.42111598499999997</v>
      </c>
      <c r="P52" s="96">
        <f>$B52*VLOOKUP($A52,Transpose_Avg_msg_adult!$A$1:$M$52,13,FALSE)</f>
        <v>-0.4744461113043471</v>
      </c>
      <c r="S52" s="96">
        <f>$B52*VLOOKUP($A52,Transpose_Avg_msg_adult!$O$1:$AA$52,2,FALSE)</f>
        <v>-0.57576428</v>
      </c>
      <c r="T52" s="96">
        <f>$B52*VLOOKUP($A52,Transpose_Avg_msg_adult!$O$1:$AA$52,3,FALSE)</f>
        <v>-0.41835064</v>
      </c>
      <c r="U52" s="96">
        <f>$B52*VLOOKUP($A52,Transpose_Avg_msg_adult!$O$1:$AA$52,4,FALSE)</f>
        <v>-0.46065839999999997</v>
      </c>
      <c r="V52" s="96">
        <f>$B52*VLOOKUP($A52,Transpose_Avg_msg_adult!$O$1:$AA$52,5,FALSE)</f>
        <v>-0.39766651999999997</v>
      </c>
      <c r="W52" s="96">
        <f>$B52*VLOOKUP($A52,Transpose_Avg_msg_adult!$O$1:$AA$52,6,FALSE)</f>
        <v>-0.41722027999999994</v>
      </c>
      <c r="X52" s="96">
        <f>$B52*VLOOKUP($A52,Transpose_Avg_msg_adult!$O$1:$AA$52,7,FALSE)</f>
        <v>-0.4015714</v>
      </c>
      <c r="Y52" s="96">
        <f>$B52*VLOOKUP($A52,Transpose_Avg_msg_adult!$O$1:$AA$52,8,FALSE)</f>
        <v>-0.42745224000000004</v>
      </c>
      <c r="Z52" s="96">
        <f>$B52*VLOOKUP($A52,Transpose_Avg_msg_adult!$O$1:$AA$52,9,FALSE)</f>
        <v>-0.37865592</v>
      </c>
      <c r="AA52" s="96">
        <f>$B52*VLOOKUP($A52,Transpose_Avg_msg_adult!$O$1:$AA$52,10,FALSE)</f>
        <v>-0.31970104</v>
      </c>
      <c r="AB52" s="96">
        <f>$B52*VLOOKUP($A52,Transpose_Avg_msg_adult!$O$1:$AA$52,11,FALSE)</f>
        <v>-0.36321256</v>
      </c>
      <c r="AC52" s="96">
        <f>$B52*VLOOKUP($A52,Transpose_Avg_msg_adult!$O$1:$AA$52,12,FALSE)</f>
        <v>-0.43417568</v>
      </c>
      <c r="AD52" s="96">
        <f>$B52*VLOOKUP($A52,Transpose_Avg_msg_adult!$O$1:$AA$52,13,FALSE)</f>
        <v>-0.48621627999999995</v>
      </c>
    </row>
    <row r="53" spans="1:30" ht="15">
      <c r="A53" s="165" t="s">
        <v>290</v>
      </c>
      <c r="B53" s="166">
        <v>-7.541</v>
      </c>
      <c r="E53" s="96">
        <f>$B53*VLOOKUP($A53,Transpose_Avg_msg_adult!$A$1:$M$52,2,FALSE)</f>
        <v>-0.35490176879166646</v>
      </c>
      <c r="F53" s="96">
        <f>$B53*VLOOKUP($A53,Transpose_Avg_msg_adult!$A$1:$M$52,3,FALSE)</f>
        <v>-0.210687056375</v>
      </c>
      <c r="G53" s="96">
        <f>$B53*VLOOKUP($A53,Transpose_Avg_msg_adult!$A$1:$M$52,4,FALSE)</f>
        <v>-0.2434577287083336</v>
      </c>
      <c r="H53" s="96">
        <f>$B53*VLOOKUP($A53,Transpose_Avg_msg_adult!$A$1:$M$52,5,FALSE)</f>
        <v>-0.34570583350000006</v>
      </c>
      <c r="I53" s="96">
        <f>$B53*VLOOKUP($A53,Transpose_Avg_msg_adult!$A$1:$M$52,6,FALSE)</f>
        <v>-0.28642194779166646</v>
      </c>
      <c r="J53" s="96">
        <f>$B53*VLOOKUP($A53,Transpose_Avg_msg_adult!$A$1:$M$52,7,FALSE)</f>
        <v>-0.34210469179166647</v>
      </c>
      <c r="K53" s="96">
        <f>$B53*VLOOKUP($A53,Transpose_Avg_msg_adult!$A$1:$M$52,8,FALSE)</f>
        <v>-0.5420115744583336</v>
      </c>
      <c r="L53" s="96">
        <f>$B53*VLOOKUP($A53,Transpose_Avg_msg_adult!$A$1:$M$52,9,FALSE)</f>
        <v>-0.5993844450833336</v>
      </c>
      <c r="M53" s="96">
        <f>$B53*VLOOKUP($A53,Transpose_Avg_msg_adult!$A$1:$M$52,10,FALSE)</f>
        <v>-0.3119752547083336</v>
      </c>
      <c r="N53" s="96">
        <f>$B53*VLOOKUP($A53,Transpose_Avg_msg_adult!$A$1:$M$52,11,FALSE)</f>
        <v>-0.3766616385</v>
      </c>
      <c r="O53" s="96">
        <f>$B53*VLOOKUP($A53,Transpose_Avg_msg_adult!$A$1:$M$52,12,FALSE)</f>
        <v>-0.2619755968333336</v>
      </c>
      <c r="P53" s="96">
        <f>$B53*VLOOKUP($A53,Transpose_Avg_msg_adult!$A$1:$M$52,13,FALSE)</f>
        <v>-0.368687031</v>
      </c>
      <c r="S53" s="96">
        <f>$B53*VLOOKUP($A53,Transpose_Avg_msg_adult!$O$1:$AA$52,2,FALSE)</f>
        <v>-0.352421094</v>
      </c>
      <c r="T53" s="96">
        <f>$B53*VLOOKUP($A53,Transpose_Avg_msg_adult!$O$1:$AA$52,3,FALSE)</f>
        <v>-0.22786639700000003</v>
      </c>
      <c r="U53" s="96">
        <f>$B53*VLOOKUP($A53,Transpose_Avg_msg_adult!$O$1:$AA$52,4,FALSE)</f>
        <v>-0.242978561</v>
      </c>
      <c r="V53" s="96">
        <f>$B53*VLOOKUP($A53,Transpose_Avg_msg_adult!$O$1:$AA$52,5,FALSE)</f>
        <v>-0.357548974</v>
      </c>
      <c r="W53" s="96">
        <f>$B53*VLOOKUP($A53,Transpose_Avg_msg_adult!$O$1:$AA$52,6,FALSE)</f>
        <v>-0.281445202</v>
      </c>
      <c r="X53" s="96">
        <f>$B53*VLOOKUP($A53,Transpose_Avg_msg_adult!$O$1:$AA$52,7,FALSE)</f>
        <v>-0.334458432</v>
      </c>
      <c r="Y53" s="96">
        <f>$B53*VLOOKUP($A53,Transpose_Avg_msg_adult!$O$1:$AA$52,8,FALSE)</f>
        <v>-0.540682159</v>
      </c>
      <c r="Z53" s="96">
        <f>$B53*VLOOKUP($A53,Transpose_Avg_msg_adult!$O$1:$AA$52,9,FALSE)</f>
        <v>-0.616974456</v>
      </c>
      <c r="AA53" s="96">
        <f>$B53*VLOOKUP($A53,Transpose_Avg_msg_adult!$O$1:$AA$52,10,FALSE)</f>
        <v>-0.32776202400000004</v>
      </c>
      <c r="AB53" s="96">
        <f>$B53*VLOOKUP($A53,Transpose_Avg_msg_adult!$O$1:$AA$52,11,FALSE)</f>
        <v>-0.32408201600000003</v>
      </c>
      <c r="AC53" s="96">
        <f>$B53*VLOOKUP($A53,Transpose_Avg_msg_adult!$O$1:$AA$52,12,FALSE)</f>
        <v>-0.270865179</v>
      </c>
      <c r="AD53" s="96">
        <f>$B53*VLOOKUP($A53,Transpose_Avg_msg_adult!$O$1:$AA$52,13,FALSE)</f>
        <v>-0.37335491</v>
      </c>
    </row>
    <row r="54" spans="1:25" ht="15">
      <c r="A54" s="90" t="s">
        <v>353</v>
      </c>
      <c r="B54" s="166"/>
      <c r="Y54" s="96"/>
    </row>
    <row r="55" spans="1:2" ht="15">
      <c r="A55" s="165" t="s">
        <v>355</v>
      </c>
      <c r="B55" s="166">
        <v>0.143</v>
      </c>
    </row>
    <row r="56" spans="1:2" ht="15">
      <c r="A56" s="165" t="s">
        <v>352</v>
      </c>
      <c r="B56" s="166">
        <v>0.03499999999999999</v>
      </c>
    </row>
    <row r="57" spans="1:2" ht="15">
      <c r="A57" s="165" t="s">
        <v>354</v>
      </c>
      <c r="B57" s="166">
        <v>0.352</v>
      </c>
    </row>
    <row r="58" spans="1:2" ht="15">
      <c r="A58" s="165" t="s">
        <v>356</v>
      </c>
      <c r="B58" s="166">
        <v>0.602</v>
      </c>
    </row>
    <row r="59" spans="1:2" ht="15">
      <c r="A59" s="165" t="s">
        <v>357</v>
      </c>
      <c r="B59" s="166">
        <v>0.26</v>
      </c>
    </row>
    <row r="60" spans="1:2" ht="15">
      <c r="A60" s="165" t="s">
        <v>358</v>
      </c>
      <c r="B60" s="166">
        <v>0.249</v>
      </c>
    </row>
    <row r="61" spans="1:2" ht="15">
      <c r="A61" s="165" t="s">
        <v>359</v>
      </c>
      <c r="B61" s="166">
        <v>0.705</v>
      </c>
    </row>
    <row r="62" spans="1:2" ht="15">
      <c r="A62" s="165" t="s">
        <v>360</v>
      </c>
      <c r="B62" s="166">
        <v>0.07369999999999999</v>
      </c>
    </row>
    <row r="63" spans="1:2" ht="15">
      <c r="A63" s="165" t="s">
        <v>361</v>
      </c>
      <c r="B63" s="166">
        <v>0.489</v>
      </c>
    </row>
    <row r="64" spans="1:2" ht="15">
      <c r="A64" s="165" t="s">
        <v>362</v>
      </c>
      <c r="B64" s="166">
        <v>0.41400000000000003</v>
      </c>
    </row>
    <row r="65" spans="1:2" ht="15">
      <c r="A65" s="165" t="s">
        <v>363</v>
      </c>
      <c r="B65" s="166">
        <v>0.1568</v>
      </c>
    </row>
    <row r="66" spans="1:2" ht="15">
      <c r="A66" s="170" t="s">
        <v>364</v>
      </c>
      <c r="B66" s="166">
        <v>-0.5619999999999999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E481162-236F-4A73-99CD-065E4786B576}">
  <dimension ref="A2:L66"/>
  <sheetViews>
    <sheetView workbookViewId="0" topLeftCell="A1">
      <selection pane="topLeft" activeCell="K9" sqref="K8:L9"/>
    </sheetView>
  </sheetViews>
  <sheetFormatPr defaultColWidth="8.66428571428571" defaultRowHeight="14"/>
  <cols>
    <col min="1" max="1" width="19.5714285714286" style="165" customWidth="1"/>
    <col min="2" max="5" width="10.5714285714286" style="165" customWidth="1"/>
    <col min="6" max="9" width="8.71428571428571" style="165"/>
    <col min="10" max="10" width="11.8571428571429" style="165" bestFit="1" customWidth="1"/>
    <col min="11" max="16384" width="8.71428571428571" style="165"/>
  </cols>
  <sheetData>
    <row r="2" spans="1:1" ht="16">
      <c r="A2" s="164" t="s">
        <v>416</v>
      </c>
    </row>
    <row r="3" spans="1:12" ht="14">
      <c r="A3" s="282" t="s">
        <v>342</v>
      </c>
      <c r="B3" s="283" t="s">
        <v>343</v>
      </c>
      <c r="C3" s="283" t="s">
        <v>344</v>
      </c>
      <c r="D3" s="283" t="s">
        <v>345</v>
      </c>
      <c r="E3" s="283" t="s">
        <v>346</v>
      </c>
      <c r="J3" s="282" t="s">
        <v>342</v>
      </c>
      <c r="K3" s="283" t="s">
        <v>343</v>
      </c>
      <c r="L3" s="283" t="s">
        <v>345</v>
      </c>
    </row>
    <row r="4" spans="1:12" ht="14">
      <c r="A4" s="165" t="s">
        <v>347</v>
      </c>
      <c r="B4" s="166" t="s">
        <v>348</v>
      </c>
      <c r="C4" s="166" t="s">
        <v>349</v>
      </c>
      <c r="D4" s="166" t="s">
        <v>350</v>
      </c>
      <c r="E4" s="166" t="s">
        <v>349</v>
      </c>
      <c r="J4" s="165" t="s">
        <v>347</v>
      </c>
      <c r="K4" s="166" t="s">
        <v>348</v>
      </c>
      <c r="L4" s="166" t="s">
        <v>350</v>
      </c>
    </row>
    <row r="5" spans="1:12" ht="14">
      <c r="A5" s="282" t="s">
        <v>342</v>
      </c>
      <c r="B5" s="283" t="s">
        <v>342</v>
      </c>
      <c r="C5" s="283" t="s">
        <v>342</v>
      </c>
      <c r="D5" s="283" t="s">
        <v>342</v>
      </c>
      <c r="E5" s="283" t="s">
        <v>342</v>
      </c>
      <c r="J5" s="282" t="s">
        <v>342</v>
      </c>
      <c r="K5" s="283" t="s">
        <v>342</v>
      </c>
      <c r="L5" s="283" t="s">
        <v>342</v>
      </c>
    </row>
    <row r="6" spans="1:12" ht="14">
      <c r="A6" s="165" t="s">
        <v>219</v>
      </c>
      <c r="B6" s="166" t="s">
        <v>342</v>
      </c>
      <c r="C6" s="166" t="s">
        <v>342</v>
      </c>
      <c r="D6" s="166" t="s">
        <v>342</v>
      </c>
      <c r="E6" s="166" t="s">
        <v>342</v>
      </c>
      <c r="J6" s="165" t="s">
        <v>219</v>
      </c>
      <c r="K6" s="166" t="s">
        <v>342</v>
      </c>
      <c r="L6" s="166" t="s">
        <v>342</v>
      </c>
    </row>
    <row r="7" spans="1:12" ht="14">
      <c r="A7" s="165" t="s">
        <v>236</v>
      </c>
      <c r="B7" s="166">
        <v>-0.315003014898247</v>
      </c>
      <c r="C7" s="166">
        <v>0.114028316473841</v>
      </c>
      <c r="D7" s="166">
        <v>-0.319719680555153</v>
      </c>
      <c r="E7" s="166">
        <v>0.115608554905905</v>
      </c>
      <c r="J7" s="165" t="s">
        <v>236</v>
      </c>
      <c r="K7" s="166">
        <v>-0.315003014898247</v>
      </c>
      <c r="L7" s="166">
        <v>-0.319719680555153</v>
      </c>
    </row>
    <row r="8" spans="1:12" ht="14">
      <c r="A8" s="165" t="s">
        <v>244</v>
      </c>
      <c r="B8" s="166"/>
      <c r="C8" s="166"/>
      <c r="D8" s="166"/>
      <c r="E8" s="166"/>
      <c r="J8" s="165" t="s">
        <v>244</v>
      </c>
      <c r="K8" s="166"/>
      <c r="L8" s="166"/>
    </row>
    <row r="9" spans="1:12" ht="14">
      <c r="A9" s="165" t="s">
        <v>247</v>
      </c>
      <c r="B9" s="166"/>
      <c r="C9" s="166"/>
      <c r="D9" s="166"/>
      <c r="E9" s="166"/>
      <c r="J9" s="165" t="s">
        <v>247</v>
      </c>
      <c r="K9" s="166"/>
      <c r="L9" s="166"/>
    </row>
    <row r="10" spans="1:12" ht="14">
      <c r="A10" s="165" t="s">
        <v>251</v>
      </c>
      <c r="B10" s="166"/>
      <c r="C10" s="166"/>
      <c r="D10" s="166"/>
      <c r="E10" s="166"/>
      <c r="J10" s="165" t="s">
        <v>251</v>
      </c>
      <c r="K10" s="166"/>
      <c r="L10" s="166"/>
    </row>
    <row r="11" spans="1:12" ht="14">
      <c r="A11" s="165" t="s">
        <v>255</v>
      </c>
      <c r="B11" s="166"/>
      <c r="C11" s="166"/>
      <c r="D11" s="166"/>
      <c r="E11" s="166"/>
      <c r="J11" s="165" t="s">
        <v>255</v>
      </c>
      <c r="K11" s="166"/>
      <c r="L11" s="166"/>
    </row>
    <row r="12" spans="1:12" ht="14">
      <c r="A12" s="165" t="s">
        <v>259</v>
      </c>
      <c r="B12" s="166"/>
      <c r="C12" s="166"/>
      <c r="D12" s="166"/>
      <c r="E12" s="166"/>
      <c r="J12" s="165" t="s">
        <v>259</v>
      </c>
      <c r="K12" s="166"/>
      <c r="L12" s="166"/>
    </row>
    <row r="13" spans="1:12" ht="14">
      <c r="A13" s="165" t="s">
        <v>298</v>
      </c>
      <c r="B13" s="166"/>
      <c r="C13" s="166"/>
      <c r="D13" s="166"/>
      <c r="E13" s="166"/>
      <c r="J13" s="165" t="s">
        <v>298</v>
      </c>
      <c r="K13" s="166"/>
      <c r="L13" s="166"/>
    </row>
    <row r="14" spans="1:12" ht="14">
      <c r="A14" s="165" t="s">
        <v>301</v>
      </c>
      <c r="B14" s="166"/>
      <c r="C14" s="166"/>
      <c r="D14" s="166"/>
      <c r="E14" s="166"/>
      <c r="J14" s="165" t="s">
        <v>301</v>
      </c>
      <c r="K14" s="166"/>
      <c r="L14" s="166"/>
    </row>
    <row r="15" spans="1:12" ht="14">
      <c r="A15" s="165" t="s">
        <v>304</v>
      </c>
      <c r="B15" s="166"/>
      <c r="C15" s="166"/>
      <c r="D15" s="166"/>
      <c r="E15" s="166"/>
      <c r="J15" s="165" t="s">
        <v>304</v>
      </c>
      <c r="K15" s="166"/>
      <c r="L15" s="166"/>
    </row>
    <row r="16" spans="1:12" ht="14">
      <c r="A16" s="165" t="s">
        <v>293</v>
      </c>
      <c r="B16" s="166"/>
      <c r="C16" s="166"/>
      <c r="D16" s="166"/>
      <c r="E16" s="166"/>
      <c r="J16" s="165" t="s">
        <v>293</v>
      </c>
      <c r="K16" s="166"/>
      <c r="L16" s="166"/>
    </row>
    <row r="17" spans="1:12" ht="14">
      <c r="A17" s="165" t="s">
        <v>305</v>
      </c>
      <c r="B17" s="166"/>
      <c r="C17" s="166"/>
      <c r="D17" s="166"/>
      <c r="E17" s="166"/>
      <c r="J17" s="165" t="s">
        <v>305</v>
      </c>
      <c r="K17" s="166"/>
      <c r="L17" s="166"/>
    </row>
    <row r="18" spans="1:12" ht="14">
      <c r="A18" s="165" t="s">
        <v>306</v>
      </c>
      <c r="B18" s="166">
        <v>0.320791913490665</v>
      </c>
      <c r="C18" s="166">
        <v>0.12992370074503</v>
      </c>
      <c r="D18" s="166">
        <v>0.32048339970914</v>
      </c>
      <c r="E18" s="166">
        <v>0.130501220651774</v>
      </c>
      <c r="J18" s="165" t="s">
        <v>306</v>
      </c>
      <c r="K18" s="166">
        <v>0.320791913490665</v>
      </c>
      <c r="L18" s="166">
        <v>0.32048339970914</v>
      </c>
    </row>
    <row r="19" spans="1:12" ht="14">
      <c r="A19" s="165" t="s">
        <v>307</v>
      </c>
      <c r="B19" s="166"/>
      <c r="C19" s="166"/>
      <c r="D19" s="166"/>
      <c r="E19" s="166"/>
      <c r="J19" s="165" t="s">
        <v>307</v>
      </c>
      <c r="K19" s="166"/>
      <c r="L19" s="166"/>
    </row>
    <row r="20" spans="1:12" ht="14">
      <c r="A20" s="165" t="s">
        <v>308</v>
      </c>
      <c r="B20" s="166"/>
      <c r="C20" s="166"/>
      <c r="D20" s="166"/>
      <c r="E20" s="166"/>
      <c r="J20" s="165" t="s">
        <v>308</v>
      </c>
      <c r="K20" s="166"/>
      <c r="L20" s="166"/>
    </row>
    <row r="21" spans="1:12" ht="14">
      <c r="A21" s="165" t="s">
        <v>309</v>
      </c>
      <c r="B21" s="166">
        <v>-0.270217603833191</v>
      </c>
      <c r="C21" s="166">
        <v>0.205651111555339</v>
      </c>
      <c r="D21" s="166"/>
      <c r="E21" s="166"/>
      <c r="J21" s="165" t="s">
        <v>309</v>
      </c>
      <c r="K21" s="166">
        <v>-0.270217603833191</v>
      </c>
      <c r="L21" s="166"/>
    </row>
    <row r="22" spans="1:12" ht="14">
      <c r="A22" s="165" t="s">
        <v>310</v>
      </c>
      <c r="B22" s="166"/>
      <c r="C22" s="166"/>
      <c r="D22" s="166"/>
      <c r="E22" s="166"/>
      <c r="J22" s="165" t="s">
        <v>310</v>
      </c>
      <c r="K22" s="166"/>
      <c r="L22" s="166"/>
    </row>
    <row r="23" spans="1:12" ht="14">
      <c r="A23" s="165" t="s">
        <v>317</v>
      </c>
      <c r="B23" s="166"/>
      <c r="C23" s="166"/>
      <c r="D23" s="166"/>
      <c r="E23" s="166"/>
      <c r="J23" s="165" t="s">
        <v>317</v>
      </c>
      <c r="K23" s="166"/>
      <c r="L23" s="166"/>
    </row>
    <row r="24" spans="1:12" ht="14">
      <c r="A24" s="165" t="s">
        <v>318</v>
      </c>
      <c r="B24" s="166"/>
      <c r="C24" s="166"/>
      <c r="D24" s="166"/>
      <c r="E24" s="166"/>
      <c r="J24" s="165" t="s">
        <v>318</v>
      </c>
      <c r="K24" s="166"/>
      <c r="L24" s="166"/>
    </row>
    <row r="25" spans="1:12" ht="14">
      <c r="A25" s="165" t="s">
        <v>319</v>
      </c>
      <c r="B25" s="166"/>
      <c r="C25" s="166"/>
      <c r="D25" s="166"/>
      <c r="E25" s="166"/>
      <c r="J25" s="165" t="s">
        <v>319</v>
      </c>
      <c r="K25" s="166"/>
      <c r="L25" s="166"/>
    </row>
    <row r="26" spans="1:12" ht="14">
      <c r="A26" s="165" t="s">
        <v>316</v>
      </c>
      <c r="B26" s="166">
        <v>0.215066836388313</v>
      </c>
      <c r="C26" s="166">
        <v>0.0822645450002388</v>
      </c>
      <c r="D26" s="166">
        <v>0.248714701482266</v>
      </c>
      <c r="E26" s="166">
        <v>0.0784465233274204</v>
      </c>
      <c r="J26" s="165" t="s">
        <v>316</v>
      </c>
      <c r="K26" s="166">
        <v>0.215066836388313</v>
      </c>
      <c r="L26" s="166">
        <v>0.248714701482266</v>
      </c>
    </row>
    <row r="27" spans="1:12" ht="14">
      <c r="A27" s="165" t="s">
        <v>329</v>
      </c>
      <c r="B27" s="166"/>
      <c r="C27" s="166"/>
      <c r="D27" s="166"/>
      <c r="E27" s="166"/>
      <c r="J27" s="165" t="s">
        <v>329</v>
      </c>
      <c r="K27" s="166"/>
      <c r="L27" s="166"/>
    </row>
    <row r="28" spans="1:12" ht="14">
      <c r="A28" s="165" t="s">
        <v>322</v>
      </c>
      <c r="B28" s="166"/>
      <c r="C28" s="166"/>
      <c r="D28" s="166"/>
      <c r="E28" s="166"/>
      <c r="J28" s="165" t="s">
        <v>322</v>
      </c>
      <c r="K28" s="166"/>
      <c r="L28" s="166"/>
    </row>
    <row r="29" spans="1:12" ht="14">
      <c r="A29" s="165" t="s">
        <v>323</v>
      </c>
      <c r="B29" s="166"/>
      <c r="C29" s="166"/>
      <c r="D29" s="166"/>
      <c r="E29" s="166"/>
      <c r="J29" s="165" t="s">
        <v>323</v>
      </c>
      <c r="K29" s="166"/>
      <c r="L29" s="166"/>
    </row>
    <row r="30" spans="1:12" ht="14">
      <c r="A30" s="165" t="s">
        <v>324</v>
      </c>
      <c r="B30" s="166"/>
      <c r="C30" s="166"/>
      <c r="D30" s="166"/>
      <c r="E30" s="166"/>
      <c r="J30" s="165" t="s">
        <v>324</v>
      </c>
      <c r="K30" s="166"/>
      <c r="L30" s="166"/>
    </row>
    <row r="31" spans="1:12" ht="14">
      <c r="A31" s="165" t="s">
        <v>313</v>
      </c>
      <c r="B31" s="166"/>
      <c r="C31" s="166"/>
      <c r="D31" s="166"/>
      <c r="E31" s="166"/>
      <c r="J31" s="165" t="s">
        <v>313</v>
      </c>
      <c r="K31" s="166"/>
      <c r="L31" s="166"/>
    </row>
    <row r="32" spans="1:12" ht="14">
      <c r="A32" s="165" t="s">
        <v>312</v>
      </c>
      <c r="B32" s="166"/>
      <c r="C32" s="166"/>
      <c r="D32" s="166"/>
      <c r="E32" s="166"/>
      <c r="J32" s="165" t="s">
        <v>312</v>
      </c>
      <c r="K32" s="166"/>
      <c r="L32" s="166"/>
    </row>
    <row r="33" spans="1:12" ht="14">
      <c r="A33" s="165" t="s">
        <v>314</v>
      </c>
      <c r="B33" s="166"/>
      <c r="C33" s="166"/>
      <c r="D33" s="166"/>
      <c r="E33" s="166"/>
      <c r="J33" s="165" t="s">
        <v>314</v>
      </c>
      <c r="K33" s="166"/>
      <c r="L33" s="166"/>
    </row>
    <row r="34" spans="1:12" ht="14">
      <c r="A34" s="165" t="s">
        <v>315</v>
      </c>
      <c r="B34" s="166"/>
      <c r="C34" s="166"/>
      <c r="D34" s="166"/>
      <c r="E34" s="166"/>
      <c r="J34" s="165" t="s">
        <v>315</v>
      </c>
      <c r="K34" s="166"/>
      <c r="L34" s="166"/>
    </row>
    <row r="35" spans="1:12" ht="14">
      <c r="A35" s="165" t="s">
        <v>320</v>
      </c>
      <c r="B35" s="166"/>
      <c r="C35" s="166"/>
      <c r="D35" s="166"/>
      <c r="E35" s="166"/>
      <c r="J35" s="165" t="s">
        <v>320</v>
      </c>
      <c r="K35" s="166"/>
      <c r="L35" s="166"/>
    </row>
    <row r="36" spans="1:12" ht="14">
      <c r="A36" s="165" t="s">
        <v>321</v>
      </c>
      <c r="B36" s="166"/>
      <c r="C36" s="166"/>
      <c r="D36" s="166"/>
      <c r="E36" s="166"/>
      <c r="J36" s="165" t="s">
        <v>321</v>
      </c>
      <c r="K36" s="166"/>
      <c r="L36" s="166"/>
    </row>
    <row r="37" spans="1:12" ht="14">
      <c r="A37" s="165" t="s">
        <v>332</v>
      </c>
      <c r="B37" s="166"/>
      <c r="C37" s="166"/>
      <c r="D37" s="166"/>
      <c r="E37" s="166"/>
      <c r="J37" s="165" t="s">
        <v>332</v>
      </c>
      <c r="K37" s="166"/>
      <c r="L37" s="166"/>
    </row>
    <row r="38" spans="1:12" ht="14">
      <c r="A38" s="165" t="s">
        <v>292</v>
      </c>
      <c r="B38" s="166"/>
      <c r="C38" s="166"/>
      <c r="D38" s="166"/>
      <c r="E38" s="166"/>
      <c r="J38" s="165" t="s">
        <v>292</v>
      </c>
      <c r="K38" s="166"/>
      <c r="L38" s="166"/>
    </row>
    <row r="39" spans="1:12" ht="14">
      <c r="A39" s="165" t="s">
        <v>263</v>
      </c>
      <c r="B39" s="166"/>
      <c r="C39" s="166"/>
      <c r="D39" s="166"/>
      <c r="E39" s="166"/>
      <c r="J39" s="165" t="s">
        <v>263</v>
      </c>
      <c r="K39" s="166"/>
      <c r="L39" s="166"/>
    </row>
    <row r="40" spans="1:12" ht="14">
      <c r="A40" s="165" t="s">
        <v>267</v>
      </c>
      <c r="B40" s="166">
        <v>16.8608600366363</v>
      </c>
      <c r="C40" s="166">
        <v>4.37153237192267</v>
      </c>
      <c r="D40" s="166">
        <v>19.0645794171081</v>
      </c>
      <c r="E40" s="166">
        <v>4.20953358779062</v>
      </c>
      <c r="J40" s="165" t="s">
        <v>267</v>
      </c>
      <c r="K40" s="166">
        <v>16.8608600366363</v>
      </c>
      <c r="L40" s="166">
        <v>19.0645794171081</v>
      </c>
    </row>
    <row r="41" spans="1:12" ht="14">
      <c r="A41" s="165" t="s">
        <v>271</v>
      </c>
      <c r="B41" s="166">
        <v>-2.40685959981799</v>
      </c>
      <c r="C41" s="166">
        <v>1.29316918171103</v>
      </c>
      <c r="D41" s="166"/>
      <c r="E41" s="166"/>
      <c r="J41" s="165" t="s">
        <v>271</v>
      </c>
      <c r="K41" s="166">
        <v>-2.40685959981799</v>
      </c>
      <c r="L41" s="166"/>
    </row>
    <row r="42" spans="1:12" ht="14">
      <c r="A42" s="165" t="s">
        <v>291</v>
      </c>
      <c r="B42" s="166"/>
      <c r="C42" s="166"/>
      <c r="D42" s="166"/>
      <c r="E42" s="166"/>
      <c r="J42" s="165" t="s">
        <v>291</v>
      </c>
      <c r="K42" s="166"/>
      <c r="L42" s="166"/>
    </row>
    <row r="43" spans="1:12" ht="14">
      <c r="A43" s="165" t="s">
        <v>275</v>
      </c>
      <c r="B43" s="166">
        <v>-43.31052483109</v>
      </c>
      <c r="C43" s="166">
        <v>18.9349831610137</v>
      </c>
      <c r="D43" s="166">
        <v>-43.2765111003499</v>
      </c>
      <c r="E43" s="166">
        <v>19.1316229315073</v>
      </c>
      <c r="J43" s="165" t="s">
        <v>275</v>
      </c>
      <c r="K43" s="166">
        <v>-43.31052483109</v>
      </c>
      <c r="L43" s="166">
        <v>-43.2765111003499</v>
      </c>
    </row>
    <row r="44" spans="1:12" ht="14">
      <c r="A44" s="165" t="s">
        <v>279</v>
      </c>
      <c r="B44" s="166"/>
      <c r="C44" s="166"/>
      <c r="D44" s="166"/>
      <c r="E44" s="166"/>
      <c r="J44" s="165" t="s">
        <v>279</v>
      </c>
      <c r="K44" s="166"/>
      <c r="L44" s="166"/>
    </row>
    <row r="45" spans="1:12" ht="14">
      <c r="A45" s="165" t="s">
        <v>282</v>
      </c>
      <c r="B45" s="166"/>
      <c r="C45" s="166"/>
      <c r="D45" s="166"/>
      <c r="E45" s="166"/>
      <c r="J45" s="165" t="s">
        <v>282</v>
      </c>
      <c r="K45" s="166"/>
      <c r="L45" s="166"/>
    </row>
    <row r="46" spans="1:12" ht="14">
      <c r="A46" s="165" t="s">
        <v>285</v>
      </c>
      <c r="B46" s="166"/>
      <c r="C46" s="166"/>
      <c r="D46" s="166"/>
      <c r="E46" s="166"/>
      <c r="J46" s="165" t="s">
        <v>285</v>
      </c>
      <c r="K46" s="166"/>
      <c r="L46" s="166"/>
    </row>
    <row r="47" spans="1:12" ht="14">
      <c r="A47" s="165" t="s">
        <v>288</v>
      </c>
      <c r="B47" s="166"/>
      <c r="C47" s="166"/>
      <c r="D47" s="166"/>
      <c r="E47" s="166"/>
      <c r="J47" s="165" t="s">
        <v>288</v>
      </c>
      <c r="K47" s="166"/>
      <c r="L47" s="166"/>
    </row>
    <row r="48" spans="1:12" ht="14">
      <c r="A48" s="165" t="s">
        <v>289</v>
      </c>
      <c r="B48" s="166"/>
      <c r="C48" s="166"/>
      <c r="D48" s="166"/>
      <c r="E48" s="166"/>
      <c r="J48" s="165" t="s">
        <v>289</v>
      </c>
      <c r="K48" s="166"/>
      <c r="L48" s="166"/>
    </row>
    <row r="49" spans="1:12" ht="14">
      <c r="A49" s="165" t="s">
        <v>290</v>
      </c>
      <c r="B49" s="166"/>
      <c r="C49" s="166"/>
      <c r="D49" s="166"/>
      <c r="E49" s="166"/>
      <c r="J49" s="165" t="s">
        <v>290</v>
      </c>
      <c r="K49" s="166"/>
      <c r="L49" s="166"/>
    </row>
    <row r="50" spans="1:12" ht="14">
      <c r="A50" s="165" t="s">
        <v>352</v>
      </c>
      <c r="B50" s="166">
        <v>0.789073649608833</v>
      </c>
      <c r="C50" s="166">
        <v>0.233198540871639</v>
      </c>
      <c r="D50" s="166">
        <v>0.385627229234537</v>
      </c>
      <c r="E50" s="166">
        <v>0.104560106669339</v>
      </c>
      <c r="J50" s="90" t="s">
        <v>353</v>
      </c>
      <c r="K50" s="27"/>
      <c r="L50" s="27"/>
    </row>
    <row r="51" spans="1:12" ht="14">
      <c r="A51" s="165" t="s">
        <v>354</v>
      </c>
      <c r="B51" s="166">
        <v>0.771078206453629</v>
      </c>
      <c r="C51" s="166">
        <v>0.126980678247556</v>
      </c>
      <c r="D51" s="166">
        <v>0.579864674285888</v>
      </c>
      <c r="E51" s="166">
        <v>0.0797963484839464</v>
      </c>
      <c r="J51" s="165" t="s">
        <v>355</v>
      </c>
      <c r="K51" s="175">
        <f>B61+0</f>
        <v>0.0670391844930634</v>
      </c>
      <c r="L51" s="175">
        <f>D61+0</f>
        <v>-0.448047609051508</v>
      </c>
    </row>
    <row r="52" spans="1:12" ht="14">
      <c r="A52" s="165" t="s">
        <v>356</v>
      </c>
      <c r="B52" s="166">
        <v>0.775130600774458</v>
      </c>
      <c r="C52" s="166">
        <v>0.149124110596334</v>
      </c>
      <c r="D52" s="166">
        <v>0.562577618373703</v>
      </c>
      <c r="E52" s="166">
        <v>0.104713946653494</v>
      </c>
      <c r="J52" s="165" t="s">
        <v>352</v>
      </c>
      <c r="K52" s="175">
        <f>$K$51+B50</f>
        <v>0.8561128341018964</v>
      </c>
      <c r="L52" s="175">
        <f>$L$51+D50</f>
        <v>-0.06242037981697096</v>
      </c>
    </row>
    <row r="53" spans="1:12" ht="14">
      <c r="A53" s="165" t="s">
        <v>357</v>
      </c>
      <c r="B53" s="166">
        <v>-0.00647228313587388</v>
      </c>
      <c r="C53" s="166">
        <v>0.0867578461070229</v>
      </c>
      <c r="D53" s="166">
        <v>0.119888519856588</v>
      </c>
      <c r="E53" s="166">
        <v>0.0452850664614026</v>
      </c>
      <c r="J53" s="165" t="s">
        <v>354</v>
      </c>
      <c r="K53" s="175">
        <f t="shared" si="0" ref="K53:K62">$K$51+B51</f>
        <v>0.8381173909466924</v>
      </c>
      <c r="L53" s="175">
        <f t="shared" si="1" ref="L53:L62">$L$51+D51</f>
        <v>0.13181706523437997</v>
      </c>
    </row>
    <row r="54" spans="1:12" ht="14">
      <c r="A54" s="165" t="s">
        <v>358</v>
      </c>
      <c r="B54" s="166">
        <v>0.476099575206529</v>
      </c>
      <c r="C54" s="166">
        <v>0.111000675551534</v>
      </c>
      <c r="D54" s="166">
        <v>0.460797110426689</v>
      </c>
      <c r="E54" s="166">
        <v>0.112816236683853</v>
      </c>
      <c r="J54" s="165" t="s">
        <v>356</v>
      </c>
      <c r="K54" s="175">
        <f t="shared" si="0"/>
        <v>0.8421697852675214</v>
      </c>
      <c r="L54" s="175">
        <f t="shared" si="1"/>
        <v>0.11453000932219504</v>
      </c>
    </row>
    <row r="55" spans="1:12" ht="14">
      <c r="A55" s="165" t="s">
        <v>359</v>
      </c>
      <c r="B55" s="166">
        <v>0.37436363488936</v>
      </c>
      <c r="C55" s="166">
        <v>0.0755603853575142</v>
      </c>
      <c r="D55" s="166">
        <v>0.384872578206047</v>
      </c>
      <c r="E55" s="166">
        <v>0.0785495774133818</v>
      </c>
      <c r="J55" s="165" t="s">
        <v>357</v>
      </c>
      <c r="K55" s="175">
        <f t="shared" si="0"/>
        <v>0.06056690135718952</v>
      </c>
      <c r="L55" s="175">
        <f t="shared" si="1"/>
        <v>-0.32815908919492</v>
      </c>
    </row>
    <row r="56" spans="1:12" ht="14">
      <c r="A56" s="165" t="s">
        <v>360</v>
      </c>
      <c r="B56" s="166">
        <v>0.284841041311521</v>
      </c>
      <c r="C56" s="166">
        <v>0.0777319691443815</v>
      </c>
      <c r="D56" s="166">
        <v>0.293414988578533</v>
      </c>
      <c r="E56" s="166">
        <v>0.0787096774176835</v>
      </c>
      <c r="J56" s="165" t="s">
        <v>358</v>
      </c>
      <c r="K56" s="175">
        <f t="shared" si="0"/>
        <v>0.5431387596995925</v>
      </c>
      <c r="L56" s="175">
        <f t="shared" si="1"/>
        <v>0.01274950137518105</v>
      </c>
    </row>
    <row r="57" spans="1:12" ht="14">
      <c r="A57" s="165" t="s">
        <v>361</v>
      </c>
      <c r="B57" s="166">
        <v>0.769442969327394</v>
      </c>
      <c r="C57" s="166">
        <v>0.190160347168589</v>
      </c>
      <c r="D57" s="166">
        <v>0.47550737648341</v>
      </c>
      <c r="E57" s="166">
        <v>0.11898202007159</v>
      </c>
      <c r="J57" s="165" t="s">
        <v>359</v>
      </c>
      <c r="K57" s="175">
        <f t="shared" si="0"/>
        <v>0.4414028193824234</v>
      </c>
      <c r="L57" s="175">
        <f t="shared" si="1"/>
        <v>-0.063175030845461</v>
      </c>
    </row>
    <row r="58" spans="1:12" ht="14">
      <c r="A58" s="165" t="s">
        <v>362</v>
      </c>
      <c r="B58" s="166">
        <v>0.22398390128466</v>
      </c>
      <c r="C58" s="166">
        <v>0.0979052210880868</v>
      </c>
      <c r="D58" s="166">
        <v>0.186017782224084</v>
      </c>
      <c r="E58" s="166">
        <v>0.102555428764007</v>
      </c>
      <c r="J58" s="165" t="s">
        <v>360</v>
      </c>
      <c r="K58" s="175">
        <f t="shared" si="0"/>
        <v>0.3518802258045844</v>
      </c>
      <c r="L58" s="175">
        <f t="shared" si="1"/>
        <v>-0.154632620472975</v>
      </c>
    </row>
    <row r="59" spans="1:12" ht="14">
      <c r="A59" s="165" t="s">
        <v>363</v>
      </c>
      <c r="B59" s="166">
        <v>0.35580137068179</v>
      </c>
      <c r="C59" s="166">
        <v>0.099897786383118</v>
      </c>
      <c r="D59" s="166">
        <v>0.237410868874122</v>
      </c>
      <c r="E59" s="166">
        <v>0.0678362382357442</v>
      </c>
      <c r="J59" s="165" t="s">
        <v>361</v>
      </c>
      <c r="K59" s="175">
        <f t="shared" si="0"/>
        <v>0.8364821538204574</v>
      </c>
      <c r="L59" s="175">
        <f t="shared" si="1"/>
        <v>0.027459767431902038</v>
      </c>
    </row>
    <row r="60" spans="1:12" ht="14">
      <c r="A60" s="165" t="s">
        <v>364</v>
      </c>
      <c r="B60" s="166">
        <v>0.213322367938462</v>
      </c>
      <c r="C60" s="166">
        <v>0.135016795627468</v>
      </c>
      <c r="D60" s="166">
        <v>0.340560848692088</v>
      </c>
      <c r="E60" s="166">
        <v>0.121405579837874</v>
      </c>
      <c r="J60" s="165" t="s">
        <v>362</v>
      </c>
      <c r="K60" s="175">
        <f t="shared" si="0"/>
        <v>0.2910230857777234</v>
      </c>
      <c r="L60" s="175">
        <f t="shared" si="1"/>
        <v>-0.262029826827424</v>
      </c>
    </row>
    <row r="61" spans="1:12" ht="14">
      <c r="A61" s="165" t="s">
        <v>365</v>
      </c>
      <c r="B61" s="166">
        <v>0.0670391844930634</v>
      </c>
      <c r="C61" s="166">
        <v>0.458474372694718</v>
      </c>
      <c r="D61" s="166">
        <v>-0.448047609051508</v>
      </c>
      <c r="E61" s="166">
        <v>0.344348646407555</v>
      </c>
      <c r="J61" s="165" t="s">
        <v>363</v>
      </c>
      <c r="K61" s="175">
        <f t="shared" si="0"/>
        <v>0.4228405551748534</v>
      </c>
      <c r="L61" s="175">
        <f t="shared" si="1"/>
        <v>-0.21063674017738598</v>
      </c>
    </row>
    <row r="62" spans="1:12" ht="14">
      <c r="A62" s="165" t="s">
        <v>342</v>
      </c>
      <c r="B62" s="166" t="s">
        <v>342</v>
      </c>
      <c r="C62" s="166" t="s">
        <v>342</v>
      </c>
      <c r="D62" s="166" t="s">
        <v>342</v>
      </c>
      <c r="E62" s="166" t="s">
        <v>342</v>
      </c>
      <c r="J62" s="165" t="s">
        <v>364</v>
      </c>
      <c r="K62" s="175">
        <f t="shared" si="0"/>
        <v>0.2803615524315254</v>
      </c>
      <c r="L62" s="175">
        <f t="shared" si="1"/>
        <v>-0.10748676035941995</v>
      </c>
    </row>
    <row r="63" spans="1:5" ht="14">
      <c r="A63" s="165" t="s">
        <v>367</v>
      </c>
      <c r="B63" s="166" t="s">
        <v>368</v>
      </c>
      <c r="C63" s="166" t="s">
        <v>342</v>
      </c>
      <c r="D63" s="166" t="s">
        <v>368</v>
      </c>
      <c r="E63" s="166" t="s">
        <v>342</v>
      </c>
    </row>
    <row r="64" spans="1:5" ht="14">
      <c r="A64" s="284" t="s">
        <v>369</v>
      </c>
      <c r="B64" s="285">
        <v>0.229197653687116</v>
      </c>
      <c r="C64" s="285"/>
      <c r="D64" s="285">
        <v>0.223437370783825</v>
      </c>
      <c r="E64" s="285" t="s">
        <v>342</v>
      </c>
    </row>
    <row r="65" spans="1:1" ht="14">
      <c r="A65" s="165" t="s">
        <v>370</v>
      </c>
    </row>
    <row r="66" spans="1:1" ht="14">
      <c r="A66" s="165" t="s">
        <v>371</v>
      </c>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77951E8-538C-4E6C-8469-EFF58B06D579}">
  <dimension ref="A2:AD66"/>
  <sheetViews>
    <sheetView workbookViewId="0" topLeftCell="A1">
      <selection pane="topLeft" activeCell="K9" sqref="K8:L9"/>
    </sheetView>
  </sheetViews>
  <sheetFormatPr defaultColWidth="8.83428571428571" defaultRowHeight="15"/>
  <cols>
    <col min="2" max="2" width="10.8571428571429" bestFit="1" customWidth="1"/>
    <col min="4" max="4" width="14.5714285714286" bestFit="1" customWidth="1"/>
    <col min="18" max="18" width="26.5714285714286" bestFit="1" customWidth="1"/>
  </cols>
  <sheetData>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SUM(E11:E53)+$B55</f>
        <v>0.2713672520549987</v>
      </c>
      <c r="F6" s="101">
        <f>SUM(F11:F53)+$B56</f>
        <v>0.14233192099949465</v>
      </c>
      <c r="G6" s="101">
        <f>SUM(G11:G53)+$B57</f>
        <v>0.43785978957661564</v>
      </c>
      <c r="H6" s="101">
        <f>SUM(H11:H53)+$B58</f>
        <v>0.4230368775400719</v>
      </c>
      <c r="I6" s="101">
        <f>SUM(I11:I53)+$B59</f>
        <v>0.2910237734255834</v>
      </c>
      <c r="J6" s="101">
        <f>SUM(J11:J53)+$B60</f>
        <v>0.278024287717882</v>
      </c>
      <c r="K6" s="101">
        <f>SUM(K11:K53)+$B61</f>
        <v>0.21152387820136065</v>
      </c>
      <c r="L6" s="101">
        <f>SUM(L11:L53)+$B62</f>
        <v>0.32672474571607624</v>
      </c>
      <c r="M6" s="101">
        <f>SUM(M11:M53)+$B63</f>
        <v>0.3552793720206707</v>
      </c>
      <c r="N6" s="101">
        <f>SUM(N11:N53)+$B64</f>
        <v>0.40993232742205576</v>
      </c>
      <c r="O6" s="101">
        <f>SUM(O11:O53)+$B65</f>
        <v>0.17314715256031432</v>
      </c>
      <c r="P6" s="101">
        <f>SUM(P11:P53)+$B66</f>
        <v>0.3506962888051546</v>
      </c>
      <c r="Q6" s="93"/>
      <c r="R6" s="100" t="s">
        <v>388</v>
      </c>
      <c r="S6" s="101">
        <f>SUM(S11:S53)+$B55</f>
        <v>0.23906008382608623</v>
      </c>
      <c r="T6" s="101">
        <f>SUM(T11:T53)+$B56</f>
        <v>-0.0181104719999996</v>
      </c>
      <c r="U6" s="101">
        <f>SUM(U11:U53)+$B57</f>
        <v>0.4877025957272729</v>
      </c>
      <c r="V6" s="101">
        <f>SUM(V11:V53)+$B58</f>
        <v>0.6642432168571438</v>
      </c>
      <c r="W6" s="101">
        <f>SUM(W11:W53)+$B59</f>
        <v>0.49044279599999996</v>
      </c>
      <c r="X6" s="101">
        <f>SUM(X11:X53)+$B60</f>
        <v>0.538086849545455</v>
      </c>
      <c r="Y6" s="101">
        <f>SUM(Y11:Y53)+$B61</f>
        <v>0.2547491887142854</v>
      </c>
      <c r="Z6" s="101">
        <f>SUM(Z11:Z53)+$B62</f>
        <v>0.45924604499999955</v>
      </c>
      <c r="AA6" s="101">
        <f>SUM(AA11:AA53)+$B63</f>
        <v>0.269282357</v>
      </c>
      <c r="AB6" s="101">
        <f>SUM(AB11:AB53)+$B64</f>
        <v>0.09677191599999935</v>
      </c>
      <c r="AC6" s="101">
        <f>SUM(AC11:AC53)+$B65</f>
        <v>0.10847925600000008</v>
      </c>
      <c r="AD6" s="101">
        <f>SUM(AD11:AD53)+$B66</f>
        <v>0.9672122634285717</v>
      </c>
    </row>
    <row r="7" spans="1:30" ht="49" customHeight="1">
      <c r="A7" s="93"/>
      <c r="B7" s="94"/>
      <c r="C7" s="93"/>
      <c r="D7" s="100" t="s">
        <v>389</v>
      </c>
      <c r="E7" s="96">
        <f>E6-Transpose_Avg_msg_dw!B4</f>
        <v>-0.029386165878967307</v>
      </c>
      <c r="F7" s="96">
        <f>F6-Transpose_Avg_msg_dw!C4</f>
        <v>-0.06387398206405734</v>
      </c>
      <c r="G7" s="96">
        <f>G6-Transpose_Avg_msg_dw!D4</f>
        <v>0.020966639459003622</v>
      </c>
      <c r="H7" s="96">
        <f>H6-Transpose_Avg_msg_dw!E4</f>
        <v>-0.0342605077190371</v>
      </c>
      <c r="I7" s="96">
        <f>I6-Transpose_Avg_msg_dw!F4</f>
        <v>0.01365034712516039</v>
      </c>
      <c r="J7" s="96">
        <f>J6-Transpose_Avg_msg_dw!G4</f>
        <v>-0.0061360542933159845</v>
      </c>
      <c r="K7" s="96">
        <f>K6-Transpose_Avg_msg_dw!H4</f>
        <v>-0.04450028428925834</v>
      </c>
      <c r="L7" s="96">
        <f>L6-Transpose_Avg_msg_dw!I4</f>
        <v>0.020961710734775263</v>
      </c>
      <c r="M7" s="96">
        <f>M6-Transpose_Avg_msg_dw!J4</f>
        <v>-0.010930806689508299</v>
      </c>
      <c r="N7" s="96">
        <f>N6-Transpose_Avg_msg_dw!K4</f>
        <v>-0.03595608971636122</v>
      </c>
      <c r="O7" s="96">
        <f>O6-Transpose_Avg_msg_dw!L4</f>
        <v>-0.1365474162125177</v>
      </c>
      <c r="P7" s="96">
        <f>P6-Transpose_Avg_msg_dw!M4</f>
        <v>0.13946419893078957</v>
      </c>
      <c r="Q7" s="93"/>
      <c r="R7" s="98" t="s">
        <v>390</v>
      </c>
      <c r="S7" s="96">
        <f>S6-E6</f>
        <v>-0.03230716822891244</v>
      </c>
      <c r="T7" s="96">
        <f t="shared" si="0" ref="T7:AD7">T6-F6</f>
        <v>-0.16044239299949425</v>
      </c>
      <c r="U7" s="96">
        <f t="shared" si="0"/>
        <v>0.04984280615065728</v>
      </c>
      <c r="V7" s="96">
        <f t="shared" si="0"/>
        <v>0.24120633931707192</v>
      </c>
      <c r="W7" s="96">
        <f>W6-I6</f>
        <v>0.19941902257441657</v>
      </c>
      <c r="X7" s="96">
        <f t="shared" si="0"/>
        <v>0.26006256182757304</v>
      </c>
      <c r="Y7" s="96">
        <f t="shared" si="0"/>
        <v>0.043225310512924775</v>
      </c>
      <c r="Z7" s="96">
        <f t="shared" si="0"/>
        <v>0.1325212992839233</v>
      </c>
      <c r="AA7" s="96">
        <f t="shared" si="0"/>
        <v>-0.0859970150206707</v>
      </c>
      <c r="AB7" s="96">
        <f t="shared" si="0"/>
        <v>-0.3131604114220564</v>
      </c>
      <c r="AC7" s="96">
        <f t="shared" si="0"/>
        <v>-0.06466789656031424</v>
      </c>
      <c r="AD7" s="96">
        <f t="shared" si="0"/>
        <v>0.6165159746234171</v>
      </c>
    </row>
    <row r="8" spans="1:30" ht="43" customHeight="1">
      <c r="A8" s="287" t="s">
        <v>342</v>
      </c>
      <c r="B8" s="288" t="s">
        <v>114</v>
      </c>
      <c r="C8" s="93"/>
      <c r="D8" s="98" t="s">
        <v>391</v>
      </c>
      <c r="E8" s="99">
        <f>SQRT((E7^2+F7^2+G7^2+H7^2+I7^2+J7^2+K7^2+L7^2+M7^2+N7^2+O7^2+P7^2)/12)</f>
        <v>0.06371044460887912</v>
      </c>
      <c r="F8" s="93"/>
      <c r="G8" s="93"/>
      <c r="H8" s="93"/>
      <c r="I8" s="93"/>
      <c r="J8" s="93"/>
      <c r="K8" s="93"/>
      <c r="L8" s="93"/>
      <c r="M8" s="93"/>
      <c r="N8" s="93"/>
      <c r="O8" s="93"/>
      <c r="P8" s="93"/>
      <c r="Q8" s="93"/>
      <c r="R8" s="98" t="s">
        <v>392</v>
      </c>
      <c r="S8" s="97">
        <f>S6/Transpose_Avg_msg_dw!P4</f>
        <v>0.5498381927999986</v>
      </c>
      <c r="T8" s="97">
        <f>T6/Transpose_Avg_msg_dw!Q4</f>
        <v>-0.06036823999999867</v>
      </c>
      <c r="U8" s="97">
        <f>U6/Transpose_Avg_msg_dw!R4</f>
        <v>1.0729457105999993</v>
      </c>
      <c r="V8" s="97">
        <f>V6/Transpose_Avg_msg_dw!S4</f>
        <v>2.3248512590000012</v>
      </c>
      <c r="W8" s="97" t="e">
        <f>W6/Transpose_Avg_msg_dw!T4</f>
        <v>#DIV/0!</v>
      </c>
      <c r="X8" s="97">
        <f>X6/Transpose_Avg_msg_dw!U4</f>
        <v>2.9594776725</v>
      </c>
      <c r="Y8" s="97">
        <f>Y6/Transpose_Avg_msg_dw!V4</f>
        <v>1.7832443209999964</v>
      </c>
      <c r="Z8" s="97">
        <f>Z6/Transpose_Avg_msg_dw!W4</f>
        <v>1.5308201499999985</v>
      </c>
      <c r="AA8" s="97">
        <f>AA6/Transpose_Avg_msg_dw!X4</f>
        <v>0.538564714</v>
      </c>
      <c r="AB8" s="97">
        <f>AB6/Transpose_Avg_msg_dw!Y4</f>
        <v>0.11290056866666592</v>
      </c>
      <c r="AC8" s="97">
        <f>AC6/Transpose_Avg_msg_dw!Z4</f>
        <v>0.1355990700000001</v>
      </c>
      <c r="AD8" s="97">
        <f>AD6/Transpose_Avg_msg_dw!AA4</f>
        <v>3.385242921999998</v>
      </c>
    </row>
    <row r="9" spans="1:30" ht="15">
      <c r="A9" s="165" t="s">
        <v>347</v>
      </c>
      <c r="B9" s="166"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2" t="s">
        <v>342</v>
      </c>
      <c r="B10" s="283" t="s">
        <v>342</v>
      </c>
      <c r="C10" s="93"/>
      <c r="D10" s="93"/>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row>
    <row r="11" spans="1:30" ht="15">
      <c r="A11" s="165" t="s">
        <v>236</v>
      </c>
      <c r="B11" s="166">
        <v>-0.242</v>
      </c>
      <c r="C11" s="93"/>
      <c r="D11" s="93"/>
      <c r="E11" s="96">
        <f>$B11*VLOOKUP($A11,Transpose_Avg_msg_dw!$A$1:$M$52,2,FALSE)</f>
        <v>-0.13063194226855138</v>
      </c>
      <c r="F11" s="96">
        <f>$B11*VLOOKUP($A11,Transpose_Avg_msg_dw!$A$1:$M$52,3,FALSE)</f>
        <v>-0.14843802109960702</v>
      </c>
      <c r="G11" s="96">
        <f>$B11*VLOOKUP($A11,Transpose_Avg_msg_dw!$A$1:$M$52,4,FALSE)</f>
        <v>-0.13252664021314683</v>
      </c>
      <c r="H11" s="96">
        <f>$B11*VLOOKUP($A11,Transpose_Avg_msg_dw!$A$1:$M$52,5,FALSE)</f>
        <v>-0.1340893281241598</v>
      </c>
      <c r="I11" s="96">
        <f>$B11*VLOOKUP($A11,Transpose_Avg_msg_dw!$A$1:$M$52,6,FALSE)</f>
        <v>-0.11649345999717307</v>
      </c>
      <c r="J11" s="96">
        <f>$B11*VLOOKUP($A11,Transpose_Avg_msg_dw!$A$1:$M$52,7,FALSE)</f>
        <v>-0.1563927400268755</v>
      </c>
      <c r="K11" s="96">
        <f>$B11*VLOOKUP($A11,Transpose_Avg_msg_dw!$A$1:$M$52,8,FALSE)</f>
        <v>-0.12746136359828134</v>
      </c>
      <c r="L11" s="96">
        <f>$B11*VLOOKUP($A11,Transpose_Avg_msg_dw!$A$1:$M$52,9,FALSE)</f>
        <v>-0.13529380782114903</v>
      </c>
      <c r="M11" s="96">
        <f>$B11*VLOOKUP($A11,Transpose_Avg_msg_dw!$A$1:$M$52,10,FALSE)</f>
        <v>-0.13422884869759868</v>
      </c>
      <c r="N11" s="96">
        <f>$B11*VLOOKUP($A11,Transpose_Avg_msg_dw!$A$1:$M$52,11,FALSE)</f>
        <v>-0.09610317384004882</v>
      </c>
      <c r="O11" s="96">
        <f>$B11*VLOOKUP($A11,Transpose_Avg_msg_dw!$A$1:$M$52,12,FALSE)</f>
        <v>-0.11583461419197325</v>
      </c>
      <c r="P11" s="96">
        <f>$B11*VLOOKUP($A11,Transpose_Avg_msg_dw!$A$1:$M$52,13,FALSE)</f>
        <v>-0.13471649286738863</v>
      </c>
      <c r="Q11" s="96"/>
      <c r="R11" s="96"/>
      <c r="S11" s="96">
        <f>$B11*VLOOKUP($A11,Transpose_Avg_msg_dw!$O$1:$AA$52,2,FALSE)</f>
        <v>-0.16308695652173916</v>
      </c>
      <c r="T11" s="96">
        <f>$B11*VLOOKUP($A11,Transpose_Avg_msg_dw!$O$1:$AA$52,3,FALSE)</f>
        <v>-0.1694</v>
      </c>
      <c r="U11" s="96">
        <f>$B11*VLOOKUP($A11,Transpose_Avg_msg_dw!$O$1:$AA$52,4,FALSE)</f>
        <v>-0.13199999999999987</v>
      </c>
      <c r="V11" s="96">
        <f>$B11*VLOOKUP($A11,Transpose_Avg_msg_dw!$O$1:$AA$52,5,FALSE)</f>
        <v>-0.13828571428571418</v>
      </c>
      <c r="W11" s="96">
        <f>$B11*VLOOKUP($A11,Transpose_Avg_msg_dw!$O$1:$AA$52,6,FALSE)</f>
        <v>-0.1815</v>
      </c>
      <c r="X11" s="96">
        <f>$B11*VLOOKUP($A11,Transpose_Avg_msg_dw!$O$1:$AA$52,7,FALSE)</f>
        <v>-0.13199999999999987</v>
      </c>
      <c r="Y11" s="96">
        <f>$B11*VLOOKUP($A11,Transpose_Avg_msg_dw!$O$1:$AA$52,8,FALSE)</f>
        <v>-0.10371428571428581</v>
      </c>
      <c r="Z11" s="96">
        <f>$B11*VLOOKUP($A11,Transpose_Avg_msg_dw!$O$1:$AA$52,9,FALSE)</f>
        <v>-0.0726</v>
      </c>
      <c r="AA11" s="96">
        <f>$B11*VLOOKUP($A11,Transpose_Avg_msg_dw!$O$1:$AA$52,10,FALSE)</f>
        <v>-0.0968</v>
      </c>
      <c r="AB11" s="96">
        <f>$B11*VLOOKUP($A11,Transpose_Avg_msg_dw!$O$1:$AA$52,11,FALSE)</f>
        <v>-0.10371428571428581</v>
      </c>
      <c r="AC11" s="96">
        <f>$B11*VLOOKUP($A11,Transpose_Avg_msg_dw!$O$1:$AA$52,12,FALSE)</f>
        <v>-0.0968</v>
      </c>
      <c r="AD11" s="96">
        <f>$B11*VLOOKUP($A11,Transpose_Avg_msg_dw!$O$1:$AA$52,13,FALSE)</f>
        <v>-0.17285714285714276</v>
      </c>
    </row>
    <row r="12" spans="1:30" ht="15">
      <c r="A12" s="165" t="s">
        <v>244</v>
      </c>
      <c r="B12" s="166">
        <v>0.50</v>
      </c>
      <c r="C12" s="93"/>
      <c r="D12" s="93"/>
      <c r="E12" s="96">
        <f>$B12*VLOOKUP($A12,Transpose_Avg_msg_dw!$A$1:$M$52,2,FALSE)</f>
        <v>0.0174810663693998</v>
      </c>
      <c r="F12" s="96">
        <f>$B12*VLOOKUP($A12,Transpose_Avg_msg_dw!$A$1:$M$52,3,FALSE)</f>
        <v>0.0283313812299559</v>
      </c>
      <c r="G12" s="96">
        <f>$B12*VLOOKUP($A12,Transpose_Avg_msg_dw!$A$1:$M$52,4,FALSE)</f>
        <v>0.03746559528123045</v>
      </c>
      <c r="H12" s="96">
        <f>$B12*VLOOKUP($A12,Transpose_Avg_msg_dw!$A$1:$M$52,5,FALSE)</f>
        <v>0.00484778768565519</v>
      </c>
      <c r="I12" s="96">
        <f>$B12*VLOOKUP($A12,Transpose_Avg_msg_dw!$A$1:$M$52,6,FALSE)</f>
        <v>0.01688723331943155</v>
      </c>
      <c r="J12" s="96">
        <f>$B12*VLOOKUP($A12,Transpose_Avg_msg_dw!$A$1:$M$52,7,FALSE)</f>
        <v>0.03692571572174965</v>
      </c>
      <c r="K12" s="96">
        <f>$B12*VLOOKUP($A12,Transpose_Avg_msg_dw!$A$1:$M$52,8,FALSE)</f>
        <v>0.0245498923211723</v>
      </c>
      <c r="L12" s="96">
        <f>$B12*VLOOKUP($A12,Transpose_Avg_msg_dw!$A$1:$M$52,9,FALSE)</f>
        <v>0.02716390273956065</v>
      </c>
      <c r="M12" s="96">
        <f>$B12*VLOOKUP($A12,Transpose_Avg_msg_dw!$A$1:$M$52,10,FALSE)</f>
        <v>0.01307193963443965</v>
      </c>
      <c r="N12" s="96">
        <f>$B12*VLOOKUP($A12,Transpose_Avg_msg_dw!$A$1:$M$52,11,FALSE)</f>
        <v>0.03730805652680655</v>
      </c>
      <c r="O12" s="96">
        <f>$B12*VLOOKUP($A12,Transpose_Avg_msg_dw!$A$1:$M$52,12,FALSE)</f>
        <v>0.01243932357274075</v>
      </c>
      <c r="P12" s="96">
        <f>$B12*VLOOKUP($A12,Transpose_Avg_msg_dw!$A$1:$M$52,13,FALSE)</f>
        <v>0.0446013508126095</v>
      </c>
      <c r="Q12" s="96"/>
      <c r="R12" s="96"/>
      <c r="S12" s="96">
        <f>$B12*VLOOKUP($A12,Transpose_Avg_msg_dw!$O$1:$AA$52,2,FALSE)</f>
        <v>0.0434782608695652</v>
      </c>
      <c r="T12" s="96">
        <f>$B12*VLOOKUP($A12,Transpose_Avg_msg_dw!$O$1:$AA$52,3,FALSE)</f>
        <v>0</v>
      </c>
      <c r="U12" s="96">
        <f>$B12*VLOOKUP($A12,Transpose_Avg_msg_dw!$O$1:$AA$52,4,FALSE)</f>
        <v>0</v>
      </c>
      <c r="V12" s="96">
        <f>$B12*VLOOKUP($A12,Transpose_Avg_msg_dw!$O$1:$AA$52,5,FALSE)</f>
        <v>0</v>
      </c>
      <c r="W12" s="96">
        <f>$B12*VLOOKUP($A12,Transpose_Avg_msg_dw!$O$1:$AA$52,6,FALSE)</f>
        <v>0</v>
      </c>
      <c r="X12" s="96">
        <f>$B12*VLOOKUP($A12,Transpose_Avg_msg_dw!$O$1:$AA$52,7,FALSE)</f>
        <v>0</v>
      </c>
      <c r="Y12" s="96">
        <f>$B12*VLOOKUP($A12,Transpose_Avg_msg_dw!$O$1:$AA$52,8,FALSE)</f>
        <v>0.0357142857142857</v>
      </c>
      <c r="Z12" s="96">
        <f>$B12*VLOOKUP($A12,Transpose_Avg_msg_dw!$O$1:$AA$52,9,FALSE)</f>
        <v>0</v>
      </c>
      <c r="AA12" s="96">
        <f>$B12*VLOOKUP($A12,Transpose_Avg_msg_dw!$O$1:$AA$52,10,FALSE)</f>
        <v>0</v>
      </c>
      <c r="AB12" s="96">
        <f>$B12*VLOOKUP($A12,Transpose_Avg_msg_dw!$O$1:$AA$52,11,FALSE)</f>
        <v>0.142857142857143</v>
      </c>
      <c r="AC12" s="96">
        <f>$B12*VLOOKUP($A12,Transpose_Avg_msg_dw!$O$1:$AA$52,12,FALSE)</f>
        <v>0.10</v>
      </c>
      <c r="AD12" s="96">
        <f>$B12*VLOOKUP($A12,Transpose_Avg_msg_dw!$O$1:$AA$52,13,FALSE)</f>
        <v>0</v>
      </c>
    </row>
    <row r="13" spans="1:30" ht="15">
      <c r="A13" s="165" t="s">
        <v>247</v>
      </c>
      <c r="B13" s="166">
        <v>0.545</v>
      </c>
      <c r="C13" s="93"/>
      <c r="D13" s="93"/>
      <c r="E13" s="96">
        <f>$B13*VLOOKUP($A13,Transpose_Avg_msg_dw!$A$1:$M$52,2,FALSE)</f>
        <v>0.31980081852773756</v>
      </c>
      <c r="F13" s="96">
        <f>$B13*VLOOKUP($A13,Transpose_Avg_msg_dw!$A$1:$M$52,3,FALSE)</f>
        <v>0.26319733690885877</v>
      </c>
      <c r="G13" s="96">
        <f>$B13*VLOOKUP($A13,Transpose_Avg_msg_dw!$A$1:$M$52,4,FALSE)</f>
        <v>0.2172863576625945</v>
      </c>
      <c r="H13" s="96">
        <f>$B13*VLOOKUP($A13,Transpose_Avg_msg_dw!$A$1:$M$52,5,FALSE)</f>
        <v>0.2615838610270357</v>
      </c>
      <c r="I13" s="96">
        <f>$B13*VLOOKUP($A13,Transpose_Avg_msg_dw!$A$1:$M$52,6,FALSE)</f>
        <v>0.253270411797974</v>
      </c>
      <c r="J13" s="96">
        <f>$B13*VLOOKUP($A13,Transpose_Avg_msg_dw!$A$1:$M$52,7,FALSE)</f>
        <v>0.2233813343648004</v>
      </c>
      <c r="K13" s="96">
        <f>$B13*VLOOKUP($A13,Transpose_Avg_msg_dw!$A$1:$M$52,8,FALSE)</f>
        <v>0.2129145583714612</v>
      </c>
      <c r="L13" s="96">
        <f>$B13*VLOOKUP($A13,Transpose_Avg_msg_dw!$A$1:$M$52,9,FALSE)</f>
        <v>0.225423312234506</v>
      </c>
      <c r="M13" s="96">
        <f>$B13*VLOOKUP($A13,Transpose_Avg_msg_dw!$A$1:$M$52,10,FALSE)</f>
        <v>0.2822180273430275</v>
      </c>
      <c r="N13" s="96">
        <f>$B13*VLOOKUP($A13,Transpose_Avg_msg_dw!$A$1:$M$52,11,FALSE)</f>
        <v>0.26786016119297357</v>
      </c>
      <c r="O13" s="96">
        <f>$B13*VLOOKUP($A13,Transpose_Avg_msg_dw!$A$1:$M$52,12,FALSE)</f>
        <v>0.2707821397213822</v>
      </c>
      <c r="P13" s="96">
        <f>$B13*VLOOKUP($A13,Transpose_Avg_msg_dw!$A$1:$M$52,13,FALSE)</f>
        <v>0.34344280816607686</v>
      </c>
      <c r="Q13" s="96"/>
      <c r="R13" s="96"/>
      <c r="S13" s="96">
        <f>$B13*VLOOKUP($A13,Transpose_Avg_msg_dw!$O$1:$AA$52,2,FALSE)</f>
        <v>0.36728260869565227</v>
      </c>
      <c r="T13" s="96">
        <f>$B13*VLOOKUP($A13,Transpose_Avg_msg_dw!$O$1:$AA$52,3,FALSE)</f>
        <v>0.24525000000000002</v>
      </c>
      <c r="U13" s="96">
        <f>$B13*VLOOKUP($A13,Transpose_Avg_msg_dw!$O$1:$AA$52,4,FALSE)</f>
        <v>0.19818181818181838</v>
      </c>
      <c r="V13" s="96">
        <f>$B13*VLOOKUP($A13,Transpose_Avg_msg_dw!$O$1:$AA$52,5,FALSE)</f>
        <v>0.07785714285714293</v>
      </c>
      <c r="W13" s="96">
        <f>$B13*VLOOKUP($A13,Transpose_Avg_msg_dw!$O$1:$AA$52,6,FALSE)</f>
        <v>0.2725</v>
      </c>
      <c r="X13" s="96">
        <f>$B13*VLOOKUP($A13,Transpose_Avg_msg_dw!$O$1:$AA$52,7,FALSE)</f>
        <v>0.19818181818181838</v>
      </c>
      <c r="Y13" s="96">
        <f>$B13*VLOOKUP($A13,Transpose_Avg_msg_dw!$O$1:$AA$52,8,FALSE)</f>
        <v>0.2725</v>
      </c>
      <c r="Z13" s="96">
        <f>$B13*VLOOKUP($A13,Transpose_Avg_msg_dw!$O$1:$AA$52,9,FALSE)</f>
        <v>0.2725</v>
      </c>
      <c r="AA13" s="96">
        <f>$B13*VLOOKUP($A13,Transpose_Avg_msg_dw!$O$1:$AA$52,10,FALSE)</f>
        <v>0.1635</v>
      </c>
      <c r="AB13" s="96">
        <f>$B13*VLOOKUP($A13,Transpose_Avg_msg_dw!$O$1:$AA$52,11,FALSE)</f>
        <v>0.31142857142857117</v>
      </c>
      <c r="AC13" s="96">
        <f>$B13*VLOOKUP($A13,Transpose_Avg_msg_dw!$O$1:$AA$52,12,FALSE)</f>
        <v>0.10900000000000001</v>
      </c>
      <c r="AD13" s="96">
        <f>$B13*VLOOKUP($A13,Transpose_Avg_msg_dw!$O$1:$AA$52,13,FALSE)</f>
        <v>0.31142857142857117</v>
      </c>
    </row>
    <row r="14" spans="1:30" ht="15">
      <c r="A14" s="165" t="s">
        <v>251</v>
      </c>
      <c r="B14" s="166">
        <v>0.32</v>
      </c>
      <c r="C14" s="93"/>
      <c r="D14" s="93"/>
      <c r="E14" s="96">
        <f>$B14*VLOOKUP($A14,Transpose_Avg_msg_dw!$A$1:$M$52,2,FALSE)</f>
        <v>0.06532223529753088</v>
      </c>
      <c r="F14" s="96">
        <f>$B14*VLOOKUP($A14,Transpose_Avg_msg_dw!$A$1:$M$52,3,FALSE)</f>
        <v>0.08580213842494529</v>
      </c>
      <c r="G14" s="96">
        <f>$B14*VLOOKUP($A14,Transpose_Avg_msg_dw!$A$1:$M$52,4,FALSE)</f>
        <v>0.09960193154712256</v>
      </c>
      <c r="H14" s="96">
        <f>$B14*VLOOKUP($A14,Transpose_Avg_msg_dw!$A$1:$M$52,5,FALSE)</f>
        <v>0.08457689936762336</v>
      </c>
      <c r="I14" s="96">
        <f>$B14*VLOOKUP($A14,Transpose_Avg_msg_dw!$A$1:$M$52,6,FALSE)</f>
        <v>0.09519853074900417</v>
      </c>
      <c r="J14" s="96">
        <f>$B14*VLOOKUP($A14,Transpose_Avg_msg_dw!$A$1:$M$52,7,FALSE)</f>
        <v>0.09427173283054625</v>
      </c>
      <c r="K14" s="96">
        <f>$B14*VLOOKUP($A14,Transpose_Avg_msg_dw!$A$1:$M$52,8,FALSE)</f>
        <v>0.11718562537018495</v>
      </c>
      <c r="L14" s="96">
        <f>$B14*VLOOKUP($A14,Transpose_Avg_msg_dw!$A$1:$M$52,9,FALSE)</f>
        <v>0.10749683506494656</v>
      </c>
      <c r="M14" s="96">
        <f>$B14*VLOOKUP($A14,Transpose_Avg_msg_dw!$A$1:$M$52,10,FALSE)</f>
        <v>0.08621369371369376</v>
      </c>
      <c r="N14" s="96">
        <f>$B14*VLOOKUP($A14,Transpose_Avg_msg_dw!$A$1:$M$52,11,FALSE)</f>
        <v>0.06769322529322529</v>
      </c>
      <c r="O14" s="96">
        <f>$B14*VLOOKUP($A14,Transpose_Avg_msg_dw!$A$1:$M$52,12,FALSE)</f>
        <v>0.08653681864936864</v>
      </c>
      <c r="P14" s="96">
        <f>$B14*VLOOKUP($A14,Transpose_Avg_msg_dw!$A$1:$M$52,13,FALSE)</f>
        <v>0.055425108484880636</v>
      </c>
      <c r="Q14" s="96"/>
      <c r="R14" s="96"/>
      <c r="S14" s="96">
        <f>$B14*VLOOKUP($A14,Transpose_Avg_msg_dw!$O$1:$AA$52,2,FALSE)</f>
        <v>0.03478260869565216</v>
      </c>
      <c r="T14" s="96">
        <f>$B14*VLOOKUP($A14,Transpose_Avg_msg_dw!$O$1:$AA$52,3,FALSE)</f>
        <v>0.11199999999999999</v>
      </c>
      <c r="U14" s="96">
        <f>$B14*VLOOKUP($A14,Transpose_Avg_msg_dw!$O$1:$AA$52,4,FALSE)</f>
        <v>0.1454545454545456</v>
      </c>
      <c r="V14" s="96">
        <f>$B14*VLOOKUP($A14,Transpose_Avg_msg_dw!$O$1:$AA$52,5,FALSE)</f>
        <v>0.045714285714285756</v>
      </c>
      <c r="W14" s="96">
        <f>$B14*VLOOKUP($A14,Transpose_Avg_msg_dw!$O$1:$AA$52,6,FALSE)</f>
        <v>0.08</v>
      </c>
      <c r="X14" s="96">
        <f>$B14*VLOOKUP($A14,Transpose_Avg_msg_dw!$O$1:$AA$52,7,FALSE)</f>
        <v>0</v>
      </c>
      <c r="Y14" s="96">
        <f>$B14*VLOOKUP($A14,Transpose_Avg_msg_dw!$O$1:$AA$52,8,FALSE)</f>
        <v>0.06857142857142848</v>
      </c>
      <c r="Z14" s="96">
        <f>$B14*VLOOKUP($A14,Transpose_Avg_msg_dw!$O$1:$AA$52,9,FALSE)</f>
        <v>0.096</v>
      </c>
      <c r="AA14" s="96">
        <f>$B14*VLOOKUP($A14,Transpose_Avg_msg_dw!$O$1:$AA$52,10,FALSE)</f>
        <v>0.16</v>
      </c>
      <c r="AB14" s="96">
        <f>$B14*VLOOKUP($A14,Transpose_Avg_msg_dw!$O$1:$AA$52,11,FALSE)</f>
        <v>0.045714285714285756</v>
      </c>
      <c r="AC14" s="96">
        <f>$B14*VLOOKUP($A14,Transpose_Avg_msg_dw!$O$1:$AA$52,12,FALSE)</f>
        <v>0.064</v>
      </c>
      <c r="AD14" s="96">
        <f>$B14*VLOOKUP($A14,Transpose_Avg_msg_dw!$O$1:$AA$52,13,FALSE)</f>
        <v>0.045714285714285756</v>
      </c>
    </row>
    <row r="15" spans="1:30" ht="15">
      <c r="A15" s="165" t="s">
        <v>255</v>
      </c>
      <c r="B15" s="166">
        <v>0.239</v>
      </c>
      <c r="C15" s="93"/>
      <c r="D15" s="93"/>
      <c r="E15" s="96">
        <f>$B15*VLOOKUP($A15,Transpose_Avg_msg_dw!$A$1:$M$52,2,FALSE)</f>
        <v>0.017522033240924984</v>
      </c>
      <c r="F15" s="96">
        <f>$B15*VLOOKUP($A15,Transpose_Avg_msg_dw!$A$1:$M$52,3,FALSE)</f>
        <v>0.028668530580256427</v>
      </c>
      <c r="G15" s="96">
        <f>$B15*VLOOKUP($A15,Transpose_Avg_msg_dw!$A$1:$M$52,4,FALSE)</f>
        <v>0.028498037874525175</v>
      </c>
      <c r="H15" s="96">
        <f>$B15*VLOOKUP($A15,Transpose_Avg_msg_dw!$A$1:$M$52,5,FALSE)</f>
        <v>0.020666532510009432</v>
      </c>
      <c r="I15" s="96">
        <f>$B15*VLOOKUP($A15,Transpose_Avg_msg_dw!$A$1:$M$52,6,FALSE)</f>
        <v>0.026153295522607135</v>
      </c>
      <c r="J15" s="96">
        <f>$B15*VLOOKUP($A15,Transpose_Avg_msg_dw!$A$1:$M$52,7,FALSE)</f>
        <v>0.026778815392949195</v>
      </c>
      <c r="K15" s="96">
        <f>$B15*VLOOKUP($A15,Transpose_Avg_msg_dw!$A$1:$M$52,8,FALSE)</f>
        <v>0.033927485262697704</v>
      </c>
      <c r="L15" s="96">
        <f>$B15*VLOOKUP($A15,Transpose_Avg_msg_dw!$A$1:$M$52,9,FALSE)</f>
        <v>0.03109323397906997</v>
      </c>
      <c r="M15" s="96">
        <f>$B15*VLOOKUP($A15,Transpose_Avg_msg_dw!$A$1:$M$52,10,FALSE)</f>
        <v>0.027478862399174978</v>
      </c>
      <c r="N15" s="96">
        <f>$B15*VLOOKUP($A15,Transpose_Avg_msg_dw!$A$1:$M$52,11,FALSE)</f>
        <v>0.04267979839604832</v>
      </c>
      <c r="O15" s="96">
        <f>$B15*VLOOKUP($A15,Transpose_Avg_msg_dw!$A$1:$M$52,12,FALSE)</f>
        <v>0.03395796444665942</v>
      </c>
      <c r="P15" s="96">
        <f>$B15*VLOOKUP($A15,Transpose_Avg_msg_dw!$A$1:$M$52,13,FALSE)</f>
        <v>0.014818378825885159</v>
      </c>
      <c r="Q15" s="96"/>
      <c r="R15" s="96"/>
      <c r="S15" s="96">
        <f>$B15*VLOOKUP($A15,Transpose_Avg_msg_dw!$O$1:$AA$52,2,FALSE)</f>
        <v>0.005195652173913041</v>
      </c>
      <c r="T15" s="96">
        <f>$B15*VLOOKUP($A15,Transpose_Avg_msg_dw!$O$1:$AA$52,3,FALSE)</f>
        <v>0.03585</v>
      </c>
      <c r="U15" s="96">
        <f>$B15*VLOOKUP($A15,Transpose_Avg_msg_dw!$O$1:$AA$52,4,FALSE)</f>
        <v>0.021727272727272724</v>
      </c>
      <c r="V15" s="96">
        <f>$B15*VLOOKUP($A15,Transpose_Avg_msg_dw!$O$1:$AA$52,5,FALSE)</f>
        <v>0.06828571428571435</v>
      </c>
      <c r="W15" s="96">
        <f>$B15*VLOOKUP($A15,Transpose_Avg_msg_dw!$O$1:$AA$52,6,FALSE)</f>
        <v>0.05975</v>
      </c>
      <c r="X15" s="96">
        <f>$B15*VLOOKUP($A15,Transpose_Avg_msg_dw!$O$1:$AA$52,7,FALSE)</f>
        <v>0.08690909090909099</v>
      </c>
      <c r="Y15" s="96">
        <f>$B15*VLOOKUP($A15,Transpose_Avg_msg_dw!$O$1:$AA$52,8,FALSE)</f>
        <v>0.034142857142857176</v>
      </c>
      <c r="Z15" s="96">
        <f>$B15*VLOOKUP($A15,Transpose_Avg_msg_dw!$O$1:$AA$52,9,FALSE)</f>
        <v>0.0239</v>
      </c>
      <c r="AA15" s="96">
        <f>$B15*VLOOKUP($A15,Transpose_Avg_msg_dw!$O$1:$AA$52,10,FALSE)</f>
        <v>0.0239</v>
      </c>
      <c r="AB15" s="96">
        <f>$B15*VLOOKUP($A15,Transpose_Avg_msg_dw!$O$1:$AA$52,11,FALSE)</f>
        <v>0</v>
      </c>
      <c r="AC15" s="96">
        <f>$B15*VLOOKUP($A15,Transpose_Avg_msg_dw!$O$1:$AA$52,12,FALSE)</f>
        <v>0.0478</v>
      </c>
      <c r="AD15" s="96">
        <f>$B15*VLOOKUP($A15,Transpose_Avg_msg_dw!$O$1:$AA$52,13,FALSE)</f>
        <v>0.034142857142857176</v>
      </c>
    </row>
    <row r="16" spans="1:30" ht="15">
      <c r="A16" s="165" t="s">
        <v>259</v>
      </c>
      <c r="B16" s="166">
        <v>0.485</v>
      </c>
      <c r="C16" s="93"/>
      <c r="D16" s="93"/>
      <c r="E16" s="96">
        <f>$B16*VLOOKUP($A16,Transpose_Avg_msg_dw!$A$1:$M$52,2,FALSE)</f>
        <v>0.03373931276457266</v>
      </c>
      <c r="F16" s="96">
        <f>$B16*VLOOKUP($A16,Transpose_Avg_msg_dw!$A$1:$M$52,3,FALSE)</f>
        <v>0.03441320429627494</v>
      </c>
      <c r="G16" s="96">
        <f>$B16*VLOOKUP($A16,Transpose_Avg_msg_dw!$A$1:$M$52,4,FALSE)</f>
        <v>0.03638101341888008</v>
      </c>
      <c r="H16" s="96">
        <f>$B16*VLOOKUP($A16,Transpose_Avg_msg_dw!$A$1:$M$52,5,FALSE)</f>
        <v>0.074306673570628</v>
      </c>
      <c r="I16" s="96">
        <f>$B16*VLOOKUP($A16,Transpose_Avg_msg_dw!$A$1:$M$52,6,FALSE)</f>
        <v>0.044743556552168204</v>
      </c>
      <c r="J16" s="96">
        <f>$B16*VLOOKUP($A16,Transpose_Avg_msg_dw!$A$1:$M$52,7,FALSE)</f>
        <v>0.05148659146182676</v>
      </c>
      <c r="K16" s="96">
        <f>$B16*VLOOKUP($A16,Transpose_Avg_msg_dw!$A$1:$M$52,8,FALSE)</f>
        <v>0.02525405492951943</v>
      </c>
      <c r="L16" s="96">
        <f>$B16*VLOOKUP($A16,Transpose_Avg_msg_dw!$A$1:$M$52,9,FALSE)</f>
        <v>0.028830910289114633</v>
      </c>
      <c r="M16" s="96">
        <f>$B16*VLOOKUP($A16,Transpose_Avg_msg_dw!$A$1:$M$52,10,FALSE)</f>
        <v>0.02545969048312799</v>
      </c>
      <c r="N16" s="96">
        <f>$B16*VLOOKUP($A16,Transpose_Avg_msg_dw!$A$1:$M$52,11,FALSE)</f>
        <v>0.01954901094276096</v>
      </c>
      <c r="O16" s="96">
        <f>$B16*VLOOKUP($A16,Transpose_Avg_msg_dw!$A$1:$M$52,12,FALSE)</f>
        <v>0.031894714789035154</v>
      </c>
      <c r="P16" s="96">
        <f>$B16*VLOOKUP($A16,Transpose_Avg_msg_dw!$A$1:$M$52,13,FALSE)</f>
        <v>0.01094995680564544</v>
      </c>
      <c r="Q16" s="96"/>
      <c r="R16" s="96"/>
      <c r="S16" s="96">
        <f>$B16*VLOOKUP($A16,Transpose_Avg_msg_dw!$O$1:$AA$52,2,FALSE)</f>
        <v>0.01054347826086956</v>
      </c>
      <c r="T16" s="96">
        <f>$B16*VLOOKUP($A16,Transpose_Avg_msg_dw!$O$1:$AA$52,3,FALSE)</f>
        <v>0.02425</v>
      </c>
      <c r="U16" s="96">
        <f>$B16*VLOOKUP($A16,Transpose_Avg_msg_dw!$O$1:$AA$52,4,FALSE)</f>
        <v>0.04409090909090908</v>
      </c>
      <c r="V16" s="96">
        <f>$B16*VLOOKUP($A16,Transpose_Avg_msg_dw!$O$1:$AA$52,5,FALSE)</f>
        <v>0.1385714285714287</v>
      </c>
      <c r="W16" s="96">
        <f>$B16*VLOOKUP($A16,Transpose_Avg_msg_dw!$O$1:$AA$52,6,FALSE)</f>
        <v>0</v>
      </c>
      <c r="X16" s="96">
        <f>$B16*VLOOKUP($A16,Transpose_Avg_msg_dw!$O$1:$AA$52,7,FALSE)</f>
        <v>0.08818181818181826</v>
      </c>
      <c r="Y16" s="96">
        <f>$B16*VLOOKUP($A16,Transpose_Avg_msg_dw!$O$1:$AA$52,8,FALSE)</f>
        <v>0.03464285714285713</v>
      </c>
      <c r="Z16" s="96">
        <f>$B16*VLOOKUP($A16,Transpose_Avg_msg_dw!$O$1:$AA$52,9,FALSE)</f>
        <v>0</v>
      </c>
      <c r="AA16" s="96">
        <f>$B16*VLOOKUP($A16,Transpose_Avg_msg_dw!$O$1:$AA$52,10,FALSE)</f>
        <v>0.0485</v>
      </c>
      <c r="AB16" s="96">
        <f>$B16*VLOOKUP($A16,Transpose_Avg_msg_dw!$O$1:$AA$52,11,FALSE)</f>
        <v>0</v>
      </c>
      <c r="AC16" s="96">
        <f>$B16*VLOOKUP($A16,Transpose_Avg_msg_dw!$O$1:$AA$52,12,FALSE)</f>
        <v>0.097</v>
      </c>
      <c r="AD16" s="96">
        <f>$B16*VLOOKUP($A16,Transpose_Avg_msg_dw!$O$1:$AA$52,13,FALSE)</f>
        <v>0.06928571428571435</v>
      </c>
    </row>
    <row r="17" spans="1:30" ht="15">
      <c r="A17" s="165" t="s">
        <v>298</v>
      </c>
      <c r="B17" s="166">
        <v>-0.767</v>
      </c>
      <c r="C17" s="93"/>
      <c r="D17" s="93"/>
      <c r="E17" s="96">
        <f>$B17*VLOOKUP($A17,Transpose_Avg_msg_dw!$A$1:$M$52,2,FALSE)</f>
        <v>-0.29441249343163456</v>
      </c>
      <c r="F17" s="96">
        <f>$B17*VLOOKUP($A17,Transpose_Avg_msg_dw!$A$1:$M$52,3,FALSE)</f>
        <v>-0.19226872161588113</v>
      </c>
      <c r="G17" s="96">
        <f>$B17*VLOOKUP($A17,Transpose_Avg_msg_dw!$A$1:$M$52,4,FALSE)</f>
        <v>-0.049245850318321766</v>
      </c>
      <c r="H17" s="96">
        <f>$B17*VLOOKUP($A17,Transpose_Avg_msg_dw!$A$1:$M$52,5,FALSE)</f>
        <v>-0.0560915932984084</v>
      </c>
      <c r="I17" s="96">
        <f>$B17*VLOOKUP($A17,Transpose_Avg_msg_dw!$A$1:$M$52,6,FALSE)</f>
        <v>-0.16301971323494743</v>
      </c>
      <c r="J17" s="96">
        <f>$B17*VLOOKUP($A17,Transpose_Avg_msg_dw!$A$1:$M$52,7,FALSE)</f>
        <v>-0.07295801617113216</v>
      </c>
      <c r="K17" s="96">
        <f>$B17*VLOOKUP($A17,Transpose_Avg_msg_dw!$A$1:$M$52,8,FALSE)</f>
        <v>-0.02482094539744233</v>
      </c>
      <c r="L17" s="96">
        <f>$B17*VLOOKUP($A17,Transpose_Avg_msg_dw!$A$1:$M$52,9,FALSE)</f>
        <v>-0.014045180224867705</v>
      </c>
      <c r="M17" s="96">
        <f>$B17*VLOOKUP($A17,Transpose_Avg_msg_dw!$A$1:$M$52,10,FALSE)</f>
        <v>-0.010120138888888854</v>
      </c>
      <c r="N17" s="96">
        <f>$B17*VLOOKUP($A17,Transpose_Avg_msg_dw!$A$1:$M$52,11,FALSE)</f>
        <v>-0.1385898808020679</v>
      </c>
      <c r="O17" s="96">
        <f>$B17*VLOOKUP($A17,Transpose_Avg_msg_dw!$A$1:$M$52,12,FALSE)</f>
        <v>-0.07657644924912822</v>
      </c>
      <c r="P17" s="96">
        <f>$B17*VLOOKUP($A17,Transpose_Avg_msg_dw!$A$1:$M$52,13,FALSE)</f>
        <v>-0.5778706839758959</v>
      </c>
      <c r="Q17" s="96"/>
      <c r="R17" s="96"/>
      <c r="S17" s="96">
        <f>$B17*VLOOKUP($A17,Transpose_Avg_msg_dw!$O$1:$AA$52,2,FALSE)</f>
        <v>-0.2667826086956524</v>
      </c>
      <c r="T17" s="96">
        <f>$B17*VLOOKUP($A17,Transpose_Avg_msg_dw!$O$1:$AA$52,3,FALSE)</f>
        <v>-0.1534</v>
      </c>
      <c r="U17" s="96">
        <f>$B17*VLOOKUP($A17,Transpose_Avg_msg_dw!$O$1:$AA$52,4,FALSE)</f>
        <v>-0.13945454545454558</v>
      </c>
      <c r="V17" s="96">
        <f>$B17*VLOOKUP($A17,Transpose_Avg_msg_dw!$O$1:$AA$52,5,FALSE)</f>
        <v>-0.10957142857142868</v>
      </c>
      <c r="W17" s="96">
        <f>$B17*VLOOKUP($A17,Transpose_Avg_msg_dw!$O$1:$AA$52,6,FALSE)</f>
        <v>-0.57525</v>
      </c>
      <c r="X17" s="96">
        <f>$B17*VLOOKUP($A17,Transpose_Avg_msg_dw!$O$1:$AA$52,7,FALSE)</f>
        <v>-0.06972727272727272</v>
      </c>
      <c r="Y17" s="96">
        <f>$B17*VLOOKUP($A17,Transpose_Avg_msg_dw!$O$1:$AA$52,8,FALSE)</f>
        <v>0</v>
      </c>
      <c r="Z17" s="96">
        <f>$B17*VLOOKUP($A17,Transpose_Avg_msg_dw!$O$1:$AA$52,9,FALSE)</f>
        <v>0</v>
      </c>
      <c r="AA17" s="96">
        <f>$B17*VLOOKUP($A17,Transpose_Avg_msg_dw!$O$1:$AA$52,10,FALSE)</f>
        <v>0</v>
      </c>
      <c r="AB17" s="96">
        <f>$B17*VLOOKUP($A17,Transpose_Avg_msg_dw!$O$1:$AA$52,11,FALSE)</f>
        <v>-0.10957142857142868</v>
      </c>
      <c r="AC17" s="96">
        <f>$B17*VLOOKUP($A17,Transpose_Avg_msg_dw!$O$1:$AA$52,12,FALSE)</f>
        <v>0</v>
      </c>
      <c r="AD17" s="96">
        <f>$B17*VLOOKUP($A17,Transpose_Avg_msg_dw!$O$1:$AA$52,13,FALSE)</f>
        <v>-0.5478571428571426</v>
      </c>
    </row>
    <row r="18" spans="1:30" ht="15">
      <c r="A18" s="165" t="s">
        <v>301</v>
      </c>
      <c r="B18" s="166">
        <v>-1.27</v>
      </c>
      <c r="C18" s="93"/>
      <c r="D18" s="93"/>
      <c r="E18" s="96">
        <f>$B18*VLOOKUP($A18,Transpose_Avg_msg_dw!$A$1:$M$52,2,FALSE)</f>
        <v>-0.6227882767128401</v>
      </c>
      <c r="F18" s="96">
        <f>$B18*VLOOKUP($A18,Transpose_Avg_msg_dw!$A$1:$M$52,3,FALSE)</f>
        <v>-0.8551661979400585</v>
      </c>
      <c r="G18" s="96">
        <f>$B18*VLOOKUP($A18,Transpose_Avg_msg_dw!$A$1:$M$52,4,FALSE)</f>
        <v>-0.9672526709580167</v>
      </c>
      <c r="H18" s="96">
        <f>$B18*VLOOKUP($A18,Transpose_Avg_msg_dw!$A$1:$M$52,5,FALSE)</f>
        <v>-1.0531107301789704</v>
      </c>
      <c r="I18" s="96">
        <f>$B18*VLOOKUP($A18,Transpose_Avg_msg_dw!$A$1:$M$52,6,FALSE)</f>
        <v>-0.8855405911666802</v>
      </c>
      <c r="J18" s="96">
        <f>$B18*VLOOKUP($A18,Transpose_Avg_msg_dw!$A$1:$M$52,7,FALSE)</f>
        <v>-1.1201408425203394</v>
      </c>
      <c r="K18" s="96">
        <f>$B18*VLOOKUP($A18,Transpose_Avg_msg_dw!$A$1:$M$52,8,FALSE)</f>
        <v>-1.161031574556243</v>
      </c>
      <c r="L18" s="96">
        <f>$B18*VLOOKUP($A18,Transpose_Avg_msg_dw!$A$1:$M$52,9,FALSE)</f>
        <v>-1.0978846194798202</v>
      </c>
      <c r="M18" s="96">
        <f>$B18*VLOOKUP($A18,Transpose_Avg_msg_dw!$A$1:$M$52,10,FALSE)</f>
        <v>-1.084474924381174</v>
      </c>
      <c r="N18" s="96">
        <f>$B18*VLOOKUP($A18,Transpose_Avg_msg_dw!$A$1:$M$52,11,FALSE)</f>
        <v>-0.9675466535779039</v>
      </c>
      <c r="O18" s="96">
        <f>$B18*VLOOKUP($A18,Transpose_Avg_msg_dw!$A$1:$M$52,12,FALSE)</f>
        <v>-1.0902750616534453</v>
      </c>
      <c r="P18" s="96">
        <f>$B18*VLOOKUP($A18,Transpose_Avg_msg_dw!$A$1:$M$52,13,FALSE)</f>
        <v>-0.1772251916959829</v>
      </c>
      <c r="Q18" s="96"/>
      <c r="R18" s="96"/>
      <c r="S18" s="96">
        <f>$B18*VLOOKUP($A18,Transpose_Avg_msg_dw!$O$1:$AA$52,2,FALSE)</f>
        <v>-0.717826086956522</v>
      </c>
      <c r="T18" s="96">
        <f>$B18*VLOOKUP($A18,Transpose_Avg_msg_dw!$O$1:$AA$52,3,FALSE)</f>
        <v>-0.9525</v>
      </c>
      <c r="U18" s="96">
        <f>$B18*VLOOKUP($A18,Transpose_Avg_msg_dw!$O$1:$AA$52,4,FALSE)</f>
        <v>-0.8081818181818178</v>
      </c>
      <c r="V18" s="96">
        <f>$B18*VLOOKUP($A18,Transpose_Avg_msg_dw!$O$1:$AA$52,5,FALSE)</f>
        <v>-0.9071428571428568</v>
      </c>
      <c r="W18" s="96">
        <f>$B18*VLOOKUP($A18,Transpose_Avg_msg_dw!$O$1:$AA$52,6,FALSE)</f>
        <v>-0.3175</v>
      </c>
      <c r="X18" s="96">
        <f>$B18*VLOOKUP($A18,Transpose_Avg_msg_dw!$O$1:$AA$52,7,FALSE)</f>
        <v>-1.1545454545454543</v>
      </c>
      <c r="Y18" s="96">
        <f>$B18*VLOOKUP($A18,Transpose_Avg_msg_dw!$O$1:$AA$52,8,FALSE)</f>
        <v>-1.0885714285714283</v>
      </c>
      <c r="Z18" s="96">
        <f>$B18*VLOOKUP($A18,Transpose_Avg_msg_dw!$O$1:$AA$52,9,FALSE)</f>
        <v>-1.143</v>
      </c>
      <c r="AA18" s="96">
        <f>$B18*VLOOKUP($A18,Transpose_Avg_msg_dw!$O$1:$AA$52,10,FALSE)</f>
        <v>-1.27</v>
      </c>
      <c r="AB18" s="96">
        <f>$B18*VLOOKUP($A18,Transpose_Avg_msg_dw!$O$1:$AA$52,11,FALSE)</f>
        <v>-1.0885714285714283</v>
      </c>
      <c r="AC18" s="96">
        <f>$B18*VLOOKUP($A18,Transpose_Avg_msg_dw!$O$1:$AA$52,12,FALSE)</f>
        <v>-1.27</v>
      </c>
      <c r="AD18" s="96">
        <f>$B18*VLOOKUP($A18,Transpose_Avg_msg_dw!$O$1:$AA$52,13,FALSE)</f>
        <v>-0.3628571428571432</v>
      </c>
    </row>
    <row r="19" spans="1:30" ht="15">
      <c r="A19" s="165" t="s">
        <v>304</v>
      </c>
      <c r="B19" s="166">
        <v>-1.076</v>
      </c>
      <c r="C19" s="93"/>
      <c r="D19" s="93"/>
      <c r="E19" s="96">
        <f>$B19*VLOOKUP($A19,Transpose_Avg_msg_dw!$A$1:$M$52,2,FALSE)</f>
        <v>-0.11884755644649718</v>
      </c>
      <c r="F19" s="96">
        <f>$B19*VLOOKUP($A19,Transpose_Avg_msg_dw!$A$1:$M$52,3,FALSE)</f>
        <v>-0.043736900998077644</v>
      </c>
      <c r="G19" s="96">
        <f>$B19*VLOOKUP($A19,Transpose_Avg_msg_dw!$A$1:$M$52,4,FALSE)</f>
        <v>-0.12525519790923334</v>
      </c>
      <c r="H19" s="96">
        <f>$B19*VLOOKUP($A19,Transpose_Avg_msg_dw!$A$1:$M$52,5,FALSE)</f>
        <v>-0.08778412273201323</v>
      </c>
      <c r="I19" s="96">
        <f>$B19*VLOOKUP($A19,Transpose_Avg_msg_dw!$A$1:$M$52,6,FALSE)</f>
        <v>-0.08639780509589048</v>
      </c>
      <c r="J19" s="96">
        <f>$B19*VLOOKUP($A19,Transpose_Avg_msg_dw!$A$1:$M$52,7,FALSE)</f>
        <v>-0.017763106632441693</v>
      </c>
      <c r="K19" s="96">
        <f>$B19*VLOOKUP($A19,Transpose_Avg_msg_dw!$A$1:$M$52,8,FALSE)</f>
        <v>-0.04887172355854359</v>
      </c>
      <c r="L19" s="96">
        <f>$B19*VLOOKUP($A19,Transpose_Avg_msg_dw!$A$1:$M$52,9,FALSE)</f>
        <v>-0.12238409024541029</v>
      </c>
      <c r="M19" s="96">
        <f>$B19*VLOOKUP($A19,Transpose_Avg_msg_dw!$A$1:$M$52,10,FALSE)</f>
        <v>-0.13610996156621177</v>
      </c>
      <c r="N19" s="96">
        <f>$B19*VLOOKUP($A19,Transpose_Avg_msg_dw!$A$1:$M$52,11,FALSE)</f>
        <v>-0.04965941100566105</v>
      </c>
      <c r="O19" s="96">
        <f>$B19*VLOOKUP($A19,Transpose_Avg_msg_dw!$A$1:$M$52,12,FALSE)</f>
        <v>-0.03165822963607077</v>
      </c>
      <c r="P19" s="96">
        <f>$B19*VLOOKUP($A19,Transpose_Avg_msg_dw!$A$1:$M$52,13,FALSE)</f>
        <v>-0.06953535493484891</v>
      </c>
      <c r="Q19" s="96"/>
      <c r="R19" s="96"/>
      <c r="S19" s="96">
        <f>$B19*VLOOKUP($A19,Transpose_Avg_msg_dw!$O$1:$AA$52,2,FALSE)</f>
        <v>-0.07017391304347824</v>
      </c>
      <c r="T19" s="96">
        <f>$B19*VLOOKUP($A19,Transpose_Avg_msg_dw!$O$1:$AA$52,3,FALSE)</f>
        <v>0</v>
      </c>
      <c r="U19" s="96">
        <f>$B19*VLOOKUP($A19,Transpose_Avg_msg_dw!$O$1:$AA$52,4,FALSE)</f>
        <v>-0.19563636363636383</v>
      </c>
      <c r="V19" s="96">
        <f>$B19*VLOOKUP($A19,Transpose_Avg_msg_dw!$O$1:$AA$52,5,FALSE)</f>
        <v>-0.15371428571428586</v>
      </c>
      <c r="W19" s="96">
        <f>$B19*VLOOKUP($A19,Transpose_Avg_msg_dw!$O$1:$AA$52,6,FALSE)</f>
        <v>0</v>
      </c>
      <c r="X19" s="96">
        <f>$B19*VLOOKUP($A19,Transpose_Avg_msg_dw!$O$1:$AA$52,7,FALSE)</f>
        <v>0</v>
      </c>
      <c r="Y19" s="96">
        <f>$B19*VLOOKUP($A19,Transpose_Avg_msg_dw!$O$1:$AA$52,8,FALSE)</f>
        <v>-0.15371428571428586</v>
      </c>
      <c r="Z19" s="96">
        <f>$B19*VLOOKUP($A19,Transpose_Avg_msg_dw!$O$1:$AA$52,9,FALSE)</f>
        <v>-0.10760000000000002</v>
      </c>
      <c r="AA19" s="96">
        <f>$B19*VLOOKUP($A19,Transpose_Avg_msg_dw!$O$1:$AA$52,10,FALSE)</f>
        <v>0</v>
      </c>
      <c r="AB19" s="96">
        <f>$B19*VLOOKUP($A19,Transpose_Avg_msg_dw!$O$1:$AA$52,11,FALSE)</f>
        <v>0</v>
      </c>
      <c r="AC19" s="96">
        <f>$B19*VLOOKUP($A19,Transpose_Avg_msg_dw!$O$1:$AA$52,12,FALSE)</f>
        <v>0</v>
      </c>
      <c r="AD19" s="96">
        <f>$B19*VLOOKUP($A19,Transpose_Avg_msg_dw!$O$1:$AA$52,13,FALSE)</f>
        <v>0</v>
      </c>
    </row>
    <row r="20" spans="1:30" ht="15">
      <c r="A20" s="165" t="s">
        <v>293</v>
      </c>
      <c r="B20" s="166">
        <v>-0.164</v>
      </c>
      <c r="C20" s="93"/>
      <c r="D20" s="93"/>
      <c r="E20" s="96">
        <f>$B20*VLOOKUP($A20,Transpose_Avg_msg_dw!$A$1:$M$52,2,FALSE)</f>
        <v>-0.014756000354820699</v>
      </c>
      <c r="F20" s="96">
        <f>$B20*VLOOKUP($A20,Transpose_Avg_msg_dw!$A$1:$M$52,3,FALSE)</f>
        <v>-0.012160234124623989</v>
      </c>
      <c r="G20" s="96">
        <f>$B20*VLOOKUP($A20,Transpose_Avg_msg_dw!$A$1:$M$52,4,FALSE)</f>
        <v>-0.01694221281668649</v>
      </c>
      <c r="H20" s="96">
        <f>$B20*VLOOKUP($A20,Transpose_Avg_msg_dw!$A$1:$M$52,5,FALSE)</f>
        <v>-0.004874303176719404</v>
      </c>
      <c r="I20" s="96">
        <f>$B20*VLOOKUP($A20,Transpose_Avg_msg_dw!$A$1:$M$52,6,FALSE)</f>
        <v>-0.002580746546435885</v>
      </c>
      <c r="J20" s="96">
        <f>$B20*VLOOKUP($A20,Transpose_Avg_msg_dw!$A$1:$M$52,7,FALSE)</f>
        <v>-0.0033850654485933595</v>
      </c>
      <c r="K20" s="96">
        <f>$B20*VLOOKUP($A20,Transpose_Avg_msg_dw!$A$1:$M$52,8,FALSE)</f>
        <v>0</v>
      </c>
      <c r="L20" s="96">
        <f>$B20*VLOOKUP($A20,Transpose_Avg_msg_dw!$A$1:$M$52,9,FALSE)</f>
        <v>-0.001622053872053872</v>
      </c>
      <c r="M20" s="96">
        <f>$B20*VLOOKUP($A20,Transpose_Avg_msg_dw!$A$1:$M$52,10,FALSE)</f>
        <v>-0.0021951486013985937</v>
      </c>
      <c r="N20" s="96">
        <f>$B20*VLOOKUP($A20,Transpose_Avg_msg_dw!$A$1:$M$52,11,FALSE)</f>
        <v>-0.004562163993413988</v>
      </c>
      <c r="O20" s="96">
        <f>$B20*VLOOKUP($A20,Transpose_Avg_msg_dw!$A$1:$M$52,12,FALSE)</f>
        <v>-8.039215686274517E-4</v>
      </c>
      <c r="P20" s="96">
        <f>$B20*VLOOKUP($A20,Transpose_Avg_msg_dw!$A$1:$M$52,13,FALSE)</f>
        <v>-0.006727453754283285</v>
      </c>
      <c r="Q20" s="96"/>
      <c r="R20" s="96"/>
      <c r="S20" s="96">
        <f>$B20*VLOOKUP($A20,Transpose_Avg_msg_dw!$O$1:$AA$52,2,FALSE)</f>
        <v>-0.03565217391304346</v>
      </c>
      <c r="T20" s="96">
        <f>$B20*VLOOKUP($A20,Transpose_Avg_msg_dw!$O$1:$AA$52,3,FALSE)</f>
        <v>-0.0164</v>
      </c>
      <c r="U20" s="96">
        <f>$B20*VLOOKUP($A20,Transpose_Avg_msg_dw!$O$1:$AA$52,4,FALSE)</f>
        <v>-0.014909090909090908</v>
      </c>
      <c r="V20" s="96">
        <f>$B20*VLOOKUP($A20,Transpose_Avg_msg_dw!$O$1:$AA$52,5,FALSE)</f>
        <v>0</v>
      </c>
      <c r="W20" s="96">
        <f>$B20*VLOOKUP($A20,Transpose_Avg_msg_dw!$O$1:$AA$52,6,FALSE)</f>
        <v>0</v>
      </c>
      <c r="X20" s="96">
        <f>$B20*VLOOKUP($A20,Transpose_Avg_msg_dw!$O$1:$AA$52,7,FALSE)</f>
        <v>0</v>
      </c>
      <c r="Y20" s="96">
        <f>$B20*VLOOKUP($A20,Transpose_Avg_msg_dw!$O$1:$AA$52,8,FALSE)</f>
        <v>0</v>
      </c>
      <c r="Z20" s="96">
        <f>$B20*VLOOKUP($A20,Transpose_Avg_msg_dw!$O$1:$AA$52,9,FALSE)</f>
        <v>0</v>
      </c>
      <c r="AA20" s="96">
        <f>$B20*VLOOKUP($A20,Transpose_Avg_msg_dw!$O$1:$AA$52,10,FALSE)</f>
        <v>0</v>
      </c>
      <c r="AB20" s="96">
        <f>$B20*VLOOKUP($A20,Transpose_Avg_msg_dw!$O$1:$AA$52,11,FALSE)</f>
        <v>0</v>
      </c>
      <c r="AC20" s="96">
        <f>$B20*VLOOKUP($A20,Transpose_Avg_msg_dw!$O$1:$AA$52,12,FALSE)</f>
        <v>0</v>
      </c>
      <c r="AD20" s="96">
        <f>$B20*VLOOKUP($A20,Transpose_Avg_msg_dw!$O$1:$AA$52,13,FALSE)</f>
        <v>0</v>
      </c>
    </row>
    <row r="21" spans="1:30" ht="15">
      <c r="A21" s="165" t="s">
        <v>305</v>
      </c>
      <c r="B21" s="166">
        <v>0.355</v>
      </c>
      <c r="C21" s="93"/>
      <c r="D21" s="93"/>
      <c r="E21" s="96">
        <f>$B21*VLOOKUP($A21,Transpose_Avg_msg_dw!$A$1:$M$52,2,FALSE)</f>
        <v>0.15167194381042667</v>
      </c>
      <c r="F21" s="96">
        <f>$B21*VLOOKUP($A21,Transpose_Avg_msg_dw!$A$1:$M$52,3,FALSE)</f>
        <v>0.17535081692337973</v>
      </c>
      <c r="G21" s="96">
        <f>$B21*VLOOKUP($A21,Transpose_Avg_msg_dw!$A$1:$M$52,4,FALSE)</f>
        <v>0.20398951534467658</v>
      </c>
      <c r="H21" s="96">
        <f>$B21*VLOOKUP($A21,Transpose_Avg_msg_dw!$A$1:$M$52,5,FALSE)</f>
        <v>0.14962868217498215</v>
      </c>
      <c r="I21" s="96">
        <f>$B21*VLOOKUP($A21,Transpose_Avg_msg_dw!$A$1:$M$52,6,FALSE)</f>
        <v>0.16802692780434064</v>
      </c>
      <c r="J21" s="96">
        <f>$B21*VLOOKUP($A21,Transpose_Avg_msg_dw!$A$1:$M$52,7,FALSE)</f>
        <v>0.16686528753089114</v>
      </c>
      <c r="K21" s="96">
        <f>$B21*VLOOKUP($A21,Transpose_Avg_msg_dw!$A$1:$M$52,8,FALSE)</f>
        <v>0.23526141766263398</v>
      </c>
      <c r="L21" s="96">
        <f>$B21*VLOOKUP($A21,Transpose_Avg_msg_dw!$A$1:$M$52,9,FALSE)</f>
        <v>0.1687471093014097</v>
      </c>
      <c r="M21" s="96">
        <f>$B21*VLOOKUP($A21,Transpose_Avg_msg_dw!$A$1:$M$52,10,FALSE)</f>
        <v>0.1791009118196619</v>
      </c>
      <c r="N21" s="96">
        <f>$B21*VLOOKUP($A21,Transpose_Avg_msg_dw!$A$1:$M$52,11,FALSE)</f>
        <v>0.1927736518689642</v>
      </c>
      <c r="O21" s="96">
        <f>$B21*VLOOKUP($A21,Transpose_Avg_msg_dw!$A$1:$M$52,12,FALSE)</f>
        <v>0.16761377511143966</v>
      </c>
      <c r="P21" s="96">
        <f>$B21*VLOOKUP($A21,Transpose_Avg_msg_dw!$A$1:$M$52,13,FALSE)</f>
        <v>0.14700077670867923</v>
      </c>
      <c r="Q21" s="96"/>
      <c r="R21" s="96"/>
      <c r="S21" s="96">
        <f>$B21*VLOOKUP($A21,Transpose_Avg_msg_dw!$O$1:$AA$52,2,FALSE)</f>
        <v>0.20836956521739117</v>
      </c>
      <c r="T21" s="96">
        <f>$B21*VLOOKUP($A21,Transpose_Avg_msg_dw!$O$1:$AA$52,3,FALSE)</f>
        <v>0.1775</v>
      </c>
      <c r="U21" s="96">
        <f>$B21*VLOOKUP($A21,Transpose_Avg_msg_dw!$O$1:$AA$52,4,FALSE)</f>
        <v>0.19363636363636347</v>
      </c>
      <c r="V21" s="96">
        <f>$B21*VLOOKUP($A21,Transpose_Avg_msg_dw!$O$1:$AA$52,5,FALSE)</f>
        <v>0.10142857142857152</v>
      </c>
      <c r="W21" s="96">
        <f>$B21*VLOOKUP($A21,Transpose_Avg_msg_dw!$O$1:$AA$52,6,FALSE)</f>
        <v>0.08875</v>
      </c>
      <c r="X21" s="96">
        <f>$B21*VLOOKUP($A21,Transpose_Avg_msg_dw!$O$1:$AA$52,7,FALSE)</f>
        <v>0.22590909090909078</v>
      </c>
      <c r="Y21" s="96">
        <f>$B21*VLOOKUP($A21,Transpose_Avg_msg_dw!$O$1:$AA$52,8,FALSE)</f>
        <v>0.25357142857142845</v>
      </c>
      <c r="Z21" s="96">
        <f>$B21*VLOOKUP($A21,Transpose_Avg_msg_dw!$O$1:$AA$52,9,FALSE)</f>
        <v>0.1775</v>
      </c>
      <c r="AA21" s="96">
        <f>$B21*VLOOKUP($A21,Transpose_Avg_msg_dw!$O$1:$AA$52,10,FALSE)</f>
        <v>0.142</v>
      </c>
      <c r="AB21" s="96">
        <f>$B21*VLOOKUP($A21,Transpose_Avg_msg_dw!$O$1:$AA$52,11,FALSE)</f>
        <v>0.25357142857142845</v>
      </c>
      <c r="AC21" s="96">
        <f>$B21*VLOOKUP($A21,Transpose_Avg_msg_dw!$O$1:$AA$52,12,FALSE)</f>
        <v>0.071</v>
      </c>
      <c r="AD21" s="96">
        <f>$B21*VLOOKUP($A21,Transpose_Avg_msg_dw!$O$1:$AA$52,13,FALSE)</f>
        <v>0.10142857142857152</v>
      </c>
    </row>
    <row r="22" spans="1:30" ht="15">
      <c r="A22" s="165" t="s">
        <v>306</v>
      </c>
      <c r="B22" s="166">
        <v>0.18</v>
      </c>
      <c r="C22" s="93"/>
      <c r="D22" s="93"/>
      <c r="E22" s="96">
        <f>$B22*VLOOKUP($A22,Transpose_Avg_msg_dw!$A$1:$M$52,2,FALSE)</f>
        <v>0.03511383341824026</v>
      </c>
      <c r="F22" s="96">
        <f>$B22*VLOOKUP($A22,Transpose_Avg_msg_dw!$A$1:$M$52,3,FALSE)</f>
        <v>0.038446327478726096</v>
      </c>
      <c r="G22" s="96">
        <f>$B22*VLOOKUP($A22,Transpose_Avg_msg_dw!$A$1:$M$52,4,FALSE)</f>
        <v>0.02160182260440216</v>
      </c>
      <c r="H22" s="96">
        <f>$B22*VLOOKUP($A22,Transpose_Avg_msg_dw!$A$1:$M$52,5,FALSE)</f>
        <v>0.044385970707700916</v>
      </c>
      <c r="I22" s="96">
        <f>$B22*VLOOKUP($A22,Transpose_Avg_msg_dw!$A$1:$M$52,6,FALSE)</f>
        <v>0.033792974929978195</v>
      </c>
      <c r="J22" s="96">
        <f>$B22*VLOOKUP($A22,Transpose_Avg_msg_dw!$A$1:$M$52,7,FALSE)</f>
        <v>0.0427268209676841</v>
      </c>
      <c r="K22" s="96">
        <f>$B22*VLOOKUP($A22,Transpose_Avg_msg_dw!$A$1:$M$52,8,FALSE)</f>
        <v>0.0187204524224211</v>
      </c>
      <c r="L22" s="96">
        <f>$B22*VLOOKUP($A22,Transpose_Avg_msg_dw!$A$1:$M$52,9,FALSE)</f>
        <v>0.04257374913528156</v>
      </c>
      <c r="M22" s="96">
        <f>$B22*VLOOKUP($A22,Transpose_Avg_msg_dw!$A$1:$M$52,10,FALSE)</f>
        <v>0.028518419080919157</v>
      </c>
      <c r="N22" s="96">
        <f>$B22*VLOOKUP($A22,Transpose_Avg_msg_dw!$A$1:$M$52,11,FALSE)</f>
        <v>0.03661973235098244</v>
      </c>
      <c r="O22" s="96">
        <f>$B22*VLOOKUP($A22,Transpose_Avg_msg_dw!$A$1:$M$52,12,FALSE)</f>
        <v>0.02938291709596128</v>
      </c>
      <c r="P22" s="96">
        <f>$B22*VLOOKUP($A22,Transpose_Avg_msg_dw!$A$1:$M$52,13,FALSE)</f>
        <v>0.02959101328120542</v>
      </c>
      <c r="Q22" s="96"/>
      <c r="R22" s="96"/>
      <c r="S22" s="96">
        <f>$B22*VLOOKUP($A22,Transpose_Avg_msg_dw!$O$1:$AA$52,2,FALSE)</f>
        <v>0.035217391304347735</v>
      </c>
      <c r="T22" s="96">
        <f>$B22*VLOOKUP($A22,Transpose_Avg_msg_dw!$O$1:$AA$52,3,FALSE)</f>
        <v>0.027</v>
      </c>
      <c r="U22" s="96">
        <f>$B22*VLOOKUP($A22,Transpose_Avg_msg_dw!$O$1:$AA$52,4,FALSE)</f>
        <v>0.049090909090909136</v>
      </c>
      <c r="V22" s="96">
        <f>$B22*VLOOKUP($A22,Transpose_Avg_msg_dw!$O$1:$AA$52,5,FALSE)</f>
        <v>0.025714285714285738</v>
      </c>
      <c r="W22" s="96">
        <f>$B22*VLOOKUP($A22,Transpose_Avg_msg_dw!$O$1:$AA$52,6,FALSE)</f>
        <v>0.045</v>
      </c>
      <c r="X22" s="96">
        <f>$B22*VLOOKUP($A22,Transpose_Avg_msg_dw!$O$1:$AA$52,7,FALSE)</f>
        <v>0.049090909090909136</v>
      </c>
      <c r="Y22" s="96">
        <f>$B22*VLOOKUP($A22,Transpose_Avg_msg_dw!$O$1:$AA$52,8,FALSE)</f>
        <v>0.012857142857142852</v>
      </c>
      <c r="Z22" s="96">
        <f>$B22*VLOOKUP($A22,Transpose_Avg_msg_dw!$O$1:$AA$52,9,FALSE)</f>
        <v>0.036</v>
      </c>
      <c r="AA22" s="96">
        <f>$B22*VLOOKUP($A22,Transpose_Avg_msg_dw!$O$1:$AA$52,10,FALSE)</f>
        <v>0.018</v>
      </c>
      <c r="AB22" s="96">
        <f>$B22*VLOOKUP($A22,Transpose_Avg_msg_dw!$O$1:$AA$52,11,FALSE)</f>
        <v>0</v>
      </c>
      <c r="AC22" s="96">
        <f>$B22*VLOOKUP($A22,Transpose_Avg_msg_dw!$O$1:$AA$52,12,FALSE)</f>
        <v>0.072</v>
      </c>
      <c r="AD22" s="96">
        <f>$B22*VLOOKUP($A22,Transpose_Avg_msg_dw!$O$1:$AA$52,13,FALSE)</f>
        <v>0.051428571428571476</v>
      </c>
    </row>
    <row r="23" spans="1:30" ht="15">
      <c r="A23" s="165" t="s">
        <v>307</v>
      </c>
      <c r="B23" s="166">
        <v>-0.27</v>
      </c>
      <c r="C23" s="93"/>
      <c r="D23" s="93"/>
      <c r="E23" s="96">
        <f>$B23*VLOOKUP($A23,Transpose_Avg_msg_dw!$A$1:$M$52,2,FALSE)</f>
        <v>-0.022407561547343767</v>
      </c>
      <c r="F23" s="96">
        <f>$B23*VLOOKUP($A23,Transpose_Avg_msg_dw!$A$1:$M$52,3,FALSE)</f>
        <v>-0.007887561783337504</v>
      </c>
      <c r="G23" s="96">
        <f>$B23*VLOOKUP($A23,Transpose_Avg_msg_dw!$A$1:$M$52,4,FALSE)</f>
        <v>-0.010858733309710378</v>
      </c>
      <c r="H23" s="96">
        <f>$B23*VLOOKUP($A23,Transpose_Avg_msg_dw!$A$1:$M$52,5,FALSE)</f>
        <v>-0.016955022717199387</v>
      </c>
      <c r="I23" s="96">
        <f>$B23*VLOOKUP($A23,Transpose_Avg_msg_dw!$A$1:$M$52,6,FALSE)</f>
        <v>-0.012317477270757571</v>
      </c>
      <c r="J23" s="96">
        <f>$B23*VLOOKUP($A23,Transpose_Avg_msg_dw!$A$1:$M$52,7,FALSE)</f>
        <v>-0.0055783447589562215</v>
      </c>
      <c r="K23" s="96">
        <f>$B23*VLOOKUP($A23,Transpose_Avg_msg_dw!$A$1:$M$52,8,FALSE)</f>
        <v>-0.0015108552631578952</v>
      </c>
      <c r="L23" s="96">
        <f>$B23*VLOOKUP($A23,Transpose_Avg_msg_dw!$A$1:$M$52,9,FALSE)</f>
        <v>-0.001506696428571428</v>
      </c>
      <c r="M23" s="96">
        <f>$B23*VLOOKUP($A23,Transpose_Avg_msg_dw!$A$1:$M$52,10,FALSE)</f>
        <v>-0.03534595092407583</v>
      </c>
      <c r="N23" s="96">
        <f>$B23*VLOOKUP($A23,Transpose_Avg_msg_dw!$A$1:$M$52,11,FALSE)</f>
        <v>-0.006113839285714284</v>
      </c>
      <c r="O23" s="96">
        <f>$B23*VLOOKUP($A23,Transpose_Avg_msg_dw!$A$1:$M$52,12,FALSE)</f>
        <v>-0.03522838630871889</v>
      </c>
      <c r="P23" s="96">
        <f>$B23*VLOOKUP($A23,Transpose_Avg_msg_dw!$A$1:$M$52,13,FALSE)</f>
        <v>-0.012079880121459824</v>
      </c>
      <c r="Q23" s="96"/>
      <c r="R23" s="96"/>
      <c r="S23" s="96">
        <f>$B23*VLOOKUP($A23,Transpose_Avg_msg_dw!$O$1:$AA$52,2,FALSE)</f>
        <v>-0.011739130434782606</v>
      </c>
      <c r="T23" s="96">
        <f>$B23*VLOOKUP($A23,Transpose_Avg_msg_dw!$O$1:$AA$52,3,FALSE)</f>
        <v>-0.027000000000000003</v>
      </c>
      <c r="U23" s="96">
        <f>$B23*VLOOKUP($A23,Transpose_Avg_msg_dw!$O$1:$AA$52,4,FALSE)</f>
        <v>0</v>
      </c>
      <c r="V23" s="96">
        <f>$B23*VLOOKUP($A23,Transpose_Avg_msg_dw!$O$1:$AA$52,5,FALSE)</f>
        <v>-0.03857142857142861</v>
      </c>
      <c r="W23" s="96">
        <f>$B23*VLOOKUP($A23,Transpose_Avg_msg_dw!$O$1:$AA$52,6,FALSE)</f>
        <v>-0.0675</v>
      </c>
      <c r="X23" s="96">
        <f>$B23*VLOOKUP($A23,Transpose_Avg_msg_dw!$O$1:$AA$52,7,FALSE)</f>
        <v>0</v>
      </c>
      <c r="Y23" s="96">
        <f>$B23*VLOOKUP($A23,Transpose_Avg_msg_dw!$O$1:$AA$52,8,FALSE)</f>
        <v>0</v>
      </c>
      <c r="Z23" s="96">
        <f>$B23*VLOOKUP($A23,Transpose_Avg_msg_dw!$O$1:$AA$52,9,FALSE)</f>
        <v>-0.027000000000000003</v>
      </c>
      <c r="AA23" s="96">
        <f>$B23*VLOOKUP($A23,Transpose_Avg_msg_dw!$O$1:$AA$52,10,FALSE)</f>
        <v>-0.027000000000000003</v>
      </c>
      <c r="AB23" s="96">
        <f>$B23*VLOOKUP($A23,Transpose_Avg_msg_dw!$O$1:$AA$52,11,FALSE)</f>
        <v>-0.07714285714285722</v>
      </c>
      <c r="AC23" s="96">
        <f>$B23*VLOOKUP($A23,Transpose_Avg_msg_dw!$O$1:$AA$52,12,FALSE)</f>
        <v>0</v>
      </c>
      <c r="AD23" s="96">
        <f>$B23*VLOOKUP($A23,Transpose_Avg_msg_dw!$O$1:$AA$52,13,FALSE)</f>
        <v>0</v>
      </c>
    </row>
    <row r="24" spans="1:30" ht="15">
      <c r="A24" s="165" t="s">
        <v>308</v>
      </c>
      <c r="B24" s="166">
        <v>0.276</v>
      </c>
      <c r="C24" s="93"/>
      <c r="D24" s="93"/>
      <c r="E24" s="96">
        <f>$B24*VLOOKUP($A24,Transpose_Avg_msg_dw!$A$1:$M$52,2,FALSE)</f>
        <v>0.025014488786374172</v>
      </c>
      <c r="F24" s="96">
        <f>$B24*VLOOKUP($A24,Transpose_Avg_msg_dw!$A$1:$M$52,3,FALSE)</f>
        <v>0.025996654691273314</v>
      </c>
      <c r="G24" s="96">
        <f>$B24*VLOOKUP($A24,Transpose_Avg_msg_dw!$A$1:$M$52,4,FALSE)</f>
        <v>0.034234269888416095</v>
      </c>
      <c r="H24" s="96">
        <f>$B24*VLOOKUP($A24,Transpose_Avg_msg_dw!$A$1:$M$52,5,FALSE)</f>
        <v>0.033853912658181794</v>
      </c>
      <c r="I24" s="96">
        <f>$B24*VLOOKUP($A24,Transpose_Avg_msg_dw!$A$1:$M$52,6,FALSE)</f>
        <v>0.020786949585704196</v>
      </c>
      <c r="J24" s="96">
        <f>$B24*VLOOKUP($A24,Transpose_Avg_msg_dw!$A$1:$M$52,7,FALSE)</f>
        <v>0.035419272457067066</v>
      </c>
      <c r="K24" s="96">
        <f>$B24*VLOOKUP($A24,Transpose_Avg_msg_dw!$A$1:$M$52,8,FALSE)</f>
        <v>0.03407786806355865</v>
      </c>
      <c r="L24" s="96">
        <f>$B24*VLOOKUP($A24,Transpose_Avg_msg_dw!$A$1:$M$52,9,FALSE)</f>
        <v>0.03906859569738835</v>
      </c>
      <c r="M24" s="96">
        <f>$B24*VLOOKUP($A24,Transpose_Avg_msg_dw!$A$1:$M$52,10,FALSE)</f>
        <v>0.02083641011766013</v>
      </c>
      <c r="N24" s="96">
        <f>$B24*VLOOKUP($A24,Transpose_Avg_msg_dw!$A$1:$M$52,11,FALSE)</f>
        <v>0.011400685009434997</v>
      </c>
      <c r="O24" s="96">
        <f>$B24*VLOOKUP($A24,Transpose_Avg_msg_dw!$A$1:$M$52,12,FALSE)</f>
        <v>0.03566364716064564</v>
      </c>
      <c r="P24" s="96">
        <f>$B24*VLOOKUP($A24,Transpose_Avg_msg_dw!$A$1:$M$52,13,FALSE)</f>
        <v>0.024984038500592103</v>
      </c>
      <c r="Q24" s="96"/>
      <c r="R24" s="96"/>
      <c r="S24" s="96">
        <f>$B24*VLOOKUP($A24,Transpose_Avg_msg_dw!$O$1:$AA$52,2,FALSE)</f>
        <v>0.011999999999999997</v>
      </c>
      <c r="T24" s="96">
        <f>$B24*VLOOKUP($A24,Transpose_Avg_msg_dw!$O$1:$AA$52,3,FALSE)</f>
        <v>0.013800000000000002</v>
      </c>
      <c r="U24" s="96">
        <f>$B24*VLOOKUP($A24,Transpose_Avg_msg_dw!$O$1:$AA$52,4,FALSE)</f>
        <v>0</v>
      </c>
      <c r="V24" s="96">
        <f>$B24*VLOOKUP($A24,Transpose_Avg_msg_dw!$O$1:$AA$52,5,FALSE)</f>
        <v>0.039428571428571466</v>
      </c>
      <c r="W24" s="96">
        <f>$B24*VLOOKUP($A24,Transpose_Avg_msg_dw!$O$1:$AA$52,6,FALSE)</f>
        <v>0</v>
      </c>
      <c r="X24" s="96">
        <f>$B24*VLOOKUP($A24,Transpose_Avg_msg_dw!$O$1:$AA$52,7,FALSE)</f>
        <v>0</v>
      </c>
      <c r="Y24" s="96">
        <f>$B24*VLOOKUP($A24,Transpose_Avg_msg_dw!$O$1:$AA$52,8,FALSE)</f>
        <v>0.059142857142857067</v>
      </c>
      <c r="Z24" s="96">
        <f>$B24*VLOOKUP($A24,Transpose_Avg_msg_dw!$O$1:$AA$52,9,FALSE)</f>
        <v>0.027600000000000003</v>
      </c>
      <c r="AA24" s="96">
        <f>$B24*VLOOKUP($A24,Transpose_Avg_msg_dw!$O$1:$AA$52,10,FALSE)</f>
        <v>0.055200000000000006</v>
      </c>
      <c r="AB24" s="96">
        <f>$B24*VLOOKUP($A24,Transpose_Avg_msg_dw!$O$1:$AA$52,11,FALSE)</f>
        <v>0</v>
      </c>
      <c r="AC24" s="96">
        <f>$B24*VLOOKUP($A24,Transpose_Avg_msg_dw!$O$1:$AA$52,12,FALSE)</f>
        <v>0.055200000000000006</v>
      </c>
      <c r="AD24" s="96">
        <f>$B24*VLOOKUP($A24,Transpose_Avg_msg_dw!$O$1:$AA$52,13,FALSE)</f>
        <v>0.039428571428571466</v>
      </c>
    </row>
    <row r="25" spans="1:30" ht="15">
      <c r="A25" s="165" t="s">
        <v>309</v>
      </c>
      <c r="B25" s="166">
        <v>0.192</v>
      </c>
      <c r="C25" s="93"/>
      <c r="D25" s="93"/>
      <c r="E25" s="96">
        <f>$B25*VLOOKUP($A25,Transpose_Avg_msg_dw!$A$1:$M$52,2,FALSE)</f>
        <v>0.020116746498959042</v>
      </c>
      <c r="F25" s="96">
        <f>$B25*VLOOKUP($A25,Transpose_Avg_msg_dw!$A$1:$M$52,3,FALSE)</f>
        <v>0.01906341961712688</v>
      </c>
      <c r="G25" s="96">
        <f>$B25*VLOOKUP($A25,Transpose_Avg_msg_dw!$A$1:$M$52,4,FALSE)</f>
        <v>0.018800604137152416</v>
      </c>
      <c r="H25" s="96">
        <f>$B25*VLOOKUP($A25,Transpose_Avg_msg_dw!$A$1:$M$52,5,FALSE)</f>
        <v>0.015565499085434977</v>
      </c>
      <c r="I25" s="96">
        <f>$B25*VLOOKUP($A25,Transpose_Avg_msg_dw!$A$1:$M$52,6,FALSE)</f>
        <v>0.03329544960135456</v>
      </c>
      <c r="J25" s="96">
        <f>$B25*VLOOKUP($A25,Transpose_Avg_msg_dw!$A$1:$M$52,7,FALSE)</f>
        <v>0.018376627573343844</v>
      </c>
      <c r="K25" s="96">
        <f>$B25*VLOOKUP($A25,Transpose_Avg_msg_dw!$A$1:$M$52,8,FALSE)</f>
        <v>0.016294373653801788</v>
      </c>
      <c r="L25" s="96">
        <f>$B25*VLOOKUP($A25,Transpose_Avg_msg_dw!$A$1:$M$52,9,FALSE)</f>
        <v>0.013239202764899368</v>
      </c>
      <c r="M25" s="96">
        <f>$B25*VLOOKUP($A25,Transpose_Avg_msg_dw!$A$1:$M$52,10,FALSE)</f>
        <v>0.008386413586413581</v>
      </c>
      <c r="N25" s="96">
        <f>$B25*VLOOKUP($A25,Transpose_Avg_msg_dw!$A$1:$M$52,11,FALSE)</f>
        <v>0.007928225108225108</v>
      </c>
      <c r="O25" s="96">
        <f>$B25*VLOOKUP($A25,Transpose_Avg_msg_dw!$A$1:$M$52,12,FALSE)</f>
        <v>0.006305939764884115</v>
      </c>
      <c r="P25" s="96">
        <f>$B25*VLOOKUP($A25,Transpose_Avg_msg_dw!$A$1:$M$52,13,FALSE)</f>
        <v>0.030579196418171712</v>
      </c>
      <c r="Q25" s="96"/>
      <c r="R25" s="96"/>
      <c r="S25" s="96">
        <f>$B25*VLOOKUP($A25,Transpose_Avg_msg_dw!$O$1:$AA$52,2,FALSE)</f>
        <v>0.00417391304347826</v>
      </c>
      <c r="T25" s="96">
        <f>$B25*VLOOKUP($A25,Transpose_Avg_msg_dw!$O$1:$AA$52,3,FALSE)</f>
        <v>0.019200000000000002</v>
      </c>
      <c r="U25" s="96">
        <f>$B25*VLOOKUP($A25,Transpose_Avg_msg_dw!$O$1:$AA$52,4,FALSE)</f>
        <v>0</v>
      </c>
      <c r="V25" s="96">
        <f>$B25*VLOOKUP($A25,Transpose_Avg_msg_dw!$O$1:$AA$52,5,FALSE)</f>
        <v>0.05485714285714291</v>
      </c>
      <c r="W25" s="96">
        <f>$B25*VLOOKUP($A25,Transpose_Avg_msg_dw!$O$1:$AA$52,6,FALSE)</f>
        <v>0.048</v>
      </c>
      <c r="X25" s="96">
        <f>$B25*VLOOKUP($A25,Transpose_Avg_msg_dw!$O$1:$AA$52,7,FALSE)</f>
        <v>0.017454545454545452</v>
      </c>
      <c r="Y25" s="96">
        <f>$B25*VLOOKUP($A25,Transpose_Avg_msg_dw!$O$1:$AA$52,8,FALSE)</f>
        <v>0</v>
      </c>
      <c r="Z25" s="96">
        <f>$B25*VLOOKUP($A25,Transpose_Avg_msg_dw!$O$1:$AA$52,9,FALSE)</f>
        <v>0</v>
      </c>
      <c r="AA25" s="96">
        <f>$B25*VLOOKUP($A25,Transpose_Avg_msg_dw!$O$1:$AA$52,10,FALSE)</f>
        <v>0.038400000000000004</v>
      </c>
      <c r="AB25" s="96">
        <f>$B25*VLOOKUP($A25,Transpose_Avg_msg_dw!$O$1:$AA$52,11,FALSE)</f>
        <v>0</v>
      </c>
      <c r="AC25" s="96">
        <f>$B25*VLOOKUP($A25,Transpose_Avg_msg_dw!$O$1:$AA$52,12,FALSE)</f>
        <v>0</v>
      </c>
      <c r="AD25" s="96">
        <f>$B25*VLOOKUP($A25,Transpose_Avg_msg_dw!$O$1:$AA$52,13,FALSE)</f>
        <v>0.05485714285714291</v>
      </c>
    </row>
    <row r="26" spans="1:30" ht="15">
      <c r="A26" s="165" t="s">
        <v>310</v>
      </c>
      <c r="B26" s="166">
        <v>0.719</v>
      </c>
      <c r="C26" s="93"/>
      <c r="D26" s="93"/>
      <c r="E26" s="96">
        <f>$B26*VLOOKUP($A26,Transpose_Avg_msg_dw!$A$1:$M$52,2,FALSE)</f>
        <v>0.02092997757149773</v>
      </c>
      <c r="F26" s="96">
        <f>$B26*VLOOKUP($A26,Transpose_Avg_msg_dw!$A$1:$M$52,3,FALSE)</f>
        <v>0.014623170801707825</v>
      </c>
      <c r="G26" s="96">
        <f>$B26*VLOOKUP($A26,Transpose_Avg_msg_dw!$A$1:$M$52,4,FALSE)</f>
        <v>0.007058706975058906</v>
      </c>
      <c r="H26" s="96">
        <f>$B26*VLOOKUP($A26,Transpose_Avg_msg_dw!$A$1:$M$52,5,FALSE)</f>
        <v>0.015142612528158047</v>
      </c>
      <c r="I26" s="96">
        <f>$B26*VLOOKUP($A26,Transpose_Avg_msg_dw!$A$1:$M$52,6,FALSE)</f>
        <v>0.022840436081974204</v>
      </c>
      <c r="J26" s="96">
        <f>$B26*VLOOKUP($A26,Transpose_Avg_msg_dw!$A$1:$M$52,7,FALSE)</f>
        <v>0.002079460784313727</v>
      </c>
      <c r="K26" s="96">
        <f>$B26*VLOOKUP($A26,Transpose_Avg_msg_dw!$A$1:$M$52,8,FALSE)</f>
        <v>0</v>
      </c>
      <c r="L26" s="96">
        <f>$B26*VLOOKUP($A26,Transpose_Avg_msg_dw!$A$1:$M$52,9,FALSE)</f>
        <v>0</v>
      </c>
      <c r="M26" s="96">
        <f>$B26*VLOOKUP($A26,Transpose_Avg_msg_dw!$A$1:$M$52,10,FALSE)</f>
        <v>0.00272348484848485</v>
      </c>
      <c r="N26" s="96">
        <f>$B26*VLOOKUP($A26,Transpose_Avg_msg_dw!$A$1:$M$52,11,FALSE)</f>
        <v>0.023805427385114868</v>
      </c>
      <c r="O26" s="96">
        <f>$B26*VLOOKUP($A26,Transpose_Avg_msg_dw!$A$1:$M$52,12,FALSE)</f>
        <v>0.0046218216742607</v>
      </c>
      <c r="P26" s="96">
        <f>$B26*VLOOKUP($A26,Transpose_Avg_msg_dw!$A$1:$M$52,13,FALSE)</f>
        <v>0.01684045772930659</v>
      </c>
      <c r="Q26" s="96"/>
      <c r="R26" s="96"/>
      <c r="S26" s="96">
        <f>$B26*VLOOKUP($A26,Transpose_Avg_msg_dw!$O$1:$AA$52,2,FALSE)</f>
        <v>0.03126086956521738</v>
      </c>
      <c r="T26" s="96">
        <f>$B26*VLOOKUP($A26,Transpose_Avg_msg_dw!$O$1:$AA$52,3,FALSE)</f>
        <v>0</v>
      </c>
      <c r="U26" s="96">
        <f>$B26*VLOOKUP($A26,Transpose_Avg_msg_dw!$O$1:$AA$52,4,FALSE)</f>
        <v>0</v>
      </c>
      <c r="V26" s="96">
        <f>$B26*VLOOKUP($A26,Transpose_Avg_msg_dw!$O$1:$AA$52,5,FALSE)</f>
        <v>0</v>
      </c>
      <c r="W26" s="96">
        <f>$B26*VLOOKUP($A26,Transpose_Avg_msg_dw!$O$1:$AA$52,6,FALSE)</f>
        <v>0</v>
      </c>
      <c r="X26" s="96">
        <f>$B26*VLOOKUP($A26,Transpose_Avg_msg_dw!$O$1:$AA$52,7,FALSE)</f>
        <v>0</v>
      </c>
      <c r="Y26" s="96">
        <f>$B26*VLOOKUP($A26,Transpose_Avg_msg_dw!$O$1:$AA$52,8,FALSE)</f>
        <v>0</v>
      </c>
      <c r="Z26" s="96">
        <f>$B26*VLOOKUP($A26,Transpose_Avg_msg_dw!$O$1:$AA$52,9,FALSE)</f>
        <v>0</v>
      </c>
      <c r="AA26" s="96">
        <f>$B26*VLOOKUP($A26,Transpose_Avg_msg_dw!$O$1:$AA$52,10,FALSE)</f>
        <v>0</v>
      </c>
      <c r="AB26" s="96">
        <f>$B26*VLOOKUP($A26,Transpose_Avg_msg_dw!$O$1:$AA$52,11,FALSE)</f>
        <v>0</v>
      </c>
      <c r="AC26" s="96">
        <f>$B26*VLOOKUP($A26,Transpose_Avg_msg_dw!$O$1:$AA$52,12,FALSE)</f>
        <v>0.1438</v>
      </c>
      <c r="AD26" s="96">
        <f>$B26*VLOOKUP($A26,Transpose_Avg_msg_dw!$O$1:$AA$52,13,FALSE)</f>
        <v>0</v>
      </c>
    </row>
    <row r="27" spans="1:30" ht="15">
      <c r="A27" s="165" t="s">
        <v>317</v>
      </c>
      <c r="B27" s="166">
        <v>-0.173</v>
      </c>
      <c r="C27" s="93"/>
      <c r="D27" s="93"/>
      <c r="E27" s="96">
        <f>$B27*VLOOKUP($A27,Transpose_Avg_msg_dw!$A$1:$M$52,2,FALSE)</f>
        <v>-4.945579173951087E-4</v>
      </c>
      <c r="F27" s="96">
        <f>$B27*VLOOKUP($A27,Transpose_Avg_msg_dw!$A$1:$M$52,3,FALSE)</f>
        <v>0</v>
      </c>
      <c r="G27" s="96">
        <f>$B27*VLOOKUP($A27,Transpose_Avg_msg_dw!$A$1:$M$52,4,FALSE)</f>
        <v>0</v>
      </c>
      <c r="H27" s="96">
        <f>$B27*VLOOKUP($A27,Transpose_Avg_msg_dw!$A$1:$M$52,5,FALSE)</f>
        <v>0</v>
      </c>
      <c r="I27" s="96">
        <f>$B27*VLOOKUP($A27,Transpose_Avg_msg_dw!$A$1:$M$52,6,FALSE)</f>
        <v>0</v>
      </c>
      <c r="J27" s="96">
        <f>$B27*VLOOKUP($A27,Transpose_Avg_msg_dw!$A$1:$M$52,7,FALSE)</f>
        <v>0</v>
      </c>
      <c r="K27" s="96">
        <f>$B27*VLOOKUP($A27,Transpose_Avg_msg_dw!$A$1:$M$52,8,FALSE)</f>
        <v>-0.005023427067464405</v>
      </c>
      <c r="L27" s="96">
        <f>$B27*VLOOKUP($A27,Transpose_Avg_msg_dw!$A$1:$M$52,9,FALSE)</f>
        <v>0</v>
      </c>
      <c r="M27" s="96">
        <f>$B27*VLOOKUP($A27,Transpose_Avg_msg_dw!$A$1:$M$52,10,FALSE)</f>
        <v>0</v>
      </c>
      <c r="N27" s="96">
        <f>$B27*VLOOKUP($A27,Transpose_Avg_msg_dw!$A$1:$M$52,11,FALSE)</f>
        <v>0</v>
      </c>
      <c r="O27" s="96">
        <f>$B27*VLOOKUP($A27,Transpose_Avg_msg_dw!$A$1:$M$52,12,FALSE)</f>
        <v>0</v>
      </c>
      <c r="P27" s="96">
        <f>$B27*VLOOKUP($A27,Transpose_Avg_msg_dw!$A$1:$M$52,13,FALSE)</f>
        <v>-1.3348765432098767E-4</v>
      </c>
      <c r="Q27" s="96"/>
      <c r="R27" s="96"/>
      <c r="S27" s="96">
        <f>$B27*VLOOKUP($A27,Transpose_Avg_msg_dw!$O$1:$AA$52,2,FALSE)</f>
        <v>-0.00376086956521739</v>
      </c>
      <c r="T27" s="96">
        <f>$B27*VLOOKUP($A27,Transpose_Avg_msg_dw!$O$1:$AA$52,3,FALSE)</f>
        <v>0</v>
      </c>
      <c r="U27" s="96">
        <f>$B27*VLOOKUP($A27,Transpose_Avg_msg_dw!$O$1:$AA$52,4,FALSE)</f>
        <v>0</v>
      </c>
      <c r="V27" s="96">
        <f>$B27*VLOOKUP($A27,Transpose_Avg_msg_dw!$O$1:$AA$52,5,FALSE)</f>
        <v>0</v>
      </c>
      <c r="W27" s="96">
        <f>$B27*VLOOKUP($A27,Transpose_Avg_msg_dw!$O$1:$AA$52,6,FALSE)</f>
        <v>0</v>
      </c>
      <c r="X27" s="96">
        <f>$B27*VLOOKUP($A27,Transpose_Avg_msg_dw!$O$1:$AA$52,7,FALSE)</f>
        <v>0</v>
      </c>
      <c r="Y27" s="96">
        <f>$B27*VLOOKUP($A27,Transpose_Avg_msg_dw!$O$1:$AA$52,8,FALSE)</f>
        <v>0</v>
      </c>
      <c r="Z27" s="96">
        <f>$B27*VLOOKUP($A27,Transpose_Avg_msg_dw!$O$1:$AA$52,9,FALSE)</f>
        <v>0</v>
      </c>
      <c r="AA27" s="96">
        <f>$B27*VLOOKUP($A27,Transpose_Avg_msg_dw!$O$1:$AA$52,10,FALSE)</f>
        <v>0</v>
      </c>
      <c r="AB27" s="96">
        <f>$B27*VLOOKUP($A27,Transpose_Avg_msg_dw!$O$1:$AA$52,11,FALSE)</f>
        <v>0</v>
      </c>
      <c r="AC27" s="96">
        <f>$B27*VLOOKUP($A27,Transpose_Avg_msg_dw!$O$1:$AA$52,12,FALSE)</f>
        <v>0</v>
      </c>
      <c r="AD27" s="96">
        <f>$B27*VLOOKUP($A27,Transpose_Avg_msg_dw!$O$1:$AA$52,13,FALSE)</f>
        <v>0</v>
      </c>
    </row>
    <row r="28" spans="1:30" ht="15">
      <c r="A28" s="165" t="s">
        <v>318</v>
      </c>
      <c r="B28" s="166">
        <v>1.871</v>
      </c>
      <c r="C28" s="93"/>
      <c r="D28" s="93"/>
      <c r="E28" s="96">
        <f>$B28*VLOOKUP($A28,Transpose_Avg_msg_dw!$A$1:$M$52,2,FALSE)</f>
        <v>0.040665991288689966</v>
      </c>
      <c r="F28" s="96">
        <f>$B28*VLOOKUP($A28,Transpose_Avg_msg_dw!$A$1:$M$52,3,FALSE)</f>
        <v>0.008090569576528614</v>
      </c>
      <c r="G28" s="96">
        <f>$B28*VLOOKUP($A28,Transpose_Avg_msg_dw!$A$1:$M$52,4,FALSE)</f>
        <v>0</v>
      </c>
      <c r="H28" s="96">
        <f>$B28*VLOOKUP($A28,Transpose_Avg_msg_dw!$A$1:$M$52,5,FALSE)</f>
        <v>0</v>
      </c>
      <c r="I28" s="96">
        <f>$B28*VLOOKUP($A28,Transpose_Avg_msg_dw!$A$1:$M$52,6,FALSE)</f>
        <v>0.003384745564892624</v>
      </c>
      <c r="J28" s="96">
        <f>$B28*VLOOKUP($A28,Transpose_Avg_msg_dw!$A$1:$M$52,7,FALSE)</f>
        <v>0.02000125255424593</v>
      </c>
      <c r="K28" s="96">
        <f>$B28*VLOOKUP($A28,Transpose_Avg_msg_dw!$A$1:$M$52,8,FALSE)</f>
        <v>0.014664683123249292</v>
      </c>
      <c r="L28" s="96">
        <f>$B28*VLOOKUP($A28,Transpose_Avg_msg_dw!$A$1:$M$52,9,FALSE)</f>
        <v>0.012993055555555546</v>
      </c>
      <c r="M28" s="96">
        <f>$B28*VLOOKUP($A28,Transpose_Avg_msg_dw!$A$1:$M$52,10,FALSE)</f>
        <v>0.013083916083916078</v>
      </c>
      <c r="N28" s="96">
        <f>$B28*VLOOKUP($A28,Transpose_Avg_msg_dw!$A$1:$M$52,11,FALSE)</f>
        <v>0.054570833333333395</v>
      </c>
      <c r="O28" s="96">
        <f>$B28*VLOOKUP($A28,Transpose_Avg_msg_dw!$A$1:$M$52,12,FALSE)</f>
        <v>0.005333991228070182</v>
      </c>
      <c r="P28" s="96">
        <f>$B28*VLOOKUP($A28,Transpose_Avg_msg_dw!$A$1:$M$52,13,FALSE)</f>
        <v>0.01559166666666666</v>
      </c>
      <c r="Q28" s="96"/>
      <c r="R28" s="96"/>
      <c r="S28" s="96">
        <f>$B28*VLOOKUP($A28,Transpose_Avg_msg_dw!$O$1:$AA$52,2,FALSE)</f>
        <v>0</v>
      </c>
      <c r="T28" s="96">
        <f>$B28*VLOOKUP($A28,Transpose_Avg_msg_dw!$O$1:$AA$52,3,FALSE)</f>
        <v>0</v>
      </c>
      <c r="U28" s="96">
        <f>$B28*VLOOKUP($A28,Transpose_Avg_msg_dw!$O$1:$AA$52,4,FALSE)</f>
        <v>0</v>
      </c>
      <c r="V28" s="96">
        <f>$B28*VLOOKUP($A28,Transpose_Avg_msg_dw!$O$1:$AA$52,5,FALSE)</f>
        <v>0.2672857142857145</v>
      </c>
      <c r="W28" s="96">
        <f>$B28*VLOOKUP($A28,Transpose_Avg_msg_dw!$O$1:$AA$52,6,FALSE)</f>
        <v>0</v>
      </c>
      <c r="X28" s="96">
        <f>$B28*VLOOKUP($A28,Transpose_Avg_msg_dw!$O$1:$AA$52,7,FALSE)</f>
        <v>0</v>
      </c>
      <c r="Y28" s="96">
        <f>$B28*VLOOKUP($A28,Transpose_Avg_msg_dw!$O$1:$AA$52,8,FALSE)</f>
        <v>0</v>
      </c>
      <c r="Z28" s="96">
        <f>$B28*VLOOKUP($A28,Transpose_Avg_msg_dw!$O$1:$AA$52,9,FALSE)</f>
        <v>0</v>
      </c>
      <c r="AA28" s="96">
        <f>$B28*VLOOKUP($A28,Transpose_Avg_msg_dw!$O$1:$AA$52,10,FALSE)</f>
        <v>0</v>
      </c>
      <c r="AB28" s="96">
        <f>$B28*VLOOKUP($A28,Transpose_Avg_msg_dw!$O$1:$AA$52,11,FALSE)</f>
        <v>0</v>
      </c>
      <c r="AC28" s="96">
        <f>$B28*VLOOKUP($A28,Transpose_Avg_msg_dw!$O$1:$AA$52,12,FALSE)</f>
        <v>0</v>
      </c>
      <c r="AD28" s="96">
        <f>$B28*VLOOKUP($A28,Transpose_Avg_msg_dw!$O$1:$AA$52,13,FALSE)</f>
        <v>0.2672857142857145</v>
      </c>
    </row>
    <row r="29" spans="1:30" ht="15">
      <c r="A29" s="165" t="s">
        <v>319</v>
      </c>
      <c r="B29" s="166">
        <v>2.564</v>
      </c>
      <c r="C29" s="93"/>
      <c r="D29" s="93"/>
      <c r="E29" s="96">
        <f>$B29*VLOOKUP($A29,Transpose_Avg_msg_dw!$A$1:$M$52,2,FALSE)</f>
        <v>0</v>
      </c>
      <c r="F29" s="96">
        <f>$B29*VLOOKUP($A29,Transpose_Avg_msg_dw!$A$1:$M$52,3,FALSE)</f>
        <v>0.005598027018668462</v>
      </c>
      <c r="G29" s="96">
        <f>$B29*VLOOKUP($A29,Transpose_Avg_msg_dw!$A$1:$M$52,4,FALSE)</f>
        <v>0.022257784382669867</v>
      </c>
      <c r="H29" s="96">
        <f>$B29*VLOOKUP($A29,Transpose_Avg_msg_dw!$A$1:$M$52,5,FALSE)</f>
        <v>0.0019077380952380952</v>
      </c>
      <c r="I29" s="96">
        <f>$B29*VLOOKUP($A29,Transpose_Avg_msg_dw!$A$1:$M$52,6,FALSE)</f>
        <v>0.004110494512270327</v>
      </c>
      <c r="J29" s="96">
        <f>$B29*VLOOKUP($A29,Transpose_Avg_msg_dw!$A$1:$M$52,7,FALSE)</f>
        <v>0.0584311147024312</v>
      </c>
      <c r="K29" s="96">
        <f>$B29*VLOOKUP($A29,Transpose_Avg_msg_dw!$A$1:$M$52,8,FALSE)</f>
        <v>0</v>
      </c>
      <c r="L29" s="96">
        <f>$B29*VLOOKUP($A29,Transpose_Avg_msg_dw!$A$1:$M$52,9,FALSE)</f>
        <v>0</v>
      </c>
      <c r="M29" s="96">
        <f>$B29*VLOOKUP($A29,Transpose_Avg_msg_dw!$A$1:$M$52,10,FALSE)</f>
        <v>0</v>
      </c>
      <c r="N29" s="96">
        <f>$B29*VLOOKUP($A29,Transpose_Avg_msg_dw!$A$1:$M$52,11,FALSE)</f>
        <v>0.08209366119991125</v>
      </c>
      <c r="O29" s="96">
        <f>$B29*VLOOKUP($A29,Transpose_Avg_msg_dw!$A$1:$M$52,12,FALSE)</f>
        <v>0.011140374331550811</v>
      </c>
      <c r="P29" s="96">
        <f>$B29*VLOOKUP($A29,Transpose_Avg_msg_dw!$A$1:$M$52,13,FALSE)</f>
        <v>0</v>
      </c>
      <c r="Q29" s="96"/>
      <c r="R29" s="96"/>
      <c r="S29" s="96">
        <f>$B29*VLOOKUP($A29,Transpose_Avg_msg_dw!$O$1:$AA$52,2,FALSE)</f>
        <v>0</v>
      </c>
      <c r="T29" s="96">
        <f>$B29*VLOOKUP($A29,Transpose_Avg_msg_dw!$O$1:$AA$52,3,FALSE)</f>
        <v>0</v>
      </c>
      <c r="U29" s="96">
        <f>$B29*VLOOKUP($A29,Transpose_Avg_msg_dw!$O$1:$AA$52,4,FALSE)</f>
        <v>0</v>
      </c>
      <c r="V29" s="96">
        <f>$B29*VLOOKUP($A29,Transpose_Avg_msg_dw!$O$1:$AA$52,5,FALSE)</f>
        <v>0</v>
      </c>
      <c r="W29" s="96">
        <f>$B29*VLOOKUP($A29,Transpose_Avg_msg_dw!$O$1:$AA$52,6,FALSE)</f>
        <v>0</v>
      </c>
      <c r="X29" s="96">
        <f>$B29*VLOOKUP($A29,Transpose_Avg_msg_dw!$O$1:$AA$52,7,FALSE)</f>
        <v>0.23309090909090907</v>
      </c>
      <c r="Y29" s="96">
        <f>$B29*VLOOKUP($A29,Transpose_Avg_msg_dw!$O$1:$AA$52,8,FALSE)</f>
        <v>0</v>
      </c>
      <c r="Z29" s="96">
        <f>$B29*VLOOKUP($A29,Transpose_Avg_msg_dw!$O$1:$AA$52,9,FALSE)</f>
        <v>0</v>
      </c>
      <c r="AA29" s="96">
        <f>$B29*VLOOKUP($A29,Transpose_Avg_msg_dw!$O$1:$AA$52,10,FALSE)</f>
        <v>0</v>
      </c>
      <c r="AB29" s="96">
        <f>$B29*VLOOKUP($A29,Transpose_Avg_msg_dw!$O$1:$AA$52,11,FALSE)</f>
        <v>0</v>
      </c>
      <c r="AC29" s="96">
        <f>$B29*VLOOKUP($A29,Transpose_Avg_msg_dw!$O$1:$AA$52,12,FALSE)</f>
        <v>0</v>
      </c>
      <c r="AD29" s="96">
        <f>$B29*VLOOKUP($A29,Transpose_Avg_msg_dw!$O$1:$AA$52,13,FALSE)</f>
        <v>0</v>
      </c>
    </row>
    <row r="30" spans="1:30" ht="15">
      <c r="A30" s="165" t="s">
        <v>316</v>
      </c>
      <c r="B30" s="166">
        <v>0.196</v>
      </c>
      <c r="C30" s="93"/>
      <c r="D30" s="93"/>
      <c r="E30" s="96">
        <f>$B30*VLOOKUP($A30,Transpose_Avg_msg_dw!$A$1:$M$52,2,FALSE)</f>
        <v>0.08379124314195895</v>
      </c>
      <c r="F30" s="96">
        <f>$B30*VLOOKUP($A30,Transpose_Avg_msg_dw!$A$1:$M$52,3,FALSE)</f>
        <v>0.04466235644822277</v>
      </c>
      <c r="G30" s="96">
        <f>$B30*VLOOKUP($A30,Transpose_Avg_msg_dw!$A$1:$M$52,4,FALSE)</f>
        <v>0.02590432454441824</v>
      </c>
      <c r="H30" s="96">
        <f>$B30*VLOOKUP($A30,Transpose_Avg_msg_dw!$A$1:$M$52,5,FALSE)</f>
        <v>0.02667283258654599</v>
      </c>
      <c r="I30" s="96">
        <f>$B30*VLOOKUP($A30,Transpose_Avg_msg_dw!$A$1:$M$52,6,FALSE)</f>
        <v>0.036915463627878</v>
      </c>
      <c r="J30" s="96">
        <f>$B30*VLOOKUP($A30,Transpose_Avg_msg_dw!$A$1:$M$52,7,FALSE)</f>
        <v>0.04975690293609302</v>
      </c>
      <c r="K30" s="96">
        <f>$B30*VLOOKUP($A30,Transpose_Avg_msg_dw!$A$1:$M$52,8,FALSE)</f>
        <v>0.03137329863671021</v>
      </c>
      <c r="L30" s="96">
        <f>$B30*VLOOKUP($A30,Transpose_Avg_msg_dw!$A$1:$M$52,9,FALSE)</f>
        <v>0.04095323702212254</v>
      </c>
      <c r="M30" s="96">
        <f>$B30*VLOOKUP($A30,Transpose_Avg_msg_dw!$A$1:$M$52,10,FALSE)</f>
        <v>0.03430227758352752</v>
      </c>
      <c r="N30" s="96">
        <f>$B30*VLOOKUP($A30,Transpose_Avg_msg_dw!$A$1:$M$52,11,FALSE)</f>
        <v>0.040280351916602</v>
      </c>
      <c r="O30" s="96">
        <f>$B30*VLOOKUP($A30,Transpose_Avg_msg_dw!$A$1:$M$52,12,FALSE)</f>
        <v>0.03368178432970397</v>
      </c>
      <c r="P30" s="96">
        <f>$B30*VLOOKUP($A30,Transpose_Avg_msg_dw!$A$1:$M$52,13,FALSE)</f>
        <v>0.093308603571476</v>
      </c>
      <c r="Q30" s="96"/>
      <c r="R30" s="96"/>
      <c r="S30" s="96">
        <f>$B30*VLOOKUP($A30,Transpose_Avg_msg_dw!$O$1:$AA$52,2,FALSE)</f>
        <v>0.1406086956521739</v>
      </c>
      <c r="T30" s="96">
        <f>$B30*VLOOKUP($A30,Transpose_Avg_msg_dw!$O$1:$AA$52,3,FALSE)</f>
        <v>0.07840000000000001</v>
      </c>
      <c r="U30" s="96">
        <f>$B30*VLOOKUP($A30,Transpose_Avg_msg_dw!$O$1:$AA$52,4,FALSE)</f>
        <v>0.08909090909090918</v>
      </c>
      <c r="V30" s="96">
        <f>$B30*VLOOKUP($A30,Transpose_Avg_msg_dw!$O$1:$AA$52,5,FALSE)</f>
        <v>0.02800000000000003</v>
      </c>
      <c r="W30" s="96">
        <f>$B30*VLOOKUP($A30,Transpose_Avg_msg_dw!$O$1:$AA$52,6,FALSE)</f>
        <v>0.098</v>
      </c>
      <c r="X30" s="96">
        <f>$B30*VLOOKUP($A30,Transpose_Avg_msg_dw!$O$1:$AA$52,7,FALSE)</f>
        <v>0.12472727272727266</v>
      </c>
      <c r="Y30" s="96">
        <f>$B30*VLOOKUP($A30,Transpose_Avg_msg_dw!$O$1:$AA$52,8,FALSE)</f>
        <v>0.098</v>
      </c>
      <c r="Z30" s="96">
        <f>$B30*VLOOKUP($A30,Transpose_Avg_msg_dw!$O$1:$AA$52,9,FALSE)</f>
        <v>0.0588</v>
      </c>
      <c r="AA30" s="96">
        <f>$B30*VLOOKUP($A30,Transpose_Avg_msg_dw!$O$1:$AA$52,10,FALSE)</f>
        <v>0.039200000000000006</v>
      </c>
      <c r="AB30" s="96">
        <f>$B30*VLOOKUP($A30,Transpose_Avg_msg_dw!$O$1:$AA$52,11,FALSE)</f>
        <v>0.08400000000000009</v>
      </c>
      <c r="AC30" s="96">
        <f>$B30*VLOOKUP($A30,Transpose_Avg_msg_dw!$O$1:$AA$52,12,FALSE)</f>
        <v>0.039200000000000006</v>
      </c>
      <c r="AD30" s="96">
        <f>$B30*VLOOKUP($A30,Transpose_Avg_msg_dw!$O$1:$AA$52,13,FALSE)</f>
        <v>0.1119999999999999</v>
      </c>
    </row>
    <row r="31" spans="1:30" ht="15">
      <c r="A31" s="165" t="s">
        <v>329</v>
      </c>
      <c r="B31" s="166">
        <v>-0.258</v>
      </c>
      <c r="C31" s="93"/>
      <c r="D31" s="93"/>
      <c r="E31" s="96">
        <f>$B31*VLOOKUP($A31,Transpose_Avg_msg_dw!$A$1:$M$52,2,FALSE)</f>
        <v>-0.019575888666646293</v>
      </c>
      <c r="F31" s="96">
        <f>$B31*VLOOKUP($A31,Transpose_Avg_msg_dw!$A$1:$M$52,3,FALSE)</f>
        <v>-0.054766797913854526</v>
      </c>
      <c r="G31" s="96">
        <f>$B31*VLOOKUP($A31,Transpose_Avg_msg_dw!$A$1:$M$52,4,FALSE)</f>
        <v>-0.0497075748745243</v>
      </c>
      <c r="H31" s="96">
        <f>$B31*VLOOKUP($A31,Transpose_Avg_msg_dw!$A$1:$M$52,5,FALSE)</f>
        <v>-0.07033064049042181</v>
      </c>
      <c r="I31" s="96">
        <f>$B31*VLOOKUP($A31,Transpose_Avg_msg_dw!$A$1:$M$52,6,FALSE)</f>
        <v>-0.02088910377374903</v>
      </c>
      <c r="J31" s="96">
        <f>$B31*VLOOKUP($A31,Transpose_Avg_msg_dw!$A$1:$M$52,7,FALSE)</f>
        <v>-0.05648189249519388</v>
      </c>
      <c r="K31" s="96">
        <f>$B31*VLOOKUP($A31,Transpose_Avg_msg_dw!$A$1:$M$52,8,FALSE)</f>
        <v>-0.056778371676235395</v>
      </c>
      <c r="L31" s="96">
        <f>$B31*VLOOKUP($A31,Transpose_Avg_msg_dw!$A$1:$M$52,9,FALSE)</f>
        <v>-0.012935369369192887</v>
      </c>
      <c r="M31" s="96">
        <f>$B31*VLOOKUP($A31,Transpose_Avg_msg_dw!$A$1:$M$52,10,FALSE)</f>
        <v>-0.028062359515484428</v>
      </c>
      <c r="N31" s="96">
        <f>$B31*VLOOKUP($A31,Transpose_Avg_msg_dw!$A$1:$M$52,11,FALSE)</f>
        <v>-0.012365214646464633</v>
      </c>
      <c r="O31" s="96">
        <f>$B31*VLOOKUP($A31,Transpose_Avg_msg_dw!$A$1:$M$52,12,FALSE)</f>
        <v>-0.03204184834458749</v>
      </c>
      <c r="P31" s="96">
        <f>$B31*VLOOKUP($A31,Transpose_Avg_msg_dw!$A$1:$M$52,13,FALSE)</f>
        <v>-0.0349601073269184</v>
      </c>
      <c r="Q31" s="96"/>
      <c r="R31" s="96"/>
      <c r="S31" s="96">
        <f>$B31*VLOOKUP($A31,Transpose_Avg_msg_dw!$O$1:$AA$52,2,FALSE)</f>
        <v>-0.01682608695652173</v>
      </c>
      <c r="T31" s="96">
        <f>$B31*VLOOKUP($A31,Transpose_Avg_msg_dw!$O$1:$AA$52,3,FALSE)</f>
        <v>-0.05160000000000001</v>
      </c>
      <c r="U31" s="96">
        <f>$B31*VLOOKUP($A31,Transpose_Avg_msg_dw!$O$1:$AA$52,4,FALSE)</f>
        <v>-0.046909090909090956</v>
      </c>
      <c r="V31" s="96">
        <f>$B31*VLOOKUP($A31,Transpose_Avg_msg_dw!$O$1:$AA$52,5,FALSE)</f>
        <v>-0.1474285714285713</v>
      </c>
      <c r="W31" s="96">
        <f>$B31*VLOOKUP($A31,Transpose_Avg_msg_dw!$O$1:$AA$52,6,FALSE)</f>
        <v>-0.129</v>
      </c>
      <c r="X31" s="96">
        <f>$B31*VLOOKUP($A31,Transpose_Avg_msg_dw!$O$1:$AA$52,7,FALSE)</f>
        <v>-0.046909090909090956</v>
      </c>
      <c r="Y31" s="96">
        <f>$B31*VLOOKUP($A31,Transpose_Avg_msg_dw!$O$1:$AA$52,8,FALSE)</f>
        <v>-0.07371428571428579</v>
      </c>
      <c r="Z31" s="96">
        <f>$B31*VLOOKUP($A31,Transpose_Avg_msg_dw!$O$1:$AA$52,9,FALSE)</f>
        <v>-0.05160000000000001</v>
      </c>
      <c r="AA31" s="96">
        <f>$B31*VLOOKUP($A31,Transpose_Avg_msg_dw!$O$1:$AA$52,10,FALSE)</f>
        <v>-0.0774</v>
      </c>
      <c r="AB31" s="96">
        <f>$B31*VLOOKUP($A31,Transpose_Avg_msg_dw!$O$1:$AA$52,11,FALSE)</f>
        <v>-0.07371428571428579</v>
      </c>
      <c r="AC31" s="96">
        <f>$B31*VLOOKUP($A31,Transpose_Avg_msg_dw!$O$1:$AA$52,12,FALSE)</f>
        <v>-0.1548</v>
      </c>
      <c r="AD31" s="96">
        <f>$B31*VLOOKUP($A31,Transpose_Avg_msg_dw!$O$1:$AA$52,13,FALSE)</f>
        <v>-0.036857142857142894</v>
      </c>
    </row>
    <row r="32" spans="1:30" ht="15">
      <c r="A32" s="165" t="s">
        <v>322</v>
      </c>
      <c r="B32" s="166">
        <v>0.0168</v>
      </c>
      <c r="C32" s="93"/>
      <c r="D32" s="93"/>
      <c r="E32" s="96">
        <f>$B32*VLOOKUP($A32,Transpose_Avg_msg_dw!$A$1:$M$52,2,FALSE)</f>
        <v>0.010953746492373836</v>
      </c>
      <c r="F32" s="96">
        <f>$B32*VLOOKUP($A32,Transpose_Avg_msg_dw!$A$1:$M$52,3,FALSE)</f>
        <v>0.010216766096587645</v>
      </c>
      <c r="G32" s="96">
        <f>$B32*VLOOKUP($A32,Transpose_Avg_msg_dw!$A$1:$M$52,4,FALSE)</f>
        <v>0.00743573063314279</v>
      </c>
      <c r="H32" s="96">
        <f>$B32*VLOOKUP($A32,Transpose_Avg_msg_dw!$A$1:$M$52,5,FALSE)</f>
        <v>0.009296049130167862</v>
      </c>
      <c r="I32" s="96">
        <f>$B32*VLOOKUP($A32,Transpose_Avg_msg_dw!$A$1:$M$52,6,FALSE)</f>
        <v>0.010847064400157059</v>
      </c>
      <c r="J32" s="96">
        <f>$B32*VLOOKUP($A32,Transpose_Avg_msg_dw!$A$1:$M$52,7,FALSE)</f>
        <v>0.00942030005002506</v>
      </c>
      <c r="K32" s="96">
        <f>$B32*VLOOKUP($A32,Transpose_Avg_msg_dw!$A$1:$M$52,8,FALSE)</f>
        <v>0.010458857587817418</v>
      </c>
      <c r="L32" s="96">
        <f>$B32*VLOOKUP($A32,Transpose_Avg_msg_dw!$A$1:$M$52,9,FALSE)</f>
        <v>0.011118433733019647</v>
      </c>
      <c r="M32" s="96">
        <f>$B32*VLOOKUP($A32,Transpose_Avg_msg_dw!$A$1:$M$52,10,FALSE)</f>
        <v>0.012764705710955703</v>
      </c>
      <c r="N32" s="96">
        <f>$B32*VLOOKUP($A32,Transpose_Avg_msg_dw!$A$1:$M$52,11,FALSE)</f>
        <v>0.0113218750971251</v>
      </c>
      <c r="O32" s="96">
        <f>$B32*VLOOKUP($A32,Transpose_Avg_msg_dw!$A$1:$M$52,12,FALSE)</f>
        <v>0.011204453204038366</v>
      </c>
      <c r="P32" s="96">
        <f>$B32*VLOOKUP($A32,Transpose_Avg_msg_dw!$A$1:$M$52,13,FALSE)</f>
        <v>0.010002589844216507</v>
      </c>
      <c r="Q32" s="96"/>
      <c r="R32" s="96"/>
      <c r="S32" s="96">
        <f>$B32*VLOOKUP($A32,Transpose_Avg_msg_dw!$O$1:$AA$52,2,FALSE)</f>
        <v>0.005113043478260877</v>
      </c>
      <c r="T32" s="96">
        <f>$B32*VLOOKUP($A32,Transpose_Avg_msg_dw!$O$1:$AA$52,3,FALSE)</f>
        <v>0.01092</v>
      </c>
      <c r="U32" s="96">
        <f>$B32*VLOOKUP($A32,Transpose_Avg_msg_dw!$O$1:$AA$52,4,FALSE)</f>
        <v>0.009163636363636355</v>
      </c>
      <c r="V32" s="96">
        <f>$B32*VLOOKUP($A32,Transpose_Avg_msg_dw!$O$1:$AA$52,5,FALSE)</f>
        <v>0</v>
      </c>
      <c r="W32" s="96">
        <f>$B32*VLOOKUP($A32,Transpose_Avg_msg_dw!$O$1:$AA$52,6,FALSE)</f>
        <v>0.0042</v>
      </c>
      <c r="X32" s="96">
        <f>$B32*VLOOKUP($A32,Transpose_Avg_msg_dw!$O$1:$AA$52,7,FALSE)</f>
        <v>0.010690909090909084</v>
      </c>
      <c r="Y32" s="96">
        <f>$B32*VLOOKUP($A32,Transpose_Avg_msg_dw!$O$1:$AA$52,8,FALSE)</f>
        <v>0.013200000000000005</v>
      </c>
      <c r="Z32" s="96">
        <f>$B32*VLOOKUP($A32,Transpose_Avg_msg_dw!$O$1:$AA$52,9,FALSE)</f>
        <v>0.011759999999999998</v>
      </c>
      <c r="AA32" s="96">
        <f>$B32*VLOOKUP($A32,Transpose_Avg_msg_dw!$O$1:$AA$52,10,FALSE)</f>
        <v>0.01512</v>
      </c>
      <c r="AB32" s="96">
        <f>$B32*VLOOKUP($A32,Transpose_Avg_msg_dw!$O$1:$AA$52,11,FALSE)</f>
        <v>0.007200000000000007</v>
      </c>
      <c r="AC32" s="96">
        <f>$B32*VLOOKUP($A32,Transpose_Avg_msg_dw!$O$1:$AA$52,12,FALSE)</f>
        <v>0.00672</v>
      </c>
      <c r="AD32" s="96">
        <f>$B32*VLOOKUP($A32,Transpose_Avg_msg_dw!$O$1:$AA$52,13,FALSE)</f>
        <v>0.007200000000000007</v>
      </c>
    </row>
    <row r="33" spans="1:30" ht="15">
      <c r="A33" s="165" t="s">
        <v>323</v>
      </c>
      <c r="B33" s="166">
        <v>-0.391</v>
      </c>
      <c r="C33" s="93"/>
      <c r="D33" s="93"/>
      <c r="E33" s="96">
        <f>$B33*VLOOKUP($A33,Transpose_Avg_msg_dw!$A$1:$M$52,2,FALSE)</f>
        <v>-0.019209074018790413</v>
      </c>
      <c r="F33" s="96">
        <f>$B33*VLOOKUP($A33,Transpose_Avg_msg_dw!$A$1:$M$52,3,FALSE)</f>
        <v>-0.007988035666868416</v>
      </c>
      <c r="G33" s="96">
        <f>$B33*VLOOKUP($A33,Transpose_Avg_msg_dw!$A$1:$M$52,4,FALSE)</f>
        <v>-0.0015487542687011703</v>
      </c>
      <c r="H33" s="96">
        <f>$B33*VLOOKUP($A33,Transpose_Avg_msg_dw!$A$1:$M$52,5,FALSE)</f>
        <v>-0.0035138205850728747</v>
      </c>
      <c r="I33" s="96">
        <f>$B33*VLOOKUP($A33,Transpose_Avg_msg_dw!$A$1:$M$52,6,FALSE)</f>
        <v>-0.011536873062992664</v>
      </c>
      <c r="J33" s="96">
        <f>$B33*VLOOKUP($A33,Transpose_Avg_msg_dw!$A$1:$M$52,7,FALSE)</f>
        <v>-0.010295076939660966</v>
      </c>
      <c r="K33" s="96">
        <f>$B33*VLOOKUP($A33,Transpose_Avg_msg_dw!$A$1:$M$52,8,FALSE)</f>
        <v>-8.879905523255818E-4</v>
      </c>
      <c r="L33" s="96">
        <f>$B33*VLOOKUP($A33,Transpose_Avg_msg_dw!$A$1:$M$52,9,FALSE)</f>
        <v>-0.00839940464323688</v>
      </c>
      <c r="M33" s="96">
        <f>$B33*VLOOKUP($A33,Transpose_Avg_msg_dw!$A$1:$M$52,10,FALSE)</f>
        <v>-0.015768593674843685</v>
      </c>
      <c r="N33" s="96">
        <f>$B33*VLOOKUP($A33,Transpose_Avg_msg_dw!$A$1:$M$52,11,FALSE)</f>
        <v>-0.002416895604395604</v>
      </c>
      <c r="O33" s="96">
        <f>$B33*VLOOKUP($A33,Transpose_Avg_msg_dw!$A$1:$M$52,12,FALSE)</f>
        <v>-0.010726906431730318</v>
      </c>
      <c r="P33" s="96">
        <f>$B33*VLOOKUP($A33,Transpose_Avg_msg_dw!$A$1:$M$52,13,FALSE)</f>
        <v>-0.03987554949132889</v>
      </c>
      <c r="Q33" s="96"/>
      <c r="R33" s="96"/>
      <c r="S33" s="96">
        <f>$B33*VLOOKUP($A33,Transpose_Avg_msg_dw!$O$1:$AA$52,2,FALSE)</f>
        <v>-0.025499999999999988</v>
      </c>
      <c r="T33" s="96">
        <f>$B33*VLOOKUP($A33,Transpose_Avg_msg_dw!$O$1:$AA$52,3,FALSE)</f>
        <v>-0.0391</v>
      </c>
      <c r="U33" s="96">
        <f>$B33*VLOOKUP($A33,Transpose_Avg_msg_dw!$O$1:$AA$52,4,FALSE)</f>
        <v>0</v>
      </c>
      <c r="V33" s="96">
        <f>$B33*VLOOKUP($A33,Transpose_Avg_msg_dw!$O$1:$AA$52,5,FALSE)</f>
        <v>0</v>
      </c>
      <c r="W33" s="96">
        <f>$B33*VLOOKUP($A33,Transpose_Avg_msg_dw!$O$1:$AA$52,6,FALSE)</f>
        <v>0</v>
      </c>
      <c r="X33" s="96">
        <f>$B33*VLOOKUP($A33,Transpose_Avg_msg_dw!$O$1:$AA$52,7,FALSE)</f>
        <v>0</v>
      </c>
      <c r="Y33" s="96">
        <f>$B33*VLOOKUP($A33,Transpose_Avg_msg_dw!$O$1:$AA$52,8,FALSE)</f>
        <v>0</v>
      </c>
      <c r="Z33" s="96">
        <f>$B33*VLOOKUP($A33,Transpose_Avg_msg_dw!$O$1:$AA$52,9,FALSE)</f>
        <v>0</v>
      </c>
      <c r="AA33" s="96">
        <f>$B33*VLOOKUP($A33,Transpose_Avg_msg_dw!$O$1:$AA$52,10,FALSE)</f>
        <v>0</v>
      </c>
      <c r="AB33" s="96">
        <f>$B33*VLOOKUP($A33,Transpose_Avg_msg_dw!$O$1:$AA$52,11,FALSE)</f>
        <v>0</v>
      </c>
      <c r="AC33" s="96">
        <f>$B33*VLOOKUP($A33,Transpose_Avg_msg_dw!$O$1:$AA$52,12,FALSE)</f>
        <v>-0.0782</v>
      </c>
      <c r="AD33" s="96">
        <f>$B33*VLOOKUP($A33,Transpose_Avg_msg_dw!$O$1:$AA$52,13,FALSE)</f>
        <v>-0.05585714285714291</v>
      </c>
    </row>
    <row r="34" spans="1:30" ht="15">
      <c r="A34" s="165" t="s">
        <v>324</v>
      </c>
      <c r="B34" s="166">
        <v>-0.0889</v>
      </c>
      <c r="C34" s="93"/>
      <c r="D34" s="93"/>
      <c r="E34" s="96">
        <f>$B34*VLOOKUP($A34,Transpose_Avg_msg_dw!$A$1:$M$52,2,FALSE)</f>
        <v>-0.01635046306826206</v>
      </c>
      <c r="F34" s="96">
        <f>$B34*VLOOKUP($A34,Transpose_Avg_msg_dw!$A$1:$M$52,3,FALSE)</f>
        <v>-0.0067812309258966745</v>
      </c>
      <c r="G34" s="96">
        <f>$B34*VLOOKUP($A34,Transpose_Avg_msg_dw!$A$1:$M$52,4,FALSE)</f>
        <v>-0.005342539477919087</v>
      </c>
      <c r="H34" s="96">
        <f>$B34*VLOOKUP($A34,Transpose_Avg_msg_dw!$A$1:$M$52,5,FALSE)</f>
        <v>-0.005444959084564025</v>
      </c>
      <c r="I34" s="96">
        <f>$B34*VLOOKUP($A34,Transpose_Avg_msg_dw!$A$1:$M$52,6,FALSE)</f>
        <v>-0.013895942559363047</v>
      </c>
      <c r="J34" s="96">
        <f>$B34*VLOOKUP($A34,Transpose_Avg_msg_dw!$A$1:$M$52,7,FALSE)</f>
        <v>-0.016866658358567023</v>
      </c>
      <c r="K34" s="96">
        <f>$B34*VLOOKUP($A34,Transpose_Avg_msg_dw!$A$1:$M$52,8,FALSE)</f>
        <v>-0.003482819594683437</v>
      </c>
      <c r="L34" s="96">
        <f>$B34*VLOOKUP($A34,Transpose_Avg_msg_dw!$A$1:$M$52,9,FALSE)</f>
        <v>-0.009628040448794103</v>
      </c>
      <c r="M34" s="96">
        <f>$B34*VLOOKUP($A34,Transpose_Avg_msg_dw!$A$1:$M$52,10,FALSE)</f>
        <v>-0.010426628868816356</v>
      </c>
      <c r="N34" s="96">
        <f>$B34*VLOOKUP($A34,Transpose_Avg_msg_dw!$A$1:$M$52,11,FALSE)</f>
        <v>-0.022157348282504506</v>
      </c>
      <c r="O34" s="96">
        <f>$B34*VLOOKUP($A34,Transpose_Avg_msg_dw!$A$1:$M$52,12,FALSE)</f>
        <v>-0.008972968152618596</v>
      </c>
      <c r="P34" s="96">
        <f>$B34*VLOOKUP($A34,Transpose_Avg_msg_dw!$A$1:$M$52,13,FALSE)</f>
        <v>-0.009499824875944838</v>
      </c>
      <c r="Q34" s="96"/>
      <c r="R34" s="96"/>
      <c r="S34" s="96">
        <f>$B34*VLOOKUP($A34,Transpose_Avg_msg_dw!$O$1:$AA$52,2,FALSE)</f>
        <v>-0.03478695652173913</v>
      </c>
      <c r="T34" s="96">
        <f>$B34*VLOOKUP($A34,Transpose_Avg_msg_dw!$O$1:$AA$52,3,FALSE)</f>
        <v>-0.004445</v>
      </c>
      <c r="U34" s="96">
        <f>$B34*VLOOKUP($A34,Transpose_Avg_msg_dw!$O$1:$AA$52,4,FALSE)</f>
        <v>-0.01616363636363638</v>
      </c>
      <c r="V34" s="96">
        <f>$B34*VLOOKUP($A34,Transpose_Avg_msg_dw!$O$1:$AA$52,5,FALSE)</f>
        <v>-0.012700000000000013</v>
      </c>
      <c r="W34" s="96">
        <f>$B34*VLOOKUP($A34,Transpose_Avg_msg_dw!$O$1:$AA$52,6,FALSE)</f>
        <v>0</v>
      </c>
      <c r="X34" s="96">
        <f>$B34*VLOOKUP($A34,Transpose_Avg_msg_dw!$O$1:$AA$52,7,FALSE)</f>
        <v>-0.008081818181818181</v>
      </c>
      <c r="Y34" s="96">
        <f>$B34*VLOOKUP($A34,Transpose_Avg_msg_dw!$O$1:$AA$52,8,FALSE)</f>
        <v>0</v>
      </c>
      <c r="Z34" s="96">
        <f>$B34*VLOOKUP($A34,Transpose_Avg_msg_dw!$O$1:$AA$52,9,FALSE)</f>
        <v>-0.00889</v>
      </c>
      <c r="AA34" s="96">
        <f>$B34*VLOOKUP($A34,Transpose_Avg_msg_dw!$O$1:$AA$52,10,FALSE)</f>
        <v>-0.00889</v>
      </c>
      <c r="AB34" s="96">
        <f>$B34*VLOOKUP($A34,Transpose_Avg_msg_dw!$O$1:$AA$52,11,FALSE)</f>
        <v>-0.025400000000000027</v>
      </c>
      <c r="AC34" s="96">
        <f>$B34*VLOOKUP($A34,Transpose_Avg_msg_dw!$O$1:$AA$52,12,FALSE)</f>
        <v>0</v>
      </c>
      <c r="AD34" s="96">
        <f>$B34*VLOOKUP($A34,Transpose_Avg_msg_dw!$O$1:$AA$52,13,FALSE)</f>
        <v>0</v>
      </c>
    </row>
    <row r="35" spans="1:30" ht="15">
      <c r="A35" s="165" t="s">
        <v>313</v>
      </c>
      <c r="B35" s="166">
        <v>-0.27</v>
      </c>
      <c r="C35" s="93"/>
      <c r="D35" s="93"/>
      <c r="E35" s="96">
        <f>$B35*VLOOKUP($A35,Transpose_Avg_msg_dw!$A$1:$M$52,2,FALSE)</f>
        <v>-0.01668539498975632</v>
      </c>
      <c r="F35" s="96">
        <f>$B35*VLOOKUP($A35,Transpose_Avg_msg_dw!$A$1:$M$52,3,FALSE)</f>
        <v>-0.0099642915026299</v>
      </c>
      <c r="G35" s="96">
        <f>$B35*VLOOKUP($A35,Transpose_Avg_msg_dw!$A$1:$M$52,4,FALSE)</f>
        <v>-0.021106811715034528</v>
      </c>
      <c r="H35" s="96">
        <f>$B35*VLOOKUP($A35,Transpose_Avg_msg_dw!$A$1:$M$52,5,FALSE)</f>
        <v>-0.01900159893233352</v>
      </c>
      <c r="I35" s="96">
        <f>$B35*VLOOKUP($A35,Transpose_Avg_msg_dw!$A$1:$M$52,6,FALSE)</f>
        <v>-0.011368418704841331</v>
      </c>
      <c r="J35" s="96">
        <f>$B35*VLOOKUP($A35,Transpose_Avg_msg_dw!$A$1:$M$52,7,FALSE)</f>
        <v>-0.01563123798858781</v>
      </c>
      <c r="K35" s="96">
        <f>$B35*VLOOKUP($A35,Transpose_Avg_msg_dw!$A$1:$M$52,8,FALSE)</f>
        <v>-0.013853618782187735</v>
      </c>
      <c r="L35" s="96">
        <f>$B35*VLOOKUP($A35,Transpose_Avg_msg_dw!$A$1:$M$52,9,FALSE)</f>
        <v>-0.025900654927502827</v>
      </c>
      <c r="M35" s="96">
        <f>$B35*VLOOKUP($A35,Transpose_Avg_msg_dw!$A$1:$M$52,10,FALSE)</f>
        <v>-0.005693509615384629</v>
      </c>
      <c r="N35" s="96">
        <f>$B35*VLOOKUP($A35,Transpose_Avg_msg_dw!$A$1:$M$52,11,FALSE)</f>
        <v>-0.009511079545454536</v>
      </c>
      <c r="O35" s="96">
        <f>$B35*VLOOKUP($A35,Transpose_Avg_msg_dw!$A$1:$M$52,12,FALSE)</f>
        <v>-0.013192258875685975</v>
      </c>
      <c r="P35" s="96">
        <f>$B35*VLOOKUP($A35,Transpose_Avg_msg_dw!$A$1:$M$52,13,FALSE)</f>
        <v>-0.0027411807831636964</v>
      </c>
      <c r="Q35" s="96"/>
      <c r="R35" s="96"/>
      <c r="S35" s="96">
        <f>$B35*VLOOKUP($A35,Transpose_Avg_msg_dw!$O$1:$AA$52,2,FALSE)</f>
        <v>-0.011739130434782606</v>
      </c>
      <c r="T35" s="96">
        <f>$B35*VLOOKUP($A35,Transpose_Avg_msg_dw!$O$1:$AA$52,3,FALSE)</f>
        <v>-0.013500000000000002</v>
      </c>
      <c r="U35" s="96">
        <f>$B35*VLOOKUP($A35,Transpose_Avg_msg_dw!$O$1:$AA$52,4,FALSE)</f>
        <v>-0.04909090909090914</v>
      </c>
      <c r="V35" s="96">
        <f>$B35*VLOOKUP($A35,Transpose_Avg_msg_dw!$O$1:$AA$52,5,FALSE)</f>
        <v>-0.03857142857142861</v>
      </c>
      <c r="W35" s="96">
        <f>$B35*VLOOKUP($A35,Transpose_Avg_msg_dw!$O$1:$AA$52,6,FALSE)</f>
        <v>0</v>
      </c>
      <c r="X35" s="96">
        <f>$B35*VLOOKUP($A35,Transpose_Avg_msg_dw!$O$1:$AA$52,7,FALSE)</f>
        <v>0</v>
      </c>
      <c r="Y35" s="96">
        <f>$B35*VLOOKUP($A35,Transpose_Avg_msg_dw!$O$1:$AA$52,8,FALSE)</f>
        <v>0</v>
      </c>
      <c r="Z35" s="96">
        <f>$B35*VLOOKUP($A35,Transpose_Avg_msg_dw!$O$1:$AA$52,9,FALSE)</f>
        <v>-0.027000000000000003</v>
      </c>
      <c r="AA35" s="96">
        <f>$B35*VLOOKUP($A35,Transpose_Avg_msg_dw!$O$1:$AA$52,10,FALSE)</f>
        <v>0</v>
      </c>
      <c r="AB35" s="96">
        <f>$B35*VLOOKUP($A35,Transpose_Avg_msg_dw!$O$1:$AA$52,11,FALSE)</f>
        <v>0</v>
      </c>
      <c r="AC35" s="96">
        <f>$B35*VLOOKUP($A35,Transpose_Avg_msg_dw!$O$1:$AA$52,12,FALSE)</f>
        <v>0</v>
      </c>
      <c r="AD35" s="96">
        <f>$B35*VLOOKUP($A35,Transpose_Avg_msg_dw!$O$1:$AA$52,13,FALSE)</f>
        <v>0</v>
      </c>
    </row>
    <row r="36" spans="1:30" ht="15">
      <c r="A36" s="165" t="s">
        <v>312</v>
      </c>
      <c r="B36" s="166">
        <v>-0.291</v>
      </c>
      <c r="C36" s="93"/>
      <c r="D36" s="93"/>
      <c r="E36" s="96">
        <f>$B36*VLOOKUP($A36,Transpose_Avg_msg_dw!$A$1:$M$52,2,FALSE)</f>
        <v>-0.01655974258970518</v>
      </c>
      <c r="F36" s="96">
        <f>$B36*VLOOKUP($A36,Transpose_Avg_msg_dw!$A$1:$M$52,3,FALSE)</f>
        <v>-0.0049350923222571275</v>
      </c>
      <c r="G36" s="96">
        <f>$B36*VLOOKUP($A36,Transpose_Avg_msg_dw!$A$1:$M$52,4,FALSE)</f>
        <v>-0.0038241660611598853</v>
      </c>
      <c r="H36" s="96">
        <f>$B36*VLOOKUP($A36,Transpose_Avg_msg_dw!$A$1:$M$52,5,FALSE)</f>
        <v>-0.005754255204262371</v>
      </c>
      <c r="I36" s="96">
        <f>$B36*VLOOKUP($A36,Transpose_Avg_msg_dw!$A$1:$M$52,6,FALSE)</f>
        <v>-0.016046851985240442</v>
      </c>
      <c r="J36" s="96">
        <f>$B36*VLOOKUP($A36,Transpose_Avg_msg_dw!$A$1:$M$52,7,FALSE)</f>
        <v>-0.03155281631361526</v>
      </c>
      <c r="K36" s="96">
        <f>$B36*VLOOKUP($A36,Transpose_Avg_msg_dw!$A$1:$M$52,8,FALSE)</f>
        <v>-0.004516515937019976</v>
      </c>
      <c r="L36" s="96">
        <f>$B36*VLOOKUP($A36,Transpose_Avg_msg_dw!$A$1:$M$52,9,FALSE)</f>
        <v>-0.013318802944131897</v>
      </c>
      <c r="M36" s="96">
        <f>$B36*VLOOKUP($A36,Transpose_Avg_msg_dw!$A$1:$M$52,10,FALSE)</f>
        <v>-0.014768889964202466</v>
      </c>
      <c r="N36" s="96">
        <f>$B36*VLOOKUP($A36,Transpose_Avg_msg_dw!$A$1:$M$52,11,FALSE)</f>
        <v>-0.007133935335497834</v>
      </c>
      <c r="O36" s="96">
        <f>$B36*VLOOKUP($A36,Transpose_Avg_msg_dw!$A$1:$M$52,12,FALSE)</f>
        <v>-0.01070008600495661</v>
      </c>
      <c r="P36" s="96">
        <f>$B36*VLOOKUP($A36,Transpose_Avg_msg_dw!$A$1:$M$52,13,FALSE)</f>
        <v>-0.0027877917377442983</v>
      </c>
      <c r="Q36" s="96"/>
      <c r="R36" s="96"/>
      <c r="S36" s="96">
        <f>$B36*VLOOKUP($A36,Transpose_Avg_msg_dw!$O$1:$AA$52,2,FALSE)</f>
        <v>-0.025304347826086947</v>
      </c>
      <c r="T36" s="96">
        <f>$B36*VLOOKUP($A36,Transpose_Avg_msg_dw!$O$1:$AA$52,3,FALSE)</f>
        <v>0</v>
      </c>
      <c r="U36" s="96">
        <f>$B36*VLOOKUP($A36,Transpose_Avg_msg_dw!$O$1:$AA$52,4,FALSE)</f>
        <v>0</v>
      </c>
      <c r="V36" s="96">
        <f>$B36*VLOOKUP($A36,Transpose_Avg_msg_dw!$O$1:$AA$52,5,FALSE)</f>
        <v>0</v>
      </c>
      <c r="W36" s="96">
        <f>$B36*VLOOKUP($A36,Transpose_Avg_msg_dw!$O$1:$AA$52,6,FALSE)</f>
        <v>-0.07275</v>
      </c>
      <c r="X36" s="96">
        <f>$B36*VLOOKUP($A36,Transpose_Avg_msg_dw!$O$1:$AA$52,7,FALSE)</f>
        <v>-0.02645454545454545</v>
      </c>
      <c r="Y36" s="96">
        <f>$B36*VLOOKUP($A36,Transpose_Avg_msg_dw!$O$1:$AA$52,8,FALSE)</f>
        <v>-0.041571428571428606</v>
      </c>
      <c r="Z36" s="96">
        <f>$B36*VLOOKUP($A36,Transpose_Avg_msg_dw!$O$1:$AA$52,9,FALSE)</f>
        <v>0</v>
      </c>
      <c r="AA36" s="96">
        <f>$B36*VLOOKUP($A36,Transpose_Avg_msg_dw!$O$1:$AA$52,10,FALSE)</f>
        <v>-0.0291</v>
      </c>
      <c r="AB36" s="96">
        <f>$B36*VLOOKUP($A36,Transpose_Avg_msg_dw!$O$1:$AA$52,11,FALSE)</f>
        <v>-0.041571428571428606</v>
      </c>
      <c r="AC36" s="96">
        <f>$B36*VLOOKUP($A36,Transpose_Avg_msg_dw!$O$1:$AA$52,12,FALSE)</f>
        <v>0</v>
      </c>
      <c r="AD36" s="96">
        <f>$B36*VLOOKUP($A36,Transpose_Avg_msg_dw!$O$1:$AA$52,13,FALSE)</f>
        <v>0</v>
      </c>
    </row>
    <row r="37" spans="1:30" ht="15">
      <c r="A37" s="165" t="s">
        <v>314</v>
      </c>
      <c r="B37" s="166">
        <v>-0.0945</v>
      </c>
      <c r="C37" s="93"/>
      <c r="D37" s="93"/>
      <c r="E37" s="96">
        <f>$B37*VLOOKUP($A37,Transpose_Avg_msg_dw!$A$1:$M$52,2,FALSE)</f>
        <v>0</v>
      </c>
      <c r="F37" s="96">
        <f>$B37*VLOOKUP($A37,Transpose_Avg_msg_dw!$A$1:$M$52,3,FALSE)</f>
        <v>-7.861285797213618E-4</v>
      </c>
      <c r="G37" s="96">
        <f>$B37*VLOOKUP($A37,Transpose_Avg_msg_dw!$A$1:$M$52,4,FALSE)</f>
        <v>-0.002192410549755988</v>
      </c>
      <c r="H37" s="96">
        <f>$B37*VLOOKUP($A37,Transpose_Avg_msg_dw!$A$1:$M$52,5,FALSE)</f>
        <v>-0.0010829298566280379</v>
      </c>
      <c r="I37" s="96">
        <f>$B37*VLOOKUP($A37,Transpose_Avg_msg_dw!$A$1:$M$52,6,FALSE)</f>
        <v>-0.00455612442135148</v>
      </c>
      <c r="J37" s="96">
        <f>$B37*VLOOKUP($A37,Transpose_Avg_msg_dw!$A$1:$M$52,7,FALSE)</f>
        <v>-6.862902424483304E-4</v>
      </c>
      <c r="K37" s="96">
        <f>$B37*VLOOKUP($A37,Transpose_Avg_msg_dw!$A$1:$M$52,8,FALSE)</f>
        <v>-0.003697297794117645</v>
      </c>
      <c r="L37" s="96">
        <f>$B37*VLOOKUP($A37,Transpose_Avg_msg_dw!$A$1:$M$52,9,FALSE)</f>
        <v>0</v>
      </c>
      <c r="M37" s="96">
        <f>$B37*VLOOKUP($A37,Transpose_Avg_msg_dw!$A$1:$M$52,10,FALSE)</f>
        <v>0</v>
      </c>
      <c r="N37" s="96">
        <f>$B37*VLOOKUP($A37,Transpose_Avg_msg_dw!$A$1:$M$52,11,FALSE)</f>
        <v>-3.9375000000000033E-4</v>
      </c>
      <c r="O37" s="96">
        <f>$B37*VLOOKUP($A37,Transpose_Avg_msg_dw!$A$1:$M$52,12,FALSE)</f>
        <v>0</v>
      </c>
      <c r="P37" s="96">
        <f>$B37*VLOOKUP($A37,Transpose_Avg_msg_dw!$A$1:$M$52,13,FALSE)</f>
        <v>-0.004159205638111891</v>
      </c>
      <c r="Q37" s="96"/>
      <c r="R37" s="96"/>
      <c r="S37" s="96">
        <f>$B37*VLOOKUP($A37,Transpose_Avg_msg_dw!$O$1:$AA$52,2,FALSE)</f>
        <v>0</v>
      </c>
      <c r="T37" s="96">
        <f>$B37*VLOOKUP($A37,Transpose_Avg_msg_dw!$O$1:$AA$52,3,FALSE)</f>
        <v>0</v>
      </c>
      <c r="U37" s="96">
        <f>$B37*VLOOKUP($A37,Transpose_Avg_msg_dw!$O$1:$AA$52,4,FALSE)</f>
        <v>-0.00859090909090909</v>
      </c>
      <c r="V37" s="96">
        <f>$B37*VLOOKUP($A37,Transpose_Avg_msg_dw!$O$1:$AA$52,5,FALSE)</f>
        <v>0</v>
      </c>
      <c r="W37" s="96">
        <f>$B37*VLOOKUP($A37,Transpose_Avg_msg_dw!$O$1:$AA$52,6,FALSE)</f>
        <v>0</v>
      </c>
      <c r="X37" s="96">
        <f>$B37*VLOOKUP($A37,Transpose_Avg_msg_dw!$O$1:$AA$52,7,FALSE)</f>
        <v>0</v>
      </c>
      <c r="Y37" s="96">
        <f>$B37*VLOOKUP($A37,Transpose_Avg_msg_dw!$O$1:$AA$52,8,FALSE)</f>
        <v>-0.027000000000000024</v>
      </c>
      <c r="Z37" s="96">
        <f>$B37*VLOOKUP($A37,Transpose_Avg_msg_dw!$O$1:$AA$52,9,FALSE)</f>
        <v>0</v>
      </c>
      <c r="AA37" s="96">
        <f>$B37*VLOOKUP($A37,Transpose_Avg_msg_dw!$O$1:$AA$52,10,FALSE)</f>
        <v>0</v>
      </c>
      <c r="AB37" s="96">
        <f>$B37*VLOOKUP($A37,Transpose_Avg_msg_dw!$O$1:$AA$52,11,FALSE)</f>
        <v>0</v>
      </c>
      <c r="AC37" s="96">
        <f>$B37*VLOOKUP($A37,Transpose_Avg_msg_dw!$O$1:$AA$52,12,FALSE)</f>
        <v>0</v>
      </c>
      <c r="AD37" s="96">
        <f>$B37*VLOOKUP($A37,Transpose_Avg_msg_dw!$O$1:$AA$52,13,FALSE)</f>
        <v>0</v>
      </c>
    </row>
    <row r="38" spans="1:30" ht="15">
      <c r="A38" s="165" t="s">
        <v>315</v>
      </c>
      <c r="B38" s="166">
        <v>-0.071</v>
      </c>
      <c r="C38" s="93"/>
      <c r="D38" s="93"/>
      <c r="E38" s="96">
        <f>$B38*VLOOKUP($A38,Transpose_Avg_msg_dw!$A$1:$M$52,2,FALSE)</f>
        <v>-0.006833331073983938</v>
      </c>
      <c r="F38" s="96">
        <f>$B38*VLOOKUP($A38,Transpose_Avg_msg_dw!$A$1:$M$52,3,FALSE)</f>
        <v>-0.008891428783353</v>
      </c>
      <c r="G38" s="96">
        <f>$B38*VLOOKUP($A38,Transpose_Avg_msg_dw!$A$1:$M$52,4,FALSE)</f>
        <v>-0.007110413550125182</v>
      </c>
      <c r="H38" s="96">
        <f>$B38*VLOOKUP($A38,Transpose_Avg_msg_dw!$A$1:$M$52,5,FALSE)</f>
        <v>-0.008584487333603737</v>
      </c>
      <c r="I38" s="96">
        <f>$B38*VLOOKUP($A38,Transpose_Avg_msg_dw!$A$1:$M$52,6,FALSE)</f>
        <v>-0.011439423002073703</v>
      </c>
      <c r="J38" s="96">
        <f>$B38*VLOOKUP($A38,Transpose_Avg_msg_dw!$A$1:$M$52,7,FALSE)</f>
        <v>-0.012276614584277234</v>
      </c>
      <c r="K38" s="96">
        <f>$B38*VLOOKUP($A38,Transpose_Avg_msg_dw!$A$1:$M$52,8,FALSE)</f>
        <v>-0.006213729343136395</v>
      </c>
      <c r="L38" s="96">
        <f>$B38*VLOOKUP($A38,Transpose_Avg_msg_dw!$A$1:$M$52,9,FALSE)</f>
        <v>-0.014382489441995034</v>
      </c>
      <c r="M38" s="96">
        <f>$B38*VLOOKUP($A38,Transpose_Avg_msg_dw!$A$1:$M$52,10,FALSE)</f>
        <v>-0.009825137593887619</v>
      </c>
      <c r="N38" s="96">
        <f>$B38*VLOOKUP($A38,Transpose_Avg_msg_dw!$A$1:$M$52,11,FALSE)</f>
        <v>-0.010253945695508169</v>
      </c>
      <c r="O38" s="96">
        <f>$B38*VLOOKUP($A38,Transpose_Avg_msg_dw!$A$1:$M$52,12,FALSE)</f>
        <v>-0.013772241766289318</v>
      </c>
      <c r="P38" s="96">
        <f>$B38*VLOOKUP($A38,Transpose_Avg_msg_dw!$A$1:$M$52,13,FALSE)</f>
        <v>-0.016566897137960543</v>
      </c>
      <c r="Q38" s="96"/>
      <c r="R38" s="96"/>
      <c r="S38" s="96">
        <f>$B38*VLOOKUP($A38,Transpose_Avg_msg_dw!$O$1:$AA$52,2,FALSE)</f>
        <v>-0.020065217391304353</v>
      </c>
      <c r="T38" s="96">
        <f>$B38*VLOOKUP($A38,Transpose_Avg_msg_dw!$O$1:$AA$52,3,FALSE)</f>
        <v>-0.01775</v>
      </c>
      <c r="U38" s="96">
        <f>$B38*VLOOKUP($A38,Transpose_Avg_msg_dw!$O$1:$AA$52,4,FALSE)</f>
        <v>-0.006454545454545453</v>
      </c>
      <c r="V38" s="96">
        <f>$B38*VLOOKUP($A38,Transpose_Avg_msg_dw!$O$1:$AA$52,5,FALSE)</f>
        <v>0</v>
      </c>
      <c r="W38" s="96">
        <f>$B38*VLOOKUP($A38,Transpose_Avg_msg_dw!$O$1:$AA$52,6,FALSE)</f>
        <v>-0.0355</v>
      </c>
      <c r="X38" s="96">
        <f>$B38*VLOOKUP($A38,Transpose_Avg_msg_dw!$O$1:$AA$52,7,FALSE)</f>
        <v>-0.0322727272727273</v>
      </c>
      <c r="Y38" s="96">
        <f>$B38*VLOOKUP($A38,Transpose_Avg_msg_dw!$O$1:$AA$52,8,FALSE)</f>
        <v>-0.005071428571428569</v>
      </c>
      <c r="Z38" s="96">
        <f>$B38*VLOOKUP($A38,Transpose_Avg_msg_dw!$O$1:$AA$52,9,FALSE)</f>
        <v>-0.0070999999999999995</v>
      </c>
      <c r="AA38" s="96">
        <f>$B38*VLOOKUP($A38,Transpose_Avg_msg_dw!$O$1:$AA$52,10,FALSE)</f>
        <v>-0.0070999999999999995</v>
      </c>
      <c r="AB38" s="96">
        <f>$B38*VLOOKUP($A38,Transpose_Avg_msg_dw!$O$1:$AA$52,11,FALSE)</f>
        <v>-0.030428571428571454</v>
      </c>
      <c r="AC38" s="96">
        <f>$B38*VLOOKUP($A38,Transpose_Avg_msg_dw!$O$1:$AA$52,12,FALSE)</f>
        <v>0</v>
      </c>
      <c r="AD38" s="96">
        <f>$B38*VLOOKUP($A38,Transpose_Avg_msg_dw!$O$1:$AA$52,13,FALSE)</f>
        <v>-0.020285714285714303</v>
      </c>
    </row>
    <row r="39" spans="1:30" ht="15">
      <c r="A39" s="165" t="s">
        <v>320</v>
      </c>
      <c r="B39" s="166">
        <v>0.352</v>
      </c>
      <c r="C39" s="93"/>
      <c r="D39" s="93"/>
      <c r="E39" s="96">
        <f>$B39*VLOOKUP($A39,Transpose_Avg_msg_dw!$A$1:$M$52,2,FALSE)</f>
        <v>0.010109439839428018</v>
      </c>
      <c r="F39" s="96">
        <f>$B39*VLOOKUP($A39,Transpose_Avg_msg_dw!$A$1:$M$52,3,FALSE)</f>
        <v>0.0016598576385661598</v>
      </c>
      <c r="G39" s="96">
        <f>$B39*VLOOKUP($A39,Transpose_Avg_msg_dw!$A$1:$M$52,4,FALSE)</f>
        <v>0</v>
      </c>
      <c r="H39" s="96">
        <f>$B39*VLOOKUP($A39,Transpose_Avg_msg_dw!$A$1:$M$52,5,FALSE)</f>
        <v>0.0027908244019355147</v>
      </c>
      <c r="I39" s="96">
        <f>$B39*VLOOKUP($A39,Transpose_Avg_msg_dw!$A$1:$M$52,6,FALSE)</f>
        <v>0.005620047125295821</v>
      </c>
      <c r="J39" s="96">
        <f>$B39*VLOOKUP($A39,Transpose_Avg_msg_dw!$A$1:$M$52,7,FALSE)</f>
        <v>0.001985285285285287</v>
      </c>
      <c r="K39" s="96">
        <f>$B39*VLOOKUP($A39,Transpose_Avg_msg_dw!$A$1:$M$52,8,FALSE)</f>
        <v>0.002369308755760369</v>
      </c>
      <c r="L39" s="96">
        <f>$B39*VLOOKUP($A39,Transpose_Avg_msg_dw!$A$1:$M$52,9,FALSE)</f>
        <v>0</v>
      </c>
      <c r="M39" s="96">
        <f>$B39*VLOOKUP($A39,Transpose_Avg_msg_dw!$A$1:$M$52,10,FALSE)</f>
        <v>0</v>
      </c>
      <c r="N39" s="96">
        <f>$B39*VLOOKUP($A39,Transpose_Avg_msg_dw!$A$1:$M$52,11,FALSE)</f>
        <v>0.00730677655677654</v>
      </c>
      <c r="O39" s="96">
        <f>$B39*VLOOKUP($A39,Transpose_Avg_msg_dw!$A$1:$M$52,12,FALSE)</f>
        <v>0.005175671032048</v>
      </c>
      <c r="P39" s="96">
        <f>$B39*VLOOKUP($A39,Transpose_Avg_msg_dw!$A$1:$M$52,13,FALSE)</f>
        <v>0.008610364802110543</v>
      </c>
      <c r="Q39" s="96"/>
      <c r="R39" s="96"/>
      <c r="S39" s="96">
        <f>$B39*VLOOKUP($A39,Transpose_Avg_msg_dw!$O$1:$AA$52,2,FALSE)</f>
        <v>0.007652173913043475</v>
      </c>
      <c r="T39" s="96">
        <f>$B39*VLOOKUP($A39,Transpose_Avg_msg_dw!$O$1:$AA$52,3,FALSE)</f>
        <v>0</v>
      </c>
      <c r="U39" s="96">
        <f>$B39*VLOOKUP($A39,Transpose_Avg_msg_dw!$O$1:$AA$52,4,FALSE)</f>
        <v>0</v>
      </c>
      <c r="V39" s="96">
        <f>$B39*VLOOKUP($A39,Transpose_Avg_msg_dw!$O$1:$AA$52,5,FALSE)</f>
        <v>0</v>
      </c>
      <c r="W39" s="96">
        <f>$B39*VLOOKUP($A39,Transpose_Avg_msg_dw!$O$1:$AA$52,6,FALSE)</f>
        <v>0</v>
      </c>
      <c r="X39" s="96">
        <f>$B39*VLOOKUP($A39,Transpose_Avg_msg_dw!$O$1:$AA$52,7,FALSE)</f>
        <v>0</v>
      </c>
      <c r="Y39" s="96">
        <f>$B39*VLOOKUP($A39,Transpose_Avg_msg_dw!$O$1:$AA$52,8,FALSE)</f>
        <v>0.02514285714285713</v>
      </c>
      <c r="Z39" s="96">
        <f>$B39*VLOOKUP($A39,Transpose_Avg_msg_dw!$O$1:$AA$52,9,FALSE)</f>
        <v>0</v>
      </c>
      <c r="AA39" s="96">
        <f>$B39*VLOOKUP($A39,Transpose_Avg_msg_dw!$O$1:$AA$52,10,FALSE)</f>
        <v>0</v>
      </c>
      <c r="AB39" s="96">
        <f>$B39*VLOOKUP($A39,Transpose_Avg_msg_dw!$O$1:$AA$52,11,FALSE)</f>
        <v>0.10057142857142866</v>
      </c>
      <c r="AC39" s="96">
        <f>$B39*VLOOKUP($A39,Transpose_Avg_msg_dw!$O$1:$AA$52,12,FALSE)</f>
        <v>0</v>
      </c>
      <c r="AD39" s="96">
        <f>$B39*VLOOKUP($A39,Transpose_Avg_msg_dw!$O$1:$AA$52,13,FALSE)</f>
        <v>0</v>
      </c>
    </row>
    <row r="40" spans="1:30" ht="15">
      <c r="A40" s="165" t="s">
        <v>321</v>
      </c>
      <c r="B40" s="166">
        <v>-0.472</v>
      </c>
      <c r="C40" s="93"/>
      <c r="D40" s="93"/>
      <c r="E40" s="96">
        <f>$B40*VLOOKUP($A40,Transpose_Avg_msg_dw!$A$1:$M$52,2,FALSE)</f>
        <v>-0.007338465134125667</v>
      </c>
      <c r="F40" s="96">
        <f>$B40*VLOOKUP($A40,Transpose_Avg_msg_dw!$A$1:$M$52,3,FALSE)</f>
        <v>-0.01398733265962609</v>
      </c>
      <c r="G40" s="96">
        <f>$B40*VLOOKUP($A40,Transpose_Avg_msg_dw!$A$1:$M$52,4,FALSE)</f>
        <v>-0.018081851510154165</v>
      </c>
      <c r="H40" s="96">
        <f>$B40*VLOOKUP($A40,Transpose_Avg_msg_dw!$A$1:$M$52,5,FALSE)</f>
        <v>-0.014770998612889453</v>
      </c>
      <c r="I40" s="96">
        <f>$B40*VLOOKUP($A40,Transpose_Avg_msg_dw!$A$1:$M$52,6,FALSE)</f>
        <v>-0.011550263449057931</v>
      </c>
      <c r="J40" s="96">
        <f>$B40*VLOOKUP($A40,Transpose_Avg_msg_dw!$A$1:$M$52,7,FALSE)</f>
        <v>-0.020686959873014506</v>
      </c>
      <c r="K40" s="96">
        <f>$B40*VLOOKUP($A40,Transpose_Avg_msg_dw!$A$1:$M$52,8,FALSE)</f>
        <v>-0.008203058148542023</v>
      </c>
      <c r="L40" s="96">
        <f>$B40*VLOOKUP($A40,Transpose_Avg_msg_dw!$A$1:$M$52,9,FALSE)</f>
        <v>-0.02202814532961593</v>
      </c>
      <c r="M40" s="96">
        <f>$B40*VLOOKUP($A40,Transpose_Avg_msg_dw!$A$1:$M$52,10,FALSE)</f>
        <v>-0.017562225274725278</v>
      </c>
      <c r="N40" s="96">
        <f>$B40*VLOOKUP($A40,Transpose_Avg_msg_dw!$A$1:$M$52,11,FALSE)</f>
        <v>-0.019761594516594518</v>
      </c>
      <c r="O40" s="96">
        <f>$B40*VLOOKUP($A40,Transpose_Avg_msg_dw!$A$1:$M$52,12,FALSE)</f>
        <v>-0.029412636707600064</v>
      </c>
      <c r="P40" s="96">
        <f>$B40*VLOOKUP($A40,Transpose_Avg_msg_dw!$A$1:$M$52,13,FALSE)</f>
        <v>-0.031046793926140875</v>
      </c>
      <c r="Q40" s="96"/>
      <c r="R40" s="96"/>
      <c r="S40" s="96">
        <f>$B40*VLOOKUP($A40,Transpose_Avg_msg_dw!$O$1:$AA$52,2,FALSE)</f>
        <v>0</v>
      </c>
      <c r="T40" s="96">
        <f>$B40*VLOOKUP($A40,Transpose_Avg_msg_dw!$O$1:$AA$52,3,FALSE)</f>
        <v>-0.0472</v>
      </c>
      <c r="U40" s="96">
        <f>$B40*VLOOKUP($A40,Transpose_Avg_msg_dw!$O$1:$AA$52,4,FALSE)</f>
        <v>-0.08581818181818189</v>
      </c>
      <c r="V40" s="96">
        <f>$B40*VLOOKUP($A40,Transpose_Avg_msg_dw!$O$1:$AA$52,5,FALSE)</f>
        <v>0</v>
      </c>
      <c r="W40" s="96">
        <f>$B40*VLOOKUP($A40,Transpose_Avg_msg_dw!$O$1:$AA$52,6,FALSE)</f>
        <v>0</v>
      </c>
      <c r="X40" s="96">
        <f>$B40*VLOOKUP($A40,Transpose_Avg_msg_dw!$O$1:$AA$52,7,FALSE)</f>
        <v>0</v>
      </c>
      <c r="Y40" s="96">
        <f>$B40*VLOOKUP($A40,Transpose_Avg_msg_dw!$O$1:$AA$52,8,FALSE)</f>
        <v>-0.0337142857142857</v>
      </c>
      <c r="Z40" s="96">
        <f>$B40*VLOOKUP($A40,Transpose_Avg_msg_dw!$O$1:$AA$52,9,FALSE)</f>
        <v>-0.0472</v>
      </c>
      <c r="AA40" s="96">
        <f>$B40*VLOOKUP($A40,Transpose_Avg_msg_dw!$O$1:$AA$52,10,FALSE)</f>
        <v>-0.0472</v>
      </c>
      <c r="AB40" s="96">
        <f>$B40*VLOOKUP($A40,Transpose_Avg_msg_dw!$O$1:$AA$52,11,FALSE)</f>
        <v>-0.06742857142857149</v>
      </c>
      <c r="AC40" s="96">
        <f>$B40*VLOOKUP($A40,Transpose_Avg_msg_dw!$O$1:$AA$52,12,FALSE)</f>
        <v>0</v>
      </c>
      <c r="AD40" s="96">
        <f>$B40*VLOOKUP($A40,Transpose_Avg_msg_dw!$O$1:$AA$52,13,FALSE)</f>
        <v>0</v>
      </c>
    </row>
    <row r="41" spans="1:30" ht="15">
      <c r="A41" s="165" t="s">
        <v>332</v>
      </c>
      <c r="B41" s="166">
        <v>-0.117</v>
      </c>
      <c r="C41" s="93"/>
      <c r="D41" s="93"/>
      <c r="E41" s="96">
        <f>$B41*VLOOKUP($A41,Transpose_Avg_msg_dw!$A$1:$M$52,2,FALSE)</f>
        <v>-0.0030639362310941674</v>
      </c>
      <c r="F41" s="96">
        <f>$B41*VLOOKUP($A41,Transpose_Avg_msg_dw!$A$1:$M$52,3,FALSE)</f>
        <v>-2.7302631578947416E-4</v>
      </c>
      <c r="G41" s="96">
        <f>$B41*VLOOKUP($A41,Transpose_Avg_msg_dw!$A$1:$M$52,4,FALSE)</f>
        <v>-1.2518518518518572E-4</v>
      </c>
      <c r="H41" s="96">
        <f>$B41*VLOOKUP($A41,Transpose_Avg_msg_dw!$A$1:$M$52,5,FALSE)</f>
        <v>-2.3929049531459126E-4</v>
      </c>
      <c r="I41" s="96">
        <f>$B41*VLOOKUP($A41,Transpose_Avg_msg_dw!$A$1:$M$52,6,FALSE)</f>
        <v>-7.913961038961034E-4</v>
      </c>
      <c r="J41" s="96">
        <f>$B41*VLOOKUP($A41,Transpose_Avg_msg_dw!$A$1:$M$52,7,FALSE)</f>
        <v>0</v>
      </c>
      <c r="K41" s="96">
        <f>$B41*VLOOKUP($A41,Transpose_Avg_msg_dw!$A$1:$M$52,8,FALSE)</f>
        <v>-4.4627139857881154E-4</v>
      </c>
      <c r="L41" s="96">
        <f>$B41*VLOOKUP($A41,Transpose_Avg_msg_dw!$A$1:$M$52,9,FALSE)</f>
        <v>-0.004656750541125544</v>
      </c>
      <c r="M41" s="96">
        <f>$B41*VLOOKUP($A41,Transpose_Avg_msg_dw!$A$1:$M$52,10,FALSE)</f>
        <v>-0.00450253652597403</v>
      </c>
      <c r="N41" s="96">
        <f>$B41*VLOOKUP($A41,Transpose_Avg_msg_dw!$A$1:$M$52,11,FALSE)</f>
        <v>-9.749999999999996E-4</v>
      </c>
      <c r="O41" s="96">
        <f>$B41*VLOOKUP($A41,Transpose_Avg_msg_dw!$A$1:$M$52,12,FALSE)</f>
        <v>-0.002359107243375819</v>
      </c>
      <c r="P41" s="96">
        <f>$B41*VLOOKUP($A41,Transpose_Avg_msg_dw!$A$1:$M$52,13,FALSE)</f>
        <v>-7.867063492063496E-4</v>
      </c>
      <c r="Q41" s="96"/>
      <c r="R41" s="96"/>
      <c r="S41" s="96">
        <f>$B41*VLOOKUP($A41,Transpose_Avg_msg_dw!$O$1:$AA$52,2,FALSE)</f>
        <v>-0.0076304347826086924</v>
      </c>
      <c r="T41" s="96">
        <f>$B41*VLOOKUP($A41,Transpose_Avg_msg_dw!$O$1:$AA$52,3,FALSE)</f>
        <v>0</v>
      </c>
      <c r="U41" s="96">
        <f>$B41*VLOOKUP($A41,Transpose_Avg_msg_dw!$O$1:$AA$52,4,FALSE)</f>
        <v>0</v>
      </c>
      <c r="V41" s="96">
        <f>$B41*VLOOKUP($A41,Transpose_Avg_msg_dw!$O$1:$AA$52,5,FALSE)</f>
        <v>0</v>
      </c>
      <c r="W41" s="96">
        <f>$B41*VLOOKUP($A41,Transpose_Avg_msg_dw!$O$1:$AA$52,6,FALSE)</f>
        <v>0</v>
      </c>
      <c r="X41" s="96">
        <f>$B41*VLOOKUP($A41,Transpose_Avg_msg_dw!$O$1:$AA$52,7,FALSE)</f>
        <v>0</v>
      </c>
      <c r="Y41" s="96">
        <f>$B41*VLOOKUP($A41,Transpose_Avg_msg_dw!$O$1:$AA$52,8,FALSE)</f>
        <v>0</v>
      </c>
      <c r="Z41" s="96">
        <f>$B41*VLOOKUP($A41,Transpose_Avg_msg_dw!$O$1:$AA$52,9,FALSE)</f>
        <v>0</v>
      </c>
      <c r="AA41" s="96">
        <f>$B41*VLOOKUP($A41,Transpose_Avg_msg_dw!$O$1:$AA$52,10,FALSE)</f>
        <v>0</v>
      </c>
      <c r="AB41" s="96">
        <f>$B41*VLOOKUP($A41,Transpose_Avg_msg_dw!$O$1:$AA$52,11,FALSE)</f>
        <v>0</v>
      </c>
      <c r="AC41" s="96">
        <f>$B41*VLOOKUP($A41,Transpose_Avg_msg_dw!$O$1:$AA$52,12,FALSE)</f>
        <v>0</v>
      </c>
      <c r="AD41" s="96">
        <f>$B41*VLOOKUP($A41,Transpose_Avg_msg_dw!$O$1:$AA$52,13,FALSE)</f>
        <v>0</v>
      </c>
    </row>
    <row r="42" spans="1:30" ht="15">
      <c r="A42" s="165" t="s">
        <v>292</v>
      </c>
      <c r="B42" s="166">
        <v>0.119</v>
      </c>
      <c r="C42" s="93"/>
      <c r="D42" s="93"/>
      <c r="E42" s="96">
        <f>$B42*VLOOKUP($A42,Transpose_Avg_msg_dw!$A$1:$M$52,2,FALSE)</f>
        <v>0.006429336958333337</v>
      </c>
      <c r="F42" s="96">
        <f>$B42*VLOOKUP($A42,Transpose_Avg_msg_dw!$A$1:$M$52,3,FALSE)</f>
        <v>0.004793999291666662</v>
      </c>
      <c r="G42" s="96">
        <f>$B42*VLOOKUP($A42,Transpose_Avg_msg_dw!$A$1:$M$52,4,FALSE)</f>
        <v>0.004426304166666663</v>
      </c>
      <c r="H42" s="96">
        <f>$B42*VLOOKUP($A42,Transpose_Avg_msg_dw!$A$1:$M$52,5,FALSE)</f>
        <v>0.00467423075</v>
      </c>
      <c r="I42" s="96">
        <f>$B42*VLOOKUP($A42,Transpose_Avg_msg_dw!$A$1:$M$52,6,FALSE)</f>
        <v>0.00374049725</v>
      </c>
      <c r="J42" s="96">
        <f>$B42*VLOOKUP($A42,Transpose_Avg_msg_dw!$A$1:$M$52,7,FALSE)</f>
        <v>0.004893255208333337</v>
      </c>
      <c r="K42" s="96">
        <f>$B42*VLOOKUP($A42,Transpose_Avg_msg_dw!$A$1:$M$52,8,FALSE)</f>
        <v>0.005216940166666663</v>
      </c>
      <c r="L42" s="96">
        <f>$B42*VLOOKUP($A42,Transpose_Avg_msg_dw!$A$1:$M$52,9,FALSE)</f>
        <v>0.004418390666666662</v>
      </c>
      <c r="M42" s="96">
        <f>$B42*VLOOKUP($A42,Transpose_Avg_msg_dw!$A$1:$M$52,10,FALSE)</f>
        <v>0.0043069025416666625</v>
      </c>
      <c r="N42" s="96">
        <f>$B42*VLOOKUP($A42,Transpose_Avg_msg_dw!$A$1:$M$52,11,FALSE)</f>
        <v>0.004427003291666663</v>
      </c>
      <c r="O42" s="96">
        <f>$B42*VLOOKUP($A42,Transpose_Avg_msg_dw!$A$1:$M$52,12,FALSE)</f>
        <v>0.004156243583333338</v>
      </c>
      <c r="P42" s="96">
        <f>$B42*VLOOKUP($A42,Transpose_Avg_msg_dw!$A$1:$M$52,13,FALSE)</f>
        <v>0.005050513708333337</v>
      </c>
      <c r="Q42" s="96"/>
      <c r="R42" s="96"/>
      <c r="S42" s="96">
        <f>$B42*VLOOKUP($A42,Transpose_Avg_msg_dw!$O$1:$AA$52,2,FALSE)</f>
        <v>0.006786213</v>
      </c>
      <c r="T42" s="96">
        <f>$B42*VLOOKUP($A42,Transpose_Avg_msg_dw!$O$1:$AA$52,3,FALSE)</f>
        <v>0.0059034709999999995</v>
      </c>
      <c r="U42" s="96">
        <f>$B42*VLOOKUP($A42,Transpose_Avg_msg_dw!$O$1:$AA$52,4,FALSE)</f>
        <v>0.005460909999999999</v>
      </c>
      <c r="V42" s="96">
        <f>$B42*VLOOKUP($A42,Transpose_Avg_msg_dw!$O$1:$AA$52,5,FALSE)</f>
        <v>0.005901091</v>
      </c>
      <c r="W42" s="96">
        <f>$B42*VLOOKUP($A42,Transpose_Avg_msg_dw!$O$1:$AA$52,6,FALSE)</f>
        <v>0.004445958999999999</v>
      </c>
      <c r="X42" s="96">
        <f>$B42*VLOOKUP($A42,Transpose_Avg_msg_dw!$O$1:$AA$52,7,FALSE)</f>
        <v>0.0058110079999999995</v>
      </c>
      <c r="Y42" s="96">
        <f>$B42*VLOOKUP($A42,Transpose_Avg_msg_dw!$O$1:$AA$52,8,FALSE)</f>
        <v>0.0056896279999999995</v>
      </c>
      <c r="Z42" s="96">
        <f>$B42*VLOOKUP($A42,Transpose_Avg_msg_dw!$O$1:$AA$52,9,FALSE)</f>
        <v>0.005505535</v>
      </c>
      <c r="AA42" s="96">
        <f>$B42*VLOOKUP($A42,Transpose_Avg_msg_dw!$O$1:$AA$52,10,FALSE)</f>
        <v>0.004792606</v>
      </c>
      <c r="AB42" s="96">
        <f>$B42*VLOOKUP($A42,Transpose_Avg_msg_dw!$O$1:$AA$52,11,FALSE)</f>
        <v>0.005049884</v>
      </c>
      <c r="AC42" s="96">
        <f>$B42*VLOOKUP($A42,Transpose_Avg_msg_dw!$O$1:$AA$52,12,FALSE)</f>
        <v>0.004831757</v>
      </c>
      <c r="AD42" s="96">
        <f>$B42*VLOOKUP($A42,Transpose_Avg_msg_dw!$O$1:$AA$52,13,FALSE)</f>
        <v>0.005320251999999999</v>
      </c>
    </row>
    <row r="43" spans="1:30" ht="15">
      <c r="A43" s="165" t="s">
        <v>263</v>
      </c>
      <c r="B43" s="166">
        <v>-5.14</v>
      </c>
      <c r="C43" s="93"/>
      <c r="D43" s="93"/>
      <c r="E43" s="96">
        <f>$B43*VLOOKUP($A43,Transpose_Avg_msg_dw!$A$1:$M$52,2,FALSE)</f>
        <v>-0.04355978666666668</v>
      </c>
      <c r="F43" s="96">
        <f>$B43*VLOOKUP($A43,Transpose_Avg_msg_dw!$A$1:$M$52,3,FALSE)</f>
        <v>-0.022494781666666682</v>
      </c>
      <c r="G43" s="96">
        <f>$B43*VLOOKUP($A43,Transpose_Avg_msg_dw!$A$1:$M$52,4,FALSE)</f>
        <v>-0.03566281916666668</v>
      </c>
      <c r="H43" s="96">
        <f>$B43*VLOOKUP($A43,Transpose_Avg_msg_dw!$A$1:$M$52,5,FALSE)</f>
        <v>-0.06910687166666683</v>
      </c>
      <c r="I43" s="96">
        <f>$B43*VLOOKUP($A43,Transpose_Avg_msg_dw!$A$1:$M$52,6,FALSE)</f>
        <v>-0.027435178333333313</v>
      </c>
      <c r="J43" s="96">
        <f>$B43*VLOOKUP($A43,Transpose_Avg_msg_dw!$A$1:$M$52,7,FALSE)</f>
        <v>-0.06305495</v>
      </c>
      <c r="K43" s="96">
        <f>$B43*VLOOKUP($A43,Transpose_Avg_msg_dw!$A$1:$M$52,8,FALSE)</f>
        <v>-0.07282908833333315</v>
      </c>
      <c r="L43" s="96">
        <f>$B43*VLOOKUP($A43,Transpose_Avg_msg_dw!$A$1:$M$52,9,FALSE)</f>
        <v>-0.050526842499999995</v>
      </c>
      <c r="M43" s="96">
        <f>$B43*VLOOKUP($A43,Transpose_Avg_msg_dw!$A$1:$M$52,10,FALSE)</f>
        <v>-0.052102038333333156</v>
      </c>
      <c r="N43" s="96">
        <f>$B43*VLOOKUP($A43,Transpose_Avg_msg_dw!$A$1:$M$52,11,FALSE)</f>
        <v>-0.026007114999999997</v>
      </c>
      <c r="O43" s="96">
        <f>$B43*VLOOKUP($A43,Transpose_Avg_msg_dw!$A$1:$M$52,12,FALSE)</f>
        <v>-0.08013688333333316</v>
      </c>
      <c r="P43" s="96">
        <f>$B43*VLOOKUP($A43,Transpose_Avg_msg_dw!$A$1:$M$52,13,FALSE)</f>
        <v>-0.005807129166666683</v>
      </c>
      <c r="Q43" s="96"/>
      <c r="R43" s="96"/>
      <c r="S43" s="96">
        <f>$B43*VLOOKUP($A43,Transpose_Avg_msg_dw!$O$1:$AA$52,2,FALSE)</f>
        <v>-0.04467174</v>
      </c>
      <c r="T43" s="96">
        <f>$B43*VLOOKUP($A43,Transpose_Avg_msg_dw!$O$1:$AA$52,3,FALSE)</f>
        <v>-0.026219139999999995</v>
      </c>
      <c r="U43" s="96">
        <f>$B43*VLOOKUP($A43,Transpose_Avg_msg_dw!$O$1:$AA$52,4,FALSE)</f>
        <v>-0.03746546</v>
      </c>
      <c r="V43" s="96">
        <f>$B43*VLOOKUP($A43,Transpose_Avg_msg_dw!$O$1:$AA$52,5,FALSE)</f>
        <v>-0.06963158</v>
      </c>
      <c r="W43" s="96">
        <f>$B43*VLOOKUP($A43,Transpose_Avg_msg_dw!$O$1:$AA$52,6,FALSE)</f>
        <v>-0.026686879999999996</v>
      </c>
      <c r="X43" s="96">
        <f>$B43*VLOOKUP($A43,Transpose_Avg_msg_dw!$O$1:$AA$52,7,FALSE)</f>
        <v>-0.07804575999999999</v>
      </c>
      <c r="Y43" s="96">
        <f>$B43*VLOOKUP($A43,Transpose_Avg_msg_dw!$O$1:$AA$52,8,FALSE)</f>
        <v>-0.07464308</v>
      </c>
      <c r="Z43" s="96">
        <f>$B43*VLOOKUP($A43,Transpose_Avg_msg_dw!$O$1:$AA$52,9,FALSE)</f>
        <v>-0.05220697999999999</v>
      </c>
      <c r="AA43" s="96">
        <f>$B43*VLOOKUP($A43,Transpose_Avg_msg_dw!$O$1:$AA$52,10,FALSE)</f>
        <v>-0.04981173999999999</v>
      </c>
      <c r="AB43" s="96">
        <f>$B43*VLOOKUP($A43,Transpose_Avg_msg_dw!$O$1:$AA$52,11,FALSE)</f>
        <v>-0.0240552</v>
      </c>
      <c r="AC43" s="96">
        <f>$B43*VLOOKUP($A43,Transpose_Avg_msg_dw!$O$1:$AA$52,12,FALSE)</f>
        <v>-0.07241746</v>
      </c>
      <c r="AD43" s="96">
        <f>$B43*VLOOKUP($A43,Transpose_Avg_msg_dw!$O$1:$AA$52,13,FALSE)</f>
        <v>-0.00636332</v>
      </c>
    </row>
    <row r="44" spans="1:30" ht="15">
      <c r="A44" s="165" t="s">
        <v>267</v>
      </c>
      <c r="B44" s="166">
        <v>15.37</v>
      </c>
      <c r="C44" s="93"/>
      <c r="D44" s="93"/>
      <c r="E44" s="96">
        <f>$B44*VLOOKUP($A44,Transpose_Avg_msg_dw!$A$1:$M$52,2,FALSE)</f>
        <v>0.9313835749999999</v>
      </c>
      <c r="F44" s="96">
        <f>$B44*VLOOKUP($A44,Transpose_Avg_msg_dw!$A$1:$M$52,3,FALSE)</f>
        <v>0.5901644516666671</v>
      </c>
      <c r="G44" s="96">
        <f>$B44*VLOOKUP($A44,Transpose_Avg_msg_dw!$A$1:$M$52,4,FALSE)</f>
        <v>0.7136598399999999</v>
      </c>
      <c r="H44" s="96">
        <f>$B44*VLOOKUP($A44,Transpose_Avg_msg_dw!$A$1:$M$52,5,FALSE)</f>
        <v>0.6342539370833328</v>
      </c>
      <c r="I44" s="96">
        <f>$B44*VLOOKUP($A44,Transpose_Avg_msg_dw!$A$1:$M$52,6,FALSE)</f>
        <v>0.8732945812499999</v>
      </c>
      <c r="J44" s="96">
        <f>$B44*VLOOKUP($A44,Transpose_Avg_msg_dw!$A$1:$M$52,7,FALSE)</f>
        <v>0.6111566695833328</v>
      </c>
      <c r="K44" s="96">
        <f>$B44*VLOOKUP($A44,Transpose_Avg_msg_dw!$A$1:$M$52,8,FALSE)</f>
        <v>0.7279321658333329</v>
      </c>
      <c r="L44" s="96">
        <f>$B44*VLOOKUP($A44,Transpose_Avg_msg_dw!$A$1:$M$52,9,FALSE)</f>
        <v>0.8181265279166671</v>
      </c>
      <c r="M44" s="96">
        <f>$B44*VLOOKUP($A44,Transpose_Avg_msg_dw!$A$1:$M$52,10,FALSE)</f>
        <v>0.5845396720833328</v>
      </c>
      <c r="N44" s="96">
        <f>$B44*VLOOKUP($A44,Transpose_Avg_msg_dw!$A$1:$M$52,11,FALSE)</f>
        <v>0.7715093179166671</v>
      </c>
      <c r="O44" s="96">
        <f>$B44*VLOOKUP($A44,Transpose_Avg_msg_dw!$A$1:$M$52,12,FALSE)</f>
        <v>0.8193855870833328</v>
      </c>
      <c r="P44" s="96">
        <f>$B44*VLOOKUP($A44,Transpose_Avg_msg_dw!$A$1:$M$52,13,FALSE)</f>
        <v>0.7948339333333327</v>
      </c>
      <c r="Q44" s="96"/>
      <c r="R44" s="96"/>
      <c r="S44" s="96">
        <f>$B44*VLOOKUP($A44,Transpose_Avg_msg_dw!$O$1:$AA$52,2,FALSE)</f>
        <v>0.99101149</v>
      </c>
      <c r="T44" s="96">
        <f>$B44*VLOOKUP($A44,Transpose_Avg_msg_dw!$O$1:$AA$52,3,FALSE)</f>
        <v>0.65271779</v>
      </c>
      <c r="U44" s="96">
        <f>$B44*VLOOKUP($A44,Transpose_Avg_msg_dw!$O$1:$AA$52,4,FALSE)</f>
        <v>0.79415253</v>
      </c>
      <c r="V44" s="96">
        <f>$B44*VLOOKUP($A44,Transpose_Avg_msg_dw!$O$1:$AA$52,5,FALSE)</f>
        <v>0.7612607299999999</v>
      </c>
      <c r="W44" s="96">
        <f>$B44*VLOOKUP($A44,Transpose_Avg_msg_dw!$O$1:$AA$52,6,FALSE)</f>
        <v>0.93815406</v>
      </c>
      <c r="X44" s="96">
        <f>$B44*VLOOKUP($A44,Transpose_Avg_msg_dw!$O$1:$AA$52,7,FALSE)</f>
        <v>0.63642559</v>
      </c>
      <c r="Y44" s="96">
        <f>$B44*VLOOKUP($A44,Transpose_Avg_msg_dw!$O$1:$AA$52,8,FALSE)</f>
        <v>0.76059982</v>
      </c>
      <c r="Z44" s="96">
        <f>$B44*VLOOKUP($A44,Transpose_Avg_msg_dw!$O$1:$AA$52,9,FALSE)</f>
        <v>0.8511598599999999</v>
      </c>
      <c r="AA44" s="96">
        <f>$B44*VLOOKUP($A44,Transpose_Avg_msg_dw!$O$1:$AA$52,10,FALSE)</f>
        <v>0.65028933</v>
      </c>
      <c r="AB44" s="96">
        <f>$B44*VLOOKUP($A44,Transpose_Avg_msg_dw!$O$1:$AA$52,11,FALSE)</f>
        <v>0.84375152</v>
      </c>
      <c r="AC44" s="96">
        <f>$B44*VLOOKUP($A44,Transpose_Avg_msg_dw!$O$1:$AA$52,12,FALSE)</f>
        <v>0.88993837</v>
      </c>
      <c r="AD44" s="96">
        <f>$B44*VLOOKUP($A44,Transpose_Avg_msg_dw!$O$1:$AA$52,13,FALSE)</f>
        <v>0.92184649</v>
      </c>
    </row>
    <row r="45" spans="1:30" ht="15">
      <c r="A45" s="165" t="s">
        <v>271</v>
      </c>
      <c r="B45" s="166">
        <v>-0.879</v>
      </c>
      <c r="C45" s="93"/>
      <c r="D45" s="93"/>
      <c r="E45" s="96">
        <f>$B45*VLOOKUP($A45,Transpose_Avg_msg_dw!$A$1:$M$52,2,FALSE)</f>
        <v>-0.1255138017499997</v>
      </c>
      <c r="F45" s="96">
        <f>$B45*VLOOKUP($A45,Transpose_Avg_msg_dw!$A$1:$M$52,3,FALSE)</f>
        <v>-0.2908612465000003</v>
      </c>
      <c r="G45" s="96">
        <f>$B45*VLOOKUP($A45,Transpose_Avg_msg_dw!$A$1:$M$52,4,FALSE)</f>
        <v>-0.20831618775</v>
      </c>
      <c r="H45" s="96">
        <f>$B45*VLOOKUP($A45,Transpose_Avg_msg_dw!$A$1:$M$52,5,FALSE)</f>
        <v>-0.22493690575000028</v>
      </c>
      <c r="I45" s="96">
        <f>$B45*VLOOKUP($A45,Transpose_Avg_msg_dw!$A$1:$M$52,6,FALSE)</f>
        <v>-0.07741810812499997</v>
      </c>
      <c r="J45" s="96">
        <f>$B45*VLOOKUP($A45,Transpose_Avg_msg_dw!$A$1:$M$52,7,FALSE)</f>
        <v>-0.1526138112499997</v>
      </c>
      <c r="K45" s="96">
        <f>$B45*VLOOKUP($A45,Transpose_Avg_msg_dw!$A$1:$M$52,8,FALSE)</f>
        <v>-0.1354284822499997</v>
      </c>
      <c r="L45" s="96">
        <f>$B45*VLOOKUP($A45,Transpose_Avg_msg_dw!$A$1:$M$52,9,FALSE)</f>
        <v>-0.13182223825000028</v>
      </c>
      <c r="M45" s="96">
        <f>$B45*VLOOKUP($A45,Transpose_Avg_msg_dw!$A$1:$M$52,10,FALSE)</f>
        <v>-0.2585908125</v>
      </c>
      <c r="N45" s="96">
        <f>$B45*VLOOKUP($A45,Transpose_Avg_msg_dw!$A$1:$M$52,11,FALSE)</f>
        <v>-0.15408848025</v>
      </c>
      <c r="O45" s="96">
        <f>$B45*VLOOKUP($A45,Transpose_Avg_msg_dw!$A$1:$M$52,12,FALSE)</f>
        <v>-0.18312174037499998</v>
      </c>
      <c r="P45" s="96">
        <f>$B45*VLOOKUP($A45,Transpose_Avg_msg_dw!$A$1:$M$52,13,FALSE)</f>
        <v>-0.07871053112500002</v>
      </c>
      <c r="Q45" s="96"/>
      <c r="R45" s="96"/>
      <c r="S45" s="96">
        <f>$B45*VLOOKUP($A45,Transpose_Avg_msg_dw!$O$1:$AA$52,2,FALSE)</f>
        <v>-0.12373858800000001</v>
      </c>
      <c r="T45" s="96">
        <f>$B45*VLOOKUP($A45,Transpose_Avg_msg_dw!$O$1:$AA$52,3,FALSE)</f>
        <v>-0.267545625</v>
      </c>
      <c r="U45" s="96">
        <f>$B45*VLOOKUP($A45,Transpose_Avg_msg_dw!$O$1:$AA$52,4,FALSE)</f>
        <v>-0.198464136</v>
      </c>
      <c r="V45" s="96">
        <f>$B45*VLOOKUP($A45,Transpose_Avg_msg_dw!$O$1:$AA$52,5,FALSE)</f>
        <v>-0.212528136</v>
      </c>
      <c r="W45" s="96">
        <f>$B45*VLOOKUP($A45,Transpose_Avg_msg_dw!$O$1:$AA$52,6,FALSE)</f>
        <v>-0.074457453</v>
      </c>
      <c r="X45" s="96">
        <f>$B45*VLOOKUP($A45,Transpose_Avg_msg_dw!$O$1:$AA$52,7,FALSE)</f>
        <v>-0.154274169</v>
      </c>
      <c r="Y45" s="96">
        <f>$B45*VLOOKUP($A45,Transpose_Avg_msg_dw!$O$1:$AA$52,8,FALSE)</f>
        <v>-0.139304799</v>
      </c>
      <c r="Z45" s="96">
        <f>$B45*VLOOKUP($A45,Transpose_Avg_msg_dw!$O$1:$AA$52,9,FALSE)</f>
        <v>-0.126111009</v>
      </c>
      <c r="AA45" s="96">
        <f>$B45*VLOOKUP($A45,Transpose_Avg_msg_dw!$O$1:$AA$52,10,FALSE)</f>
        <v>-0.25485374400000005</v>
      </c>
      <c r="AB45" s="96">
        <f>$B45*VLOOKUP($A45,Transpose_Avg_msg_dw!$O$1:$AA$52,11,FALSE)</f>
        <v>-0.13696841699999998</v>
      </c>
      <c r="AC45" s="96">
        <f>$B45*VLOOKUP($A45,Transpose_Avg_msg_dw!$O$1:$AA$52,12,FALSE)</f>
        <v>-0.181383408</v>
      </c>
      <c r="AD45" s="96">
        <f>$B45*VLOOKUP($A45,Transpose_Avg_msg_dw!$O$1:$AA$52,13,FALSE)</f>
        <v>-0.078652041</v>
      </c>
    </row>
    <row r="46" spans="1:30" ht="15">
      <c r="A46" s="165" t="s">
        <v>291</v>
      </c>
      <c r="B46" s="166">
        <v>-3.468</v>
      </c>
      <c r="C46" s="93"/>
      <c r="D46" s="93"/>
      <c r="E46" s="96">
        <f>$B46*VLOOKUP($A46,Transpose_Avg_msg_dw!$A$1:$M$52,2,FALSE)</f>
        <v>-0.7366731380000011</v>
      </c>
      <c r="F46" s="96">
        <f>$B46*VLOOKUP($A46,Transpose_Avg_msg_dw!$A$1:$M$52,3,FALSE)</f>
        <v>-0.5879928975</v>
      </c>
      <c r="G46" s="96">
        <f>$B46*VLOOKUP($A46,Transpose_Avg_msg_dw!$A$1:$M$52,4,FALSE)</f>
        <v>-0.6894914315000011</v>
      </c>
      <c r="H46" s="96">
        <f>$B46*VLOOKUP($A46,Transpose_Avg_msg_dw!$A$1:$M$52,5,FALSE)</f>
        <v>-0.5776134624999989</v>
      </c>
      <c r="I46" s="96">
        <f>$B46*VLOOKUP($A46,Transpose_Avg_msg_dw!$A$1:$M$52,6,FALSE)</f>
        <v>-0.9346567785</v>
      </c>
      <c r="J46" s="96">
        <f>$B46*VLOOKUP($A46,Transpose_Avg_msg_dw!$A$1:$M$52,7,FALSE)</f>
        <v>-0.6453611315000011</v>
      </c>
      <c r="K46" s="96">
        <f>$B46*VLOOKUP($A46,Transpose_Avg_msg_dw!$A$1:$M$52,8,FALSE)</f>
        <v>-0.7152658965</v>
      </c>
      <c r="L46" s="96">
        <f>$B46*VLOOKUP($A46,Transpose_Avg_msg_dw!$A$1:$M$52,9,FALSE)</f>
        <v>-0.5456666799999988</v>
      </c>
      <c r="M46" s="96">
        <f>$B46*VLOOKUP($A46,Transpose_Avg_msg_dw!$A$1:$M$52,10,FALSE)</f>
        <v>-0.6620292065000012</v>
      </c>
      <c r="N46" s="96">
        <f>$B46*VLOOKUP($A46,Transpose_Avg_msg_dw!$A$1:$M$52,11,FALSE)</f>
        <v>-0.8517208589999999</v>
      </c>
      <c r="O46" s="96">
        <f>$B46*VLOOKUP($A46,Transpose_Avg_msg_dw!$A$1:$M$52,12,FALSE)</f>
        <v>-0.6920785595000012</v>
      </c>
      <c r="P46" s="96">
        <f>$B46*VLOOKUP($A46,Transpose_Avg_msg_dw!$A$1:$M$52,13,FALSE)</f>
        <v>-0.6803963124999988</v>
      </c>
      <c r="Q46" s="96"/>
      <c r="R46" s="96"/>
      <c r="S46" s="96">
        <f>$B46*VLOOKUP($A46,Transpose_Avg_msg_dw!$O$1:$AA$52,2,FALSE)</f>
        <v>-0.7298024519999999</v>
      </c>
      <c r="T46" s="96">
        <f>$B46*VLOOKUP($A46,Transpose_Avg_msg_dw!$O$1:$AA$52,3,FALSE)</f>
        <v>-0.595205904</v>
      </c>
      <c r="U46" s="96">
        <f>$B46*VLOOKUP($A46,Transpose_Avg_msg_dw!$O$1:$AA$52,4,FALSE)</f>
        <v>-0.6901666799999999</v>
      </c>
      <c r="V46" s="96">
        <f>$B46*VLOOKUP($A46,Transpose_Avg_msg_dw!$O$1:$AA$52,5,FALSE)</f>
        <v>-0.577293684</v>
      </c>
      <c r="W46" s="96">
        <f>$B46*VLOOKUP($A46,Transpose_Avg_msg_dw!$O$1:$AA$52,6,FALSE)</f>
        <v>-0.9389471279999999</v>
      </c>
      <c r="X46" s="96">
        <f>$B46*VLOOKUP($A46,Transpose_Avg_msg_dw!$O$1:$AA$52,7,FALSE)</f>
        <v>-0.636211536</v>
      </c>
      <c r="Y46" s="96">
        <f>$B46*VLOOKUP($A46,Transpose_Avg_msg_dw!$O$1:$AA$52,8,FALSE)</f>
        <v>-0.698968464</v>
      </c>
      <c r="Z46" s="96">
        <f>$B46*VLOOKUP($A46,Transpose_Avg_msg_dw!$O$1:$AA$52,9,FALSE)</f>
        <v>-0.536770104</v>
      </c>
      <c r="AA46" s="96">
        <f>$B46*VLOOKUP($A46,Transpose_Avg_msg_dw!$O$1:$AA$52,10,FALSE)</f>
        <v>-0.668294004</v>
      </c>
      <c r="AB46" s="96">
        <f>$B46*VLOOKUP($A46,Transpose_Avg_msg_dw!$O$1:$AA$52,11,FALSE)</f>
        <v>-0.888931632</v>
      </c>
      <c r="AC46" s="96">
        <f>$B46*VLOOKUP($A46,Transpose_Avg_msg_dw!$O$1:$AA$52,12,FALSE)</f>
        <v>-0.669278916</v>
      </c>
      <c r="AD46" s="96">
        <f>$B46*VLOOKUP($A46,Transpose_Avg_msg_dw!$O$1:$AA$52,13,FALSE)</f>
        <v>-0.6538047</v>
      </c>
    </row>
    <row r="47" spans="1:30" ht="15">
      <c r="A47" s="165" t="s">
        <v>275</v>
      </c>
      <c r="B47" s="166">
        <v>-39.36</v>
      </c>
      <c r="C47" s="93"/>
      <c r="D47" s="93"/>
      <c r="E47" s="96">
        <f>$B47*VLOOKUP($A47,Transpose_Avg_msg_dw!$A$1:$M$52,2,FALSE)</f>
        <v>-0.33905688</v>
      </c>
      <c r="F47" s="96">
        <f>$B47*VLOOKUP($A47,Transpose_Avg_msg_dw!$A$1:$M$52,3,FALSE)</f>
        <v>-0.3329199999999999</v>
      </c>
      <c r="G47" s="96">
        <f>$B47*VLOOKUP($A47,Transpose_Avg_msg_dw!$A$1:$M$52,4,FALSE)</f>
        <v>-0.4339521999999987</v>
      </c>
      <c r="H47" s="96">
        <f>$B47*VLOOKUP($A47,Transpose_Avg_msg_dw!$A$1:$M$52,5,FALSE)</f>
        <v>-0.3454053200000001</v>
      </c>
      <c r="I47" s="96">
        <f>$B47*VLOOKUP($A47,Transpose_Avg_msg_dw!$A$1:$M$52,6,FALSE)</f>
        <v>-0.3793976000000001</v>
      </c>
      <c r="J47" s="96">
        <f>$B47*VLOOKUP($A47,Transpose_Avg_msg_dw!$A$1:$M$52,7,FALSE)</f>
        <v>-0.35239007999999994</v>
      </c>
      <c r="K47" s="96">
        <f>$B47*VLOOKUP($A47,Transpose_Avg_msg_dw!$A$1:$M$52,8,FALSE)</f>
        <v>-0.41196144</v>
      </c>
      <c r="L47" s="96">
        <f>$B47*VLOOKUP($A47,Transpose_Avg_msg_dw!$A$1:$M$52,9,FALSE)</f>
        <v>-0.45867848000000133</v>
      </c>
      <c r="M47" s="96">
        <f>$B47*VLOOKUP($A47,Transpose_Avg_msg_dw!$A$1:$M$52,10,FALSE)</f>
        <v>-0.27554787999999986</v>
      </c>
      <c r="N47" s="96">
        <f>$B47*VLOOKUP($A47,Transpose_Avg_msg_dw!$A$1:$M$52,11,FALSE)</f>
        <v>-0.23089887999999986</v>
      </c>
      <c r="O47" s="96">
        <f>$B47*VLOOKUP($A47,Transpose_Avg_msg_dw!$A$1:$M$52,12,FALSE)</f>
        <v>-0.41677319999999995</v>
      </c>
      <c r="P47" s="96">
        <f>$B47*VLOOKUP($A47,Transpose_Avg_msg_dw!$A$1:$M$52,13,FALSE)</f>
        <v>-0.5638090400000013</v>
      </c>
      <c r="Q47" s="96"/>
      <c r="R47" s="96"/>
      <c r="S47" s="96">
        <f>$B47*VLOOKUP($A47,Transpose_Avg_msg_dw!$O$1:$AA$52,2,FALSE)</f>
        <v>-0.33251328</v>
      </c>
      <c r="T47" s="96">
        <f>$B47*VLOOKUP($A47,Transpose_Avg_msg_dw!$O$1:$AA$52,3,FALSE)</f>
        <v>-0.34939872</v>
      </c>
      <c r="U47" s="96">
        <f>$B47*VLOOKUP($A47,Transpose_Avg_msg_dw!$O$1:$AA$52,4,FALSE)</f>
        <v>-0.37474656</v>
      </c>
      <c r="V47" s="96">
        <f>$B47*VLOOKUP($A47,Transpose_Avg_msg_dw!$O$1:$AA$52,5,FALSE)</f>
        <v>-0.33479616</v>
      </c>
      <c r="W47" s="96">
        <f>$B47*VLOOKUP($A47,Transpose_Avg_msg_dw!$O$1:$AA$52,6,FALSE)</f>
        <v>-0.33420576</v>
      </c>
      <c r="X47" s="96">
        <f>$B47*VLOOKUP($A47,Transpose_Avg_msg_dw!$O$1:$AA$52,7,FALSE)</f>
        <v>-0.3320016</v>
      </c>
      <c r="Y47" s="96">
        <f>$B47*VLOOKUP($A47,Transpose_Avg_msg_dw!$O$1:$AA$52,8,FALSE)</f>
        <v>-0.44157984</v>
      </c>
      <c r="Z47" s="96">
        <f>$B47*VLOOKUP($A47,Transpose_Avg_msg_dw!$O$1:$AA$52,9,FALSE)</f>
        <v>-0.41371295999999996</v>
      </c>
      <c r="AA47" s="96">
        <f>$B47*VLOOKUP($A47,Transpose_Avg_msg_dw!$O$1:$AA$52,10,FALSE)</f>
        <v>-0.25402944</v>
      </c>
      <c r="AB47" s="96">
        <f>$B47*VLOOKUP($A47,Transpose_Avg_msg_dw!$O$1:$AA$52,11,FALSE)</f>
        <v>-0.21065472</v>
      </c>
      <c r="AC47" s="96">
        <f>$B47*VLOOKUP($A47,Transpose_Avg_msg_dw!$O$1:$AA$52,12,FALSE)</f>
        <v>-0.46991904</v>
      </c>
      <c r="AD47" s="96">
        <f>$B47*VLOOKUP($A47,Transpose_Avg_msg_dw!$O$1:$AA$52,13,FALSE)</f>
        <v>-0.46464479999999997</v>
      </c>
    </row>
    <row r="48" spans="1:30" ht="15">
      <c r="A48" s="165" t="s">
        <v>279</v>
      </c>
      <c r="B48" s="166">
        <v>-33.81</v>
      </c>
      <c r="C48" s="93"/>
      <c r="D48" s="93"/>
      <c r="E48" s="96">
        <f>$B48*VLOOKUP($A48,Transpose_Avg_msg_dw!$A$1:$M$52,2,FALSE)</f>
        <v>-1.109142685000001</v>
      </c>
      <c r="F48" s="96">
        <f>$B48*VLOOKUP($A48,Transpose_Avg_msg_dw!$A$1:$M$52,3,FALSE)</f>
        <v>-1.0300653212500013</v>
      </c>
      <c r="G48" s="96">
        <f>$B48*VLOOKUP($A48,Transpose_Avg_msg_dw!$A$1:$M$52,4,FALSE)</f>
        <v>-1.447930155</v>
      </c>
      <c r="H48" s="96">
        <f>$B48*VLOOKUP($A48,Transpose_Avg_msg_dw!$A$1:$M$52,5,FALSE)</f>
        <v>-1.0749072424999988</v>
      </c>
      <c r="I48" s="96">
        <f>$B48*VLOOKUP($A48,Transpose_Avg_msg_dw!$A$1:$M$52,6,FALSE)</f>
        <v>-2.1904724187499993</v>
      </c>
      <c r="J48" s="96">
        <f>$B48*VLOOKUP($A48,Transpose_Avg_msg_dw!$A$1:$M$52,7,FALSE)</f>
        <v>-1.2527055799999989</v>
      </c>
      <c r="K48" s="96">
        <f>$B48*VLOOKUP($A48,Transpose_Avg_msg_dw!$A$1:$M$52,8,FALSE)</f>
        <v>-1.228903339999999</v>
      </c>
      <c r="L48" s="96">
        <f>$B48*VLOOKUP($A48,Transpose_Avg_msg_dw!$A$1:$M$52,9,FALSE)</f>
        <v>-1.1214917875000012</v>
      </c>
      <c r="M48" s="96">
        <f>$B48*VLOOKUP($A48,Transpose_Avg_msg_dw!$A$1:$M$52,10,FALSE)</f>
        <v>-0.8820944475</v>
      </c>
      <c r="N48" s="96">
        <f>$B48*VLOOKUP($A48,Transpose_Avg_msg_dw!$A$1:$M$52,11,FALSE)</f>
        <v>-1.3713617749999991</v>
      </c>
      <c r="O48" s="96">
        <f>$B48*VLOOKUP($A48,Transpose_Avg_msg_dw!$A$1:$M$52,12,FALSE)</f>
        <v>-1.0688158075000012</v>
      </c>
      <c r="P48" s="96">
        <f>$B48*VLOOKUP($A48,Transpose_Avg_msg_dw!$A$1:$M$52,13,FALSE)</f>
        <v>-2.064720349999999</v>
      </c>
      <c r="Q48" s="96"/>
      <c r="R48" s="96"/>
      <c r="S48" s="96">
        <f>$B48*VLOOKUP($A48,Transpose_Avg_msg_dw!$O$1:$AA$52,2,FALSE)</f>
        <v>-1.0977092700000002</v>
      </c>
      <c r="T48" s="96">
        <f>$B48*VLOOKUP($A48,Transpose_Avg_msg_dw!$O$1:$AA$52,3,FALSE)</f>
        <v>-1.08760008</v>
      </c>
      <c r="U48" s="96">
        <f>$B48*VLOOKUP($A48,Transpose_Avg_msg_dw!$O$1:$AA$52,4,FALSE)</f>
        <v>-1.4110941600000002</v>
      </c>
      <c r="V48" s="96">
        <f>$B48*VLOOKUP($A48,Transpose_Avg_msg_dw!$O$1:$AA$52,5,FALSE)</f>
        <v>-1.05639345</v>
      </c>
      <c r="W48" s="96">
        <f>$B48*VLOOKUP($A48,Transpose_Avg_msg_dw!$O$1:$AA$52,6,FALSE)</f>
        <v>-1.9798459800000001</v>
      </c>
      <c r="X48" s="96">
        <f>$B48*VLOOKUP($A48,Transpose_Avg_msg_dw!$O$1:$AA$52,7,FALSE)</f>
        <v>-1.22848635</v>
      </c>
      <c r="Y48" s="96">
        <f>$B48*VLOOKUP($A48,Transpose_Avg_msg_dw!$O$1:$AA$52,8,FALSE)</f>
        <v>-1.19396634</v>
      </c>
      <c r="Z48" s="96">
        <f>$B48*VLOOKUP($A48,Transpose_Avg_msg_dw!$O$1:$AA$52,9,FALSE)</f>
        <v>-1.0804999800000001</v>
      </c>
      <c r="AA48" s="96">
        <f>$B48*VLOOKUP($A48,Transpose_Avg_msg_dw!$O$1:$AA$52,10,FALSE)</f>
        <v>-0.9094213800000001</v>
      </c>
      <c r="AB48" s="96">
        <f>$B48*VLOOKUP($A48,Transpose_Avg_msg_dw!$O$1:$AA$52,11,FALSE)</f>
        <v>-1.4112970200000001</v>
      </c>
      <c r="AC48" s="96">
        <f>$B48*VLOOKUP($A48,Transpose_Avg_msg_dw!$O$1:$AA$52,12,FALSE)</f>
        <v>-1.102206</v>
      </c>
      <c r="AD48" s="96">
        <f>$B48*VLOOKUP($A48,Transpose_Avg_msg_dw!$O$1:$AA$52,13,FALSE)</f>
        <v>-1.8763197600000001</v>
      </c>
    </row>
    <row r="49" spans="1:30" ht="15">
      <c r="A49" s="165" t="s">
        <v>282</v>
      </c>
      <c r="B49" s="166">
        <v>4.667</v>
      </c>
      <c r="C49" s="93"/>
      <c r="D49" s="93"/>
      <c r="E49" s="96">
        <f>$B49*VLOOKUP($A49,Transpose_Avg_msg_dw!$A$1:$M$52,2,FALSE)</f>
        <v>0.41647880191666653</v>
      </c>
      <c r="F49" s="96">
        <f>$B49*VLOOKUP($A49,Transpose_Avg_msg_dw!$A$1:$M$52,3,FALSE)</f>
        <v>0.367860523875</v>
      </c>
      <c r="G49" s="96">
        <f>$B49*VLOOKUP($A49,Transpose_Avg_msg_dw!$A$1:$M$52,4,FALSE)</f>
        <v>0.3803737231666665</v>
      </c>
      <c r="H49" s="96">
        <f>$B49*VLOOKUP($A49,Transpose_Avg_msg_dw!$A$1:$M$52,5,FALSE)</f>
        <v>0.2989065711666665</v>
      </c>
      <c r="I49" s="96">
        <f>$B49*VLOOKUP($A49,Transpose_Avg_msg_dw!$A$1:$M$52,6,FALSE)</f>
        <v>0.6053421800833348</v>
      </c>
      <c r="J49" s="96">
        <f>$B49*VLOOKUP($A49,Transpose_Avg_msg_dw!$A$1:$M$52,7,FALSE)</f>
        <v>0.35093156475</v>
      </c>
      <c r="K49" s="96">
        <f>$B49*VLOOKUP($A49,Transpose_Avg_msg_dw!$A$1:$M$52,8,FALSE)</f>
        <v>0.26509201712499997</v>
      </c>
      <c r="L49" s="96">
        <f>$B49*VLOOKUP($A49,Transpose_Avg_msg_dw!$A$1:$M$52,9,FALSE)</f>
        <v>0.3489255325833335</v>
      </c>
      <c r="M49" s="96">
        <f>$B49*VLOOKUP($A49,Transpose_Avg_msg_dw!$A$1:$M$52,10,FALSE)</f>
        <v>0.4058473759166665</v>
      </c>
      <c r="N49" s="96">
        <f>$B49*VLOOKUP($A49,Transpose_Avg_msg_dw!$A$1:$M$52,11,FALSE)</f>
        <v>0.3576232649166665</v>
      </c>
      <c r="O49" s="96">
        <f>$B49*VLOOKUP($A49,Transpose_Avg_msg_dw!$A$1:$M$52,12,FALSE)</f>
        <v>0.4682554722083349</v>
      </c>
      <c r="P49" s="96">
        <f>$B49*VLOOKUP($A49,Transpose_Avg_msg_dw!$A$1:$M$52,13,FALSE)</f>
        <v>0.8160161993749999</v>
      </c>
      <c r="Q49" s="96"/>
      <c r="R49" s="96"/>
      <c r="S49" s="96">
        <f>$B49*VLOOKUP($A49,Transpose_Avg_msg_dw!$O$1:$AA$52,2,FALSE)</f>
        <v>0.431506153</v>
      </c>
      <c r="T49" s="96">
        <f>$B49*VLOOKUP($A49,Transpose_Avg_msg_dw!$O$1:$AA$52,3,FALSE)</f>
        <v>0.352881204</v>
      </c>
      <c r="U49" s="96">
        <f>$B49*VLOOKUP($A49,Transpose_Avg_msg_dw!$O$1:$AA$52,4,FALSE)</f>
        <v>0.377172939</v>
      </c>
      <c r="V49" s="96">
        <f>$B49*VLOOKUP($A49,Transpose_Avg_msg_dw!$O$1:$AA$52,5,FALSE)</f>
        <v>0.287258517</v>
      </c>
      <c r="W49" s="96">
        <f>$B49*VLOOKUP($A49,Transpose_Avg_msg_dw!$O$1:$AA$52,6,FALSE)</f>
        <v>0.584560418</v>
      </c>
      <c r="X49" s="96">
        <f>$B49*VLOOKUP($A49,Transpose_Avg_msg_dw!$O$1:$AA$52,7,FALSE)</f>
        <v>0.320520226</v>
      </c>
      <c r="Y49" s="96">
        <f>$B49*VLOOKUP($A49,Transpose_Avg_msg_dw!$O$1:$AA$52,8,FALSE)</f>
        <v>0.241601256</v>
      </c>
      <c r="Z49" s="96">
        <f>$B49*VLOOKUP($A49,Transpose_Avg_msg_dw!$O$1:$AA$52,9,FALSE)</f>
        <v>0.36083843899999996</v>
      </c>
      <c r="AA49" s="96">
        <f>$B49*VLOOKUP($A49,Transpose_Avg_msg_dw!$O$1:$AA$52,10,FALSE)</f>
        <v>0.356572801</v>
      </c>
      <c r="AB49" s="96">
        <f>$B49*VLOOKUP($A49,Transpose_Avg_msg_dw!$O$1:$AA$52,11,FALSE)</f>
        <v>0.35170045299999997</v>
      </c>
      <c r="AC49" s="96">
        <f>$B49*VLOOKUP($A49,Transpose_Avg_msg_dw!$O$1:$AA$52,12,FALSE)</f>
        <v>0.433708977</v>
      </c>
      <c r="AD49" s="96">
        <f>$B49*VLOOKUP($A49,Transpose_Avg_msg_dw!$O$1:$AA$52,13,FALSE)</f>
        <v>0.8100558569999999</v>
      </c>
    </row>
    <row r="50" spans="1:30" ht="15">
      <c r="A50" s="165" t="s">
        <v>285</v>
      </c>
      <c r="B50" s="166">
        <v>2.422</v>
      </c>
      <c r="C50" s="93"/>
      <c r="D50" s="93"/>
      <c r="E50" s="96">
        <f>$B50*VLOOKUP($A50,Transpose_Avg_msg_dw!$A$1:$M$52,2,FALSE)</f>
        <v>0.57967633325</v>
      </c>
      <c r="F50" s="96">
        <f>$B50*VLOOKUP($A50,Transpose_Avg_msg_dw!$A$1:$M$52,3,FALSE)</f>
        <v>0.49882563383333256</v>
      </c>
      <c r="G50" s="96">
        <f>$B50*VLOOKUP($A50,Transpose_Avg_msg_dw!$A$1:$M$52,4,FALSE)</f>
        <v>0.5454085653333326</v>
      </c>
      <c r="H50" s="96">
        <f>$B50*VLOOKUP($A50,Transpose_Avg_msg_dw!$A$1:$M$52,5,FALSE)</f>
        <v>0.59639176625</v>
      </c>
      <c r="I50" s="96">
        <f>$B50*VLOOKUP($A50,Transpose_Avg_msg_dw!$A$1:$M$52,6,FALSE)</f>
        <v>0.46915431733333257</v>
      </c>
      <c r="J50" s="96">
        <f>$B50*VLOOKUP($A50,Transpose_Avg_msg_dw!$A$1:$M$52,7,FALSE)</f>
        <v>0.720638247</v>
      </c>
      <c r="K50" s="96">
        <f>$B50*VLOOKUP($A50,Transpose_Avg_msg_dw!$A$1:$M$52,8,FALSE)</f>
        <v>0.6498663978333326</v>
      </c>
      <c r="L50" s="96">
        <f>$B50*VLOOKUP($A50,Transpose_Avg_msg_dw!$A$1:$M$52,9,FALSE)</f>
        <v>0.6912728089166675</v>
      </c>
      <c r="M50" s="96">
        <f>$B50*VLOOKUP($A50,Transpose_Avg_msg_dw!$A$1:$M$52,10,FALSE)</f>
        <v>0.4535983159166675</v>
      </c>
      <c r="N50" s="96">
        <f>$B50*VLOOKUP($A50,Transpose_Avg_msg_dw!$A$1:$M$52,11,FALSE)</f>
        <v>0.5173078149166676</v>
      </c>
      <c r="O50" s="96">
        <f>$B50*VLOOKUP($A50,Transpose_Avg_msg_dw!$A$1:$M$52,12,FALSE)</f>
        <v>0.5454263266666675</v>
      </c>
      <c r="P50" s="96">
        <f>$B50*VLOOKUP($A50,Transpose_Avg_msg_dw!$A$1:$M$52,13,FALSE)</f>
        <v>0.5855737014166674</v>
      </c>
      <c r="Q50" s="96"/>
      <c r="R50" s="96"/>
      <c r="S50" s="96">
        <f>$B50*VLOOKUP($A50,Transpose_Avg_msg_dw!$O$1:$AA$52,2,FALSE)</f>
        <v>0.56367206</v>
      </c>
      <c r="T50" s="96">
        <f>$B50*VLOOKUP($A50,Transpose_Avg_msg_dw!$O$1:$AA$52,3,FALSE)</f>
        <v>0.514265682</v>
      </c>
      <c r="U50" s="96">
        <f>$B50*VLOOKUP($A50,Transpose_Avg_msg_dw!$O$1:$AA$52,4,FALSE)</f>
        <v>0.5494307</v>
      </c>
      <c r="V50" s="96">
        <f>$B50*VLOOKUP($A50,Transpose_Avg_msg_dw!$O$1:$AA$52,5,FALSE)</f>
        <v>0.599428046</v>
      </c>
      <c r="W50" s="96">
        <f>$B50*VLOOKUP($A50,Transpose_Avg_msg_dw!$O$1:$AA$52,6,FALSE)</f>
        <v>0.48045214</v>
      </c>
      <c r="X50" s="96">
        <f>$B50*VLOOKUP($A50,Transpose_Avg_msg_dw!$O$1:$AA$52,7,FALSE)</f>
        <v>0.7110095860000001</v>
      </c>
      <c r="Y50" s="96">
        <f>$B50*VLOOKUP($A50,Transpose_Avg_msg_dw!$O$1:$AA$52,8,FALSE)</f>
        <v>0.636685672</v>
      </c>
      <c r="Z50" s="96">
        <f>$B50*VLOOKUP($A50,Transpose_Avg_msg_dw!$O$1:$AA$52,9,FALSE)</f>
        <v>0.6982674440000001</v>
      </c>
      <c r="AA50" s="96">
        <f>$B50*VLOOKUP($A50,Transpose_Avg_msg_dw!$O$1:$AA$52,10,FALSE)</f>
        <v>0.470907038</v>
      </c>
      <c r="AB50" s="96">
        <f>$B50*VLOOKUP($A50,Transpose_Avg_msg_dw!$O$1:$AA$52,11,FALSE)</f>
        <v>0.535707648</v>
      </c>
      <c r="AC50" s="96">
        <f>$B50*VLOOKUP($A50,Transpose_Avg_msg_dw!$O$1:$AA$52,12,FALSE)</f>
        <v>0.541711786</v>
      </c>
      <c r="AD50" s="96">
        <f>$B50*VLOOKUP($A50,Transpose_Avg_msg_dw!$O$1:$AA$52,13,FALSE)</f>
        <v>0.597645454</v>
      </c>
    </row>
    <row r="51" spans="1:30" ht="15">
      <c r="A51" s="165" t="s">
        <v>288</v>
      </c>
      <c r="B51" s="166">
        <v>3.97</v>
      </c>
      <c r="C51" s="93"/>
      <c r="D51" s="93"/>
      <c r="E51" s="96">
        <f>$B51*VLOOKUP($A51,Transpose_Avg_msg_dw!$A$1:$M$52,2,FALSE)</f>
        <v>0.483783372916668</v>
      </c>
      <c r="F51" s="96">
        <f>$B51*VLOOKUP($A51,Transpose_Avg_msg_dw!$A$1:$M$52,3,FALSE)</f>
        <v>0.31424138</v>
      </c>
      <c r="G51" s="96">
        <f>$B51*VLOOKUP($A51,Transpose_Avg_msg_dw!$A$1:$M$52,4,FALSE)</f>
        <v>0.3580030208333332</v>
      </c>
      <c r="H51" s="96">
        <f>$B51*VLOOKUP($A51,Transpose_Avg_msg_dw!$A$1:$M$52,5,FALSE)</f>
        <v>0.3941308479166668</v>
      </c>
      <c r="I51" s="96">
        <f>$B51*VLOOKUP($A51,Transpose_Avg_msg_dw!$A$1:$M$52,6,FALSE)</f>
        <v>0.464527880416668</v>
      </c>
      <c r="J51" s="96">
        <f>$B51*VLOOKUP($A51,Transpose_Avg_msg_dw!$A$1:$M$52,7,FALSE)</f>
        <v>0.4010623025</v>
      </c>
      <c r="K51" s="96">
        <f>$B51*VLOOKUP($A51,Transpose_Avg_msg_dw!$A$1:$M$52,8,FALSE)</f>
        <v>0.426279080833332</v>
      </c>
      <c r="L51" s="96">
        <f>$B51*VLOOKUP($A51,Transpose_Avg_msg_dw!$A$1:$M$52,9,FALSE)</f>
        <v>0.474844421666668</v>
      </c>
      <c r="M51" s="96">
        <f>$B51*VLOOKUP($A51,Transpose_Avg_msg_dw!$A$1:$M$52,10,FALSE)</f>
        <v>0.3891097904166668</v>
      </c>
      <c r="N51" s="96">
        <f>$B51*VLOOKUP($A51,Transpose_Avg_msg_dw!$A$1:$M$52,11,FALSE)</f>
        <v>0.4585566695833321</v>
      </c>
      <c r="O51" s="96">
        <f>$B51*VLOOKUP($A51,Transpose_Avg_msg_dw!$A$1:$M$52,12,FALSE)</f>
        <v>0.3732392191666668</v>
      </c>
      <c r="P51" s="96">
        <f>$B51*VLOOKUP($A51,Transpose_Avg_msg_dw!$A$1:$M$52,13,FALSE)</f>
        <v>0.35004912583333325</v>
      </c>
      <c r="Q51" s="96"/>
      <c r="R51" s="96"/>
      <c r="S51" s="96">
        <f>$B51*VLOOKUP($A51,Transpose_Avg_msg_dw!$O$1:$AA$52,2,FALSE)</f>
        <v>0.49054114000000004</v>
      </c>
      <c r="T51" s="96">
        <f>$B51*VLOOKUP($A51,Transpose_Avg_msg_dw!$O$1:$AA$52,3,FALSE)</f>
        <v>0.35224222</v>
      </c>
      <c r="U51" s="96">
        <f>$B51*VLOOKUP($A51,Transpose_Avg_msg_dw!$O$1:$AA$52,4,FALSE)</f>
        <v>0.37208031</v>
      </c>
      <c r="V51" s="96">
        <f>$B51*VLOOKUP($A51,Transpose_Avg_msg_dw!$O$1:$AA$52,5,FALSE)</f>
        <v>0.41836257000000004</v>
      </c>
      <c r="W51" s="96">
        <f>$B51*VLOOKUP($A51,Transpose_Avg_msg_dw!$O$1:$AA$52,6,FALSE)</f>
        <v>0.48394697000000003</v>
      </c>
      <c r="X51" s="96">
        <f>$B51*VLOOKUP($A51,Transpose_Avg_msg_dw!$O$1:$AA$52,7,FALSE)</f>
        <v>0.41973619</v>
      </c>
      <c r="Y51" s="96">
        <f>$B51*VLOOKUP($A51,Transpose_Avg_msg_dw!$O$1:$AA$52,8,FALSE)</f>
        <v>0.45245296</v>
      </c>
      <c r="Z51" s="96">
        <f>$B51*VLOOKUP($A51,Transpose_Avg_msg_dw!$O$1:$AA$52,9,FALSE)</f>
        <v>0.47845646000000003</v>
      </c>
      <c r="AA51" s="96">
        <f>$B51*VLOOKUP($A51,Transpose_Avg_msg_dw!$O$1:$AA$52,10,FALSE)</f>
        <v>0.38086195000000006</v>
      </c>
      <c r="AB51" s="96">
        <f>$B51*VLOOKUP($A51,Transpose_Avg_msg_dw!$O$1:$AA$52,11,FALSE)</f>
        <v>0.46418034</v>
      </c>
      <c r="AC51" s="96">
        <f>$B51*VLOOKUP($A51,Transpose_Avg_msg_dw!$O$1:$AA$52,12,FALSE)</f>
        <v>0.40511468</v>
      </c>
      <c r="AD51" s="96">
        <f>$B51*VLOOKUP($A51,Transpose_Avg_msg_dw!$O$1:$AA$52,13,FALSE)</f>
        <v>0.35936837000000005</v>
      </c>
    </row>
    <row r="52" spans="1:30" ht="15">
      <c r="A52" s="165" t="s">
        <v>289</v>
      </c>
      <c r="B52" s="166">
        <v>-29.21</v>
      </c>
      <c r="E52" s="96">
        <f>$B52*VLOOKUP($A52,Transpose_Avg_msg_dw!$A$1:$M$52,2,FALSE)</f>
        <v>-1.0748415870833343</v>
      </c>
      <c r="F52" s="96">
        <f>$B52*VLOOKUP($A52,Transpose_Avg_msg_dw!$A$1:$M$52,3,FALSE)</f>
        <v>-0.75896343</v>
      </c>
      <c r="G52" s="96">
        <f>$B52*VLOOKUP($A52,Transpose_Avg_msg_dw!$A$1:$M$52,4,FALSE)</f>
        <v>-0.8698032091666656</v>
      </c>
      <c r="H52" s="96">
        <f>$B52*VLOOKUP($A52,Transpose_Avg_msg_dw!$A$1:$M$52,5,FALSE)</f>
        <v>-0.7844041229166657</v>
      </c>
      <c r="I52" s="96">
        <f>$B52*VLOOKUP($A52,Transpose_Avg_msg_dw!$A$1:$M$52,6,FALSE)</f>
        <v>-0.7997539779166657</v>
      </c>
      <c r="J52" s="96">
        <f>$B52*VLOOKUP($A52,Transpose_Avg_msg_dw!$A$1:$M$52,7,FALSE)</f>
        <v>-0.76649595875</v>
      </c>
      <c r="K52" s="96">
        <f>$B52*VLOOKUP($A52,Transpose_Avg_msg_dw!$A$1:$M$52,8,FALSE)</f>
        <v>-0.7878752445833344</v>
      </c>
      <c r="L52" s="96">
        <f>$B52*VLOOKUP($A52,Transpose_Avg_msg_dw!$A$1:$M$52,9,FALSE)</f>
        <v>-0.7454598904166657</v>
      </c>
      <c r="M52" s="96">
        <f>$B52*VLOOKUP($A52,Transpose_Avg_msg_dw!$A$1:$M$52,10,FALSE)</f>
        <v>-0.5811390354166657</v>
      </c>
      <c r="N52" s="96">
        <f>$B52*VLOOKUP($A52,Transpose_Avg_msg_dw!$A$1:$M$52,11,FALSE)</f>
        <v>-0.696731525</v>
      </c>
      <c r="O52" s="96">
        <f>$B52*VLOOKUP($A52,Transpose_Avg_msg_dw!$A$1:$M$52,12,FALSE)</f>
        <v>-0.8379290137500001</v>
      </c>
      <c r="P52" s="96">
        <f>$B52*VLOOKUP($A52,Transpose_Avg_msg_dw!$A$1:$M$52,13,FALSE)</f>
        <v>-0.9448935995833344</v>
      </c>
      <c r="S52" s="96">
        <f>$B52*VLOOKUP($A52,Transpose_Avg_msg_dw!$O$1:$AA$52,2,FALSE)</f>
        <v>-1.14564541</v>
      </c>
      <c r="T52" s="96">
        <f>$B52*VLOOKUP($A52,Transpose_Avg_msg_dw!$O$1:$AA$52,3,FALSE)</f>
        <v>-0.83242658</v>
      </c>
      <c r="U52" s="96">
        <f>$B52*VLOOKUP($A52,Transpose_Avg_msg_dw!$O$1:$AA$52,4,FALSE)</f>
        <v>-0.9166097999999999</v>
      </c>
      <c r="V52" s="96">
        <f>$B52*VLOOKUP($A52,Transpose_Avg_msg_dw!$O$1:$AA$52,5,FALSE)</f>
        <v>-0.79126969</v>
      </c>
      <c r="W52" s="96">
        <f>$B52*VLOOKUP($A52,Transpose_Avg_msg_dw!$O$1:$AA$52,6,FALSE)</f>
        <v>-0.83017741</v>
      </c>
      <c r="X52" s="96">
        <f>$B52*VLOOKUP($A52,Transpose_Avg_msg_dw!$O$1:$AA$52,7,FALSE)</f>
        <v>-0.79903955</v>
      </c>
      <c r="Y52" s="96">
        <f>$B52*VLOOKUP($A52,Transpose_Avg_msg_dw!$O$1:$AA$52,8,FALSE)</f>
        <v>-0.8505367800000001</v>
      </c>
      <c r="Z52" s="96">
        <f>$B52*VLOOKUP($A52,Transpose_Avg_msg_dw!$O$1:$AA$52,9,FALSE)</f>
        <v>-0.75344274</v>
      </c>
      <c r="AA52" s="96">
        <f>$B52*VLOOKUP($A52,Transpose_Avg_msg_dw!$O$1:$AA$52,10,FALSE)</f>
        <v>-0.63613538</v>
      </c>
      <c r="AB52" s="96">
        <f>$B52*VLOOKUP($A52,Transpose_Avg_msg_dw!$O$1:$AA$52,11,FALSE)</f>
        <v>-0.7227138200000001</v>
      </c>
      <c r="AC52" s="96">
        <f>$B52*VLOOKUP($A52,Transpose_Avg_msg_dw!$O$1:$AA$52,12,FALSE)</f>
        <v>-0.8639149600000001</v>
      </c>
      <c r="AD52" s="96">
        <f>$B52*VLOOKUP($A52,Transpose_Avg_msg_dw!$O$1:$AA$52,13,FALSE)</f>
        <v>-0.9674644099999999</v>
      </c>
    </row>
    <row r="53" spans="1:30" ht="15">
      <c r="A53" s="165" t="s">
        <v>290</v>
      </c>
      <c r="B53" s="166">
        <v>16.13</v>
      </c>
      <c r="E53" s="96">
        <f>$B53*VLOOKUP($A53,Transpose_Avg_msg_dw!$A$1:$M$52,2,FALSE)</f>
        <v>0.759125517916666</v>
      </c>
      <c r="F53" s="96">
        <f>$B53*VLOOKUP($A53,Transpose_Avg_msg_dw!$A$1:$M$52,3,FALSE)</f>
        <v>0.45065405374999995</v>
      </c>
      <c r="G53" s="96">
        <f>$B53*VLOOKUP($A53,Transpose_Avg_msg_dw!$A$1:$M$52,4,FALSE)</f>
        <v>0.5207496570833339</v>
      </c>
      <c r="H53" s="96">
        <f>$B53*VLOOKUP($A53,Transpose_Avg_msg_dw!$A$1:$M$52,5,FALSE)</f>
        <v>0.739455655</v>
      </c>
      <c r="I53" s="96">
        <f>$B53*VLOOKUP($A53,Transpose_Avg_msg_dw!$A$1:$M$52,6,FALSE)</f>
        <v>0.6126489879166661</v>
      </c>
      <c r="J53" s="96">
        <f>$B53*VLOOKUP($A53,Transpose_Avg_msg_dw!$A$1:$M$52,7,FALSE)</f>
        <v>0.7317529079166661</v>
      </c>
      <c r="K53" s="96">
        <f>$B53*VLOOKUP($A53,Transpose_Avg_msg_dw!$A$1:$M$52,8,FALSE)</f>
        <v>1.159348454583334</v>
      </c>
      <c r="L53" s="96">
        <f>$B53*VLOOKUP($A53,Transpose_Avg_msg_dw!$A$1:$M$52,9,FALSE)</f>
        <v>1.2820675108333337</v>
      </c>
      <c r="M53" s="96">
        <f>$B53*VLOOKUP($A53,Transpose_Avg_msg_dw!$A$1:$M$52,10,FALSE)</f>
        <v>0.6673068370833338</v>
      </c>
      <c r="N53" s="96">
        <f>$B53*VLOOKUP($A53,Transpose_Avg_msg_dw!$A$1:$M$52,11,FALSE)</f>
        <v>0.805669305</v>
      </c>
      <c r="O53" s="96">
        <f>$B53*VLOOKUP($A53,Transpose_Avg_msg_dw!$A$1:$M$52,12,FALSE)</f>
        <v>0.5603588883333338</v>
      </c>
      <c r="P53" s="96">
        <f>$B53*VLOOKUP($A53,Transpose_Avg_msg_dw!$A$1:$M$52,13,FALSE)</f>
        <v>0.788476069166666</v>
      </c>
      <c r="S53" s="96">
        <f>$B53*VLOOKUP($A53,Transpose_Avg_msg_dw!$O$1:$AA$52,2,FALSE)</f>
        <v>0.7538194199999999</v>
      </c>
      <c r="T53" s="96">
        <f>$B53*VLOOKUP($A53,Transpose_Avg_msg_dw!$O$1:$AA$52,3,FALSE)</f>
        <v>0.48740021</v>
      </c>
      <c r="U53" s="96">
        <f>$B53*VLOOKUP($A53,Transpose_Avg_msg_dw!$O$1:$AA$52,4,FALSE)</f>
        <v>0.51972473</v>
      </c>
      <c r="V53" s="96">
        <f>$B53*VLOOKUP($A53,Transpose_Avg_msg_dw!$O$1:$AA$52,5,FALSE)</f>
        <v>0.7647878199999999</v>
      </c>
      <c r="W53" s="96">
        <f>$B53*VLOOKUP($A53,Transpose_Avg_msg_dw!$O$1:$AA$52,6,FALSE)</f>
        <v>0.60200386</v>
      </c>
      <c r="X53" s="96">
        <f>$B53*VLOOKUP($A53,Transpose_Avg_msg_dw!$O$1:$AA$52,7,FALSE)</f>
        <v>0.71539776</v>
      </c>
      <c r="Y53" s="96">
        <f>$B53*VLOOKUP($A53,Transpose_Avg_msg_dw!$O$1:$AA$52,8,FALSE)</f>
        <v>1.15650487</v>
      </c>
      <c r="Z53" s="96">
        <f>$B53*VLOOKUP($A53,Transpose_Avg_msg_dw!$O$1:$AA$52,9,FALSE)</f>
        <v>1.3196920799999998</v>
      </c>
      <c r="AA53" s="96">
        <f>$B53*VLOOKUP($A53,Transpose_Avg_msg_dw!$O$1:$AA$52,10,FALSE)</f>
        <v>0.70107432</v>
      </c>
      <c r="AB53" s="96">
        <f>$B53*VLOOKUP($A53,Transpose_Avg_msg_dw!$O$1:$AA$52,11,FALSE)</f>
        <v>0.69320288</v>
      </c>
      <c r="AC53" s="96">
        <f>$B53*VLOOKUP($A53,Transpose_Avg_msg_dw!$O$1:$AA$52,12,FALSE)</f>
        <v>0.57937347</v>
      </c>
      <c r="AD53" s="96">
        <f>$B53*VLOOKUP($A53,Transpose_Avg_msg_dw!$O$1:$AA$52,13,FALSE)</f>
        <v>0.7985962999999999</v>
      </c>
    </row>
    <row r="54" spans="1:25" ht="15">
      <c r="A54" s="90" t="s">
        <v>353</v>
      </c>
      <c r="B54" s="166"/>
      <c r="Y54" s="96"/>
    </row>
    <row r="55" spans="1:2" ht="15">
      <c r="A55" s="165" t="s">
        <v>355</v>
      </c>
      <c r="B55" s="166">
        <v>0.981</v>
      </c>
    </row>
    <row r="56" spans="1:2" ht="15">
      <c r="A56" s="165" t="s">
        <v>352</v>
      </c>
      <c r="B56" s="166">
        <v>1.5230000000000001</v>
      </c>
    </row>
    <row r="57" spans="1:2" ht="15">
      <c r="A57" s="165" t="s">
        <v>354</v>
      </c>
      <c r="B57" s="166">
        <v>2.251</v>
      </c>
    </row>
    <row r="58" spans="1:2" ht="15">
      <c r="A58" s="165" t="s">
        <v>356</v>
      </c>
      <c r="B58" s="166">
        <v>1.568</v>
      </c>
    </row>
    <row r="59" spans="1:2" ht="15">
      <c r="A59" s="165" t="s">
        <v>357</v>
      </c>
      <c r="B59" s="166">
        <v>2.264</v>
      </c>
    </row>
    <row r="60" spans="1:2" ht="15">
      <c r="A60" s="165" t="s">
        <v>358</v>
      </c>
      <c r="B60" s="166">
        <v>1.393</v>
      </c>
    </row>
    <row r="61" spans="1:2" ht="15">
      <c r="A61" s="165" t="s">
        <v>359</v>
      </c>
      <c r="B61" s="166">
        <v>1.0198</v>
      </c>
    </row>
    <row r="62" spans="1:2" ht="15">
      <c r="A62" s="165" t="s">
        <v>360</v>
      </c>
      <c r="B62" s="166">
        <v>0.496</v>
      </c>
    </row>
    <row r="63" spans="1:2" ht="15">
      <c r="A63" s="165" t="s">
        <v>361</v>
      </c>
      <c r="B63" s="166">
        <v>1.337</v>
      </c>
    </row>
    <row r="64" spans="1:2" ht="15">
      <c r="A64" s="165" t="s">
        <v>362</v>
      </c>
      <c r="B64" s="166">
        <v>1.27</v>
      </c>
    </row>
    <row r="65" spans="1:2" ht="15">
      <c r="A65" s="165" t="s">
        <v>363</v>
      </c>
      <c r="B65" s="166">
        <v>1.407</v>
      </c>
    </row>
    <row r="66" spans="1:2" ht="15">
      <c r="A66" s="170" t="s">
        <v>364</v>
      </c>
      <c r="B66" s="166">
        <v>1.624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4AFB6D8-1825-4925-8C38-C97579E3C6AE}">
  <dimension ref="A2:AC62"/>
  <sheetViews>
    <sheetView workbookViewId="0" topLeftCell="A24">
      <selection pane="topLeft" activeCell="K9" sqref="K8:L9"/>
    </sheetView>
  </sheetViews>
  <sheetFormatPr defaultColWidth="8.66428571428571" defaultRowHeight="14"/>
  <cols>
    <col min="1" max="1" width="19.5714285714286" style="165" customWidth="1"/>
    <col min="2" max="17" width="10.5714285714286" style="165" customWidth="1"/>
    <col min="18" max="20" width="8.71428571428571" style="165"/>
    <col min="21" max="21" width="11.8571428571429" style="165" bestFit="1" customWidth="1"/>
    <col min="22" max="16384" width="8.71428571428571" style="165"/>
  </cols>
  <sheetData>
    <row r="2" spans="1:1" ht="16">
      <c r="A2" s="164" t="s">
        <v>417</v>
      </c>
    </row>
    <row r="3" spans="1:29" ht="14">
      <c r="A3" s="282" t="s">
        <v>342</v>
      </c>
      <c r="B3" s="283" t="s">
        <v>343</v>
      </c>
      <c r="C3" s="283" t="s">
        <v>344</v>
      </c>
      <c r="D3" s="283" t="s">
        <v>345</v>
      </c>
      <c r="E3" s="283" t="s">
        <v>346</v>
      </c>
      <c r="F3" s="283" t="s">
        <v>396</v>
      </c>
      <c r="G3" s="283" t="s">
        <v>397</v>
      </c>
      <c r="H3" s="283" t="s">
        <v>418</v>
      </c>
      <c r="I3" s="283" t="s">
        <v>399</v>
      </c>
      <c r="J3" s="283" t="s">
        <v>400</v>
      </c>
      <c r="K3" s="283" t="s">
        <v>401</v>
      </c>
      <c r="L3" s="283" t="s">
        <v>402</v>
      </c>
      <c r="M3" s="283" t="s">
        <v>403</v>
      </c>
      <c r="N3" s="283" t="s">
        <v>404</v>
      </c>
      <c r="O3" s="283" t="s">
        <v>405</v>
      </c>
      <c r="P3" s="283" t="s">
        <v>406</v>
      </c>
      <c r="Q3" s="283" t="s">
        <v>407</v>
      </c>
      <c r="U3" s="282" t="s">
        <v>342</v>
      </c>
      <c r="V3" s="283" t="s">
        <v>343</v>
      </c>
      <c r="W3" s="283" t="s">
        <v>345</v>
      </c>
      <c r="X3" s="283" t="s">
        <v>396</v>
      </c>
      <c r="Y3" s="283" t="s">
        <v>418</v>
      </c>
      <c r="Z3" s="283" t="s">
        <v>400</v>
      </c>
      <c r="AA3" s="283" t="s">
        <v>402</v>
      </c>
      <c r="AB3" s="283" t="s">
        <v>404</v>
      </c>
      <c r="AC3" s="283" t="s">
        <v>406</v>
      </c>
    </row>
    <row r="4" spans="1:29" ht="14">
      <c r="A4" s="165" t="s">
        <v>347</v>
      </c>
      <c r="B4" s="166" t="s">
        <v>348</v>
      </c>
      <c r="C4" s="166" t="s">
        <v>349</v>
      </c>
      <c r="D4" s="166" t="s">
        <v>350</v>
      </c>
      <c r="E4" s="166" t="s">
        <v>349</v>
      </c>
      <c r="F4" s="166" t="s">
        <v>408</v>
      </c>
      <c r="G4" s="166" t="s">
        <v>349</v>
      </c>
      <c r="H4" s="166" t="s">
        <v>409</v>
      </c>
      <c r="I4" s="166" t="s">
        <v>349</v>
      </c>
      <c r="J4" s="166" t="s">
        <v>410</v>
      </c>
      <c r="K4" s="166" t="s">
        <v>349</v>
      </c>
      <c r="L4" s="166" t="s">
        <v>411</v>
      </c>
      <c r="M4" s="166" t="s">
        <v>349</v>
      </c>
      <c r="N4" s="166" t="s">
        <v>412</v>
      </c>
      <c r="O4" s="166" t="s">
        <v>349</v>
      </c>
      <c r="P4" s="166" t="s">
        <v>413</v>
      </c>
      <c r="Q4" s="166" t="s">
        <v>349</v>
      </c>
      <c r="U4" s="165" t="s">
        <v>347</v>
      </c>
      <c r="V4" s="166" t="s">
        <v>348</v>
      </c>
      <c r="W4" s="166" t="s">
        <v>350</v>
      </c>
      <c r="X4" s="166" t="s">
        <v>408</v>
      </c>
      <c r="Y4" s="166" t="s">
        <v>409</v>
      </c>
      <c r="Z4" s="166" t="s">
        <v>410</v>
      </c>
      <c r="AA4" s="166" t="s">
        <v>411</v>
      </c>
      <c r="AB4" s="166" t="s">
        <v>412</v>
      </c>
      <c r="AC4" s="166" t="s">
        <v>413</v>
      </c>
    </row>
    <row r="5" spans="1:29" ht="14">
      <c r="A5" s="282" t="s">
        <v>342</v>
      </c>
      <c r="B5" s="283" t="s">
        <v>342</v>
      </c>
      <c r="C5" s="283" t="s">
        <v>342</v>
      </c>
      <c r="D5" s="283" t="s">
        <v>342</v>
      </c>
      <c r="E5" s="283" t="s">
        <v>342</v>
      </c>
      <c r="F5" s="283" t="s">
        <v>342</v>
      </c>
      <c r="G5" s="283" t="s">
        <v>342</v>
      </c>
      <c r="H5" s="283" t="s">
        <v>342</v>
      </c>
      <c r="I5" s="283" t="s">
        <v>342</v>
      </c>
      <c r="J5" s="283" t="s">
        <v>342</v>
      </c>
      <c r="K5" s="283" t="s">
        <v>342</v>
      </c>
      <c r="L5" s="283" t="s">
        <v>342</v>
      </c>
      <c r="M5" s="283" t="s">
        <v>342</v>
      </c>
      <c r="N5" s="283" t="s">
        <v>342</v>
      </c>
      <c r="O5" s="283" t="s">
        <v>342</v>
      </c>
      <c r="P5" s="283" t="s">
        <v>342</v>
      </c>
      <c r="Q5" s="283" t="s">
        <v>342</v>
      </c>
      <c r="U5" s="282" t="s">
        <v>342</v>
      </c>
      <c r="V5" s="283" t="s">
        <v>342</v>
      </c>
      <c r="W5" s="283" t="s">
        <v>342</v>
      </c>
      <c r="X5" s="283" t="s">
        <v>342</v>
      </c>
      <c r="Y5" s="283" t="s">
        <v>342</v>
      </c>
      <c r="Z5" s="283" t="s">
        <v>342</v>
      </c>
      <c r="AA5" s="283" t="s">
        <v>342</v>
      </c>
      <c r="AB5" s="283" t="s">
        <v>342</v>
      </c>
      <c r="AC5" s="283" t="s">
        <v>342</v>
      </c>
    </row>
    <row r="6" spans="1:29" ht="14">
      <c r="A6" s="165" t="s">
        <v>219</v>
      </c>
      <c r="B6" s="166" t="s">
        <v>342</v>
      </c>
      <c r="C6" s="166" t="s">
        <v>342</v>
      </c>
      <c r="D6" s="166" t="s">
        <v>342</v>
      </c>
      <c r="E6" s="166" t="s">
        <v>342</v>
      </c>
      <c r="F6" s="166" t="s">
        <v>342</v>
      </c>
      <c r="G6" s="166" t="s">
        <v>342</v>
      </c>
      <c r="H6" s="166" t="s">
        <v>342</v>
      </c>
      <c r="I6" s="166" t="s">
        <v>342</v>
      </c>
      <c r="J6" s="166" t="s">
        <v>342</v>
      </c>
      <c r="K6" s="166" t="s">
        <v>342</v>
      </c>
      <c r="L6" s="166" t="s">
        <v>342</v>
      </c>
      <c r="M6" s="166" t="s">
        <v>342</v>
      </c>
      <c r="N6" s="166" t="s">
        <v>342</v>
      </c>
      <c r="O6" s="166" t="s">
        <v>342</v>
      </c>
      <c r="P6" s="166" t="s">
        <v>342</v>
      </c>
      <c r="Q6" s="166" t="s">
        <v>342</v>
      </c>
      <c r="U6" s="165" t="s">
        <v>219</v>
      </c>
      <c r="V6" s="166" t="s">
        <v>342</v>
      </c>
      <c r="W6" s="166" t="s">
        <v>342</v>
      </c>
      <c r="X6" s="166" t="s">
        <v>342</v>
      </c>
      <c r="Y6" s="166" t="s">
        <v>342</v>
      </c>
      <c r="Z6" s="166" t="s">
        <v>342</v>
      </c>
      <c r="AA6" s="166" t="s">
        <v>342</v>
      </c>
      <c r="AB6" s="166" t="s">
        <v>342</v>
      </c>
      <c r="AC6" s="166" t="s">
        <v>342</v>
      </c>
    </row>
    <row r="7" spans="1:29" ht="14">
      <c r="A7" s="165" t="s">
        <v>236</v>
      </c>
      <c r="B7" s="166"/>
      <c r="C7" s="166"/>
      <c r="D7" s="166"/>
      <c r="E7" s="166"/>
      <c r="F7" s="166"/>
      <c r="G7" s="166"/>
      <c r="H7" s="166"/>
      <c r="I7" s="166"/>
      <c r="J7" s="166"/>
      <c r="K7" s="166"/>
      <c r="L7" s="166"/>
      <c r="M7" s="166"/>
      <c r="N7" s="166"/>
      <c r="O7" s="166"/>
      <c r="P7" s="166"/>
      <c r="Q7" s="166"/>
      <c r="U7" s="165" t="s">
        <v>236</v>
      </c>
      <c r="V7" s="166"/>
      <c r="W7" s="166"/>
      <c r="X7" s="166"/>
      <c r="Y7" s="166"/>
      <c r="Z7" s="166"/>
      <c r="AA7" s="166"/>
      <c r="AB7" s="166"/>
      <c r="AC7" s="166"/>
    </row>
    <row r="8" spans="1:29" ht="14">
      <c r="A8" s="165" t="s">
        <v>240</v>
      </c>
      <c r="B8" s="166"/>
      <c r="C8" s="166"/>
      <c r="D8" s="166"/>
      <c r="E8" s="166"/>
      <c r="F8" s="166"/>
      <c r="G8" s="166"/>
      <c r="H8" s="166"/>
      <c r="I8" s="166"/>
      <c r="J8" s="166"/>
      <c r="K8" s="166"/>
      <c r="L8" s="166"/>
      <c r="M8" s="166"/>
      <c r="N8" s="166"/>
      <c r="O8" s="166"/>
      <c r="P8" s="166"/>
      <c r="Q8" s="166"/>
      <c r="U8" s="165" t="s">
        <v>240</v>
      </c>
      <c r="V8" s="166"/>
      <c r="W8" s="166"/>
      <c r="X8" s="166"/>
      <c r="Y8" s="166"/>
      <c r="Z8" s="166"/>
      <c r="AA8" s="166"/>
      <c r="AB8" s="166"/>
      <c r="AC8" s="166"/>
    </row>
    <row r="9" spans="1:29" ht="14">
      <c r="A9" s="165" t="s">
        <v>244</v>
      </c>
      <c r="B9" s="166"/>
      <c r="C9" s="166"/>
      <c r="D9" s="166"/>
      <c r="E9" s="166"/>
      <c r="F9" s="166"/>
      <c r="G9" s="166"/>
      <c r="H9" s="166"/>
      <c r="I9" s="166"/>
      <c r="J9" s="166"/>
      <c r="K9" s="166"/>
      <c r="L9" s="166"/>
      <c r="M9" s="166"/>
      <c r="N9" s="166"/>
      <c r="O9" s="166"/>
      <c r="P9" s="166"/>
      <c r="Q9" s="166"/>
      <c r="U9" s="165" t="s">
        <v>244</v>
      </c>
      <c r="V9" s="166"/>
      <c r="W9" s="166"/>
      <c r="X9" s="166"/>
      <c r="Y9" s="166"/>
      <c r="Z9" s="166"/>
      <c r="AA9" s="166"/>
      <c r="AB9" s="166"/>
      <c r="AC9" s="166"/>
    </row>
    <row r="10" spans="1:29" ht="14">
      <c r="A10" s="165" t="s">
        <v>298</v>
      </c>
      <c r="B10" s="166"/>
      <c r="C10" s="166"/>
      <c r="D10" s="166"/>
      <c r="E10" s="166"/>
      <c r="F10" s="166"/>
      <c r="G10" s="166"/>
      <c r="H10" s="166"/>
      <c r="I10" s="166"/>
      <c r="J10" s="166"/>
      <c r="K10" s="166"/>
      <c r="L10" s="166"/>
      <c r="M10" s="166"/>
      <c r="N10" s="166"/>
      <c r="O10" s="166"/>
      <c r="P10" s="166"/>
      <c r="Q10" s="166"/>
      <c r="U10" s="165" t="s">
        <v>298</v>
      </c>
      <c r="V10" s="166"/>
      <c r="W10" s="166"/>
      <c r="X10" s="166"/>
      <c r="Y10" s="166"/>
      <c r="Z10" s="166"/>
      <c r="AA10" s="166"/>
      <c r="AB10" s="166"/>
      <c r="AC10" s="166"/>
    </row>
    <row r="11" spans="1:29" ht="14">
      <c r="A11" s="165" t="s">
        <v>301</v>
      </c>
      <c r="B11" s="166"/>
      <c r="C11" s="166"/>
      <c r="D11" s="166"/>
      <c r="E11" s="166"/>
      <c r="F11" s="166"/>
      <c r="G11" s="166"/>
      <c r="H11" s="166"/>
      <c r="I11" s="166"/>
      <c r="J11" s="166"/>
      <c r="K11" s="166"/>
      <c r="L11" s="166"/>
      <c r="M11" s="166"/>
      <c r="N11" s="166"/>
      <c r="O11" s="166"/>
      <c r="P11" s="166"/>
      <c r="Q11" s="166"/>
      <c r="U11" s="165" t="s">
        <v>301</v>
      </c>
      <c r="V11" s="166"/>
      <c r="W11" s="166"/>
      <c r="X11" s="166"/>
      <c r="Y11" s="166"/>
      <c r="Z11" s="166"/>
      <c r="AA11" s="166"/>
      <c r="AB11" s="166"/>
      <c r="AC11" s="166"/>
    </row>
    <row r="12" spans="1:29" ht="14">
      <c r="A12" s="165" t="s">
        <v>304</v>
      </c>
      <c r="B12" s="166"/>
      <c r="C12" s="166"/>
      <c r="D12" s="166"/>
      <c r="E12" s="166"/>
      <c r="F12" s="166"/>
      <c r="G12" s="166"/>
      <c r="H12" s="166"/>
      <c r="I12" s="166"/>
      <c r="J12" s="166"/>
      <c r="K12" s="166"/>
      <c r="L12" s="166"/>
      <c r="M12" s="166"/>
      <c r="N12" s="166"/>
      <c r="O12" s="166"/>
      <c r="P12" s="166"/>
      <c r="Q12" s="166"/>
      <c r="U12" s="165" t="s">
        <v>304</v>
      </c>
      <c r="V12" s="166"/>
      <c r="W12" s="166"/>
      <c r="X12" s="166"/>
      <c r="Y12" s="166"/>
      <c r="Z12" s="166"/>
      <c r="AA12" s="166"/>
      <c r="AB12" s="166"/>
      <c r="AC12" s="166"/>
    </row>
    <row r="13" spans="1:29" ht="14">
      <c r="A13" s="165" t="s">
        <v>293</v>
      </c>
      <c r="B13" s="166"/>
      <c r="C13" s="166"/>
      <c r="D13" s="166"/>
      <c r="E13" s="166"/>
      <c r="F13" s="166"/>
      <c r="G13" s="166"/>
      <c r="H13" s="166"/>
      <c r="I13" s="166"/>
      <c r="J13" s="166"/>
      <c r="K13" s="166"/>
      <c r="L13" s="166"/>
      <c r="M13" s="166"/>
      <c r="N13" s="166"/>
      <c r="O13" s="166"/>
      <c r="P13" s="166"/>
      <c r="Q13" s="166"/>
      <c r="U13" s="165" t="s">
        <v>293</v>
      </c>
      <c r="V13" s="166"/>
      <c r="W13" s="166"/>
      <c r="X13" s="166"/>
      <c r="Y13" s="166"/>
      <c r="Z13" s="166"/>
      <c r="AA13" s="166"/>
      <c r="AB13" s="166"/>
      <c r="AC13" s="166"/>
    </row>
    <row r="14" spans="1:29" ht="14">
      <c r="A14" s="165" t="s">
        <v>305</v>
      </c>
      <c r="B14" s="166"/>
      <c r="C14" s="166"/>
      <c r="D14" s="166"/>
      <c r="E14" s="166"/>
      <c r="F14" s="166"/>
      <c r="G14" s="166"/>
      <c r="H14" s="166"/>
      <c r="I14" s="166"/>
      <c r="J14" s="166"/>
      <c r="K14" s="166"/>
      <c r="L14" s="166"/>
      <c r="M14" s="166"/>
      <c r="N14" s="166"/>
      <c r="O14" s="166"/>
      <c r="P14" s="166"/>
      <c r="Q14" s="166"/>
      <c r="U14" s="165" t="s">
        <v>305</v>
      </c>
      <c r="V14" s="166"/>
      <c r="W14" s="166"/>
      <c r="X14" s="166"/>
      <c r="Y14" s="166"/>
      <c r="Z14" s="166"/>
      <c r="AA14" s="166"/>
      <c r="AB14" s="166"/>
      <c r="AC14" s="166"/>
    </row>
    <row r="15" spans="1:29" ht="14">
      <c r="A15" s="165" t="s">
        <v>306</v>
      </c>
      <c r="B15" s="166"/>
      <c r="C15" s="166"/>
      <c r="D15" s="166"/>
      <c r="E15" s="166"/>
      <c r="F15" s="166"/>
      <c r="G15" s="166"/>
      <c r="H15" s="166"/>
      <c r="I15" s="166"/>
      <c r="J15" s="166"/>
      <c r="K15" s="166"/>
      <c r="L15" s="166"/>
      <c r="M15" s="166"/>
      <c r="N15" s="166"/>
      <c r="O15" s="166"/>
      <c r="P15" s="166"/>
      <c r="Q15" s="166"/>
      <c r="U15" s="165" t="s">
        <v>306</v>
      </c>
      <c r="V15" s="166"/>
      <c r="W15" s="166"/>
      <c r="X15" s="166"/>
      <c r="Y15" s="166"/>
      <c r="Z15" s="166"/>
      <c r="AA15" s="166"/>
      <c r="AB15" s="166"/>
      <c r="AC15" s="166"/>
    </row>
    <row r="16" spans="1:29" ht="14">
      <c r="A16" s="165" t="s">
        <v>307</v>
      </c>
      <c r="B16" s="166"/>
      <c r="C16" s="166"/>
      <c r="D16" s="166"/>
      <c r="E16" s="166"/>
      <c r="F16" s="166"/>
      <c r="G16" s="166"/>
      <c r="H16" s="166"/>
      <c r="I16" s="166"/>
      <c r="J16" s="166"/>
      <c r="K16" s="166"/>
      <c r="L16" s="166"/>
      <c r="M16" s="166"/>
      <c r="N16" s="166"/>
      <c r="O16" s="166"/>
      <c r="P16" s="166"/>
      <c r="Q16" s="166"/>
      <c r="U16" s="165" t="s">
        <v>307</v>
      </c>
      <c r="V16" s="166"/>
      <c r="W16" s="166"/>
      <c r="X16" s="166"/>
      <c r="Y16" s="166"/>
      <c r="Z16" s="166"/>
      <c r="AA16" s="166"/>
      <c r="AB16" s="166"/>
      <c r="AC16" s="166"/>
    </row>
    <row r="17" spans="1:29" ht="14">
      <c r="A17" s="165" t="s">
        <v>308</v>
      </c>
      <c r="B17" s="166"/>
      <c r="C17" s="166"/>
      <c r="D17" s="166"/>
      <c r="E17" s="166"/>
      <c r="F17" s="166"/>
      <c r="G17" s="166"/>
      <c r="H17" s="166"/>
      <c r="I17" s="166"/>
      <c r="J17" s="166"/>
      <c r="K17" s="166"/>
      <c r="L17" s="166"/>
      <c r="M17" s="166"/>
      <c r="N17" s="166"/>
      <c r="O17" s="166"/>
      <c r="P17" s="166"/>
      <c r="Q17" s="166"/>
      <c r="U17" s="165" t="s">
        <v>308</v>
      </c>
      <c r="V17" s="166"/>
      <c r="W17" s="166"/>
      <c r="X17" s="166"/>
      <c r="Y17" s="166"/>
      <c r="Z17" s="166"/>
      <c r="AA17" s="166"/>
      <c r="AB17" s="166"/>
      <c r="AC17" s="166"/>
    </row>
    <row r="18" spans="1:29" ht="14">
      <c r="A18" s="165" t="s">
        <v>317</v>
      </c>
      <c r="B18" s="166"/>
      <c r="C18" s="166"/>
      <c r="D18" s="166"/>
      <c r="E18" s="166"/>
      <c r="F18" s="166"/>
      <c r="G18" s="166"/>
      <c r="H18" s="166"/>
      <c r="I18" s="166"/>
      <c r="J18" s="166"/>
      <c r="K18" s="166"/>
      <c r="L18" s="166"/>
      <c r="M18" s="166"/>
      <c r="N18" s="166"/>
      <c r="O18" s="166"/>
      <c r="P18" s="166"/>
      <c r="Q18" s="166"/>
      <c r="U18" s="165" t="s">
        <v>317</v>
      </c>
      <c r="V18" s="166"/>
      <c r="W18" s="166"/>
      <c r="X18" s="166"/>
      <c r="Y18" s="166"/>
      <c r="Z18" s="166"/>
      <c r="AA18" s="166"/>
      <c r="AB18" s="166"/>
      <c r="AC18" s="166"/>
    </row>
    <row r="19" spans="1:29" ht="14">
      <c r="A19" s="165" t="s">
        <v>318</v>
      </c>
      <c r="B19" s="166"/>
      <c r="C19" s="166"/>
      <c r="D19" s="166"/>
      <c r="E19" s="166"/>
      <c r="F19" s="166"/>
      <c r="G19" s="166"/>
      <c r="H19" s="166"/>
      <c r="I19" s="166"/>
      <c r="J19" s="166"/>
      <c r="K19" s="166"/>
      <c r="L19" s="166"/>
      <c r="M19" s="166"/>
      <c r="N19" s="166"/>
      <c r="O19" s="166"/>
      <c r="P19" s="166"/>
      <c r="Q19" s="166"/>
      <c r="U19" s="165" t="s">
        <v>318</v>
      </c>
      <c r="V19" s="166"/>
      <c r="W19" s="166"/>
      <c r="X19" s="166"/>
      <c r="Y19" s="166"/>
      <c r="Z19" s="166"/>
      <c r="AA19" s="166"/>
      <c r="AB19" s="166"/>
      <c r="AC19" s="166"/>
    </row>
    <row r="20" spans="1:29" ht="14">
      <c r="A20" s="165" t="s">
        <v>319</v>
      </c>
      <c r="B20" s="166"/>
      <c r="C20" s="166"/>
      <c r="D20" s="166"/>
      <c r="E20" s="166"/>
      <c r="F20" s="166"/>
      <c r="G20" s="166"/>
      <c r="H20" s="166"/>
      <c r="I20" s="166"/>
      <c r="J20" s="166"/>
      <c r="K20" s="166"/>
      <c r="L20" s="166"/>
      <c r="M20" s="166"/>
      <c r="N20" s="166"/>
      <c r="O20" s="166"/>
      <c r="P20" s="166"/>
      <c r="Q20" s="166"/>
      <c r="U20" s="165" t="s">
        <v>319</v>
      </c>
      <c r="V20" s="166"/>
      <c r="W20" s="166"/>
      <c r="X20" s="166"/>
      <c r="Y20" s="166"/>
      <c r="Z20" s="166"/>
      <c r="AA20" s="166"/>
      <c r="AB20" s="166"/>
      <c r="AC20" s="166"/>
    </row>
    <row r="21" spans="1:29" ht="14">
      <c r="A21" s="165" t="s">
        <v>316</v>
      </c>
      <c r="B21" s="166"/>
      <c r="C21" s="166"/>
      <c r="D21" s="166"/>
      <c r="E21" s="166"/>
      <c r="F21" s="166"/>
      <c r="G21" s="166"/>
      <c r="H21" s="166"/>
      <c r="I21" s="166"/>
      <c r="J21" s="166"/>
      <c r="K21" s="166"/>
      <c r="L21" s="166"/>
      <c r="M21" s="166"/>
      <c r="N21" s="166"/>
      <c r="O21" s="166"/>
      <c r="P21" s="166"/>
      <c r="Q21" s="166"/>
      <c r="U21" s="165" t="s">
        <v>316</v>
      </c>
      <c r="V21" s="166"/>
      <c r="W21" s="166"/>
      <c r="X21" s="166"/>
      <c r="Y21" s="166"/>
      <c r="Z21" s="166"/>
      <c r="AA21" s="166"/>
      <c r="AB21" s="166"/>
      <c r="AC21" s="166"/>
    </row>
    <row r="22" spans="1:29" ht="14">
      <c r="A22" s="165" t="s">
        <v>329</v>
      </c>
      <c r="B22" s="166"/>
      <c r="C22" s="166"/>
      <c r="D22" s="166"/>
      <c r="E22" s="166"/>
      <c r="F22" s="166"/>
      <c r="G22" s="166"/>
      <c r="H22" s="166"/>
      <c r="I22" s="166"/>
      <c r="J22" s="166"/>
      <c r="K22" s="166"/>
      <c r="L22" s="166"/>
      <c r="M22" s="166"/>
      <c r="N22" s="166"/>
      <c r="O22" s="166"/>
      <c r="P22" s="166"/>
      <c r="Q22" s="166"/>
      <c r="U22" s="165" t="s">
        <v>329</v>
      </c>
      <c r="V22" s="166"/>
      <c r="W22" s="166"/>
      <c r="X22" s="166"/>
      <c r="Y22" s="166"/>
      <c r="Z22" s="166"/>
      <c r="AA22" s="166"/>
      <c r="AB22" s="166"/>
      <c r="AC22" s="166"/>
    </row>
    <row r="23" spans="1:29" ht="14">
      <c r="A23" s="165" t="s">
        <v>322</v>
      </c>
      <c r="B23" s="166"/>
      <c r="C23" s="166"/>
      <c r="D23" s="166"/>
      <c r="E23" s="166"/>
      <c r="F23" s="166"/>
      <c r="G23" s="166"/>
      <c r="H23" s="166"/>
      <c r="I23" s="166"/>
      <c r="J23" s="166"/>
      <c r="K23" s="166"/>
      <c r="L23" s="166"/>
      <c r="M23" s="166"/>
      <c r="N23" s="166"/>
      <c r="O23" s="166"/>
      <c r="P23" s="166"/>
      <c r="Q23" s="166"/>
      <c r="U23" s="165" t="s">
        <v>322</v>
      </c>
      <c r="V23" s="166"/>
      <c r="W23" s="166"/>
      <c r="X23" s="166"/>
      <c r="Y23" s="166"/>
      <c r="Z23" s="166"/>
      <c r="AA23" s="166"/>
      <c r="AB23" s="166"/>
      <c r="AC23" s="166"/>
    </row>
    <row r="24" spans="1:29" ht="14">
      <c r="A24" s="165" t="s">
        <v>323</v>
      </c>
      <c r="B24" s="166"/>
      <c r="C24" s="166"/>
      <c r="D24" s="166"/>
      <c r="E24" s="166"/>
      <c r="F24" s="166"/>
      <c r="G24" s="166"/>
      <c r="H24" s="166"/>
      <c r="I24" s="166"/>
      <c r="J24" s="166"/>
      <c r="K24" s="166"/>
      <c r="L24" s="166"/>
      <c r="M24" s="166"/>
      <c r="N24" s="166"/>
      <c r="O24" s="166"/>
      <c r="P24" s="166"/>
      <c r="Q24" s="166"/>
      <c r="U24" s="165" t="s">
        <v>323</v>
      </c>
      <c r="V24" s="166"/>
      <c r="W24" s="166"/>
      <c r="X24" s="166"/>
      <c r="Y24" s="166"/>
      <c r="Z24" s="166"/>
      <c r="AA24" s="166"/>
      <c r="AB24" s="166"/>
      <c r="AC24" s="166"/>
    </row>
    <row r="25" spans="1:29" ht="14">
      <c r="A25" s="165" t="s">
        <v>324</v>
      </c>
      <c r="B25" s="166">
        <v>0.256753486085893</v>
      </c>
      <c r="C25" s="166">
        <v>0.177739967662684</v>
      </c>
      <c r="D25" s="166"/>
      <c r="E25" s="166"/>
      <c r="F25" s="166"/>
      <c r="G25" s="166"/>
      <c r="H25" s="166"/>
      <c r="I25" s="166"/>
      <c r="J25" s="166"/>
      <c r="K25" s="166"/>
      <c r="L25" s="166"/>
      <c r="M25" s="166"/>
      <c r="N25" s="166"/>
      <c r="O25" s="166"/>
      <c r="P25" s="166"/>
      <c r="Q25" s="166"/>
      <c r="U25" s="165" t="s">
        <v>324</v>
      </c>
      <c r="V25" s="166">
        <v>0.256753486085893</v>
      </c>
      <c r="W25" s="166"/>
      <c r="X25" s="166"/>
      <c r="Y25" s="166"/>
      <c r="Z25" s="166"/>
      <c r="AA25" s="166"/>
      <c r="AB25" s="166"/>
      <c r="AC25" s="166"/>
    </row>
    <row r="26" spans="1:29" ht="14">
      <c r="A26" s="165" t="s">
        <v>313</v>
      </c>
      <c r="B26" s="166"/>
      <c r="C26" s="166"/>
      <c r="D26" s="166"/>
      <c r="E26" s="166"/>
      <c r="F26" s="166"/>
      <c r="G26" s="166"/>
      <c r="H26" s="166"/>
      <c r="I26" s="166"/>
      <c r="J26" s="166"/>
      <c r="K26" s="166"/>
      <c r="L26" s="166"/>
      <c r="M26" s="166"/>
      <c r="N26" s="166"/>
      <c r="O26" s="166"/>
      <c r="P26" s="166"/>
      <c r="Q26" s="166"/>
      <c r="U26" s="165" t="s">
        <v>313</v>
      </c>
      <c r="V26" s="166"/>
      <c r="W26" s="166"/>
      <c r="X26" s="166"/>
      <c r="Y26" s="166"/>
      <c r="Z26" s="166"/>
      <c r="AA26" s="166"/>
      <c r="AB26" s="166"/>
      <c r="AC26" s="166"/>
    </row>
    <row r="27" spans="1:29" ht="14">
      <c r="A27" s="165" t="s">
        <v>312</v>
      </c>
      <c r="B27" s="166">
        <v>0.594311969734899</v>
      </c>
      <c r="C27" s="166">
        <v>0.148076904866928</v>
      </c>
      <c r="D27" s="166"/>
      <c r="E27" s="166"/>
      <c r="F27" s="166"/>
      <c r="G27" s="166"/>
      <c r="H27" s="166"/>
      <c r="I27" s="166"/>
      <c r="J27" s="166"/>
      <c r="K27" s="166"/>
      <c r="L27" s="166"/>
      <c r="M27" s="166"/>
      <c r="N27" s="166"/>
      <c r="O27" s="166"/>
      <c r="P27" s="166"/>
      <c r="Q27" s="166"/>
      <c r="U27" s="165" t="s">
        <v>312</v>
      </c>
      <c r="V27" s="166">
        <v>0.594311969734899</v>
      </c>
      <c r="W27" s="166"/>
      <c r="X27" s="166"/>
      <c r="Y27" s="166"/>
      <c r="Z27" s="166"/>
      <c r="AA27" s="166"/>
      <c r="AB27" s="166"/>
      <c r="AC27" s="166"/>
    </row>
    <row r="28" spans="1:29" ht="14">
      <c r="A28" s="165" t="s">
        <v>314</v>
      </c>
      <c r="B28" s="166"/>
      <c r="C28" s="166"/>
      <c r="D28" s="166"/>
      <c r="E28" s="166"/>
      <c r="F28" s="166"/>
      <c r="G28" s="166"/>
      <c r="H28" s="166"/>
      <c r="I28" s="166"/>
      <c r="J28" s="166"/>
      <c r="K28" s="166"/>
      <c r="L28" s="166"/>
      <c r="M28" s="166"/>
      <c r="N28" s="166"/>
      <c r="O28" s="166"/>
      <c r="P28" s="166"/>
      <c r="Q28" s="166"/>
      <c r="U28" s="165" t="s">
        <v>314</v>
      </c>
      <c r="V28" s="166"/>
      <c r="W28" s="166"/>
      <c r="X28" s="166"/>
      <c r="Y28" s="166"/>
      <c r="Z28" s="166"/>
      <c r="AA28" s="166"/>
      <c r="AB28" s="166"/>
      <c r="AC28" s="166"/>
    </row>
    <row r="29" spans="1:29" ht="14">
      <c r="A29" s="165" t="s">
        <v>315</v>
      </c>
      <c r="B29" s="166"/>
      <c r="C29" s="166"/>
      <c r="D29" s="166"/>
      <c r="E29" s="166"/>
      <c r="F29" s="166"/>
      <c r="G29" s="166"/>
      <c r="H29" s="166"/>
      <c r="I29" s="166"/>
      <c r="J29" s="166"/>
      <c r="K29" s="166"/>
      <c r="L29" s="166"/>
      <c r="M29" s="166"/>
      <c r="N29" s="166"/>
      <c r="O29" s="166"/>
      <c r="P29" s="166"/>
      <c r="Q29" s="166"/>
      <c r="U29" s="165" t="s">
        <v>315</v>
      </c>
      <c r="V29" s="166"/>
      <c r="W29" s="166"/>
      <c r="X29" s="166"/>
      <c r="Y29" s="166"/>
      <c r="Z29" s="166"/>
      <c r="AA29" s="166"/>
      <c r="AB29" s="166"/>
      <c r="AC29" s="166"/>
    </row>
    <row r="30" spans="1:29" ht="14">
      <c r="A30" s="165" t="s">
        <v>320</v>
      </c>
      <c r="B30" s="166"/>
      <c r="C30" s="166"/>
      <c r="D30" s="166"/>
      <c r="E30" s="166"/>
      <c r="F30" s="166"/>
      <c r="G30" s="166"/>
      <c r="H30" s="166"/>
      <c r="I30" s="166"/>
      <c r="J30" s="166"/>
      <c r="K30" s="166"/>
      <c r="L30" s="166"/>
      <c r="M30" s="166"/>
      <c r="N30" s="166"/>
      <c r="O30" s="166"/>
      <c r="P30" s="166"/>
      <c r="Q30" s="166"/>
      <c r="U30" s="165" t="s">
        <v>320</v>
      </c>
      <c r="V30" s="166"/>
      <c r="W30" s="166"/>
      <c r="X30" s="166"/>
      <c r="Y30" s="166"/>
      <c r="Z30" s="166"/>
      <c r="AA30" s="166"/>
      <c r="AB30" s="166"/>
      <c r="AC30" s="166"/>
    </row>
    <row r="31" spans="1:29" ht="14">
      <c r="A31" s="165" t="s">
        <v>321</v>
      </c>
      <c r="B31" s="166"/>
      <c r="C31" s="166"/>
      <c r="D31" s="166"/>
      <c r="E31" s="166"/>
      <c r="F31" s="166"/>
      <c r="G31" s="166"/>
      <c r="H31" s="166"/>
      <c r="I31" s="166"/>
      <c r="J31" s="166"/>
      <c r="K31" s="166"/>
      <c r="L31" s="166"/>
      <c r="M31" s="166"/>
      <c r="N31" s="166"/>
      <c r="O31" s="166"/>
      <c r="P31" s="166"/>
      <c r="Q31" s="166"/>
      <c r="U31" s="165" t="s">
        <v>321</v>
      </c>
      <c r="V31" s="166"/>
      <c r="W31" s="166"/>
      <c r="X31" s="166"/>
      <c r="Y31" s="166"/>
      <c r="Z31" s="166"/>
      <c r="AA31" s="166"/>
      <c r="AB31" s="166"/>
      <c r="AC31" s="166"/>
    </row>
    <row r="32" spans="1:29" ht="14">
      <c r="A32" s="165" t="s">
        <v>311</v>
      </c>
      <c r="B32" s="166">
        <v>-16.6263248782034</v>
      </c>
      <c r="C32" s="166">
        <v>4.89140583906283</v>
      </c>
      <c r="D32" s="166"/>
      <c r="E32" s="166"/>
      <c r="F32" s="166"/>
      <c r="G32" s="166"/>
      <c r="H32" s="166"/>
      <c r="I32" s="166"/>
      <c r="J32" s="166"/>
      <c r="K32" s="166"/>
      <c r="L32" s="166"/>
      <c r="M32" s="166"/>
      <c r="N32" s="166"/>
      <c r="O32" s="166"/>
      <c r="P32" s="166"/>
      <c r="Q32" s="166"/>
      <c r="U32" s="165" t="s">
        <v>311</v>
      </c>
      <c r="V32" s="166">
        <v>-16.6263248782034</v>
      </c>
      <c r="W32" s="166"/>
      <c r="X32" s="166"/>
      <c r="Y32" s="166"/>
      <c r="Z32" s="166"/>
      <c r="AA32" s="166"/>
      <c r="AB32" s="166"/>
      <c r="AC32" s="166"/>
    </row>
    <row r="33" spans="1:29" ht="14">
      <c r="A33" s="165" t="s">
        <v>340</v>
      </c>
      <c r="B33" s="166"/>
      <c r="C33" s="166"/>
      <c r="D33" s="166"/>
      <c r="E33" s="166"/>
      <c r="F33" s="166"/>
      <c r="G33" s="166"/>
      <c r="H33" s="166"/>
      <c r="I33" s="166"/>
      <c r="J33" s="166"/>
      <c r="K33" s="166"/>
      <c r="L33" s="166"/>
      <c r="M33" s="166"/>
      <c r="N33" s="166"/>
      <c r="O33" s="166"/>
      <c r="P33" s="166"/>
      <c r="Q33" s="166"/>
      <c r="U33" s="165" t="s">
        <v>340</v>
      </c>
      <c r="V33" s="166"/>
      <c r="W33" s="166"/>
      <c r="X33" s="166"/>
      <c r="Y33" s="166"/>
      <c r="Z33" s="166"/>
      <c r="AA33" s="166"/>
      <c r="AB33" s="166"/>
      <c r="AC33" s="166"/>
    </row>
    <row r="34" spans="1:29" ht="14">
      <c r="A34" s="165" t="s">
        <v>292</v>
      </c>
      <c r="B34" s="166">
        <v>2.4082362801062</v>
      </c>
      <c r="C34" s="166">
        <v>0.786478626839757</v>
      </c>
      <c r="D34" s="166">
        <v>4.40976102467202</v>
      </c>
      <c r="E34" s="166">
        <v>0.991491931898569</v>
      </c>
      <c r="F34" s="166"/>
      <c r="G34" s="166"/>
      <c r="H34" s="166"/>
      <c r="I34" s="166"/>
      <c r="J34" s="166"/>
      <c r="K34" s="166"/>
      <c r="L34" s="166"/>
      <c r="M34" s="166"/>
      <c r="N34" s="166"/>
      <c r="O34" s="166"/>
      <c r="P34" s="166"/>
      <c r="Q34" s="166"/>
      <c r="U34" s="165" t="s">
        <v>292</v>
      </c>
      <c r="V34" s="166">
        <v>2.4082362801062</v>
      </c>
      <c r="W34" s="166">
        <v>4.40976102467202</v>
      </c>
      <c r="X34" s="166"/>
      <c r="Y34" s="166"/>
      <c r="Z34" s="166"/>
      <c r="AA34" s="166"/>
      <c r="AB34" s="166"/>
      <c r="AC34" s="166"/>
    </row>
    <row r="35" spans="1:29" ht="14">
      <c r="A35" s="165" t="s">
        <v>263</v>
      </c>
      <c r="B35" s="166"/>
      <c r="C35" s="166"/>
      <c r="D35" s="166">
        <v>-77.7580172538864</v>
      </c>
      <c r="E35" s="166">
        <v>28.5142300374122</v>
      </c>
      <c r="F35" s="166"/>
      <c r="G35" s="166"/>
      <c r="H35" s="166"/>
      <c r="I35" s="166"/>
      <c r="J35" s="166"/>
      <c r="K35" s="166"/>
      <c r="L35" s="166"/>
      <c r="M35" s="166"/>
      <c r="N35" s="166"/>
      <c r="O35" s="166"/>
      <c r="P35" s="166"/>
      <c r="Q35" s="166"/>
      <c r="U35" s="165" t="s">
        <v>263</v>
      </c>
      <c r="V35" s="166"/>
      <c r="W35" s="166">
        <v>-77.7580172538864</v>
      </c>
      <c r="X35" s="166"/>
      <c r="Y35" s="166"/>
      <c r="Z35" s="166"/>
      <c r="AA35" s="166"/>
      <c r="AB35" s="166"/>
      <c r="AC35" s="166"/>
    </row>
    <row r="36" spans="1:29" ht="14">
      <c r="A36" s="165" t="s">
        <v>267</v>
      </c>
      <c r="B36" s="166"/>
      <c r="C36" s="166"/>
      <c r="D36" s="166"/>
      <c r="E36" s="166"/>
      <c r="F36" s="166"/>
      <c r="G36" s="166"/>
      <c r="H36" s="166"/>
      <c r="I36" s="166"/>
      <c r="J36" s="166"/>
      <c r="K36" s="166"/>
      <c r="L36" s="166"/>
      <c r="M36" s="166"/>
      <c r="N36" s="166"/>
      <c r="O36" s="166"/>
      <c r="P36" s="166"/>
      <c r="Q36" s="166"/>
      <c r="U36" s="165" t="s">
        <v>267</v>
      </c>
      <c r="V36" s="166"/>
      <c r="W36" s="166"/>
      <c r="X36" s="166"/>
      <c r="Y36" s="166"/>
      <c r="Z36" s="166"/>
      <c r="AA36" s="166"/>
      <c r="AB36" s="166"/>
      <c r="AC36" s="166"/>
    </row>
    <row r="37" spans="1:29" ht="14">
      <c r="A37" s="165" t="s">
        <v>271</v>
      </c>
      <c r="B37" s="166"/>
      <c r="C37" s="166"/>
      <c r="D37" s="166"/>
      <c r="E37" s="166"/>
      <c r="F37" s="166"/>
      <c r="G37" s="166"/>
      <c r="H37" s="166"/>
      <c r="I37" s="166"/>
      <c r="J37" s="166"/>
      <c r="K37" s="166"/>
      <c r="L37" s="166"/>
      <c r="M37" s="166"/>
      <c r="N37" s="166"/>
      <c r="O37" s="166"/>
      <c r="P37" s="166"/>
      <c r="Q37" s="166"/>
      <c r="U37" s="165" t="s">
        <v>271</v>
      </c>
      <c r="V37" s="166"/>
      <c r="W37" s="166"/>
      <c r="X37" s="166"/>
      <c r="Y37" s="166"/>
      <c r="Z37" s="166"/>
      <c r="AA37" s="166"/>
      <c r="AB37" s="166"/>
      <c r="AC37" s="166"/>
    </row>
    <row r="38" spans="1:29" ht="14">
      <c r="A38" s="165" t="s">
        <v>291</v>
      </c>
      <c r="B38" s="166"/>
      <c r="C38" s="166"/>
      <c r="D38" s="166">
        <v>-7.12025939301725</v>
      </c>
      <c r="E38" s="166">
        <v>3.65364750139471</v>
      </c>
      <c r="F38" s="166"/>
      <c r="G38" s="166"/>
      <c r="H38" s="166"/>
      <c r="I38" s="166"/>
      <c r="J38" s="166"/>
      <c r="K38" s="166"/>
      <c r="L38" s="166"/>
      <c r="M38" s="166"/>
      <c r="N38" s="166"/>
      <c r="O38" s="166"/>
      <c r="P38" s="166"/>
      <c r="Q38" s="166"/>
      <c r="U38" s="165" t="s">
        <v>291</v>
      </c>
      <c r="V38" s="166"/>
      <c r="W38" s="166">
        <v>-7.12025939301725</v>
      </c>
      <c r="X38" s="166"/>
      <c r="Y38" s="166"/>
      <c r="Z38" s="166"/>
      <c r="AA38" s="166"/>
      <c r="AB38" s="166"/>
      <c r="AC38" s="166"/>
    </row>
    <row r="39" spans="1:29" ht="14">
      <c r="A39" s="165" t="s">
        <v>275</v>
      </c>
      <c r="B39" s="166"/>
      <c r="C39" s="166"/>
      <c r="D39" s="166">
        <v>-71.0910637399604</v>
      </c>
      <c r="E39" s="166">
        <v>26.0978037049071</v>
      </c>
      <c r="F39" s="166"/>
      <c r="G39" s="166"/>
      <c r="H39" s="166"/>
      <c r="I39" s="166"/>
      <c r="J39" s="166"/>
      <c r="K39" s="166"/>
      <c r="L39" s="166"/>
      <c r="M39" s="166"/>
      <c r="N39" s="166"/>
      <c r="O39" s="166"/>
      <c r="P39" s="166"/>
      <c r="Q39" s="166"/>
      <c r="U39" s="165" t="s">
        <v>275</v>
      </c>
      <c r="V39" s="166"/>
      <c r="W39" s="166">
        <v>-71.0910637399604</v>
      </c>
      <c r="X39" s="166"/>
      <c r="Y39" s="166"/>
      <c r="Z39" s="166"/>
      <c r="AA39" s="166"/>
      <c r="AB39" s="166"/>
      <c r="AC39" s="166"/>
    </row>
    <row r="40" spans="1:29" ht="14">
      <c r="A40" s="165" t="s">
        <v>279</v>
      </c>
      <c r="B40" s="166"/>
      <c r="C40" s="166"/>
      <c r="D40" s="166"/>
      <c r="E40" s="166"/>
      <c r="F40" s="166"/>
      <c r="G40" s="166"/>
      <c r="H40" s="166"/>
      <c r="I40" s="166"/>
      <c r="J40" s="166"/>
      <c r="K40" s="166"/>
      <c r="L40" s="166"/>
      <c r="M40" s="166"/>
      <c r="N40" s="166"/>
      <c r="O40" s="166"/>
      <c r="P40" s="166"/>
      <c r="Q40" s="166"/>
      <c r="U40" s="165" t="s">
        <v>279</v>
      </c>
      <c r="V40" s="166"/>
      <c r="W40" s="166"/>
      <c r="X40" s="166"/>
      <c r="Y40" s="166"/>
      <c r="Z40" s="166"/>
      <c r="AA40" s="166"/>
      <c r="AB40" s="166"/>
      <c r="AC40" s="166"/>
    </row>
    <row r="41" spans="1:29" ht="14">
      <c r="A41" s="165" t="s">
        <v>282</v>
      </c>
      <c r="B41" s="166"/>
      <c r="C41" s="166"/>
      <c r="D41" s="166"/>
      <c r="E41" s="166"/>
      <c r="F41" s="166"/>
      <c r="G41" s="166"/>
      <c r="H41" s="166"/>
      <c r="I41" s="166"/>
      <c r="J41" s="166"/>
      <c r="K41" s="166"/>
      <c r="L41" s="166"/>
      <c r="M41" s="166"/>
      <c r="N41" s="166"/>
      <c r="O41" s="166"/>
      <c r="P41" s="166"/>
      <c r="Q41" s="166"/>
      <c r="U41" s="165" t="s">
        <v>282</v>
      </c>
      <c r="V41" s="166"/>
      <c r="W41" s="166"/>
      <c r="X41" s="166"/>
      <c r="Y41" s="166"/>
      <c r="Z41" s="166"/>
      <c r="AA41" s="166"/>
      <c r="AB41" s="166"/>
      <c r="AC41" s="166"/>
    </row>
    <row r="42" spans="1:29" ht="14">
      <c r="A42" s="165" t="s">
        <v>285</v>
      </c>
      <c r="B42" s="166">
        <v>1.2293861697679</v>
      </c>
      <c r="C42" s="166">
        <v>1.04426345558157</v>
      </c>
      <c r="D42" s="166">
        <v>3.99527463214262</v>
      </c>
      <c r="E42" s="166">
        <v>2.78133843655491</v>
      </c>
      <c r="F42" s="166"/>
      <c r="G42" s="166"/>
      <c r="H42" s="166"/>
      <c r="I42" s="166"/>
      <c r="J42" s="166"/>
      <c r="K42" s="166"/>
      <c r="L42" s="166"/>
      <c r="M42" s="166"/>
      <c r="N42" s="166"/>
      <c r="O42" s="166"/>
      <c r="P42" s="166"/>
      <c r="Q42" s="166"/>
      <c r="U42" s="165" t="s">
        <v>285</v>
      </c>
      <c r="V42" s="166">
        <v>1.2293861697679</v>
      </c>
      <c r="W42" s="166">
        <v>3.99527463214262</v>
      </c>
      <c r="X42" s="166"/>
      <c r="Y42" s="166"/>
      <c r="Z42" s="166"/>
      <c r="AA42" s="166"/>
      <c r="AB42" s="166"/>
      <c r="AC42" s="166"/>
    </row>
    <row r="43" spans="1:29" ht="14">
      <c r="A43" s="165" t="s">
        <v>288</v>
      </c>
      <c r="B43" s="166"/>
      <c r="C43" s="166"/>
      <c r="D43" s="166"/>
      <c r="E43" s="166"/>
      <c r="F43" s="166"/>
      <c r="G43" s="166"/>
      <c r="H43" s="166"/>
      <c r="I43" s="166"/>
      <c r="J43" s="166"/>
      <c r="K43" s="166"/>
      <c r="L43" s="166"/>
      <c r="M43" s="166"/>
      <c r="N43" s="166"/>
      <c r="O43" s="166"/>
      <c r="P43" s="166"/>
      <c r="Q43" s="166"/>
      <c r="U43" s="165" t="s">
        <v>288</v>
      </c>
      <c r="V43" s="166"/>
      <c r="W43" s="166"/>
      <c r="X43" s="166"/>
      <c r="Y43" s="166"/>
      <c r="Z43" s="166"/>
      <c r="AA43" s="166"/>
      <c r="AB43" s="166"/>
      <c r="AC43" s="166"/>
    </row>
    <row r="44" spans="1:29" ht="14">
      <c r="A44" s="165" t="s">
        <v>289</v>
      </c>
      <c r="B44" s="166">
        <v>8.94077504940153</v>
      </c>
      <c r="C44" s="166">
        <v>4.52475225844201</v>
      </c>
      <c r="D44" s="166">
        <v>55.1130676393177</v>
      </c>
      <c r="E44" s="166">
        <v>14.6961409207265</v>
      </c>
      <c r="F44" s="166"/>
      <c r="G44" s="166"/>
      <c r="H44" s="166"/>
      <c r="I44" s="166"/>
      <c r="J44" s="166"/>
      <c r="K44" s="166"/>
      <c r="L44" s="166"/>
      <c r="M44" s="166"/>
      <c r="N44" s="166"/>
      <c r="O44" s="166"/>
      <c r="P44" s="166"/>
      <c r="Q44" s="166"/>
      <c r="U44" s="165" t="s">
        <v>289</v>
      </c>
      <c r="V44" s="166">
        <v>8.94077504940153</v>
      </c>
      <c r="W44" s="166">
        <v>55.1130676393177</v>
      </c>
      <c r="X44" s="166"/>
      <c r="Y44" s="166"/>
      <c r="Z44" s="166"/>
      <c r="AA44" s="166"/>
      <c r="AB44" s="166"/>
      <c r="AC44" s="166"/>
    </row>
    <row r="45" spans="1:29" ht="14">
      <c r="A45" s="165" t="s">
        <v>290</v>
      </c>
      <c r="B45" s="166">
        <v>-5.95843490126467</v>
      </c>
      <c r="C45" s="166">
        <v>2.3349313208238</v>
      </c>
      <c r="D45" s="166"/>
      <c r="E45" s="166"/>
      <c r="F45" s="166"/>
      <c r="G45" s="166"/>
      <c r="H45" s="166"/>
      <c r="I45" s="166"/>
      <c r="J45" s="166"/>
      <c r="K45" s="166"/>
      <c r="L45" s="166"/>
      <c r="M45" s="166"/>
      <c r="N45" s="166"/>
      <c r="O45" s="166"/>
      <c r="P45" s="166"/>
      <c r="Q45" s="166"/>
      <c r="U45" s="165" t="s">
        <v>290</v>
      </c>
      <c r="V45" s="166">
        <v>-5.95843490126467</v>
      </c>
      <c r="W45" s="166"/>
      <c r="X45" s="166"/>
      <c r="Y45" s="166"/>
      <c r="Z45" s="166"/>
      <c r="AA45" s="166"/>
      <c r="AB45" s="166"/>
      <c r="AC45" s="166"/>
    </row>
    <row r="46" spans="1:29" ht="14">
      <c r="A46" s="165" t="s">
        <v>352</v>
      </c>
      <c r="B46" s="166"/>
      <c r="C46" s="166"/>
      <c r="D46" s="166">
        <v>0.067617995769025</v>
      </c>
      <c r="E46" s="166">
        <v>0.242426869518809</v>
      </c>
      <c r="F46" s="166"/>
      <c r="G46" s="166"/>
      <c r="H46" s="166"/>
      <c r="I46" s="166"/>
      <c r="J46" s="166"/>
      <c r="K46" s="166"/>
      <c r="L46" s="166"/>
      <c r="M46" s="166"/>
      <c r="N46" s="166"/>
      <c r="O46" s="166"/>
      <c r="P46" s="166"/>
      <c r="Q46" s="166"/>
      <c r="U46" s="90" t="s">
        <v>353</v>
      </c>
      <c r="V46" s="27"/>
      <c r="W46" s="27"/>
      <c r="X46" s="187"/>
      <c r="Y46" s="187"/>
      <c r="Z46" s="187"/>
      <c r="AA46" s="187"/>
      <c r="AB46" s="187"/>
      <c r="AC46" s="187"/>
    </row>
    <row r="47" spans="1:29" ht="14">
      <c r="A47" s="165" t="s">
        <v>354</v>
      </c>
      <c r="B47" s="166"/>
      <c r="C47" s="166"/>
      <c r="D47" s="166">
        <v>0.528770333288103</v>
      </c>
      <c r="E47" s="166">
        <v>0.142797232783432</v>
      </c>
      <c r="F47" s="166"/>
      <c r="G47" s="166"/>
      <c r="H47" s="166"/>
      <c r="I47" s="166"/>
      <c r="J47" s="166"/>
      <c r="K47" s="166"/>
      <c r="L47" s="166"/>
      <c r="M47" s="166"/>
      <c r="N47" s="166"/>
      <c r="O47" s="166"/>
      <c r="P47" s="166"/>
      <c r="Q47" s="166"/>
      <c r="U47" s="27" t="s">
        <v>355</v>
      </c>
      <c r="V47" s="89">
        <f>B57</f>
        <v>-0.29201671444027</v>
      </c>
      <c r="W47" s="89">
        <f>D57</f>
        <v>-0.155911781574742</v>
      </c>
      <c r="X47" s="89"/>
      <c r="Y47" s="89"/>
      <c r="Z47" s="89"/>
      <c r="AA47" s="89"/>
      <c r="AB47" s="89"/>
      <c r="AC47" s="89"/>
    </row>
    <row r="48" spans="1:29" ht="14">
      <c r="A48" s="165" t="s">
        <v>356</v>
      </c>
      <c r="B48" s="166"/>
      <c r="C48" s="166"/>
      <c r="D48" s="166">
        <v>0.670186586731728</v>
      </c>
      <c r="E48" s="166">
        <v>0.310059955559489</v>
      </c>
      <c r="F48" s="166"/>
      <c r="G48" s="166"/>
      <c r="H48" s="166"/>
      <c r="I48" s="166"/>
      <c r="J48" s="166"/>
      <c r="K48" s="166"/>
      <c r="L48" s="166"/>
      <c r="M48" s="166"/>
      <c r="N48" s="166"/>
      <c r="O48" s="166"/>
      <c r="P48" s="166"/>
      <c r="Q48" s="166"/>
      <c r="U48" s="27" t="s">
        <v>352</v>
      </c>
      <c r="V48" s="89">
        <f>$V$47+B46</f>
        <v>-0.29201671444027</v>
      </c>
      <c r="W48" s="89">
        <f>$W$47+D46</f>
        <v>-0.088293785805717</v>
      </c>
      <c r="X48" s="89"/>
      <c r="Y48" s="89"/>
      <c r="Z48" s="89"/>
      <c r="AA48" s="89"/>
      <c r="AB48" s="89"/>
      <c r="AC48" s="89"/>
    </row>
    <row r="49" spans="1:29" ht="14">
      <c r="A49" s="165" t="s">
        <v>357</v>
      </c>
      <c r="B49" s="166"/>
      <c r="C49" s="166"/>
      <c r="D49" s="166">
        <v>1.12120722435428</v>
      </c>
      <c r="E49" s="166">
        <v>0.30826895171187</v>
      </c>
      <c r="F49" s="166"/>
      <c r="G49" s="166"/>
      <c r="H49" s="166"/>
      <c r="I49" s="166"/>
      <c r="J49" s="166"/>
      <c r="K49" s="166"/>
      <c r="L49" s="166"/>
      <c r="M49" s="166"/>
      <c r="N49" s="166"/>
      <c r="O49" s="166"/>
      <c r="P49" s="166"/>
      <c r="Q49" s="166"/>
      <c r="U49" s="27" t="s">
        <v>354</v>
      </c>
      <c r="V49" s="89">
        <f t="shared" si="0" ref="V49:V58">$V$47+B47</f>
        <v>-0.29201671444027</v>
      </c>
      <c r="W49" s="89">
        <f t="shared" si="1" ref="W49:W58">$W$47+D47</f>
        <v>0.37285855171336096</v>
      </c>
      <c r="X49" s="89"/>
      <c r="Y49" s="89"/>
      <c r="Z49" s="89"/>
      <c r="AA49" s="89"/>
      <c r="AB49" s="89"/>
      <c r="AC49" s="89"/>
    </row>
    <row r="50" spans="1:29" ht="14">
      <c r="A50" s="165" t="s">
        <v>358</v>
      </c>
      <c r="B50" s="166"/>
      <c r="C50" s="166"/>
      <c r="D50" s="166">
        <v>0.523842135859054</v>
      </c>
      <c r="E50" s="166">
        <v>0.347046407416896</v>
      </c>
      <c r="F50" s="166"/>
      <c r="G50" s="166"/>
      <c r="H50" s="166"/>
      <c r="I50" s="166"/>
      <c r="J50" s="166"/>
      <c r="K50" s="166"/>
      <c r="L50" s="166"/>
      <c r="M50" s="166"/>
      <c r="N50" s="166"/>
      <c r="O50" s="166"/>
      <c r="P50" s="166"/>
      <c r="Q50" s="166"/>
      <c r="U50" s="27" t="s">
        <v>356</v>
      </c>
      <c r="V50" s="89">
        <f t="shared" si="0"/>
        <v>-0.29201671444027</v>
      </c>
      <c r="W50" s="89">
        <f t="shared" si="1"/>
        <v>0.5142748051569861</v>
      </c>
      <c r="X50" s="89"/>
      <c r="Y50" s="89"/>
      <c r="Z50" s="89"/>
      <c r="AA50" s="89"/>
      <c r="AB50" s="89"/>
      <c r="AC50" s="89"/>
    </row>
    <row r="51" spans="1:29" ht="14">
      <c r="A51" s="165" t="s">
        <v>359</v>
      </c>
      <c r="B51" s="166"/>
      <c r="C51" s="166"/>
      <c r="D51" s="166">
        <v>0.922177156271135</v>
      </c>
      <c r="E51" s="166">
        <v>0.291142041613319</v>
      </c>
      <c r="F51" s="166"/>
      <c r="G51" s="166"/>
      <c r="H51" s="166"/>
      <c r="I51" s="166"/>
      <c r="J51" s="166"/>
      <c r="K51" s="166"/>
      <c r="L51" s="166"/>
      <c r="M51" s="166"/>
      <c r="N51" s="166"/>
      <c r="O51" s="166"/>
      <c r="P51" s="166"/>
      <c r="Q51" s="166"/>
      <c r="U51" s="27" t="s">
        <v>357</v>
      </c>
      <c r="V51" s="89">
        <f t="shared" si="0"/>
        <v>-0.29201671444027</v>
      </c>
      <c r="W51" s="89">
        <f t="shared" si="1"/>
        <v>0.9652954427795382</v>
      </c>
      <c r="X51" s="89"/>
      <c r="Y51" s="89"/>
      <c r="Z51" s="89"/>
      <c r="AA51" s="89"/>
      <c r="AB51" s="89"/>
      <c r="AC51" s="89"/>
    </row>
    <row r="52" spans="1:29" ht="14">
      <c r="A52" s="165" t="s">
        <v>360</v>
      </c>
      <c r="B52" s="166"/>
      <c r="C52" s="166"/>
      <c r="D52" s="166">
        <v>0.445891906482879</v>
      </c>
      <c r="E52" s="166">
        <v>0.330313651973929</v>
      </c>
      <c r="F52" s="166"/>
      <c r="G52" s="166"/>
      <c r="H52" s="166"/>
      <c r="I52" s="166"/>
      <c r="J52" s="166"/>
      <c r="K52" s="166"/>
      <c r="L52" s="166"/>
      <c r="M52" s="166"/>
      <c r="N52" s="166"/>
      <c r="O52" s="166"/>
      <c r="P52" s="166"/>
      <c r="Q52" s="166"/>
      <c r="U52" s="27" t="s">
        <v>358</v>
      </c>
      <c r="V52" s="89">
        <f t="shared" si="0"/>
        <v>-0.29201671444027</v>
      </c>
      <c r="W52" s="89">
        <f t="shared" si="1"/>
        <v>0.36793035428431203</v>
      </c>
      <c r="X52" s="89"/>
      <c r="Y52" s="89"/>
      <c r="Z52" s="89"/>
      <c r="AA52" s="89"/>
      <c r="AB52" s="89"/>
      <c r="AC52" s="89"/>
    </row>
    <row r="53" spans="1:29" ht="14">
      <c r="A53" s="165" t="s">
        <v>361</v>
      </c>
      <c r="B53" s="166"/>
      <c r="C53" s="166"/>
      <c r="D53" s="166">
        <v>1.11836571502817</v>
      </c>
      <c r="E53" s="166">
        <v>0.291448735971499</v>
      </c>
      <c r="F53" s="166"/>
      <c r="G53" s="166"/>
      <c r="H53" s="166"/>
      <c r="I53" s="166"/>
      <c r="J53" s="166"/>
      <c r="K53" s="166"/>
      <c r="L53" s="166"/>
      <c r="M53" s="166"/>
      <c r="N53" s="166"/>
      <c r="O53" s="166"/>
      <c r="P53" s="166"/>
      <c r="Q53" s="166"/>
      <c r="U53" s="27" t="s">
        <v>359</v>
      </c>
      <c r="V53" s="89">
        <f t="shared" si="0"/>
        <v>-0.29201671444027</v>
      </c>
      <c r="W53" s="89">
        <f t="shared" si="1"/>
        <v>0.766265374696393</v>
      </c>
      <c r="X53" s="89"/>
      <c r="Y53" s="89"/>
      <c r="Z53" s="89"/>
      <c r="AA53" s="89"/>
      <c r="AB53" s="89"/>
      <c r="AC53" s="89"/>
    </row>
    <row r="54" spans="1:29" ht="14">
      <c r="A54" s="165" t="s">
        <v>362</v>
      </c>
      <c r="B54" s="166"/>
      <c r="C54" s="166"/>
      <c r="D54" s="166">
        <v>0.614479924161502</v>
      </c>
      <c r="E54" s="166">
        <v>0.243797508171014</v>
      </c>
      <c r="F54" s="166"/>
      <c r="G54" s="166"/>
      <c r="H54" s="166"/>
      <c r="I54" s="166"/>
      <c r="J54" s="166"/>
      <c r="K54" s="166"/>
      <c r="L54" s="166"/>
      <c r="M54" s="166"/>
      <c r="N54" s="166"/>
      <c r="O54" s="166"/>
      <c r="P54" s="166"/>
      <c r="Q54" s="166"/>
      <c r="U54" s="27" t="s">
        <v>360</v>
      </c>
      <c r="V54" s="89">
        <f t="shared" si="0"/>
        <v>-0.29201671444027</v>
      </c>
      <c r="W54" s="89">
        <f t="shared" si="1"/>
        <v>0.289980124908137</v>
      </c>
      <c r="X54" s="89"/>
      <c r="Y54" s="89"/>
      <c r="Z54" s="89"/>
      <c r="AA54" s="89"/>
      <c r="AB54" s="89"/>
      <c r="AC54" s="89"/>
    </row>
    <row r="55" spans="1:29" ht="14">
      <c r="A55" s="165" t="s">
        <v>363</v>
      </c>
      <c r="B55" s="166"/>
      <c r="C55" s="166"/>
      <c r="D55" s="166">
        <v>1.24887689957018</v>
      </c>
      <c r="E55" s="166">
        <v>0.276295502328789</v>
      </c>
      <c r="F55" s="166"/>
      <c r="G55" s="166"/>
      <c r="H55" s="166"/>
      <c r="I55" s="166"/>
      <c r="J55" s="166"/>
      <c r="K55" s="166"/>
      <c r="L55" s="166"/>
      <c r="M55" s="166"/>
      <c r="N55" s="166"/>
      <c r="O55" s="166"/>
      <c r="P55" s="166"/>
      <c r="Q55" s="166"/>
      <c r="U55" s="27" t="s">
        <v>361</v>
      </c>
      <c r="V55" s="89">
        <f t="shared" si="0"/>
        <v>-0.29201671444027</v>
      </c>
      <c r="W55" s="89">
        <f t="shared" si="1"/>
        <v>0.9624539334534281</v>
      </c>
      <c r="X55" s="89"/>
      <c r="Y55" s="89"/>
      <c r="Z55" s="89"/>
      <c r="AA55" s="89"/>
      <c r="AB55" s="89"/>
      <c r="AC55" s="89"/>
    </row>
    <row r="56" spans="1:29" ht="14">
      <c r="A56" s="165" t="s">
        <v>364</v>
      </c>
      <c r="B56" s="166"/>
      <c r="C56" s="166"/>
      <c r="D56" s="166">
        <v>-0.0133557399320647</v>
      </c>
      <c r="E56" s="166">
        <v>0.272086240872043</v>
      </c>
      <c r="F56" s="166"/>
      <c r="G56" s="166"/>
      <c r="H56" s="166"/>
      <c r="I56" s="166"/>
      <c r="J56" s="166"/>
      <c r="K56" s="166"/>
      <c r="L56" s="166"/>
      <c r="M56" s="166"/>
      <c r="N56" s="166"/>
      <c r="O56" s="166"/>
      <c r="P56" s="166"/>
      <c r="Q56" s="166"/>
      <c r="U56" s="27" t="s">
        <v>362</v>
      </c>
      <c r="V56" s="89">
        <f t="shared" si="0"/>
        <v>-0.29201671444027</v>
      </c>
      <c r="W56" s="89">
        <f t="shared" si="1"/>
        <v>0.45856814258676</v>
      </c>
      <c r="X56" s="89"/>
      <c r="Y56" s="89"/>
      <c r="Z56" s="89"/>
      <c r="AA56" s="89"/>
      <c r="AB56" s="89"/>
      <c r="AC56" s="89"/>
    </row>
    <row r="57" spans="1:29" ht="14">
      <c r="A57" s="165" t="s">
        <v>365</v>
      </c>
      <c r="B57" s="166">
        <v>-0.29201671444027</v>
      </c>
      <c r="C57" s="166">
        <v>0.19426427941059</v>
      </c>
      <c r="D57" s="166">
        <v>-0.155911781574742</v>
      </c>
      <c r="E57" s="166">
        <v>1.11218395612644</v>
      </c>
      <c r="F57" s="166"/>
      <c r="G57" s="166"/>
      <c r="H57" s="166"/>
      <c r="I57" s="166"/>
      <c r="J57" s="166"/>
      <c r="K57" s="166"/>
      <c r="L57" s="166"/>
      <c r="M57" s="166"/>
      <c r="N57" s="166"/>
      <c r="O57" s="166"/>
      <c r="P57" s="166"/>
      <c r="Q57" s="166"/>
      <c r="U57" s="27" t="s">
        <v>363</v>
      </c>
      <c r="V57" s="89">
        <f t="shared" si="0"/>
        <v>-0.29201671444027</v>
      </c>
      <c r="W57" s="89">
        <f t="shared" si="1"/>
        <v>1.092965117995438</v>
      </c>
      <c r="X57" s="89"/>
      <c r="Y57" s="89"/>
      <c r="Z57" s="89"/>
      <c r="AA57" s="89"/>
      <c r="AB57" s="89"/>
      <c r="AC57" s="89"/>
    </row>
    <row r="58" spans="1:29" ht="14">
      <c r="A58" s="165" t="s">
        <v>342</v>
      </c>
      <c r="B58" s="166" t="s">
        <v>342</v>
      </c>
      <c r="C58" s="166" t="s">
        <v>342</v>
      </c>
      <c r="D58" s="166" t="s">
        <v>342</v>
      </c>
      <c r="E58" s="166" t="s">
        <v>342</v>
      </c>
      <c r="F58" s="166"/>
      <c r="G58" s="166"/>
      <c r="H58" s="166"/>
      <c r="I58" s="166"/>
      <c r="J58" s="166"/>
      <c r="K58" s="166"/>
      <c r="L58" s="166"/>
      <c r="M58" s="166"/>
      <c r="N58" s="166"/>
      <c r="O58" s="166"/>
      <c r="P58" s="166"/>
      <c r="Q58" s="166"/>
      <c r="U58" s="27" t="s">
        <v>364</v>
      </c>
      <c r="V58" s="89">
        <f t="shared" si="0"/>
        <v>-0.29201671444027</v>
      </c>
      <c r="W58" s="89">
        <f t="shared" si="1"/>
        <v>-0.1692675215068067</v>
      </c>
      <c r="X58" s="89"/>
      <c r="Y58" s="89"/>
      <c r="Z58" s="89"/>
      <c r="AA58" s="89"/>
      <c r="AB58" s="89"/>
      <c r="AC58" s="89"/>
    </row>
    <row r="59" spans="1:17" ht="14">
      <c r="A59" s="165" t="s">
        <v>367</v>
      </c>
      <c r="B59" s="166" t="s">
        <v>368</v>
      </c>
      <c r="C59" s="166" t="s">
        <v>342</v>
      </c>
      <c r="D59" s="166" t="s">
        <v>368</v>
      </c>
      <c r="E59" s="166" t="s">
        <v>342</v>
      </c>
      <c r="F59" s="166"/>
      <c r="G59" s="166"/>
      <c r="H59" s="166"/>
      <c r="I59" s="166"/>
      <c r="J59" s="166"/>
      <c r="K59" s="166"/>
      <c r="L59" s="166"/>
      <c r="M59" s="166"/>
      <c r="N59" s="166"/>
      <c r="O59" s="166"/>
      <c r="P59" s="166"/>
      <c r="Q59" s="166"/>
    </row>
    <row r="60" spans="1:17" ht="15">
      <c r="A60" s="284" t="s">
        <v>369</v>
      </c>
      <c r="B60">
        <v>0.11230348803288</v>
      </c>
      <c r="C60"/>
      <c r="D60">
        <v>0.153350501867643</v>
      </c>
      <c r="E60" s="285" t="s">
        <v>342</v>
      </c>
      <c r="F60" s="285"/>
      <c r="G60" s="285"/>
      <c r="H60" s="285"/>
      <c r="I60" s="285"/>
      <c r="J60" s="285"/>
      <c r="K60" s="285"/>
      <c r="L60" s="285"/>
      <c r="M60" s="285"/>
      <c r="N60" s="285"/>
      <c r="O60" s="285"/>
      <c r="P60" s="285"/>
      <c r="Q60" s="285"/>
    </row>
    <row r="61" spans="1:1" ht="14">
      <c r="A61" s="165" t="s">
        <v>370</v>
      </c>
    </row>
    <row r="62" spans="1:1" ht="14">
      <c r="A62" s="165" t="s">
        <v>371</v>
      </c>
    </row>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52A16BD-C89A-4DAD-BE66-F7601C7F2715}">
  <dimension ref="A1:AD62"/>
  <sheetViews>
    <sheetView workbookViewId="0" topLeftCell="A1">
      <selection pane="topLeft" activeCell="K9" sqref="K8:L9"/>
    </sheetView>
  </sheetViews>
  <sheetFormatPr defaultColWidth="8.83428571428571" defaultRowHeight="15"/>
  <cols>
    <col min="2" max="2" width="10.8571428571429" bestFit="1" customWidth="1"/>
    <col min="4" max="4" width="14.5714285714286" bestFit="1" customWidth="1"/>
    <col min="18" max="18" width="27.5714285714286" bestFit="1" customWidth="1"/>
  </cols>
  <sheetData>
    <row r="1" spans="1:30" ht="15">
      <c r="A1" s="93"/>
      <c r="B1" s="94"/>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row>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SUM(E11:E49)+$B51</f>
        <v>-9.840891908056832</v>
      </c>
      <c r="F6" s="101">
        <f>SUM(F11:F49)+$B52</f>
        <v>-6.278758768332651</v>
      </c>
      <c r="G6" s="101">
        <f>SUM(G11:G49)+$B53</f>
        <v>-8.03534461103814</v>
      </c>
      <c r="H6" s="101">
        <f>SUM(H11:H49)+$B54</f>
        <v>-9.432988447773976</v>
      </c>
      <c r="I6" s="101">
        <f>SUM(I11:I49)+$B55</f>
        <v>-6.529797293410475</v>
      </c>
      <c r="J6" s="101">
        <f>SUM(J11:J49)+$B56</f>
        <v>-13.378860057000697</v>
      </c>
      <c r="K6" s="101">
        <f>SUM(K11:K49)+$B57</f>
        <v>-11.677990994124936</v>
      </c>
      <c r="L6" s="101">
        <f>SUM(L11:L49)+$B58</f>
        <v>-14.439782255003374</v>
      </c>
      <c r="M6" s="101">
        <f>SUM(M11:M49)+$B59</f>
        <v>-4.818037366647669</v>
      </c>
      <c r="N6" s="101">
        <f>SUM(N11:N49)+$B60</f>
        <v>-8.22127786076899</v>
      </c>
      <c r="O6" s="101">
        <f>SUM(O11:O49)+$B61</f>
        <v>-7.244781034843024</v>
      </c>
      <c r="P6" s="101">
        <f>SUM(P11:P49)+$B62</f>
        <v>-11.199763880621274</v>
      </c>
      <c r="Q6" s="93"/>
      <c r="R6" s="100" t="s">
        <v>388</v>
      </c>
      <c r="S6" s="101">
        <f>SUM(S11:S49)+$B51</f>
        <v>-9.878133758531163</v>
      </c>
      <c r="T6" s="101">
        <f>SUM(T11:T49)+$B52</f>
        <v>-7.424202730449373</v>
      </c>
      <c r="U6" s="101">
        <f>SUM(U11:U49)+$B53</f>
        <v>-8.166183055423064</v>
      </c>
      <c r="V6" s="101">
        <f>SUM(V11:V49)+$B54</f>
        <v>-9.566133592727276</v>
      </c>
      <c r="W6" s="101">
        <f>SUM(W11:W49)+$B55</f>
        <v>-7.179140937981977</v>
      </c>
      <c r="X6" s="101">
        <f>SUM(X11:X49)+$B56</f>
        <v>-13.055901061310351</v>
      </c>
      <c r="Y6" s="101">
        <f>SUM(Y11:Y49)+$B57</f>
        <v>-12.183757917454539</v>
      </c>
      <c r="Z6" s="101">
        <f>SUM(Z11:Z49)+$B58</f>
        <v>-15.34984316173077</v>
      </c>
      <c r="AA6" s="101">
        <f>SUM(AA11:AA49)+$B59</f>
        <v>-5.61834723068182</v>
      </c>
      <c r="AB6" s="101">
        <f>SUM(AB11:AB49)+$B60</f>
        <v>-8.5051129135</v>
      </c>
      <c r="AC6" s="101">
        <f>SUM(AC11:AC49)+$B61</f>
        <v>-7.168432390287887</v>
      </c>
      <c r="AD6" s="101">
        <f>SUM(AD11:AD49)+$B62</f>
        <v>-11.740750182666668</v>
      </c>
    </row>
    <row r="7" spans="1:30" ht="44.5" customHeight="1">
      <c r="A7" s="93"/>
      <c r="B7" s="94"/>
      <c r="C7" s="93"/>
      <c r="D7" s="100" t="s">
        <v>389</v>
      </c>
      <c r="E7" s="96">
        <f>E6-Transpose_Avg_msg_youth!B4</f>
        <v>-10.116312727924905</v>
      </c>
      <c r="F7" s="96">
        <f>F6-Transpose_Avg_msg_youth!C4</f>
        <v>-6.47861968299089</v>
      </c>
      <c r="G7" s="96">
        <f>G6-Transpose_Avg_msg_youth!D4</f>
        <v>-8.361337822538266</v>
      </c>
      <c r="H7" s="96">
        <f>H6-Transpose_Avg_msg_youth!E4</f>
        <v>-9.714018474319138</v>
      </c>
      <c r="I7" s="96">
        <f>I6-Transpose_Avg_msg_youth!F4</f>
        <v>-6.869799440494804</v>
      </c>
      <c r="J7" s="96">
        <f>J6-Transpose_Avg_msg_youth!G4</f>
        <v>-13.617057147416105</v>
      </c>
      <c r="K7" s="96">
        <f>K6-Transpose_Avg_msg_youth!H4</f>
        <v>-11.921828493773855</v>
      </c>
      <c r="L7" s="96">
        <f>L6-Transpose_Avg_msg_youth!I4</f>
        <v>-14.718675803283361</v>
      </c>
      <c r="M7" s="96">
        <f>M6-Transpose_Avg_msg_youth!J4</f>
        <v>-5.135765360493975</v>
      </c>
      <c r="N7" s="96">
        <f>N6-Transpose_Avg_msg_youth!K4</f>
        <v>-8.440171193313637</v>
      </c>
      <c r="O7" s="96">
        <f>O6-Transpose_Avg_msg_youth!L4</f>
        <v>-7.561445735329523</v>
      </c>
      <c r="P7" s="96">
        <f>P6-Transpose_Avg_msg_youth!M4</f>
        <v>-11.42134224962538</v>
      </c>
      <c r="Q7" s="93"/>
      <c r="R7" s="98" t="s">
        <v>390</v>
      </c>
      <c r="S7" s="96">
        <f t="shared" si="0" ref="S7:AD7">S6-E6</f>
        <v>-0.03724185047433082</v>
      </c>
      <c r="T7" s="96">
        <f t="shared" si="0"/>
        <v>-1.1454439621167225</v>
      </c>
      <c r="U7" s="96">
        <f t="shared" si="0"/>
        <v>-0.1308384443849242</v>
      </c>
      <c r="V7" s="96">
        <f t="shared" si="0"/>
        <v>-0.13314514495329988</v>
      </c>
      <c r="W7" s="96">
        <f t="shared" si="0"/>
        <v>-0.649343644571502</v>
      </c>
      <c r="X7" s="96">
        <f t="shared" si="0"/>
        <v>0.32295899569034603</v>
      </c>
      <c r="Y7" s="96">
        <f t="shared" si="0"/>
        <v>-0.5057669233296025</v>
      </c>
      <c r="Z7" s="96">
        <f t="shared" si="0"/>
        <v>-0.910060906727395</v>
      </c>
      <c r="AA7" s="96">
        <f t="shared" si="0"/>
        <v>-0.8003098640341513</v>
      </c>
      <c r="AB7" s="96">
        <f t="shared" si="0"/>
        <v>-0.2838350527310105</v>
      </c>
      <c r="AC7" s="96">
        <f t="shared" si="0"/>
        <v>0.07634864455513757</v>
      </c>
      <c r="AD7" s="96">
        <f t="shared" si="0"/>
        <v>-0.5409863020453933</v>
      </c>
    </row>
    <row r="8" spans="1:30" ht="34.5" customHeight="1">
      <c r="A8" s="287" t="s">
        <v>342</v>
      </c>
      <c r="B8" s="288" t="s">
        <v>114</v>
      </c>
      <c r="C8" s="93"/>
      <c r="D8" s="98" t="s">
        <v>391</v>
      </c>
      <c r="E8" s="99">
        <f>SQRT((E7^2+F7^2+G7^2+H7^2+I7^2+J7^2+K7^2+L7^2+M7^2+N7^2+O7^2+P7^2)/12)</f>
        <v>9.938181083812037</v>
      </c>
      <c r="F8" s="93"/>
      <c r="G8" s="93"/>
      <c r="H8" s="93"/>
      <c r="I8" s="93"/>
      <c r="J8" s="93"/>
      <c r="K8" s="93"/>
      <c r="L8" s="93"/>
      <c r="M8" s="93"/>
      <c r="N8" s="93"/>
      <c r="O8" s="93"/>
      <c r="P8" s="93"/>
      <c r="Q8" s="93"/>
      <c r="R8" s="98" t="s">
        <v>392</v>
      </c>
      <c r="S8" s="97">
        <f>S6/Transpose_Avg_msg_youth!P4</f>
        <v>-64.01790531971174</v>
      </c>
      <c r="T8" s="97">
        <f>T6/Transpose_Avg_msg_youth!Q4</f>
        <v>-73.31400196318765</v>
      </c>
      <c r="U8" s="97">
        <f>U6/Transpose_Avg_msg_youth!R4</f>
        <v>-424.64151888199996</v>
      </c>
      <c r="V8" s="97">
        <f>V6/Transpose_Avg_msg_youth!S4</f>
        <v>-210.45493903999989</v>
      </c>
      <c r="W8" s="97">
        <f>W6/Transpose_Avg_msg_youth!T4</f>
        <v>-132.81410735266647</v>
      </c>
      <c r="X8" s="97">
        <f>X6/Transpose_Avg_msg_youth!U4</f>
        <v>-29.124702367538443</v>
      </c>
      <c r="Y8" s="97" t="e">
        <f>Y6/Transpose_Avg_msg_youth!V4</f>
        <v>#DIV/0!</v>
      </c>
      <c r="Z8" s="97">
        <f>Z6/Transpose_Avg_msg_youth!W4</f>
        <v>-44.34399135611113</v>
      </c>
      <c r="AA8" s="97">
        <f>AA6/Transpose_Avg_msg_youth!X4</f>
        <v>-15.450454884374992</v>
      </c>
      <c r="AB8" s="97" t="e">
        <f>AB6/Transpose_Avg_msg_youth!Y4</f>
        <v>#DIV/0!</v>
      </c>
      <c r="AC8" s="97">
        <f>AC6/Transpose_Avg_msg_youth!Z4</f>
        <v>-141.93496132770017</v>
      </c>
      <c r="AD8" s="97" t="e">
        <f>AD6/Transpose_Avg_msg_youth!AA4</f>
        <v>#DIV/0!</v>
      </c>
    </row>
    <row r="9" spans="1:30" ht="15">
      <c r="A9" s="27" t="s">
        <v>347</v>
      </c>
      <c r="B9" s="95"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7" t="s">
        <v>342</v>
      </c>
      <c r="B10" s="289" t="s">
        <v>342</v>
      </c>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row>
    <row r="11" spans="1:30" ht="15">
      <c r="A11" s="27" t="s">
        <v>236</v>
      </c>
      <c r="B11" s="95">
        <v>-0.145</v>
      </c>
      <c r="C11" s="27"/>
      <c r="D11" s="93"/>
      <c r="E11" s="96">
        <f>$B11*VLOOKUP($A11,Transpose_Avg_msg_youth!$A:$M,2,FALSE)</f>
        <v>-0.07407927713258722</v>
      </c>
      <c r="F11" s="96">
        <f>$B11*VLOOKUP($A11,Transpose_Avg_msg_youth!$A:$M,3,FALSE)</f>
        <v>-0.07716739746115188</v>
      </c>
      <c r="G11" s="96">
        <f>$B11*VLOOKUP($A11,Transpose_Avg_msg_youth!$A:$M,4,FALSE)</f>
        <v>-0.08047056582801954</v>
      </c>
      <c r="H11" s="96">
        <f>$B11*VLOOKUP($A11,Transpose_Avg_msg_youth!$A:$M,5,FALSE)</f>
        <v>-0.06625603223380801</v>
      </c>
      <c r="I11" s="96">
        <f>$B11*VLOOKUP($A11,Transpose_Avg_msg_youth!$A:$M,6,FALSE)</f>
        <v>-0.07847456218918367</v>
      </c>
      <c r="J11" s="96">
        <f>$B11*VLOOKUP($A11,Transpose_Avg_msg_youth!$A:$M,7,FALSE)</f>
        <v>-0.06998666193260912</v>
      </c>
      <c r="K11" s="96">
        <f>$B11*VLOOKUP($A11,Transpose_Avg_msg_youth!$A:$M,8,FALSE)</f>
        <v>-0.09138227027627531</v>
      </c>
      <c r="L11" s="96">
        <f>$B11*VLOOKUP($A11,Transpose_Avg_msg_youth!$A:$M,9,FALSE)</f>
        <v>-0.08346093029518184</v>
      </c>
      <c r="M11" s="96">
        <f>$B11*VLOOKUP($A11,Transpose_Avg_msg_youth!$A:$M,10,FALSE)</f>
        <v>-0.0957100550287942</v>
      </c>
      <c r="N11" s="96">
        <f>$B11*VLOOKUP($A11,Transpose_Avg_msg_youth!$A:$M,11,FALSE)</f>
        <v>-0.08362230645207612</v>
      </c>
      <c r="O11" s="96">
        <f>$B11*VLOOKUP($A11,Transpose_Avg_msg_youth!$A:$M,12,FALSE)</f>
        <v>-0.07434785372821559</v>
      </c>
      <c r="P11" s="96">
        <f>$B11*VLOOKUP($A11,Transpose_Avg_msg_youth!$A:$M,13,FALSE)</f>
        <v>-0.08515038294746763</v>
      </c>
      <c r="Q11" s="96"/>
      <c r="R11" s="96"/>
      <c r="S11" s="96">
        <f>$B11*VLOOKUP($A11,Transpose_Avg_msg_youth!$O:$AA,2,FALSE)</f>
        <v>-0.07959940652818986</v>
      </c>
      <c r="T11" s="96">
        <f>$B11*VLOOKUP($A11,Transpose_Avg_msg_youth!$O:$AA,3,FALSE)</f>
        <v>-0.07672151898734177</v>
      </c>
      <c r="U11" s="96">
        <f>$B11*VLOOKUP($A11,Transpose_Avg_msg_youth!$O:$AA,4,FALSE)</f>
        <v>-0.08365384615384616</v>
      </c>
      <c r="V11" s="96">
        <f>$B11*VLOOKUP($A11,Transpose_Avg_msg_youth!$O:$AA,5,FALSE)</f>
        <v>-0.07579545454545458</v>
      </c>
      <c r="W11" s="96">
        <f>$B11*VLOOKUP($A11,Transpose_Avg_msg_youth!$O:$AA,6,FALSE)</f>
        <v>-0.07184684684684677</v>
      </c>
      <c r="X11" s="96">
        <f>$B11*VLOOKUP($A11,Transpose_Avg_msg_youth!$O:$AA,7,FALSE)</f>
        <v>-0.02499999999999996</v>
      </c>
      <c r="Y11" s="96">
        <f>$B11*VLOOKUP($A11,Transpose_Avg_msg_youth!$O:$AA,8,FALSE)</f>
        <v>-0.11863636363636361</v>
      </c>
      <c r="Z11" s="96">
        <f>$B11*VLOOKUP($A11,Transpose_Avg_msg_youth!$O:$AA,9,FALSE)</f>
        <v>-0.061346153846153835</v>
      </c>
      <c r="AA11" s="96">
        <f>$B11*VLOOKUP($A11,Transpose_Avg_msg_youth!$O:$AA,10,FALSE)</f>
        <v>-0.07909090909090902</v>
      </c>
      <c r="AB11" s="96">
        <f>$B11*VLOOKUP($A11,Transpose_Avg_msg_youth!$O:$AA,11,FALSE)</f>
        <v>-0.0725</v>
      </c>
      <c r="AC11" s="96">
        <f>$B11*VLOOKUP($A11,Transpose_Avg_msg_youth!$O:$AA,12,FALSE)</f>
        <v>-0.06883838383838387</v>
      </c>
      <c r="AD11" s="96">
        <f>$B11*VLOOKUP($A11,Transpose_Avg_msg_youth!$O:$AA,13,FALSE)</f>
        <v>-0.11599999999999999</v>
      </c>
    </row>
    <row r="12" spans="1:30" ht="15">
      <c r="A12" s="27" t="s">
        <v>240</v>
      </c>
      <c r="B12" s="95">
        <v>2.019</v>
      </c>
      <c r="C12" s="27"/>
      <c r="D12" s="93"/>
      <c r="E12" s="96">
        <f>$B12*VLOOKUP($A12,Transpose_Avg_msg_youth!$A:$M,2,FALSE)</f>
        <v>1.431643198645167</v>
      </c>
      <c r="F12" s="96">
        <f>$B12*VLOOKUP($A12,Transpose_Avg_msg_youth!$A:$M,3,FALSE)</f>
        <v>1.739358459284405</v>
      </c>
      <c r="G12" s="96">
        <f>$B12*VLOOKUP($A12,Transpose_Avg_msg_youth!$A:$M,4,FALSE)</f>
        <v>1.931324781911647</v>
      </c>
      <c r="H12" s="96">
        <f>$B12*VLOOKUP($A12,Transpose_Avg_msg_youth!$A:$M,5,FALSE)</f>
        <v>1.8562931592728442</v>
      </c>
      <c r="I12" s="96">
        <f>$B12*VLOOKUP($A12,Transpose_Avg_msg_youth!$A:$M,6,FALSE)</f>
        <v>1.7376223748015098</v>
      </c>
      <c r="J12" s="96">
        <f>$B12*VLOOKUP($A12,Transpose_Avg_msg_youth!$A:$M,7,FALSE)</f>
        <v>1.5321268111208983</v>
      </c>
      <c r="K12" s="96">
        <f>$B12*VLOOKUP($A12,Transpose_Avg_msg_youth!$A:$M,8,FALSE)</f>
        <v>1.6552647107424194</v>
      </c>
      <c r="L12" s="96">
        <f>$B12*VLOOKUP($A12,Transpose_Avg_msg_youth!$A:$M,9,FALSE)</f>
        <v>1.5099562224969736</v>
      </c>
      <c r="M12" s="96">
        <f>$B12*VLOOKUP($A12,Transpose_Avg_msg_youth!$A:$M,10,FALSE)</f>
        <v>1.3915787654435308</v>
      </c>
      <c r="N12" s="96">
        <f>$B12*VLOOKUP($A12,Transpose_Avg_msg_youth!$A:$M,11,FALSE)</f>
        <v>0.917300555986412</v>
      </c>
      <c r="O12" s="96">
        <f>$B12*VLOOKUP($A12,Transpose_Avg_msg_youth!$A:$M,12,FALSE)</f>
        <v>1.9132543082448223</v>
      </c>
      <c r="P12" s="96">
        <f>$B12*VLOOKUP($A12,Transpose_Avg_msg_youth!$A:$M,13,FALSE)</f>
        <v>1.4975577563193638</v>
      </c>
      <c r="Q12" s="96"/>
      <c r="R12" s="96"/>
      <c r="S12" s="96">
        <f>$B12*VLOOKUP($A12,Transpose_Avg_msg_youth!$O:$AA,2,FALSE)</f>
        <v>1.2880860534124625</v>
      </c>
      <c r="T12" s="96">
        <f>$B12*VLOOKUP($A12,Transpose_Avg_msg_youth!$O:$AA,3,FALSE)</f>
        <v>1.8707696202531654</v>
      </c>
      <c r="U12" s="96">
        <f>$B12*VLOOKUP($A12,Transpose_Avg_msg_youth!$O:$AA,4,FALSE)</f>
        <v>1.8015692307692304</v>
      </c>
      <c r="V12" s="96">
        <f>$B12*VLOOKUP($A12,Transpose_Avg_msg_youth!$O:$AA,5,FALSE)</f>
        <v>1.743681818181819</v>
      </c>
      <c r="W12" s="96">
        <f>$B12*VLOOKUP($A12,Transpose_Avg_msg_youth!$O:$AA,6,FALSE)</f>
        <v>1.6915945945945952</v>
      </c>
      <c r="X12" s="96">
        <f>$B12*VLOOKUP($A12,Transpose_Avg_msg_youth!$O:$AA,7,FALSE)</f>
        <v>1.5316551724137923</v>
      </c>
      <c r="Y12" s="96">
        <f>$B12*VLOOKUP($A12,Transpose_Avg_msg_youth!$O:$AA,8,FALSE)</f>
        <v>1.3765909090909094</v>
      </c>
      <c r="Z12" s="96">
        <f>$B12*VLOOKUP($A12,Transpose_Avg_msg_youth!$O:$AA,9,FALSE)</f>
        <v>1.0095</v>
      </c>
      <c r="AA12" s="96">
        <f>$B12*VLOOKUP($A12,Transpose_Avg_msg_youth!$O:$AA,10,FALSE)</f>
        <v>1.4683636363636359</v>
      </c>
      <c r="AB12" s="96">
        <f>$B12*VLOOKUP($A12,Transpose_Avg_msg_youth!$O:$AA,11,FALSE)</f>
        <v>1.0095</v>
      </c>
      <c r="AC12" s="96">
        <f>$B12*VLOOKUP($A12,Transpose_Avg_msg_youth!$O:$AA,12,FALSE)</f>
        <v>1.9782121212121218</v>
      </c>
      <c r="AD12" s="96">
        <f>$B12*VLOOKUP($A12,Transpose_Avg_msg_youth!$O:$AA,13,FALSE)</f>
        <v>0.9422000000000007</v>
      </c>
    </row>
    <row r="13" spans="1:30" ht="15">
      <c r="A13" s="27" t="s">
        <v>244</v>
      </c>
      <c r="B13" s="95">
        <v>1.941</v>
      </c>
      <c r="C13" s="27"/>
      <c r="D13" s="93"/>
      <c r="E13" s="96">
        <f>$B13*VLOOKUP($A13,Transpose_Avg_msg_youth!$A:$M,2,FALSE)</f>
        <v>0.4894058879337678</v>
      </c>
      <c r="F13" s="96">
        <f>$B13*VLOOKUP($A13,Transpose_Avg_msg_youth!$A:$M,3,FALSE)</f>
        <v>0.2305733809487662</v>
      </c>
      <c r="G13" s="96">
        <f>$B13*VLOOKUP($A13,Transpose_Avg_msg_youth!$A:$M,4,FALSE)</f>
        <v>0.07611570306706997</v>
      </c>
      <c r="H13" s="96">
        <f>$B13*VLOOKUP($A13,Transpose_Avg_msg_youth!$A:$M,5,FALSE)</f>
        <v>0.15642098952521516</v>
      </c>
      <c r="I13" s="96">
        <f>$B13*VLOOKUP($A13,Transpose_Avg_msg_youth!$A:$M,6,FALSE)</f>
        <v>0.25168852022945687</v>
      </c>
      <c r="J13" s="96">
        <f>$B13*VLOOKUP($A13,Transpose_Avg_msg_youth!$A:$M,7,FALSE)</f>
        <v>0.4680638234840695</v>
      </c>
      <c r="K13" s="96">
        <f>$B13*VLOOKUP($A13,Transpose_Avg_msg_youth!$A:$M,8,FALSE)</f>
        <v>0.349683108691909</v>
      </c>
      <c r="L13" s="96">
        <f>$B13*VLOOKUP($A13,Transpose_Avg_msg_youth!$A:$M,9,FALSE)</f>
        <v>0.4893778960541727</v>
      </c>
      <c r="M13" s="96">
        <f>$B13*VLOOKUP($A13,Transpose_Avg_msg_youth!$A:$M,10,FALSE)</f>
        <v>0.600803401921739</v>
      </c>
      <c r="N13" s="96">
        <f>$B13*VLOOKUP($A13,Transpose_Avg_msg_youth!$A:$M,11,FALSE)</f>
        <v>1.0591375041259905</v>
      </c>
      <c r="O13" s="96">
        <f>$B13*VLOOKUP($A13,Transpose_Avg_msg_youth!$A:$M,12,FALSE)</f>
        <v>0.09193184037610194</v>
      </c>
      <c r="P13" s="96">
        <f>$B13*VLOOKUP($A13,Transpose_Avg_msg_youth!$A:$M,13,FALSE)</f>
        <v>0.486523522487625</v>
      </c>
      <c r="Q13" s="96"/>
      <c r="R13" s="96"/>
      <c r="S13" s="96">
        <f>$B13*VLOOKUP($A13,Transpose_Avg_msg_youth!$O:$AA,2,FALSE)</f>
        <v>0.41469436201780324</v>
      </c>
      <c r="T13" s="96">
        <f>$B13*VLOOKUP($A13,Transpose_Avg_msg_youth!$O:$AA,3,FALSE)</f>
        <v>0.06879493670886067</v>
      </c>
      <c r="U13" s="96">
        <f>$B13*VLOOKUP($A13,Transpose_Avg_msg_youth!$O:$AA,4,FALSE)</f>
        <v>0.14184230769230774</v>
      </c>
      <c r="V13" s="96">
        <f>$B13*VLOOKUP($A13,Transpose_Avg_msg_youth!$O:$AA,5,FALSE)</f>
        <v>0.26468181818181746</v>
      </c>
      <c r="W13" s="96">
        <f>$B13*VLOOKUP($A13,Transpose_Avg_msg_youth!$O:$AA,6,FALSE)</f>
        <v>0.31475675675675646</v>
      </c>
      <c r="X13" s="96">
        <f>$B13*VLOOKUP($A13,Transpose_Avg_msg_youth!$O:$AA,7,FALSE)</f>
        <v>0.46851724137931117</v>
      </c>
      <c r="Y13" s="96">
        <f>$B13*VLOOKUP($A13,Transpose_Avg_msg_youth!$O:$AA,8,FALSE)</f>
        <v>0.6175909090909087</v>
      </c>
      <c r="Z13" s="96">
        <f>$B13*VLOOKUP($A13,Transpose_Avg_msg_youth!$O:$AA,9,FALSE)</f>
        <v>0.9705</v>
      </c>
      <c r="AA13" s="96">
        <f>$B13*VLOOKUP($A13,Transpose_Avg_msg_youth!$O:$AA,10,FALSE)</f>
        <v>0.5293636363636369</v>
      </c>
      <c r="AB13" s="96">
        <f>$B13*VLOOKUP($A13,Transpose_Avg_msg_youth!$O:$AA,11,FALSE)</f>
        <v>0.9705</v>
      </c>
      <c r="AC13" s="96">
        <f>$B13*VLOOKUP($A13,Transpose_Avg_msg_youth!$O:$AA,12,FALSE)</f>
        <v>0.019606060606060606</v>
      </c>
      <c r="AD13" s="96">
        <f>$B13*VLOOKUP($A13,Transpose_Avg_msg_youth!$O:$AA,13,FALSE)</f>
        <v>1.0351999999999995</v>
      </c>
    </row>
    <row r="14" spans="1:30" ht="15">
      <c r="A14" s="27" t="s">
        <v>298</v>
      </c>
      <c r="B14" s="95">
        <v>-1.182</v>
      </c>
      <c r="C14" s="27"/>
      <c r="D14" s="93"/>
      <c r="E14" s="96">
        <f>$B14*VLOOKUP($A14,Transpose_Avg_msg_youth!$A:$M,2,FALSE)</f>
        <v>-0.17824169608131396</v>
      </c>
      <c r="F14" s="96">
        <f>$B14*VLOOKUP($A14,Transpose_Avg_msg_youth!$A:$M,3,FALSE)</f>
        <v>-0.07627846927184587</v>
      </c>
      <c r="G14" s="96">
        <f>$B14*VLOOKUP($A14,Transpose_Avg_msg_youth!$A:$M,4,FALSE)</f>
        <v>-0.010521919586083887</v>
      </c>
      <c r="H14" s="96">
        <f>$B14*VLOOKUP($A14,Transpose_Avg_msg_youth!$A:$M,5,FALSE)</f>
        <v>-0.05744842230610824</v>
      </c>
      <c r="I14" s="96">
        <f>$B14*VLOOKUP($A14,Transpose_Avg_msg_youth!$A:$M,6,FALSE)</f>
        <v>-0.08288593366991066</v>
      </c>
      <c r="J14" s="96">
        <f>$B14*VLOOKUP($A14,Transpose_Avg_msg_youth!$A:$M,7,FALSE)</f>
        <v>-0.15536246914656102</v>
      </c>
      <c r="K14" s="96">
        <f>$B14*VLOOKUP($A14,Transpose_Avg_msg_youth!$A:$M,8,FALSE)</f>
        <v>-0.491622401851491</v>
      </c>
      <c r="L14" s="96">
        <f>$B14*VLOOKUP($A14,Transpose_Avg_msg_youth!$A:$M,9,FALSE)</f>
        <v>-0.45360806253629704</v>
      </c>
      <c r="M14" s="96">
        <f>$B14*VLOOKUP($A14,Transpose_Avg_msg_youth!$A:$M,10,FALSE)</f>
        <v>-0.2756205455248585</v>
      </c>
      <c r="N14" s="96">
        <f>$B14*VLOOKUP($A14,Transpose_Avg_msg_youth!$A:$M,11,FALSE)</f>
        <v>-0.5975132147457801</v>
      </c>
      <c r="O14" s="96">
        <f>$B14*VLOOKUP($A14,Transpose_Avg_msg_youth!$A:$M,12,FALSE)</f>
        <v>-0.037698345879567434</v>
      </c>
      <c r="P14" s="96">
        <f>$B14*VLOOKUP($A14,Transpose_Avg_msg_youth!$A:$M,13,FALSE)</f>
        <v>-0.2209927939788907</v>
      </c>
      <c r="Q14" s="96"/>
      <c r="R14" s="96"/>
      <c r="S14" s="96">
        <f>$B14*VLOOKUP($A14,Transpose_Avg_msg_youth!$O:$AA,2,FALSE)</f>
        <v>-0.19992284866468849</v>
      </c>
      <c r="T14" s="96">
        <f>$B14*VLOOKUP($A14,Transpose_Avg_msg_youth!$O:$AA,3,FALSE)</f>
        <v>-0.05386329113924055</v>
      </c>
      <c r="U14" s="96">
        <f>$B14*VLOOKUP($A14,Transpose_Avg_msg_youth!$O:$AA,4,FALSE)</f>
        <v>-0.0363692307692308</v>
      </c>
      <c r="V14" s="96">
        <f>$B14*VLOOKUP($A14,Transpose_Avg_msg_youth!$O:$AA,5,FALSE)</f>
        <v>-0.10745454545454544</v>
      </c>
      <c r="W14" s="96">
        <f>$B14*VLOOKUP($A14,Transpose_Avg_msg_youth!$O:$AA,6,FALSE)</f>
        <v>-0.14908108108108092</v>
      </c>
      <c r="X14" s="96">
        <f>$B14*VLOOKUP($A14,Transpose_Avg_msg_youth!$O:$AA,7,FALSE)</f>
        <v>-0.12227586206896555</v>
      </c>
      <c r="Y14" s="96">
        <f>$B14*VLOOKUP($A14,Transpose_Avg_msg_youth!$O:$AA,8,FALSE)</f>
        <v>-0.6984545454545456</v>
      </c>
      <c r="Z14" s="96">
        <f>$B14*VLOOKUP($A14,Transpose_Avg_msg_youth!$O:$AA,9,FALSE)</f>
        <v>-0.681923076923077</v>
      </c>
      <c r="AA14" s="96">
        <f>$B14*VLOOKUP($A14,Transpose_Avg_msg_youth!$O:$AA,10,FALSE)</f>
        <v>-0.2149090909090911</v>
      </c>
      <c r="AB14" s="96">
        <f>$B14*VLOOKUP($A14,Transpose_Avg_msg_youth!$O:$AA,11,FALSE)</f>
        <v>-0.591</v>
      </c>
      <c r="AC14" s="96">
        <f>$B14*VLOOKUP($A14,Transpose_Avg_msg_youth!$O:$AA,12,FALSE)</f>
        <v>-0.04775757575757575</v>
      </c>
      <c r="AD14" s="96">
        <f>$B14*VLOOKUP($A14,Transpose_Avg_msg_youth!$O:$AA,13,FALSE)</f>
        <v>-0.8273999999999999</v>
      </c>
    </row>
    <row r="15" spans="1:30" ht="15">
      <c r="A15" s="27" t="s">
        <v>301</v>
      </c>
      <c r="B15" s="95">
        <v>-1.251</v>
      </c>
      <c r="C15" s="27"/>
      <c r="D15" s="93"/>
      <c r="E15" s="96">
        <f>$B15*VLOOKUP($A15,Transpose_Avg_msg_youth!$A:$M,2,FALSE)</f>
        <v>-0.007823552272806785</v>
      </c>
      <c r="F15" s="96">
        <f>$B15*VLOOKUP($A15,Transpose_Avg_msg_youth!$A:$M,3,FALSE)</f>
        <v>-4.6596736834942336E-4</v>
      </c>
      <c r="G15" s="96">
        <f>$B15*VLOOKUP($A15,Transpose_Avg_msg_youth!$A:$M,4,FALSE)</f>
        <v>0</v>
      </c>
      <c r="H15" s="96">
        <f>$B15*VLOOKUP($A15,Transpose_Avg_msg_youth!$A:$M,5,FALSE)</f>
        <v>-0.0017172464037698448</v>
      </c>
      <c r="I15" s="96">
        <f>$B15*VLOOKUP($A15,Transpose_Avg_msg_youth!$A:$M,6,FALSE)</f>
        <v>-0.010174410650657719</v>
      </c>
      <c r="J15" s="96">
        <f>$B15*VLOOKUP($A15,Transpose_Avg_msg_youth!$A:$M,7,FALSE)</f>
        <v>-0.031280018686746125</v>
      </c>
      <c r="K15" s="96">
        <f>$B15*VLOOKUP($A15,Transpose_Avg_msg_youth!$A:$M,8,FALSE)</f>
        <v>-0.03801227447990611</v>
      </c>
      <c r="L15" s="96">
        <f>$B15*VLOOKUP($A15,Transpose_Avg_msg_youth!$A:$M,9,FALSE)</f>
        <v>-0.051392648742539584</v>
      </c>
      <c r="M15" s="96">
        <f>$B15*VLOOKUP($A15,Transpose_Avg_msg_youth!$A:$M,10,FALSE)</f>
        <v>-0.06809672802760192</v>
      </c>
      <c r="N15" s="96">
        <f>$B15*VLOOKUP($A15,Transpose_Avg_msg_youth!$A:$M,11,FALSE)</f>
        <v>-0.10072972548285047</v>
      </c>
      <c r="O15" s="96">
        <f>$B15*VLOOKUP($A15,Transpose_Avg_msg_youth!$A:$M,12,FALSE)</f>
        <v>-0.006759453693228455</v>
      </c>
      <c r="P15" s="96">
        <f>$B15*VLOOKUP($A15,Transpose_Avg_msg_youth!$A:$M,13,FALSE)</f>
        <v>-0.008251412859369124</v>
      </c>
      <c r="Q15" s="96"/>
      <c r="R15" s="96"/>
      <c r="S15" s="96">
        <f>$B15*VLOOKUP($A15,Transpose_Avg_msg_youth!$O:$AA,2,FALSE)</f>
        <v>-0.00371216617210682</v>
      </c>
      <c r="T15" s="96">
        <f>$B15*VLOOKUP($A15,Transpose_Avg_msg_youth!$O:$AA,3,FALSE)</f>
        <v>0</v>
      </c>
      <c r="U15" s="96">
        <f>$B15*VLOOKUP($A15,Transpose_Avg_msg_youth!$O:$AA,4,FALSE)</f>
        <v>0</v>
      </c>
      <c r="V15" s="96">
        <f>$B15*VLOOKUP($A15,Transpose_Avg_msg_youth!$O:$AA,5,FALSE)</f>
        <v>0</v>
      </c>
      <c r="W15" s="96">
        <f>$B15*VLOOKUP($A15,Transpose_Avg_msg_youth!$O:$AA,6,FALSE)</f>
        <v>-0.011270270270270272</v>
      </c>
      <c r="X15" s="96">
        <f>$B15*VLOOKUP($A15,Transpose_Avg_msg_youth!$O:$AA,7,FALSE)</f>
        <v>0</v>
      </c>
      <c r="Y15" s="96">
        <f>$B15*VLOOKUP($A15,Transpose_Avg_msg_youth!$O:$AA,8,FALSE)</f>
        <v>-0.1705909090909086</v>
      </c>
      <c r="Z15" s="96">
        <f>$B15*VLOOKUP($A15,Transpose_Avg_msg_youth!$O:$AA,9,FALSE)</f>
        <v>-0.04811538461538466</v>
      </c>
      <c r="AA15" s="96">
        <f>$B15*VLOOKUP($A15,Transpose_Avg_msg_youth!$O:$AA,10,FALSE)</f>
        <v>-0.1137272727272727</v>
      </c>
      <c r="AB15" s="96">
        <f>$B15*VLOOKUP($A15,Transpose_Avg_msg_youth!$O:$AA,11,FALSE)</f>
        <v>-0.6255</v>
      </c>
      <c r="AC15" s="96">
        <f>$B15*VLOOKUP($A15,Transpose_Avg_msg_youth!$O:$AA,12,FALSE)</f>
        <v>0</v>
      </c>
      <c r="AD15" s="96">
        <f>$B15*VLOOKUP($A15,Transpose_Avg_msg_youth!$O:$AA,13,FALSE)</f>
        <v>0</v>
      </c>
    </row>
    <row r="16" spans="1:30" ht="15">
      <c r="A16" s="27" t="s">
        <v>304</v>
      </c>
      <c r="B16" s="95">
        <v>-1.065</v>
      </c>
      <c r="C16" s="27"/>
      <c r="D16" s="93"/>
      <c r="E16" s="96">
        <f>$B16*VLOOKUP($A16,Transpose_Avg_msg_youth!$A:$M,2,FALSE)</f>
        <v>-1.530172413793101E-4</v>
      </c>
      <c r="F16" s="96">
        <f>$B16*VLOOKUP($A16,Transpose_Avg_msg_youth!$A:$M,3,FALSE)</f>
        <v>0</v>
      </c>
      <c r="G16" s="96">
        <f>$B16*VLOOKUP($A16,Transpose_Avg_msg_youth!$A:$M,4,FALSE)</f>
        <v>0</v>
      </c>
      <c r="H16" s="96">
        <f>$B16*VLOOKUP($A16,Transpose_Avg_msg_youth!$A:$M,5,FALSE)</f>
        <v>-0.010770456766587945</v>
      </c>
      <c r="I16" s="96">
        <f>$B16*VLOOKUP($A16,Transpose_Avg_msg_youth!$A:$M,6,FALSE)</f>
        <v>-0.0069598211025573556</v>
      </c>
      <c r="J16" s="96">
        <f>$B16*VLOOKUP($A16,Transpose_Avg_msg_youth!$A:$M,7,FALSE)</f>
        <v>-0.018256303033059158</v>
      </c>
      <c r="K16" s="96">
        <f>$B16*VLOOKUP($A16,Transpose_Avg_msg_youth!$A:$M,8,FALSE)</f>
        <v>0</v>
      </c>
      <c r="L16" s="96">
        <f>$B16*VLOOKUP($A16,Transpose_Avg_msg_youth!$A:$M,9,FALSE)</f>
        <v>-0.0030167214912280734</v>
      </c>
      <c r="M16" s="96">
        <f>$B16*VLOOKUP($A16,Transpose_Avg_msg_youth!$A:$M,10,FALSE)</f>
        <v>-0.0022187499999999963</v>
      </c>
      <c r="N16" s="96">
        <f>$B16*VLOOKUP($A16,Transpose_Avg_msg_youth!$A:$M,11,FALSE)</f>
        <v>0</v>
      </c>
      <c r="O16" s="96">
        <f>$B16*VLOOKUP($A16,Transpose_Avg_msg_youth!$A:$M,12,FALSE)</f>
        <v>-0.003022508796210418</v>
      </c>
      <c r="P16" s="96">
        <f>$B16*VLOOKUP($A16,Transpose_Avg_msg_youth!$A:$M,13,FALSE)</f>
        <v>0</v>
      </c>
      <c r="Q16" s="96"/>
      <c r="R16" s="96"/>
      <c r="S16" s="96">
        <f>$B16*VLOOKUP($A16,Transpose_Avg_msg_youth!$O:$AA,2,FALSE)</f>
        <v>0</v>
      </c>
      <c r="T16" s="96">
        <f>$B16*VLOOKUP($A16,Transpose_Avg_msg_youth!$O:$AA,3,FALSE)</f>
        <v>0</v>
      </c>
      <c r="U16" s="96">
        <f>$B16*VLOOKUP($A16,Transpose_Avg_msg_youth!$O:$AA,4,FALSE)</f>
        <v>0</v>
      </c>
      <c r="V16" s="96">
        <f>$B16*VLOOKUP($A16,Transpose_Avg_msg_youth!$O:$AA,5,FALSE)</f>
        <v>0</v>
      </c>
      <c r="W16" s="96">
        <f>$B16*VLOOKUP($A16,Transpose_Avg_msg_youth!$O:$AA,6,FALSE)</f>
        <v>0</v>
      </c>
      <c r="X16" s="96">
        <f>$B16*VLOOKUP($A16,Transpose_Avg_msg_youth!$O:$AA,7,FALSE)</f>
        <v>0</v>
      </c>
      <c r="Y16" s="96">
        <f>$B16*VLOOKUP($A16,Transpose_Avg_msg_youth!$O:$AA,8,FALSE)</f>
        <v>0</v>
      </c>
      <c r="Z16" s="96">
        <f>$B16*VLOOKUP($A16,Transpose_Avg_msg_youth!$O:$AA,9,FALSE)</f>
        <v>0</v>
      </c>
      <c r="AA16" s="96">
        <f>$B16*VLOOKUP($A16,Transpose_Avg_msg_youth!$O:$AA,10,FALSE)</f>
        <v>0</v>
      </c>
      <c r="AB16" s="96">
        <f>$B16*VLOOKUP($A16,Transpose_Avg_msg_youth!$O:$AA,11,FALSE)</f>
        <v>0</v>
      </c>
      <c r="AC16" s="96">
        <f>$B16*VLOOKUP($A16,Transpose_Avg_msg_youth!$O:$AA,12,FALSE)</f>
        <v>0</v>
      </c>
      <c r="AD16" s="96">
        <f>$B16*VLOOKUP($A16,Transpose_Avg_msg_youth!$O:$AA,13,FALSE)</f>
        <v>0</v>
      </c>
    </row>
    <row r="17" spans="1:30" ht="15">
      <c r="A17" s="27" t="s">
        <v>293</v>
      </c>
      <c r="B17" s="95">
        <v>0.428</v>
      </c>
      <c r="C17" s="27"/>
      <c r="D17" s="93"/>
      <c r="E17" s="96">
        <f>$B17*VLOOKUP($A17,Transpose_Avg_msg_youth!$A:$M,2,FALSE)</f>
        <v>2.5850117188118356E-4</v>
      </c>
      <c r="F17" s="96">
        <f>$B17*VLOOKUP($A17,Transpose_Avg_msg_youth!$A:$M,3,FALSE)</f>
        <v>4.226287106983377E-4</v>
      </c>
      <c r="G17" s="96">
        <f>$B17*VLOOKUP($A17,Transpose_Avg_msg_youth!$A:$M,4,FALSE)</f>
        <v>0</v>
      </c>
      <c r="H17" s="96">
        <f>$B17*VLOOKUP($A17,Transpose_Avg_msg_youth!$A:$M,5,FALSE)</f>
        <v>2.52594260927594E-4</v>
      </c>
      <c r="I17" s="96">
        <f>$B17*VLOOKUP($A17,Transpose_Avg_msg_youth!$A:$M,6,FALSE)</f>
        <v>9.215949349864522E-4</v>
      </c>
      <c r="J17" s="96">
        <f>$B17*VLOOKUP($A17,Transpose_Avg_msg_youth!$A:$M,7,FALSE)</f>
        <v>0.011189787200160702</v>
      </c>
      <c r="K17" s="96">
        <f>$B17*VLOOKUP($A17,Transpose_Avg_msg_youth!$A:$M,8,FALSE)</f>
        <v>0.005613829939475082</v>
      </c>
      <c r="L17" s="96">
        <f>$B17*VLOOKUP($A17,Transpose_Avg_msg_youth!$A:$M,9,FALSE)</f>
        <v>0</v>
      </c>
      <c r="M17" s="96">
        <f>$B17*VLOOKUP($A17,Transpose_Avg_msg_youth!$A:$M,10,FALSE)</f>
        <v>0.0018243819266837156</v>
      </c>
      <c r="N17" s="96">
        <f>$B17*VLOOKUP($A17,Transpose_Avg_msg_youth!$A:$M,11,FALSE)</f>
        <v>0.006673346560846553</v>
      </c>
      <c r="O17" s="96">
        <f>$B17*VLOOKUP($A17,Transpose_Avg_msg_youth!$A:$M,12,FALSE)</f>
        <v>2.1814679036360912E-4</v>
      </c>
      <c r="P17" s="96">
        <f>$B17*VLOOKUP($A17,Transpose_Avg_msg_youth!$A:$M,13,FALSE)</f>
        <v>0</v>
      </c>
      <c r="Q17" s="96"/>
      <c r="R17" s="96"/>
      <c r="S17" s="96">
        <f>$B17*VLOOKUP($A17,Transpose_Avg_msg_youth!$O:$AA,2,FALSE)</f>
        <v>0</v>
      </c>
      <c r="T17" s="96">
        <f>$B17*VLOOKUP($A17,Transpose_Avg_msg_youth!$O:$AA,3,FALSE)</f>
        <v>0</v>
      </c>
      <c r="U17" s="96">
        <f>$B17*VLOOKUP($A17,Transpose_Avg_msg_youth!$O:$AA,4,FALSE)</f>
        <v>0</v>
      </c>
      <c r="V17" s="96">
        <f>$B17*VLOOKUP($A17,Transpose_Avg_msg_youth!$O:$AA,5,FALSE)</f>
        <v>0</v>
      </c>
      <c r="W17" s="96">
        <f>$B17*VLOOKUP($A17,Transpose_Avg_msg_youth!$O:$AA,6,FALSE)</f>
        <v>0</v>
      </c>
      <c r="X17" s="96">
        <f>$B17*VLOOKUP($A17,Transpose_Avg_msg_youth!$O:$AA,7,FALSE)</f>
        <v>0</v>
      </c>
      <c r="Y17" s="96">
        <f>$B17*VLOOKUP($A17,Transpose_Avg_msg_youth!$O:$AA,8,FALSE)</f>
        <v>0</v>
      </c>
      <c r="Z17" s="96">
        <f>$B17*VLOOKUP($A17,Transpose_Avg_msg_youth!$O:$AA,9,FALSE)</f>
        <v>0</v>
      </c>
      <c r="AA17" s="96">
        <f>$B17*VLOOKUP($A17,Transpose_Avg_msg_youth!$O:$AA,10,FALSE)</f>
        <v>0.0389090909090909</v>
      </c>
      <c r="AB17" s="96">
        <f>$B17*VLOOKUP($A17,Transpose_Avg_msg_youth!$O:$AA,11,FALSE)</f>
        <v>0</v>
      </c>
      <c r="AC17" s="96">
        <f>$B17*VLOOKUP($A17,Transpose_Avg_msg_youth!$O:$AA,12,FALSE)</f>
        <v>0</v>
      </c>
      <c r="AD17" s="96">
        <f>$B17*VLOOKUP($A17,Transpose_Avg_msg_youth!$O:$AA,13,FALSE)</f>
        <v>0</v>
      </c>
    </row>
    <row r="18" spans="1:30" ht="15">
      <c r="A18" s="27" t="s">
        <v>305</v>
      </c>
      <c r="B18" s="95">
        <v>-0.0669</v>
      </c>
      <c r="C18" s="27"/>
      <c r="D18" s="93"/>
      <c r="E18" s="96">
        <f>$B18*VLOOKUP($A18,Transpose_Avg_msg_youth!$A:$M,2,FALSE)</f>
        <v>-2.0108418830334294E-4</v>
      </c>
      <c r="F18" s="96">
        <f>$B18*VLOOKUP($A18,Transpose_Avg_msg_youth!$A:$M,3,FALSE)</f>
        <v>0</v>
      </c>
      <c r="G18" s="96">
        <f>$B18*VLOOKUP($A18,Transpose_Avg_msg_youth!$A:$M,4,FALSE)</f>
        <v>0</v>
      </c>
      <c r="H18" s="96">
        <f>$B18*VLOOKUP($A18,Transpose_Avg_msg_youth!$A:$M,5,FALSE)</f>
        <v>0</v>
      </c>
      <c r="I18" s="96">
        <f>$B18*VLOOKUP($A18,Transpose_Avg_msg_youth!$A:$M,6,FALSE)</f>
        <v>-1.5149456521739142E-5</v>
      </c>
      <c r="J18" s="96">
        <f>$B18*VLOOKUP($A18,Transpose_Avg_msg_youth!$A:$M,7,FALSE)</f>
        <v>-2.403243637292499E-4</v>
      </c>
      <c r="K18" s="96">
        <f>$B18*VLOOKUP($A18,Transpose_Avg_msg_youth!$A:$M,8,FALSE)</f>
        <v>0</v>
      </c>
      <c r="L18" s="96">
        <f>$B18*VLOOKUP($A18,Transpose_Avg_msg_youth!$A:$M,9,FALSE)</f>
        <v>0</v>
      </c>
      <c r="M18" s="96">
        <f>$B18*VLOOKUP($A18,Transpose_Avg_msg_youth!$A:$M,10,FALSE)</f>
        <v>-8.432618798507553E-4</v>
      </c>
      <c r="N18" s="96">
        <f>$B18*VLOOKUP($A18,Transpose_Avg_msg_youth!$A:$M,11,FALSE)</f>
        <v>-0.00262409136002886</v>
      </c>
      <c r="O18" s="96">
        <f>$B18*VLOOKUP($A18,Transpose_Avg_msg_youth!$A:$M,12,FALSE)</f>
        <v>-1.2459974834069158E-4</v>
      </c>
      <c r="P18" s="96">
        <f>$B18*VLOOKUP($A18,Transpose_Avg_msg_youth!$A:$M,13,FALSE)</f>
        <v>-4.268390658065171E-4</v>
      </c>
      <c r="Q18" s="96"/>
      <c r="R18" s="96"/>
      <c r="S18" s="96">
        <f>$B18*VLOOKUP($A18,Transpose_Avg_msg_youth!$O:$AA,2,FALSE)</f>
        <v>0</v>
      </c>
      <c r="T18" s="96">
        <f>$B18*VLOOKUP($A18,Transpose_Avg_msg_youth!$O:$AA,3,FALSE)</f>
        <v>0</v>
      </c>
      <c r="U18" s="96">
        <f>$B18*VLOOKUP($A18,Transpose_Avg_msg_youth!$O:$AA,4,FALSE)</f>
        <v>0</v>
      </c>
      <c r="V18" s="96">
        <f>$B18*VLOOKUP($A18,Transpose_Avg_msg_youth!$O:$AA,5,FALSE)</f>
        <v>0</v>
      </c>
      <c r="W18" s="96">
        <f>$B18*VLOOKUP($A18,Transpose_Avg_msg_youth!$O:$AA,6,FALSE)</f>
        <v>0</v>
      </c>
      <c r="X18" s="96">
        <f>$B18*VLOOKUP($A18,Transpose_Avg_msg_youth!$O:$AA,7,FALSE)</f>
        <v>0</v>
      </c>
      <c r="Y18" s="96">
        <f>$B18*VLOOKUP($A18,Transpose_Avg_msg_youth!$O:$AA,8,FALSE)</f>
        <v>0</v>
      </c>
      <c r="Z18" s="96">
        <f>$B18*VLOOKUP($A18,Transpose_Avg_msg_youth!$O:$AA,9,FALSE)</f>
        <v>0</v>
      </c>
      <c r="AA18" s="96">
        <f>$B18*VLOOKUP($A18,Transpose_Avg_msg_youth!$O:$AA,10,FALSE)</f>
        <v>0</v>
      </c>
      <c r="AB18" s="96">
        <f>$B18*VLOOKUP($A18,Transpose_Avg_msg_youth!$O:$AA,11,FALSE)</f>
        <v>0</v>
      </c>
      <c r="AC18" s="96">
        <f>$B18*VLOOKUP($A18,Transpose_Avg_msg_youth!$O:$AA,12,FALSE)</f>
        <v>0</v>
      </c>
      <c r="AD18" s="96">
        <f>$B18*VLOOKUP($A18,Transpose_Avg_msg_youth!$O:$AA,13,FALSE)</f>
        <v>-0.0022299999999999976</v>
      </c>
    </row>
    <row r="19" spans="1:30" ht="15">
      <c r="A19" s="27" t="s">
        <v>306</v>
      </c>
      <c r="B19" s="95">
        <v>-0.0236</v>
      </c>
      <c r="C19" s="27"/>
      <c r="D19" s="93"/>
      <c r="E19" s="96">
        <f>$B19*VLOOKUP($A19,Transpose_Avg_msg_youth!$A:$M,2,FALSE)</f>
        <v>-3.8824900261988506E-4</v>
      </c>
      <c r="F19" s="96">
        <f>$B19*VLOOKUP($A19,Transpose_Avg_msg_youth!$A:$M,3,FALSE)</f>
        <v>-1.0049987340463441E-4</v>
      </c>
      <c r="G19" s="96">
        <f>$B19*VLOOKUP($A19,Transpose_Avg_msg_youth!$A:$M,4,FALSE)</f>
        <v>-1.2364977379531294E-4</v>
      </c>
      <c r="H19" s="96">
        <f>$B19*VLOOKUP($A19,Transpose_Avg_msg_youth!$A:$M,5,FALSE)</f>
        <v>-2.977136647843421E-4</v>
      </c>
      <c r="I19" s="96">
        <f>$B19*VLOOKUP($A19,Transpose_Avg_msg_youth!$A:$M,6,FALSE)</f>
        <v>-1.1820117410279006E-4</v>
      </c>
      <c r="J19" s="96">
        <f>$B19*VLOOKUP($A19,Transpose_Avg_msg_youth!$A:$M,7,FALSE)</f>
        <v>-4.5293134112501935E-4</v>
      </c>
      <c r="K19" s="96">
        <f>$B19*VLOOKUP($A19,Transpose_Avg_msg_youth!$A:$M,8,FALSE)</f>
        <v>-0.0015297822708739161</v>
      </c>
      <c r="L19" s="96">
        <f>$B19*VLOOKUP($A19,Transpose_Avg_msg_youth!$A:$M,9,FALSE)</f>
        <v>-1.566237642717907E-4</v>
      </c>
      <c r="M19" s="96">
        <f>$B19*VLOOKUP($A19,Transpose_Avg_msg_youth!$A:$M,10,FALSE)</f>
        <v>-5.988925403237192E-4</v>
      </c>
      <c r="N19" s="96">
        <f>$B19*VLOOKUP($A19,Transpose_Avg_msg_youth!$A:$M,11,FALSE)</f>
        <v>-1.4047619047619043E-4</v>
      </c>
      <c r="O19" s="96">
        <f>$B19*VLOOKUP($A19,Transpose_Avg_msg_youth!$A:$M,12,FALSE)</f>
        <v>-7.164054903356798E-5</v>
      </c>
      <c r="P19" s="96">
        <f>$B19*VLOOKUP($A19,Transpose_Avg_msg_youth!$A:$M,13,FALSE)</f>
        <v>-6.014336595870172E-4</v>
      </c>
      <c r="Q19" s="96"/>
      <c r="R19" s="96"/>
      <c r="S19" s="96">
        <f>$B19*VLOOKUP($A19,Transpose_Avg_msg_youth!$O:$AA,2,FALSE)</f>
        <v>-2.100890207715133E-4</v>
      </c>
      <c r="T19" s="96">
        <f>$B19*VLOOKUP($A19,Transpose_Avg_msg_youth!$O:$AA,3,FALSE)</f>
        <v>-1.7924050632911394E-4</v>
      </c>
      <c r="U19" s="96">
        <f>$B19*VLOOKUP($A19,Transpose_Avg_msg_youth!$O:$AA,4,FALSE)</f>
        <v>-3.6307692307692343E-4</v>
      </c>
      <c r="V19" s="96">
        <f>$B19*VLOOKUP($A19,Transpose_Avg_msg_youth!$O:$AA,5,FALSE)</f>
        <v>0</v>
      </c>
      <c r="W19" s="96">
        <f>$B19*VLOOKUP($A19,Transpose_Avg_msg_youth!$O:$AA,6,FALSE)</f>
        <v>-2.1261261261261265E-4</v>
      </c>
      <c r="X19" s="96">
        <f>$B19*VLOOKUP($A19,Transpose_Avg_msg_youth!$O:$AA,7,FALSE)</f>
        <v>0</v>
      </c>
      <c r="Y19" s="96">
        <f>$B19*VLOOKUP($A19,Transpose_Avg_msg_youth!$O:$AA,8,FALSE)</f>
        <v>-0.0010727272727272738</v>
      </c>
      <c r="Z19" s="96">
        <f>$B19*VLOOKUP($A19,Transpose_Avg_msg_youth!$O:$AA,9,FALSE)</f>
        <v>0</v>
      </c>
      <c r="AA19" s="96">
        <f>$B19*VLOOKUP($A19,Transpose_Avg_msg_youth!$O:$AA,10,FALSE)</f>
        <v>0</v>
      </c>
      <c r="AB19" s="96">
        <f>$B19*VLOOKUP($A19,Transpose_Avg_msg_youth!$O:$AA,11,FALSE)</f>
        <v>0</v>
      </c>
      <c r="AC19" s="96">
        <f>$B19*VLOOKUP($A19,Transpose_Avg_msg_youth!$O:$AA,12,FALSE)</f>
        <v>0</v>
      </c>
      <c r="AD19" s="96">
        <f>$B19*VLOOKUP($A19,Transpose_Avg_msg_youth!$O:$AA,13,FALSE)</f>
        <v>0</v>
      </c>
    </row>
    <row r="20" spans="1:30" ht="15">
      <c r="A20" s="27" t="s">
        <v>307</v>
      </c>
      <c r="B20" s="95">
        <v>0.264</v>
      </c>
      <c r="C20" s="27"/>
      <c r="D20" s="93"/>
      <c r="E20" s="96">
        <f>$B20*VLOOKUP($A20,Transpose_Avg_msg_youth!$A:$M,2,FALSE)</f>
        <v>1.2574525290240805E-4</v>
      </c>
      <c r="F20" s="96">
        <f>$B20*VLOOKUP($A20,Transpose_Avg_msg_youth!$A:$M,3,FALSE)</f>
        <v>1.4767774723381126E-4</v>
      </c>
      <c r="G20" s="96">
        <f>$B20*VLOOKUP($A20,Transpose_Avg_msg_youth!$A:$M,4,FALSE)</f>
        <v>0</v>
      </c>
      <c r="H20" s="96">
        <f>$B20*VLOOKUP($A20,Transpose_Avg_msg_youth!$A:$M,5,FALSE)</f>
        <v>8.593749999999991E-5</v>
      </c>
      <c r="I20" s="96">
        <f>$B20*VLOOKUP($A20,Transpose_Avg_msg_youth!$A:$M,6,FALSE)</f>
        <v>0</v>
      </c>
      <c r="J20" s="96">
        <f>$B20*VLOOKUP($A20,Transpose_Avg_msg_youth!$A:$M,7,FALSE)</f>
        <v>0.0037558704453441337</v>
      </c>
      <c r="K20" s="96">
        <f>$B20*VLOOKUP($A20,Transpose_Avg_msg_youth!$A:$M,8,FALSE)</f>
        <v>0.007929624958453493</v>
      </c>
      <c r="L20" s="96">
        <f>$B20*VLOOKUP($A20,Transpose_Avg_msg_youth!$A:$M,9,FALSE)</f>
        <v>0</v>
      </c>
      <c r="M20" s="96">
        <f>$B20*VLOOKUP($A20,Transpose_Avg_msg_youth!$A:$M,10,FALSE)</f>
        <v>3.0555555555555625E-4</v>
      </c>
      <c r="N20" s="96">
        <f>$B20*VLOOKUP($A20,Transpose_Avg_msg_youth!$A:$M,11,FALSE)</f>
        <v>0</v>
      </c>
      <c r="O20" s="96">
        <f>$B20*VLOOKUP($A20,Transpose_Avg_msg_youth!$A:$M,12,FALSE)</f>
        <v>0</v>
      </c>
      <c r="P20" s="96">
        <f>$B20*VLOOKUP($A20,Transpose_Avg_msg_youth!$A:$M,13,FALSE)</f>
        <v>0.002487964978470502</v>
      </c>
      <c r="Q20" s="96"/>
      <c r="R20" s="96"/>
      <c r="S20" s="96">
        <f>$B20*VLOOKUP($A20,Transpose_Avg_msg_youth!$O:$AA,2,FALSE)</f>
        <v>7.833827893175064E-4</v>
      </c>
      <c r="T20" s="96">
        <f>$B20*VLOOKUP($A20,Transpose_Avg_msg_youth!$O:$AA,3,FALSE)</f>
        <v>6.683544303797461E-4</v>
      </c>
      <c r="U20" s="96">
        <f>$B20*VLOOKUP($A20,Transpose_Avg_msg_youth!$O:$AA,4,FALSE)</f>
        <v>0.0010153846153846163</v>
      </c>
      <c r="V20" s="96">
        <f>$B20*VLOOKUP($A20,Transpose_Avg_msg_youth!$O:$AA,5,FALSE)</f>
        <v>0</v>
      </c>
      <c r="W20" s="96">
        <f>$B20*VLOOKUP($A20,Transpose_Avg_msg_youth!$O:$AA,6,FALSE)</f>
        <v>0</v>
      </c>
      <c r="X20" s="96">
        <f>$B20*VLOOKUP($A20,Transpose_Avg_msg_youth!$O:$AA,7,FALSE)</f>
        <v>0</v>
      </c>
      <c r="Y20" s="96">
        <f>$B20*VLOOKUP($A20,Transpose_Avg_msg_youth!$O:$AA,8,FALSE)</f>
        <v>0.012000000000000012</v>
      </c>
      <c r="Z20" s="96">
        <f>$B20*VLOOKUP($A20,Transpose_Avg_msg_youth!$O:$AA,9,FALSE)</f>
        <v>0</v>
      </c>
      <c r="AA20" s="96">
        <f>$B20*VLOOKUP($A20,Transpose_Avg_msg_youth!$O:$AA,10,FALSE)</f>
        <v>0</v>
      </c>
      <c r="AB20" s="96">
        <f>$B20*VLOOKUP($A20,Transpose_Avg_msg_youth!$O:$AA,11,FALSE)</f>
        <v>0</v>
      </c>
      <c r="AC20" s="96">
        <f>$B20*VLOOKUP($A20,Transpose_Avg_msg_youth!$O:$AA,12,FALSE)</f>
        <v>0</v>
      </c>
      <c r="AD20" s="96">
        <f>$B20*VLOOKUP($A20,Transpose_Avg_msg_youth!$O:$AA,13,FALSE)</f>
        <v>0</v>
      </c>
    </row>
    <row r="21" spans="1:30" ht="15">
      <c r="A21" s="27" t="s">
        <v>308</v>
      </c>
      <c r="B21" s="95">
        <v>-0.178</v>
      </c>
      <c r="C21" s="27"/>
      <c r="D21" s="93"/>
      <c r="E21" s="96">
        <f>$B21*VLOOKUP($A21,Transpose_Avg_msg_youth!$A:$M,2,FALSE)</f>
        <v>-0.15547411166478198</v>
      </c>
      <c r="F21" s="96">
        <f>$B21*VLOOKUP($A21,Transpose_Avg_msg_youth!$A:$M,3,FALSE)</f>
        <v>-0.16653556537293263</v>
      </c>
      <c r="G21" s="96">
        <f>$B21*VLOOKUP($A21,Transpose_Avg_msg_youth!$A:$M,4,FALSE)</f>
        <v>-0.1722495653156991</v>
      </c>
      <c r="H21" s="96">
        <f>$B21*VLOOKUP($A21,Transpose_Avg_msg_youth!$A:$M,5,FALSE)</f>
        <v>-0.17016314446290473</v>
      </c>
      <c r="I21" s="96">
        <f>$B21*VLOOKUP($A21,Transpose_Avg_msg_youth!$A:$M,6,FALSE)</f>
        <v>-0.15933146990405583</v>
      </c>
      <c r="J21" s="96">
        <f>$B21*VLOOKUP($A21,Transpose_Avg_msg_youth!$A:$M,7,FALSE)</f>
        <v>-0.15324679351528014</v>
      </c>
      <c r="K21" s="96">
        <f>$B21*VLOOKUP($A21,Transpose_Avg_msg_youth!$A:$M,8,FALSE)</f>
        <v>-0.16119232145671084</v>
      </c>
      <c r="L21" s="96">
        <f>$B21*VLOOKUP($A21,Transpose_Avg_msg_youth!$A:$M,9,FALSE)</f>
        <v>-0.14870879724198016</v>
      </c>
      <c r="M21" s="96">
        <f>$B21*VLOOKUP($A21,Transpose_Avg_msg_youth!$A:$M,10,FALSE)</f>
        <v>-0.12655921024612843</v>
      </c>
      <c r="N21" s="96">
        <f>$B21*VLOOKUP($A21,Transpose_Avg_msg_youth!$A:$M,11,FALSE)</f>
        <v>-0.07883803448013978</v>
      </c>
      <c r="O21" s="96">
        <f>$B21*VLOOKUP($A21,Transpose_Avg_msg_youth!$A:$M,12,FALSE)</f>
        <v>-0.16596385423978594</v>
      </c>
      <c r="P21" s="96">
        <f>$B21*VLOOKUP($A21,Transpose_Avg_msg_youth!$A:$M,13,FALSE)</f>
        <v>-0.17050329422856297</v>
      </c>
      <c r="Q21" s="96"/>
      <c r="R21" s="96"/>
      <c r="S21" s="96">
        <f>$B21*VLOOKUP($A21,Transpose_Avg_msg_youth!$O:$AA,2,FALSE)</f>
        <v>-0.16373887240356078</v>
      </c>
      <c r="T21" s="96">
        <f>$B21*VLOOKUP($A21,Transpose_Avg_msg_youth!$O:$AA,3,FALSE)</f>
        <v>-0.17529620253164566</v>
      </c>
      <c r="U21" s="96">
        <f>$B21*VLOOKUP($A21,Transpose_Avg_msg_youth!$O:$AA,4,FALSE)</f>
        <v>-0.178</v>
      </c>
      <c r="V21" s="96">
        <f>$B21*VLOOKUP($A21,Transpose_Avg_msg_youth!$O:$AA,5,FALSE)</f>
        <v>-0.16586363636363638</v>
      </c>
      <c r="W21" s="96">
        <f>$B21*VLOOKUP($A21,Transpose_Avg_msg_youth!$O:$AA,6,FALSE)</f>
        <v>-0.14592792792792794</v>
      </c>
      <c r="X21" s="96">
        <f>$B21*VLOOKUP($A21,Transpose_Avg_msg_youth!$O:$AA,7,FALSE)</f>
        <v>-0.13503448275862062</v>
      </c>
      <c r="Y21" s="96">
        <f>$B21*VLOOKUP($A21,Transpose_Avg_msg_youth!$O:$AA,8,FALSE)</f>
        <v>-0.16990909090909098</v>
      </c>
      <c r="Z21" s="96">
        <f>$B21*VLOOKUP($A21,Transpose_Avg_msg_youth!$O:$AA,9,FALSE)</f>
        <v>-0.12323076923076916</v>
      </c>
      <c r="AA21" s="96">
        <f>$B21*VLOOKUP($A21,Transpose_Avg_msg_youth!$O:$AA,10,FALSE)</f>
        <v>-0.178</v>
      </c>
      <c r="AB21" s="96">
        <f>$B21*VLOOKUP($A21,Transpose_Avg_msg_youth!$O:$AA,11,FALSE)</f>
        <v>0</v>
      </c>
      <c r="AC21" s="96">
        <f>$B21*VLOOKUP($A21,Transpose_Avg_msg_youth!$O:$AA,12,FALSE)</f>
        <v>-0.178</v>
      </c>
      <c r="AD21" s="96">
        <f>$B21*VLOOKUP($A21,Transpose_Avg_msg_youth!$O:$AA,13,FALSE)</f>
        <v>-0.178</v>
      </c>
    </row>
    <row r="22" spans="1:30" ht="15">
      <c r="A22" s="27" t="s">
        <v>317</v>
      </c>
      <c r="B22" s="95">
        <v>0.451</v>
      </c>
      <c r="C22" s="27"/>
      <c r="D22" s="93"/>
      <c r="E22" s="96">
        <f>$B22*VLOOKUP($A22,Transpose_Avg_msg_youth!$A:$M,2,FALSE)</f>
        <v>0</v>
      </c>
      <c r="F22" s="96">
        <f>$B22*VLOOKUP($A22,Transpose_Avg_msg_youth!$A:$M,3,FALSE)</f>
        <v>0</v>
      </c>
      <c r="G22" s="96">
        <f>$B22*VLOOKUP($A22,Transpose_Avg_msg_youth!$A:$M,4,FALSE)</f>
        <v>0</v>
      </c>
      <c r="H22" s="96">
        <f>$B22*VLOOKUP($A22,Transpose_Avg_msg_youth!$A:$M,5,FALSE)</f>
        <v>0</v>
      </c>
      <c r="I22" s="96">
        <f>$B22*VLOOKUP($A22,Transpose_Avg_msg_youth!$A:$M,6,FALSE)</f>
        <v>2.3162747025610005E-4</v>
      </c>
      <c r="J22" s="96">
        <f>$B22*VLOOKUP($A22,Transpose_Avg_msg_youth!$A:$M,7,FALSE)</f>
        <v>0</v>
      </c>
      <c r="K22" s="96">
        <f>$B22*VLOOKUP($A22,Transpose_Avg_msg_youth!$A:$M,8,FALSE)</f>
        <v>9.890350877192978E-4</v>
      </c>
      <c r="L22" s="96">
        <f>$B22*VLOOKUP($A22,Transpose_Avg_msg_youth!$A:$M,9,FALSE)</f>
        <v>5.219907407407419E-4</v>
      </c>
      <c r="M22" s="96">
        <f>$B22*VLOOKUP($A22,Transpose_Avg_msg_youth!$A:$M,10,FALSE)</f>
        <v>0</v>
      </c>
      <c r="N22" s="96">
        <f>$B22*VLOOKUP($A22,Transpose_Avg_msg_youth!$A:$M,11,FALSE)</f>
        <v>0</v>
      </c>
      <c r="O22" s="96">
        <f>$B22*VLOOKUP($A22,Transpose_Avg_msg_youth!$A:$M,12,FALSE)</f>
        <v>2.0055996698542804E-4</v>
      </c>
      <c r="P22" s="96">
        <f>$B22*VLOOKUP($A22,Transpose_Avg_msg_youth!$A:$M,13,FALSE)</f>
        <v>6.924583051611454E-4</v>
      </c>
      <c r="Q22" s="96"/>
      <c r="R22" s="96"/>
      <c r="S22" s="96">
        <f>$B22*VLOOKUP($A22,Transpose_Avg_msg_youth!$O:$AA,2,FALSE)</f>
        <v>0</v>
      </c>
      <c r="T22" s="96">
        <f>$B22*VLOOKUP($A22,Transpose_Avg_msg_youth!$O:$AA,3,FALSE)</f>
        <v>0</v>
      </c>
      <c r="U22" s="96">
        <f>$B22*VLOOKUP($A22,Transpose_Avg_msg_youth!$O:$AA,4,FALSE)</f>
        <v>0</v>
      </c>
      <c r="V22" s="96">
        <f>$B22*VLOOKUP($A22,Transpose_Avg_msg_youth!$O:$AA,5,FALSE)</f>
        <v>0</v>
      </c>
      <c r="W22" s="96">
        <f>$B22*VLOOKUP($A22,Transpose_Avg_msg_youth!$O:$AA,6,FALSE)</f>
        <v>0</v>
      </c>
      <c r="X22" s="96">
        <f>$B22*VLOOKUP($A22,Transpose_Avg_msg_youth!$O:$AA,7,FALSE)</f>
        <v>0</v>
      </c>
      <c r="Y22" s="96">
        <f>$B22*VLOOKUP($A22,Transpose_Avg_msg_youth!$O:$AA,8,FALSE)</f>
        <v>0.020500000000000018</v>
      </c>
      <c r="Z22" s="96">
        <f>$B22*VLOOKUP($A22,Transpose_Avg_msg_youth!$O:$AA,9,FALSE)</f>
        <v>0</v>
      </c>
      <c r="AA22" s="96">
        <f>$B22*VLOOKUP($A22,Transpose_Avg_msg_youth!$O:$AA,10,FALSE)</f>
        <v>0</v>
      </c>
      <c r="AB22" s="96">
        <f>$B22*VLOOKUP($A22,Transpose_Avg_msg_youth!$O:$AA,11,FALSE)</f>
        <v>0</v>
      </c>
      <c r="AC22" s="96">
        <f>$B22*VLOOKUP($A22,Transpose_Avg_msg_youth!$O:$AA,12,FALSE)</f>
        <v>0</v>
      </c>
      <c r="AD22" s="96">
        <f>$B22*VLOOKUP($A22,Transpose_Avg_msg_youth!$O:$AA,13,FALSE)</f>
        <v>0</v>
      </c>
    </row>
    <row r="23" spans="1:30" ht="15">
      <c r="A23" s="27" t="s">
        <v>318</v>
      </c>
      <c r="B23" s="95">
        <v>-2.426</v>
      </c>
      <c r="C23" s="27"/>
      <c r="D23" s="93"/>
      <c r="E23" s="96">
        <f>$B23*VLOOKUP($A23,Transpose_Avg_msg_youth!$A:$M,2,FALSE)</f>
        <v>-0.562761710846769</v>
      </c>
      <c r="F23" s="96">
        <f>$B23*VLOOKUP($A23,Transpose_Avg_msg_youth!$A:$M,3,FALSE)</f>
        <v>-0.310613940074799</v>
      </c>
      <c r="G23" s="96">
        <f>$B23*VLOOKUP($A23,Transpose_Avg_msg_youth!$A:$M,4,FALSE)</f>
        <v>-0.830458869036378</v>
      </c>
      <c r="H23" s="96">
        <f>$B23*VLOOKUP($A23,Transpose_Avg_msg_youth!$A:$M,5,FALSE)</f>
        <v>-0.4792724559096712</v>
      </c>
      <c r="I23" s="96">
        <f>$B23*VLOOKUP($A23,Transpose_Avg_msg_youth!$A:$M,6,FALSE)</f>
        <v>-0.8379202741974829</v>
      </c>
      <c r="J23" s="96">
        <f>$B23*VLOOKUP($A23,Transpose_Avg_msg_youth!$A:$M,7,FALSE)</f>
        <v>-0.44827868743856486</v>
      </c>
      <c r="K23" s="96">
        <f>$B23*VLOOKUP($A23,Transpose_Avg_msg_youth!$A:$M,8,FALSE)</f>
        <v>-0.5241372105462209</v>
      </c>
      <c r="L23" s="96">
        <f>$B23*VLOOKUP($A23,Transpose_Avg_msg_youth!$A:$M,9,FALSE)</f>
        <v>-0.7695438302966592</v>
      </c>
      <c r="M23" s="96">
        <f>$B23*VLOOKUP($A23,Transpose_Avg_msg_youth!$A:$M,10,FALSE)</f>
        <v>-0.4317893861586213</v>
      </c>
      <c r="N23" s="96">
        <f>$B23*VLOOKUP($A23,Transpose_Avg_msg_youth!$A:$M,11,FALSE)</f>
        <v>-0.24214987559954668</v>
      </c>
      <c r="O23" s="96">
        <f>$B23*VLOOKUP($A23,Transpose_Avg_msg_youth!$A:$M,12,FALSE)</f>
        <v>-0.10762940207022147</v>
      </c>
      <c r="P23" s="96">
        <f>$B23*VLOOKUP($A23,Transpose_Avg_msg_youth!$A:$M,13,FALSE)</f>
        <v>-0.8847385648066689</v>
      </c>
      <c r="Q23" s="96"/>
      <c r="R23" s="96"/>
      <c r="S23" s="96">
        <f>$B23*VLOOKUP($A23,Transpose_Avg_msg_youth!$O:$AA,2,FALSE)</f>
        <v>-0.7846706231453998</v>
      </c>
      <c r="T23" s="96">
        <f>$B23*VLOOKUP($A23,Transpose_Avg_msg_youth!$O:$AA,3,FALSE)</f>
        <v>-0.9274075949367083</v>
      </c>
      <c r="U23" s="96">
        <f>$B23*VLOOKUP($A23,Transpose_Avg_msg_youth!$O:$AA,4,FALSE)</f>
        <v>-0.8397692307692304</v>
      </c>
      <c r="V23" s="96">
        <f>$B23*VLOOKUP($A23,Transpose_Avg_msg_youth!$O:$AA,5,FALSE)</f>
        <v>-0.22054545454545454</v>
      </c>
      <c r="W23" s="96">
        <f>$B23*VLOOKUP($A23,Transpose_Avg_msg_youth!$O:$AA,6,FALSE)</f>
        <v>-1.070936936936936</v>
      </c>
      <c r="X23" s="96">
        <f>$B23*VLOOKUP($A23,Transpose_Avg_msg_youth!$O:$AA,7,FALSE)</f>
        <v>-0.5019310344827589</v>
      </c>
      <c r="Y23" s="96">
        <f>$B23*VLOOKUP($A23,Transpose_Avg_msg_youth!$O:$AA,8,FALSE)</f>
        <v>-0.44109090909090953</v>
      </c>
      <c r="Z23" s="96">
        <f>$B23*VLOOKUP($A23,Transpose_Avg_msg_youth!$O:$AA,9,FALSE)</f>
        <v>-1.1196923076923089</v>
      </c>
      <c r="AA23" s="96">
        <f>$B23*VLOOKUP($A23,Transpose_Avg_msg_youth!$O:$AA,10,FALSE)</f>
        <v>-0.44109090909090953</v>
      </c>
      <c r="AB23" s="96">
        <f>$B23*VLOOKUP($A23,Transpose_Avg_msg_youth!$O:$AA,11,FALSE)</f>
        <v>0</v>
      </c>
      <c r="AC23" s="96">
        <f>$B23*VLOOKUP($A23,Transpose_Avg_msg_youth!$O:$AA,12,FALSE)</f>
        <v>-0.12252525252525251</v>
      </c>
      <c r="AD23" s="96">
        <f>$B23*VLOOKUP($A23,Transpose_Avg_msg_youth!$O:$AA,13,FALSE)</f>
        <v>-0.6469333333333341</v>
      </c>
    </row>
    <row r="24" spans="1:30" ht="15">
      <c r="A24" s="27" t="s">
        <v>319</v>
      </c>
      <c r="B24" s="95">
        <v>0.473</v>
      </c>
      <c r="C24" s="27"/>
      <c r="D24" s="93"/>
      <c r="E24" s="96">
        <f>$B24*VLOOKUP($A24,Transpose_Avg_msg_youth!$A:$M,2,FALSE)</f>
        <v>8.145788663303206E-4</v>
      </c>
      <c r="F24" s="96">
        <f>$B24*VLOOKUP($A24,Transpose_Avg_msg_youth!$A:$M,3,FALSE)</f>
        <v>1.8660518629727297E-4</v>
      </c>
      <c r="G24" s="96">
        <f>$B24*VLOOKUP($A24,Transpose_Avg_msg_youth!$A:$M,4,FALSE)</f>
        <v>0</v>
      </c>
      <c r="H24" s="96">
        <f>$B24*VLOOKUP($A24,Transpose_Avg_msg_youth!$A:$M,5,FALSE)</f>
        <v>3.9494874338624313E-4</v>
      </c>
      <c r="I24" s="96">
        <f>$B24*VLOOKUP($A24,Transpose_Avg_msg_youth!$A:$M,6,FALSE)</f>
        <v>1.8648235966396552E-4</v>
      </c>
      <c r="J24" s="96">
        <f>$B24*VLOOKUP($A24,Transpose_Avg_msg_youth!$A:$M,7,FALSE)</f>
        <v>0.0016423611111111098</v>
      </c>
      <c r="K24" s="96">
        <f>$B24*VLOOKUP($A24,Transpose_Avg_msg_youth!$A:$M,8,FALSE)</f>
        <v>0.0012329749103942656</v>
      </c>
      <c r="L24" s="96">
        <f>$B24*VLOOKUP($A24,Transpose_Avg_msg_youth!$A:$M,9,FALSE)</f>
        <v>0.00205671050039401</v>
      </c>
      <c r="M24" s="96">
        <f>$B24*VLOOKUP($A24,Transpose_Avg_msg_youth!$A:$M,10,FALSE)</f>
        <v>5.630952380952379E-4</v>
      </c>
      <c r="N24" s="96">
        <f>$B24*VLOOKUP($A24,Transpose_Avg_msg_youth!$A:$M,11,FALSE)</f>
        <v>0.0039814814814814825</v>
      </c>
      <c r="O24" s="96">
        <f>$B24*VLOOKUP($A24,Transpose_Avg_msg_youth!$A:$M,12,FALSE)</f>
        <v>4.493990021953782E-4</v>
      </c>
      <c r="P24" s="96">
        <f>$B24*VLOOKUP($A24,Transpose_Avg_msg_youth!$A:$M,13,FALSE)</f>
        <v>3.2442250372578265E-4</v>
      </c>
      <c r="Q24" s="96"/>
      <c r="R24" s="96"/>
      <c r="S24" s="96">
        <f>$B24*VLOOKUP($A24,Transpose_Avg_msg_youth!$O:$AA,2,FALSE)</f>
        <v>0</v>
      </c>
      <c r="T24" s="96">
        <f>$B24*VLOOKUP($A24,Transpose_Avg_msg_youth!$O:$AA,3,FALSE)</f>
        <v>0</v>
      </c>
      <c r="U24" s="96">
        <f>$B24*VLOOKUP($A24,Transpose_Avg_msg_youth!$O:$AA,4,FALSE)</f>
        <v>0</v>
      </c>
      <c r="V24" s="96">
        <f>$B24*VLOOKUP($A24,Transpose_Avg_msg_youth!$O:$AA,5,FALSE)</f>
        <v>0</v>
      </c>
      <c r="W24" s="96">
        <f>$B24*VLOOKUP($A24,Transpose_Avg_msg_youth!$O:$AA,6,FALSE)</f>
        <v>0</v>
      </c>
      <c r="X24" s="96">
        <f>$B24*VLOOKUP($A24,Transpose_Avg_msg_youth!$O:$AA,7,FALSE)</f>
        <v>0</v>
      </c>
      <c r="Y24" s="96">
        <f>$B24*VLOOKUP($A24,Transpose_Avg_msg_youth!$O:$AA,8,FALSE)</f>
        <v>0</v>
      </c>
      <c r="Z24" s="96">
        <f>$B24*VLOOKUP($A24,Transpose_Avg_msg_youth!$O:$AA,9,FALSE)</f>
        <v>0</v>
      </c>
      <c r="AA24" s="96">
        <f>$B24*VLOOKUP($A24,Transpose_Avg_msg_youth!$O:$AA,10,FALSE)</f>
        <v>0</v>
      </c>
      <c r="AB24" s="96">
        <f>$B24*VLOOKUP($A24,Transpose_Avg_msg_youth!$O:$AA,11,FALSE)</f>
        <v>0</v>
      </c>
      <c r="AC24" s="96">
        <f>$B24*VLOOKUP($A24,Transpose_Avg_msg_youth!$O:$AA,12,FALSE)</f>
        <v>0</v>
      </c>
      <c r="AD24" s="96">
        <f>$B24*VLOOKUP($A24,Transpose_Avg_msg_youth!$O:$AA,13,FALSE)</f>
        <v>0</v>
      </c>
    </row>
    <row r="25" spans="1:30" ht="15">
      <c r="A25" s="27" t="s">
        <v>316</v>
      </c>
      <c r="B25" s="95">
        <v>-0.286</v>
      </c>
      <c r="C25" s="27"/>
      <c r="D25" s="93"/>
      <c r="E25" s="96">
        <f>$B25*VLOOKUP($A25,Transpose_Avg_msg_youth!$A:$M,2,FALSE)</f>
        <v>-0.04080651925410231</v>
      </c>
      <c r="F25" s="96">
        <f>$B25*VLOOKUP($A25,Transpose_Avg_msg_youth!$A:$M,3,FALSE)</f>
        <v>-0.04424674427618673</v>
      </c>
      <c r="G25" s="96">
        <f>$B25*VLOOKUP($A25,Transpose_Avg_msg_youth!$A:$M,4,FALSE)</f>
        <v>-0.07395937822029584</v>
      </c>
      <c r="H25" s="96">
        <f>$B25*VLOOKUP($A25,Transpose_Avg_msg_youth!$A:$M,5,FALSE)</f>
        <v>-0.10354856278024972</v>
      </c>
      <c r="I25" s="96">
        <f>$B25*VLOOKUP($A25,Transpose_Avg_msg_youth!$A:$M,6,FALSE)</f>
        <v>-0.13210402354969275</v>
      </c>
      <c r="J25" s="96">
        <f>$B25*VLOOKUP($A25,Transpose_Avg_msg_youth!$A:$M,7,FALSE)</f>
        <v>-0.1381810699254823</v>
      </c>
      <c r="K25" s="96">
        <f>$B25*VLOOKUP($A25,Transpose_Avg_msg_youth!$A:$M,8,FALSE)</f>
        <v>-0.1193751795264803</v>
      </c>
      <c r="L25" s="96">
        <f>$B25*VLOOKUP($A25,Transpose_Avg_msg_youth!$A:$M,9,FALSE)</f>
        <v>-0.0918448735213046</v>
      </c>
      <c r="M25" s="96">
        <f>$B25*VLOOKUP($A25,Transpose_Avg_msg_youth!$A:$M,10,FALSE)</f>
        <v>-0.11201516926372171</v>
      </c>
      <c r="N25" s="96">
        <f>$B25*VLOOKUP($A25,Transpose_Avg_msg_youth!$A:$M,11,FALSE)</f>
        <v>-0.11796111981342229</v>
      </c>
      <c r="O25" s="96">
        <f>$B25*VLOOKUP($A25,Transpose_Avg_msg_youth!$A:$M,12,FALSE)</f>
        <v>-0.08019220748161622</v>
      </c>
      <c r="P25" s="96">
        <f>$B25*VLOOKUP($A25,Transpose_Avg_msg_youth!$A:$M,13,FALSE)</f>
        <v>-0.03932321886055591</v>
      </c>
      <c r="Q25" s="96"/>
      <c r="R25" s="96"/>
      <c r="S25" s="96">
        <f>$B25*VLOOKUP($A25,Transpose_Avg_msg_youth!$O:$AA,2,FALSE)</f>
        <v>-0.07637982195845687</v>
      </c>
      <c r="T25" s="96">
        <f>$B25*VLOOKUP($A25,Transpose_Avg_msg_youth!$O:$AA,3,FALSE)</f>
        <v>-0.08905822784810123</v>
      </c>
      <c r="U25" s="96">
        <f>$B25*VLOOKUP($A25,Transpose_Avg_msg_youth!$O:$AA,4,FALSE)</f>
        <v>-0.0814000000000001</v>
      </c>
      <c r="V25" s="96">
        <f>$B25*VLOOKUP($A25,Transpose_Avg_msg_youth!$O:$AA,5,FALSE)</f>
        <v>-0.12350000000000004</v>
      </c>
      <c r="W25" s="96">
        <f>$B25*VLOOKUP($A25,Transpose_Avg_msg_youth!$O:$AA,6,FALSE)</f>
        <v>-0.14171171171171154</v>
      </c>
      <c r="X25" s="96">
        <f>$B25*VLOOKUP($A25,Transpose_Avg_msg_youth!$O:$AA,7,FALSE)</f>
        <v>-0.039448275862069074</v>
      </c>
      <c r="Y25" s="96">
        <f>$B25*VLOOKUP($A25,Transpose_Avg_msg_youth!$O:$AA,8,FALSE)</f>
        <v>-0.16900000000000004</v>
      </c>
      <c r="Z25" s="96">
        <f>$B25*VLOOKUP($A25,Transpose_Avg_msg_youth!$O:$AA,9,FALSE)</f>
        <v>-0.07699999999999993</v>
      </c>
      <c r="AA25" s="96">
        <f>$B25*VLOOKUP($A25,Transpose_Avg_msg_youth!$O:$AA,10,FALSE)</f>
        <v>-0.25999999999999995</v>
      </c>
      <c r="AB25" s="96">
        <f>$B25*VLOOKUP($A25,Transpose_Avg_msg_youth!$O:$AA,11,FALSE)</f>
        <v>-0.286</v>
      </c>
      <c r="AC25" s="96">
        <f>$B25*VLOOKUP($A25,Transpose_Avg_msg_youth!$O:$AA,12,FALSE)</f>
        <v>-0.11555555555555552</v>
      </c>
      <c r="AD25" s="96">
        <f>$B25*VLOOKUP($A25,Transpose_Avg_msg_youth!$O:$AA,13,FALSE)</f>
        <v>-0.0286</v>
      </c>
    </row>
    <row r="26" spans="1:30" ht="15">
      <c r="A26" s="27" t="s">
        <v>329</v>
      </c>
      <c r="B26" s="95">
        <v>0.0282</v>
      </c>
      <c r="C26" s="27"/>
      <c r="D26" s="93"/>
      <c r="E26" s="96">
        <f>$B26*VLOOKUP($A26,Transpose_Avg_msg_youth!$A:$M,2,FALSE)</f>
        <v>3.4055488827470164E-4</v>
      </c>
      <c r="F26" s="96">
        <f>$B26*VLOOKUP($A26,Transpose_Avg_msg_youth!$A:$M,3,FALSE)</f>
        <v>0.0015200902821540182</v>
      </c>
      <c r="G26" s="96">
        <f>$B26*VLOOKUP($A26,Transpose_Avg_msg_youth!$A:$M,4,FALSE)</f>
        <v>0.0018895915670341678</v>
      </c>
      <c r="H26" s="96">
        <f>$B26*VLOOKUP($A26,Transpose_Avg_msg_youth!$A:$M,5,FALSE)</f>
        <v>0.0011031763052783516</v>
      </c>
      <c r="I26" s="96">
        <f>$B26*VLOOKUP($A26,Transpose_Avg_msg_youth!$A:$M,6,FALSE)</f>
        <v>0.0016736766725589723</v>
      </c>
      <c r="J26" s="96">
        <f>$B26*VLOOKUP($A26,Transpose_Avg_msg_youth!$A:$M,7,FALSE)</f>
        <v>0.0010371553801107813</v>
      </c>
      <c r="K26" s="96">
        <f>$B26*VLOOKUP($A26,Transpose_Avg_msg_youth!$A:$M,8,FALSE)</f>
        <v>0</v>
      </c>
      <c r="L26" s="96">
        <f>$B26*VLOOKUP($A26,Transpose_Avg_msg_youth!$A:$M,9,FALSE)</f>
        <v>0</v>
      </c>
      <c r="M26" s="96">
        <f>$B26*VLOOKUP($A26,Transpose_Avg_msg_youth!$A:$M,10,FALSE)</f>
        <v>1.227626540126539E-4</v>
      </c>
      <c r="N26" s="96">
        <f>$B26*VLOOKUP($A26,Transpose_Avg_msg_youth!$A:$M,11,FALSE)</f>
        <v>0</v>
      </c>
      <c r="O26" s="96">
        <f>$B26*VLOOKUP($A26,Transpose_Avg_msg_youth!$A:$M,12,FALSE)</f>
        <v>9.279126525173992E-4</v>
      </c>
      <c r="P26" s="96">
        <f>$B26*VLOOKUP($A26,Transpose_Avg_msg_youth!$A:$M,13,FALSE)</f>
        <v>0.004518479431637275</v>
      </c>
      <c r="Q26" s="96"/>
      <c r="R26" s="96"/>
      <c r="S26" s="96">
        <f>$B26*VLOOKUP($A26,Transpose_Avg_msg_youth!$O:$AA,2,FALSE)</f>
        <v>0</v>
      </c>
      <c r="T26" s="96">
        <f>$B26*VLOOKUP($A26,Transpose_Avg_msg_youth!$O:$AA,3,FALSE)</f>
        <v>0.004711898734177223</v>
      </c>
      <c r="U26" s="96">
        <f>$B26*VLOOKUP($A26,Transpose_Avg_msg_youth!$O:$AA,4,FALSE)</f>
        <v>7.592307692307686E-4</v>
      </c>
      <c r="V26" s="96">
        <f>$B26*VLOOKUP($A26,Transpose_Avg_msg_youth!$O:$AA,5,FALSE)</f>
        <v>0</v>
      </c>
      <c r="W26" s="96">
        <f>$B26*VLOOKUP($A26,Transpose_Avg_msg_youth!$O:$AA,6,FALSE)</f>
        <v>0.0025405405405405407</v>
      </c>
      <c r="X26" s="96">
        <f>$B26*VLOOKUP($A26,Transpose_Avg_msg_youth!$O:$AA,7,FALSE)</f>
        <v>0</v>
      </c>
      <c r="Y26" s="96">
        <f>$B26*VLOOKUP($A26,Transpose_Avg_msg_youth!$O:$AA,8,FALSE)</f>
        <v>0</v>
      </c>
      <c r="Z26" s="96">
        <f>$B26*VLOOKUP($A26,Transpose_Avg_msg_youth!$O:$AA,9,FALSE)</f>
        <v>0</v>
      </c>
      <c r="AA26" s="96">
        <f>$B26*VLOOKUP($A26,Transpose_Avg_msg_youth!$O:$AA,10,FALSE)</f>
        <v>0</v>
      </c>
      <c r="AB26" s="96">
        <f>$B26*VLOOKUP($A26,Transpose_Avg_msg_youth!$O:$AA,11,FALSE)</f>
        <v>0</v>
      </c>
      <c r="AC26" s="96">
        <f>$B26*VLOOKUP($A26,Transpose_Avg_msg_youth!$O:$AA,12,FALSE)</f>
        <v>8.545454545454544E-4</v>
      </c>
      <c r="AD26" s="96">
        <f>$B26*VLOOKUP($A26,Transpose_Avg_msg_youth!$O:$AA,13,FALSE)</f>
        <v>0</v>
      </c>
    </row>
    <row r="27" spans="1:30" ht="15">
      <c r="A27" s="27" t="s">
        <v>322</v>
      </c>
      <c r="B27" s="95">
        <v>-2.036</v>
      </c>
      <c r="C27" s="27"/>
      <c r="D27" s="93"/>
      <c r="E27" s="96">
        <f>$B27*VLOOKUP($A27,Transpose_Avg_msg_youth!$A:$M,2,FALSE)</f>
        <v>-0.09358796066432602</v>
      </c>
      <c r="F27" s="96">
        <f>$B27*VLOOKUP($A27,Transpose_Avg_msg_youth!$A:$M,3,FALSE)</f>
        <v>-0.13201608035531737</v>
      </c>
      <c r="G27" s="96">
        <f>$B27*VLOOKUP($A27,Transpose_Avg_msg_youth!$A:$M,4,FALSE)</f>
        <v>-0.043151690352491646</v>
      </c>
      <c r="H27" s="96">
        <f>$B27*VLOOKUP($A27,Transpose_Avg_msg_youth!$A:$M,5,FALSE)</f>
        <v>-0.07359710778420991</v>
      </c>
      <c r="I27" s="96">
        <f>$B27*VLOOKUP($A27,Transpose_Avg_msg_youth!$A:$M,6,FALSE)</f>
        <v>-0.11129424461692537</v>
      </c>
      <c r="J27" s="96">
        <f>$B27*VLOOKUP($A27,Transpose_Avg_msg_youth!$A:$M,7,FALSE)</f>
        <v>-0.13489564163303844</v>
      </c>
      <c r="K27" s="96">
        <f>$B27*VLOOKUP($A27,Transpose_Avg_msg_youth!$A:$M,8,FALSE)</f>
        <v>-0.11541609776467225</v>
      </c>
      <c r="L27" s="96">
        <f>$B27*VLOOKUP($A27,Transpose_Avg_msg_youth!$A:$M,9,FALSE)</f>
        <v>-0.20053958470491626</v>
      </c>
      <c r="M27" s="96">
        <f>$B27*VLOOKUP($A27,Transpose_Avg_msg_youth!$A:$M,10,FALSE)</f>
        <v>-0.2484438568005764</v>
      </c>
      <c r="N27" s="96">
        <f>$B27*VLOOKUP($A27,Transpose_Avg_msg_youth!$A:$M,11,FALSE)</f>
        <v>-0.37735680187259235</v>
      </c>
      <c r="O27" s="96">
        <f>$B27*VLOOKUP($A27,Transpose_Avg_msg_youth!$A:$M,12,FALSE)</f>
        <v>-0.07384669923681263</v>
      </c>
      <c r="P27" s="96">
        <f>$B27*VLOOKUP($A27,Transpose_Avg_msg_youth!$A:$M,13,FALSE)</f>
        <v>-0.2473656627714634</v>
      </c>
      <c r="Q27" s="96"/>
      <c r="R27" s="96"/>
      <c r="S27" s="96">
        <f>$B27*VLOOKUP($A27,Transpose_Avg_msg_youth!$O:$AA,2,FALSE)</f>
        <v>-0.13895548961424334</v>
      </c>
      <c r="T27" s="96">
        <f>$B27*VLOOKUP($A27,Transpose_Avg_msg_youth!$O:$AA,3,FALSE)</f>
        <v>-0.061853164556961944</v>
      </c>
      <c r="U27" s="96">
        <f>$B27*VLOOKUP($A27,Transpose_Avg_msg_youth!$O:$AA,4,FALSE)</f>
        <v>-0.07830769230769238</v>
      </c>
      <c r="V27" s="96">
        <f>$B27*VLOOKUP($A27,Transpose_Avg_msg_youth!$O:$AA,5,FALSE)</f>
        <v>-0.18509090909090908</v>
      </c>
      <c r="W27" s="96">
        <f>$B27*VLOOKUP($A27,Transpose_Avg_msg_youth!$O:$AA,6,FALSE)</f>
        <v>-0.18342342342342344</v>
      </c>
      <c r="X27" s="96">
        <f>$B27*VLOOKUP($A27,Transpose_Avg_msg_youth!$O:$AA,7,FALSE)</f>
        <v>-0.07020689655172424</v>
      </c>
      <c r="Y27" s="96">
        <f>$B27*VLOOKUP($A27,Transpose_Avg_msg_youth!$O:$AA,8,FALSE)</f>
        <v>-0.18509090909090908</v>
      </c>
      <c r="Z27" s="96">
        <f>$B27*VLOOKUP($A27,Transpose_Avg_msg_youth!$O:$AA,9,FALSE)</f>
        <v>-0.46984615384615436</v>
      </c>
      <c r="AA27" s="96">
        <f>$B27*VLOOKUP($A27,Transpose_Avg_msg_youth!$O:$AA,10,FALSE)</f>
        <v>0</v>
      </c>
      <c r="AB27" s="96">
        <f>$B27*VLOOKUP($A27,Transpose_Avg_msg_youth!$O:$AA,11,FALSE)</f>
        <v>0</v>
      </c>
      <c r="AC27" s="96">
        <f>$B27*VLOOKUP($A27,Transpose_Avg_msg_youth!$O:$AA,12,FALSE)</f>
        <v>0</v>
      </c>
      <c r="AD27" s="96">
        <f>$B27*VLOOKUP($A27,Transpose_Avg_msg_youth!$O:$AA,13,FALSE)</f>
        <v>-0.1357333333333334</v>
      </c>
    </row>
    <row r="28" spans="1:30" ht="15">
      <c r="A28" s="27" t="s">
        <v>323</v>
      </c>
      <c r="B28" s="95">
        <v>11.29</v>
      </c>
      <c r="C28" s="27"/>
      <c r="D28" s="93"/>
      <c r="E28" s="96">
        <f>$B28*VLOOKUP($A28,Transpose_Avg_msg_youth!$A:$M,2,FALSE)</f>
        <v>0.14172203568543967</v>
      </c>
      <c r="F28" s="96">
        <f>$B28*VLOOKUP($A28,Transpose_Avg_msg_youth!$A:$M,3,FALSE)</f>
        <v>0.19119090431325297</v>
      </c>
      <c r="G28" s="96">
        <f>$B28*VLOOKUP($A28,Transpose_Avg_msg_youth!$A:$M,4,FALSE)</f>
        <v>0.0683284387451041</v>
      </c>
      <c r="H28" s="96">
        <f>$B28*VLOOKUP($A28,Transpose_Avg_msg_youth!$A:$M,5,FALSE)</f>
        <v>0.07725587636716089</v>
      </c>
      <c r="I28" s="96">
        <f>$B28*VLOOKUP($A28,Transpose_Avg_msg_youth!$A:$M,6,FALSE)</f>
        <v>0.05161151257110941</v>
      </c>
      <c r="J28" s="96">
        <f>$B28*VLOOKUP($A28,Transpose_Avg_msg_youth!$A:$M,7,FALSE)</f>
        <v>0.05456314390336278</v>
      </c>
      <c r="K28" s="96">
        <f>$B28*VLOOKUP($A28,Transpose_Avg_msg_youth!$A:$M,8,FALSE)</f>
        <v>0.45351699082346186</v>
      </c>
      <c r="L28" s="96">
        <f>$B28*VLOOKUP($A28,Transpose_Avg_msg_youth!$A:$M,9,FALSE)</f>
        <v>0.34578980366290796</v>
      </c>
      <c r="M28" s="96">
        <f>$B28*VLOOKUP($A28,Transpose_Avg_msg_youth!$A:$M,10,FALSE)</f>
        <v>0.4626425162921265</v>
      </c>
      <c r="N28" s="96">
        <f>$B28*VLOOKUP($A28,Transpose_Avg_msg_youth!$A:$M,11,FALSE)</f>
        <v>0.06720238095238093</v>
      </c>
      <c r="O28" s="96">
        <f>$B28*VLOOKUP($A28,Transpose_Avg_msg_youth!$A:$M,12,FALSE)</f>
        <v>0.0576456269221505</v>
      </c>
      <c r="P28" s="96">
        <f>$B28*VLOOKUP($A28,Transpose_Avg_msg_youth!$A:$M,13,FALSE)</f>
        <v>0.4006231322448068</v>
      </c>
      <c r="Q28" s="96"/>
      <c r="R28" s="96"/>
      <c r="S28" s="96">
        <f>$B28*VLOOKUP($A28,Transpose_Avg_msg_youth!$O:$AA,2,FALSE)</f>
        <v>0.10050445103857564</v>
      </c>
      <c r="T28" s="96">
        <f>$B28*VLOOKUP($A28,Transpose_Avg_msg_youth!$O:$AA,3,FALSE)</f>
        <v>0.14291139240506368</v>
      </c>
      <c r="U28" s="96">
        <f>$B28*VLOOKUP($A28,Transpose_Avg_msg_youth!$O:$AA,4,FALSE)</f>
        <v>0.08684615384615381</v>
      </c>
      <c r="V28" s="96">
        <f>$B28*VLOOKUP($A28,Transpose_Avg_msg_youth!$O:$AA,5,FALSE)</f>
        <v>0</v>
      </c>
      <c r="W28" s="96">
        <f>$B28*VLOOKUP($A28,Transpose_Avg_msg_youth!$O:$AA,6,FALSE)</f>
        <v>0</v>
      </c>
      <c r="X28" s="96">
        <f>$B28*VLOOKUP($A28,Transpose_Avg_msg_youth!$O:$AA,7,FALSE)</f>
        <v>0</v>
      </c>
      <c r="Y28" s="96">
        <f>$B28*VLOOKUP($A28,Transpose_Avg_msg_youth!$O:$AA,8,FALSE)</f>
        <v>0</v>
      </c>
      <c r="Z28" s="96">
        <f>$B28*VLOOKUP($A28,Transpose_Avg_msg_youth!$O:$AA,9,FALSE)</f>
        <v>0.4342307692307696</v>
      </c>
      <c r="AA28" s="96">
        <f>$B28*VLOOKUP($A28,Transpose_Avg_msg_youth!$O:$AA,10,FALSE)</f>
        <v>0</v>
      </c>
      <c r="AB28" s="96">
        <f>$B28*VLOOKUP($A28,Transpose_Avg_msg_youth!$O:$AA,11,FALSE)</f>
        <v>0</v>
      </c>
      <c r="AC28" s="96">
        <f>$B28*VLOOKUP($A28,Transpose_Avg_msg_youth!$O:$AA,12,FALSE)</f>
        <v>0.11404040404040403</v>
      </c>
      <c r="AD28" s="96">
        <f>$B28*VLOOKUP($A28,Transpose_Avg_msg_youth!$O:$AA,13,FALSE)</f>
        <v>0.3763333333333329</v>
      </c>
    </row>
    <row r="29" spans="1:30" ht="15">
      <c r="A29" s="27" t="s">
        <v>324</v>
      </c>
      <c r="B29" s="95">
        <v>-0.167</v>
      </c>
      <c r="C29" s="27"/>
      <c r="D29" s="93"/>
      <c r="E29" s="96">
        <f>$B29*VLOOKUP($A29,Transpose_Avg_msg_youth!$A:$M,2,FALSE)</f>
        <v>-0.006097583159477617</v>
      </c>
      <c r="F29" s="96">
        <f>$B29*VLOOKUP($A29,Transpose_Avg_msg_youth!$A:$M,3,FALSE)</f>
        <v>-0.008849530149319674</v>
      </c>
      <c r="G29" s="96">
        <f>$B29*VLOOKUP($A29,Transpose_Avg_msg_youth!$A:$M,4,FALSE)</f>
        <v>-7.630814866411394E-4</v>
      </c>
      <c r="H29" s="96">
        <f>$B29*VLOOKUP($A29,Transpose_Avg_msg_youth!$A:$M,5,FALSE)</f>
        <v>-0.001670298721610954</v>
      </c>
      <c r="I29" s="96">
        <f>$B29*VLOOKUP($A29,Transpose_Avg_msg_youth!$A:$M,6,FALSE)</f>
        <v>-0.004791954508523915</v>
      </c>
      <c r="J29" s="96">
        <f>$B29*VLOOKUP($A29,Transpose_Avg_msg_youth!$A:$M,7,FALSE)</f>
        <v>-0.012757179853865198</v>
      </c>
      <c r="K29" s="96">
        <f>$B29*VLOOKUP($A29,Transpose_Avg_msg_youth!$A:$M,8,FALSE)</f>
        <v>-0.014006570800603213</v>
      </c>
      <c r="L29" s="96">
        <f>$B29*VLOOKUP($A29,Transpose_Avg_msg_youth!$A:$M,9,FALSE)</f>
        <v>-0.013936583407171976</v>
      </c>
      <c r="M29" s="96">
        <f>$B29*VLOOKUP($A29,Transpose_Avg_msg_youth!$A:$M,10,FALSE)</f>
        <v>-0.013961167071693271</v>
      </c>
      <c r="N29" s="96">
        <f>$B29*VLOOKUP($A29,Transpose_Avg_msg_youth!$A:$M,11,FALSE)</f>
        <v>-0.013742321129163241</v>
      </c>
      <c r="O29" s="96">
        <f>$B29*VLOOKUP($A29,Transpose_Avg_msg_youth!$A:$M,12,FALSE)</f>
        <v>-0.0016831924808477848</v>
      </c>
      <c r="P29" s="96">
        <f>$B29*VLOOKUP($A29,Transpose_Avg_msg_youth!$A:$M,13,FALSE)</f>
        <v>-0.012458029929091875</v>
      </c>
      <c r="Q29" s="96"/>
      <c r="R29" s="96"/>
      <c r="S29" s="96">
        <f>$B29*VLOOKUP($A29,Transpose_Avg_msg_youth!$O:$AA,2,FALSE)</f>
        <v>-0.005451038575667648</v>
      </c>
      <c r="T29" s="96">
        <f>$B29*VLOOKUP($A29,Transpose_Avg_msg_youth!$O:$AA,3,FALSE)</f>
        <v>-0.007187341772151898</v>
      </c>
      <c r="U29" s="96">
        <f>$B29*VLOOKUP($A29,Transpose_Avg_msg_youth!$O:$AA,4,FALSE)</f>
        <v>-0.0012846153846153843</v>
      </c>
      <c r="V29" s="96">
        <f>$B29*VLOOKUP($A29,Transpose_Avg_msg_youth!$O:$AA,5,FALSE)</f>
        <v>0</v>
      </c>
      <c r="W29" s="96">
        <f>$B29*VLOOKUP($A29,Transpose_Avg_msg_youth!$O:$AA,6,FALSE)</f>
        <v>-0.01203603603603604</v>
      </c>
      <c r="X29" s="96">
        <f>$B29*VLOOKUP($A29,Transpose_Avg_msg_youth!$O:$AA,7,FALSE)</f>
        <v>-0.011517241379310343</v>
      </c>
      <c r="Y29" s="96">
        <f>$B29*VLOOKUP($A29,Transpose_Avg_msg_youth!$O:$AA,8,FALSE)</f>
        <v>-0.007590909090909099</v>
      </c>
      <c r="Z29" s="96">
        <f>$B29*VLOOKUP($A29,Transpose_Avg_msg_youth!$O:$AA,9,FALSE)</f>
        <v>-0.05780769230769228</v>
      </c>
      <c r="AA29" s="96">
        <f>$B29*VLOOKUP($A29,Transpose_Avg_msg_youth!$O:$AA,10,FALSE)</f>
        <v>0</v>
      </c>
      <c r="AB29" s="96">
        <f>$B29*VLOOKUP($A29,Transpose_Avg_msg_youth!$O:$AA,11,FALSE)</f>
        <v>0</v>
      </c>
      <c r="AC29" s="96">
        <f>$B29*VLOOKUP($A29,Transpose_Avg_msg_youth!$O:$AA,12,FALSE)</f>
        <v>0</v>
      </c>
      <c r="AD29" s="96">
        <f>$B29*VLOOKUP($A29,Transpose_Avg_msg_youth!$O:$AA,13,FALSE)</f>
        <v>-0.011133333333333339</v>
      </c>
    </row>
    <row r="30" spans="1:30" ht="15">
      <c r="A30" s="27" t="s">
        <v>313</v>
      </c>
      <c r="B30" s="95">
        <v>3.305</v>
      </c>
      <c r="C30" s="27"/>
      <c r="D30" s="93"/>
      <c r="E30" s="96">
        <f>$B30*VLOOKUP($A30,Transpose_Avg_msg_youth!$A:$M,2,FALSE)</f>
        <v>0.0018989229707274537</v>
      </c>
      <c r="F30" s="96">
        <f>$B30*VLOOKUP($A30,Transpose_Avg_msg_youth!$A:$M,3,FALSE)</f>
        <v>0.006994574609390028</v>
      </c>
      <c r="G30" s="96">
        <f>$B30*VLOOKUP($A30,Transpose_Avg_msg_youth!$A:$M,4,FALSE)</f>
        <v>0.011870312900833076</v>
      </c>
      <c r="H30" s="96">
        <f>$B30*VLOOKUP($A30,Transpose_Avg_msg_youth!$A:$M,5,FALSE)</f>
        <v>0</v>
      </c>
      <c r="I30" s="96">
        <f>$B30*VLOOKUP($A30,Transpose_Avg_msg_youth!$A:$M,6,FALSE)</f>
        <v>0.005938589094000993</v>
      </c>
      <c r="J30" s="96">
        <f>$B30*VLOOKUP($A30,Transpose_Avg_msg_youth!$A:$M,7,FALSE)</f>
        <v>0.018565721733463665</v>
      </c>
      <c r="K30" s="96">
        <f>$B30*VLOOKUP($A30,Transpose_Avg_msg_youth!$A:$M,8,FALSE)</f>
        <v>0</v>
      </c>
      <c r="L30" s="96">
        <f>$B30*VLOOKUP($A30,Transpose_Avg_msg_youth!$A:$M,9,FALSE)</f>
        <v>0</v>
      </c>
      <c r="M30" s="96">
        <f>$B30*VLOOKUP($A30,Transpose_Avg_msg_youth!$A:$M,10,FALSE)</f>
        <v>0</v>
      </c>
      <c r="N30" s="96">
        <f>$B30*VLOOKUP($A30,Transpose_Avg_msg_youth!$A:$M,11,FALSE)</f>
        <v>0</v>
      </c>
      <c r="O30" s="96">
        <f>$B30*VLOOKUP($A30,Transpose_Avg_msg_youth!$A:$M,12,FALSE)</f>
        <v>0</v>
      </c>
      <c r="P30" s="96">
        <f>$B30*VLOOKUP($A30,Transpose_Avg_msg_youth!$A:$M,13,FALSE)</f>
        <v>0</v>
      </c>
      <c r="Q30" s="96"/>
      <c r="R30" s="96"/>
      <c r="S30" s="96">
        <f>$B30*VLOOKUP($A30,Transpose_Avg_msg_youth!$O:$AA,2,FALSE)</f>
        <v>0</v>
      </c>
      <c r="T30" s="96">
        <f>$B30*VLOOKUP($A30,Transpose_Avg_msg_youth!$O:$AA,3,FALSE)</f>
        <v>0</v>
      </c>
      <c r="U30" s="96">
        <f>$B30*VLOOKUP($A30,Transpose_Avg_msg_youth!$O:$AA,4,FALSE)</f>
        <v>0</v>
      </c>
      <c r="V30" s="96">
        <f>$B30*VLOOKUP($A30,Transpose_Avg_msg_youth!$O:$AA,5,FALSE)</f>
        <v>0</v>
      </c>
      <c r="W30" s="96">
        <f>$B30*VLOOKUP($A30,Transpose_Avg_msg_youth!$O:$AA,6,FALSE)</f>
        <v>0</v>
      </c>
      <c r="X30" s="96">
        <f>$B30*VLOOKUP($A30,Transpose_Avg_msg_youth!$O:$AA,7,FALSE)</f>
        <v>0</v>
      </c>
      <c r="Y30" s="96">
        <f>$B30*VLOOKUP($A30,Transpose_Avg_msg_youth!$O:$AA,8,FALSE)</f>
        <v>0</v>
      </c>
      <c r="Z30" s="96">
        <f>$B30*VLOOKUP($A30,Transpose_Avg_msg_youth!$O:$AA,9,FALSE)</f>
        <v>0</v>
      </c>
      <c r="AA30" s="96">
        <f>$B30*VLOOKUP($A30,Transpose_Avg_msg_youth!$O:$AA,10,FALSE)</f>
        <v>0</v>
      </c>
      <c r="AB30" s="96">
        <f>$B30*VLOOKUP($A30,Transpose_Avg_msg_youth!$O:$AA,11,FALSE)</f>
        <v>0</v>
      </c>
      <c r="AC30" s="96">
        <f>$B30*VLOOKUP($A30,Transpose_Avg_msg_youth!$O:$AA,12,FALSE)</f>
        <v>0</v>
      </c>
      <c r="AD30" s="96">
        <f>$B30*VLOOKUP($A30,Transpose_Avg_msg_youth!$O:$AA,13,FALSE)</f>
        <v>0</v>
      </c>
    </row>
    <row r="31" spans="1:30" ht="15">
      <c r="A31" s="27" t="s">
        <v>312</v>
      </c>
      <c r="B31" s="95">
        <v>0.138</v>
      </c>
      <c r="C31" s="27"/>
      <c r="D31" s="93"/>
      <c r="E31" s="96">
        <f>$B31*VLOOKUP($A31,Transpose_Avg_msg_youth!$A:$M,2,FALSE)</f>
        <v>0.0017208654954844107</v>
      </c>
      <c r="F31" s="96">
        <f>$B31*VLOOKUP($A31,Transpose_Avg_msg_youth!$A:$M,3,FALSE)</f>
        <v>0.0017437288509410736</v>
      </c>
      <c r="G31" s="96">
        <f>$B31*VLOOKUP($A31,Transpose_Avg_msg_youth!$A:$M,4,FALSE)</f>
        <v>0.0017413008695578603</v>
      </c>
      <c r="H31" s="96">
        <f>$B31*VLOOKUP($A31,Transpose_Avg_msg_youth!$A:$M,5,FALSE)</f>
        <v>7.094057640870615E-4</v>
      </c>
      <c r="I31" s="96">
        <f>$B31*VLOOKUP($A31,Transpose_Avg_msg_youth!$A:$M,6,FALSE)</f>
        <v>0.0022325698714082513</v>
      </c>
      <c r="J31" s="96">
        <f>$B31*VLOOKUP($A31,Transpose_Avg_msg_youth!$A:$M,7,FALSE)</f>
        <v>0.002655823449181534</v>
      </c>
      <c r="K31" s="96">
        <f>$B31*VLOOKUP($A31,Transpose_Avg_msg_youth!$A:$M,8,FALSE)</f>
        <v>0.00360899934028046</v>
      </c>
      <c r="L31" s="96">
        <f>$B31*VLOOKUP($A31,Transpose_Avg_msg_youth!$A:$M,9,FALSE)</f>
        <v>0.002146855168011154</v>
      </c>
      <c r="M31" s="96">
        <f>$B31*VLOOKUP($A31,Transpose_Avg_msg_youth!$A:$M,10,FALSE)</f>
        <v>0.006215536946114216</v>
      </c>
      <c r="N31" s="96">
        <f>$B31*VLOOKUP($A31,Transpose_Avg_msg_youth!$A:$M,11,FALSE)</f>
        <v>0</v>
      </c>
      <c r="O31" s="96">
        <f>$B31*VLOOKUP($A31,Transpose_Avg_msg_youth!$A:$M,12,FALSE)</f>
        <v>0.0016227465849105234</v>
      </c>
      <c r="P31" s="96">
        <f>$B31*VLOOKUP($A31,Transpose_Avg_msg_youth!$A:$M,13,FALSE)</f>
        <v>0.0010677408404213505</v>
      </c>
      <c r="Q31" s="96"/>
      <c r="R31" s="96"/>
      <c r="S31" s="96">
        <f>$B31*VLOOKUP($A31,Transpose_Avg_msg_youth!$O:$AA,2,FALSE)</f>
        <v>0.002456973293768543</v>
      </c>
      <c r="T31" s="96">
        <f>$B31*VLOOKUP($A31,Transpose_Avg_msg_youth!$O:$AA,3,FALSE)</f>
        <v>0.0031443037974683576</v>
      </c>
      <c r="U31" s="96">
        <f>$B31*VLOOKUP($A31,Transpose_Avg_msg_youth!$O:$AA,4,FALSE)</f>
        <v>0.001592307692307687</v>
      </c>
      <c r="V31" s="96">
        <f>$B31*VLOOKUP($A31,Transpose_Avg_msg_youth!$O:$AA,5,FALSE)</f>
        <v>0.009409090909090914</v>
      </c>
      <c r="W31" s="96">
        <f>$B31*VLOOKUP($A31,Transpose_Avg_msg_youth!$O:$AA,6,FALSE)</f>
        <v>0.004972972972972969</v>
      </c>
      <c r="X31" s="96">
        <f>$B31*VLOOKUP($A31,Transpose_Avg_msg_youth!$O:$AA,7,FALSE)</f>
        <v>0</v>
      </c>
      <c r="Y31" s="96">
        <f>$B31*VLOOKUP($A31,Transpose_Avg_msg_youth!$O:$AA,8,FALSE)</f>
        <v>0</v>
      </c>
      <c r="Z31" s="96">
        <f>$B31*VLOOKUP($A31,Transpose_Avg_msg_youth!$O:$AA,9,FALSE)</f>
        <v>0</v>
      </c>
      <c r="AA31" s="96">
        <f>$B31*VLOOKUP($A31,Transpose_Avg_msg_youth!$O:$AA,10,FALSE)</f>
        <v>0</v>
      </c>
      <c r="AB31" s="96">
        <f>$B31*VLOOKUP($A31,Transpose_Avg_msg_youth!$O:$AA,11,FALSE)</f>
        <v>0</v>
      </c>
      <c r="AC31" s="96">
        <f>$B31*VLOOKUP($A31,Transpose_Avg_msg_youth!$O:$AA,12,FALSE)</f>
        <v>0.005575757575757576</v>
      </c>
      <c r="AD31" s="96">
        <f>$B31*VLOOKUP($A31,Transpose_Avg_msg_youth!$O:$AA,13,FALSE)</f>
        <v>0</v>
      </c>
    </row>
    <row r="32" spans="1:30" ht="15">
      <c r="A32" s="27" t="s">
        <v>314</v>
      </c>
      <c r="B32" s="95">
        <v>-0.282</v>
      </c>
      <c r="C32" s="27"/>
      <c r="D32" s="93"/>
      <c r="E32" s="96">
        <f>$B32*VLOOKUP($A32,Transpose_Avg_msg_youth!$A:$M,2,FALSE)</f>
        <v>-0.015235907750000008</v>
      </c>
      <c r="F32" s="96">
        <f>$B32*VLOOKUP($A32,Transpose_Avg_msg_youth!$A:$M,3,FALSE)</f>
        <v>-0.01136056974999999</v>
      </c>
      <c r="G32" s="96">
        <f>$B32*VLOOKUP($A32,Transpose_Avg_msg_youth!$A:$M,4,FALSE)</f>
        <v>-0.010489224999999991</v>
      </c>
      <c r="H32" s="96">
        <f>$B32*VLOOKUP($A32,Transpose_Avg_msg_youth!$A:$M,5,FALSE)</f>
        <v>-0.011076748499999999</v>
      </c>
      <c r="I32" s="96">
        <f>$B32*VLOOKUP($A32,Transpose_Avg_msg_youth!$A:$M,6,FALSE)</f>
        <v>-0.008864035499999999</v>
      </c>
      <c r="J32" s="96">
        <f>$B32*VLOOKUP($A32,Transpose_Avg_msg_youth!$A:$M,7,FALSE)</f>
        <v>-0.011595781250000008</v>
      </c>
      <c r="K32" s="96">
        <f>$B32*VLOOKUP($A32,Transpose_Avg_msg_youth!$A:$M,8,FALSE)</f>
        <v>-0.01236283299999999</v>
      </c>
      <c r="L32" s="96">
        <f>$B32*VLOOKUP($A32,Transpose_Avg_msg_youth!$A:$M,9,FALSE)</f>
        <v>-0.01047047199999999</v>
      </c>
      <c r="M32" s="96">
        <f>$B32*VLOOKUP($A32,Transpose_Avg_msg_youth!$A:$M,10,FALSE)</f>
        <v>-0.01020627324999999</v>
      </c>
      <c r="N32" s="96">
        <f>$B32*VLOOKUP($A32,Transpose_Avg_msg_youth!$A:$M,11,FALSE)</f>
        <v>-0.01049088174999999</v>
      </c>
      <c r="O32" s="96">
        <f>$B32*VLOOKUP($A32,Transpose_Avg_msg_youth!$A:$M,12,FALSE)</f>
        <v>-0.00984924950000001</v>
      </c>
      <c r="P32" s="96">
        <f>$B32*VLOOKUP($A32,Transpose_Avg_msg_youth!$A:$M,13,FALSE)</f>
        <v>-0.011968444250000008</v>
      </c>
      <c r="Q32" s="96"/>
      <c r="R32" s="96"/>
      <c r="S32" s="96">
        <f>$B32*VLOOKUP($A32,Transpose_Avg_msg_youth!$O:$AA,2,FALSE)</f>
        <v>-0.016081613999999998</v>
      </c>
      <c r="T32" s="96">
        <f>$B32*VLOOKUP($A32,Transpose_Avg_msg_youth!$O:$AA,3,FALSE)</f>
        <v>-0.013989737999999998</v>
      </c>
      <c r="U32" s="96">
        <f>$B32*VLOOKUP($A32,Transpose_Avg_msg_youth!$O:$AA,4,FALSE)</f>
        <v>-0.01294098</v>
      </c>
      <c r="V32" s="96">
        <f>$B32*VLOOKUP($A32,Transpose_Avg_msg_youth!$O:$AA,5,FALSE)</f>
        <v>-0.013984097999999999</v>
      </c>
      <c r="W32" s="96">
        <f>$B32*VLOOKUP($A32,Transpose_Avg_msg_youth!$O:$AA,6,FALSE)</f>
        <v>-0.010535801999999999</v>
      </c>
      <c r="X32" s="96">
        <f>$B32*VLOOKUP($A32,Transpose_Avg_msg_youth!$O:$AA,7,FALSE)</f>
        <v>-0.013770623999999999</v>
      </c>
      <c r="Y32" s="96">
        <f>$B32*VLOOKUP($A32,Transpose_Avg_msg_youth!$O:$AA,8,FALSE)</f>
        <v>-0.013482983999999998</v>
      </c>
      <c r="Z32" s="96">
        <f>$B32*VLOOKUP($A32,Transpose_Avg_msg_youth!$O:$AA,9,FALSE)</f>
        <v>-0.01304673</v>
      </c>
      <c r="AA32" s="96">
        <f>$B32*VLOOKUP($A32,Transpose_Avg_msg_youth!$O:$AA,10,FALSE)</f>
        <v>-0.011357267999999998</v>
      </c>
      <c r="AB32" s="96">
        <f>$B32*VLOOKUP($A32,Transpose_Avg_msg_youth!$O:$AA,11,FALSE)</f>
        <v>-0.011966952</v>
      </c>
      <c r="AC32" s="96">
        <f>$B32*VLOOKUP($A32,Transpose_Avg_msg_youth!$O:$AA,12,FALSE)</f>
        <v>-0.011450045999999998</v>
      </c>
      <c r="AD32" s="96">
        <f>$B32*VLOOKUP($A32,Transpose_Avg_msg_youth!$O:$AA,13,FALSE)</f>
        <v>-0.012607655999999998</v>
      </c>
    </row>
    <row r="33" spans="1:30" ht="15">
      <c r="A33" s="27" t="s">
        <v>315</v>
      </c>
      <c r="B33" s="95">
        <v>0.40</v>
      </c>
      <c r="C33" s="27"/>
      <c r="D33" s="93"/>
      <c r="E33" s="96">
        <f>$B33*VLOOKUP($A33,Transpose_Avg_msg_youth!$A:$M,2,FALSE)</f>
        <v>0.003389866666666668</v>
      </c>
      <c r="F33" s="96">
        <f>$B33*VLOOKUP($A33,Transpose_Avg_msg_youth!$A:$M,3,FALSE)</f>
        <v>0.001750566666666668</v>
      </c>
      <c r="G33" s="96">
        <f>$B33*VLOOKUP($A33,Transpose_Avg_msg_youth!$A:$M,4,FALSE)</f>
        <v>0.002775316666666668</v>
      </c>
      <c r="H33" s="96">
        <f>$B33*VLOOKUP($A33,Transpose_Avg_msg_youth!$A:$M,5,FALSE)</f>
        <v>0.005377966666666681</v>
      </c>
      <c r="I33" s="96">
        <f>$B33*VLOOKUP($A33,Transpose_Avg_msg_youth!$A:$M,6,FALSE)</f>
        <v>0.002135033333333332</v>
      </c>
      <c r="J33" s="96">
        <f>$B33*VLOOKUP($A33,Transpose_Avg_msg_youth!$A:$M,7,FALSE)</f>
        <v>0.004907000000000001</v>
      </c>
      <c r="K33" s="96">
        <f>$B33*VLOOKUP($A33,Transpose_Avg_msg_youth!$A:$M,8,FALSE)</f>
        <v>0.00566763333333332</v>
      </c>
      <c r="L33" s="96">
        <f>$B33*VLOOKUP($A33,Transpose_Avg_msg_youth!$A:$M,9,FALSE)</f>
        <v>0.00393205</v>
      </c>
      <c r="M33" s="96">
        <f>$B33*VLOOKUP($A33,Transpose_Avg_msg_youth!$A:$M,10,FALSE)</f>
        <v>0.00405463333333332</v>
      </c>
      <c r="N33" s="96">
        <f>$B33*VLOOKUP($A33,Transpose_Avg_msg_youth!$A:$M,11,FALSE)</f>
        <v>0.0020239</v>
      </c>
      <c r="O33" s="96">
        <f>$B33*VLOOKUP($A33,Transpose_Avg_msg_youth!$A:$M,12,FALSE)</f>
        <v>0.00623633333333332</v>
      </c>
      <c r="P33" s="96">
        <f>$B33*VLOOKUP($A33,Transpose_Avg_msg_youth!$A:$M,13,FALSE)</f>
        <v>4.51916666666668E-4</v>
      </c>
      <c r="Q33" s="96"/>
      <c r="R33" s="96"/>
      <c r="S33" s="96">
        <f>$B33*VLOOKUP($A33,Transpose_Avg_msg_youth!$O:$AA,2,FALSE)</f>
        <v>0.0034764000000000006</v>
      </c>
      <c r="T33" s="96">
        <f>$B33*VLOOKUP($A33,Transpose_Avg_msg_youth!$O:$AA,3,FALSE)</f>
        <v>0.0020404</v>
      </c>
      <c r="U33" s="96">
        <f>$B33*VLOOKUP($A33,Transpose_Avg_msg_youth!$O:$AA,4,FALSE)</f>
        <v>0.0029156000000000004</v>
      </c>
      <c r="V33" s="96">
        <f>$B33*VLOOKUP($A33,Transpose_Avg_msg_youth!$O:$AA,5,FALSE)</f>
        <v>0.0054188000000000005</v>
      </c>
      <c r="W33" s="96">
        <f>$B33*VLOOKUP($A33,Transpose_Avg_msg_youth!$O:$AA,6,FALSE)</f>
        <v>0.0020767999999999997</v>
      </c>
      <c r="X33" s="96">
        <f>$B33*VLOOKUP($A33,Transpose_Avg_msg_youth!$O:$AA,7,FALSE)</f>
        <v>0.0060736</v>
      </c>
      <c r="Y33" s="96">
        <f>$B33*VLOOKUP($A33,Transpose_Avg_msg_youth!$O:$AA,8,FALSE)</f>
        <v>0.0058088</v>
      </c>
      <c r="Z33" s="96">
        <f>$B33*VLOOKUP($A33,Transpose_Avg_msg_youth!$O:$AA,9,FALSE)</f>
        <v>0.0040628</v>
      </c>
      <c r="AA33" s="96">
        <f>$B33*VLOOKUP($A33,Transpose_Avg_msg_youth!$O:$AA,10,FALSE)</f>
        <v>0.0038764000000000003</v>
      </c>
      <c r="AB33" s="96">
        <f>$B33*VLOOKUP($A33,Transpose_Avg_msg_youth!$O:$AA,11,FALSE)</f>
        <v>0.0018720000000000002</v>
      </c>
      <c r="AC33" s="96">
        <f>$B33*VLOOKUP($A33,Transpose_Avg_msg_youth!$O:$AA,12,FALSE)</f>
        <v>0.005635600000000001</v>
      </c>
      <c r="AD33" s="96">
        <f>$B33*VLOOKUP($A33,Transpose_Avg_msg_youth!$O:$AA,13,FALSE)</f>
        <v>4.952E-4</v>
      </c>
    </row>
    <row r="34" spans="1:30" ht="15">
      <c r="A34" s="27" t="s">
        <v>320</v>
      </c>
      <c r="B34" s="95">
        <v>-0.825</v>
      </c>
      <c r="C34" s="27"/>
      <c r="D34" s="93"/>
      <c r="E34" s="96">
        <f>$B34*VLOOKUP($A34,Transpose_Avg_msg_youth!$A:$M,2,FALSE)</f>
        <v>-0.049992937499999994</v>
      </c>
      <c r="F34" s="96">
        <f>$B34*VLOOKUP($A34,Transpose_Avg_msg_youth!$A:$M,3,FALSE)</f>
        <v>-0.03167766250000002</v>
      </c>
      <c r="G34" s="96">
        <f>$B34*VLOOKUP($A34,Transpose_Avg_msg_youth!$A:$M,4,FALSE)</f>
        <v>-0.0383064</v>
      </c>
      <c r="H34" s="96">
        <f>$B34*VLOOKUP($A34,Transpose_Avg_msg_youth!$A:$M,5,FALSE)</f>
        <v>-0.03404420937499997</v>
      </c>
      <c r="I34" s="96">
        <f>$B34*VLOOKUP($A34,Transpose_Avg_msg_youth!$A:$M,6,FALSE)</f>
        <v>-0.04687495312499999</v>
      </c>
      <c r="J34" s="96">
        <f>$B34*VLOOKUP($A34,Transpose_Avg_msg_youth!$A:$M,7,FALSE)</f>
        <v>-0.03280444062499997</v>
      </c>
      <c r="K34" s="96">
        <f>$B34*VLOOKUP($A34,Transpose_Avg_msg_youth!$A:$M,8,FALSE)</f>
        <v>-0.03907248124999997</v>
      </c>
      <c r="L34" s="96">
        <f>$B34*VLOOKUP($A34,Transpose_Avg_msg_youth!$A:$M,9,FALSE)</f>
        <v>-0.043913753125000024</v>
      </c>
      <c r="M34" s="96">
        <f>$B34*VLOOKUP($A34,Transpose_Avg_msg_youth!$A:$M,10,FALSE)</f>
        <v>-0.03137574687499997</v>
      </c>
      <c r="N34" s="96">
        <f>$B34*VLOOKUP($A34,Transpose_Avg_msg_youth!$A:$M,11,FALSE)</f>
        <v>-0.04141152812500002</v>
      </c>
      <c r="O34" s="96">
        <f>$B34*VLOOKUP($A34,Transpose_Avg_msg_youth!$A:$M,12,FALSE)</f>
        <v>-0.043981334374999966</v>
      </c>
      <c r="P34" s="96">
        <f>$B34*VLOOKUP($A34,Transpose_Avg_msg_youth!$A:$M,13,FALSE)</f>
        <v>-0.04266349999999997</v>
      </c>
      <c r="Q34" s="96"/>
      <c r="R34" s="96"/>
      <c r="S34" s="96">
        <f>$B34*VLOOKUP($A34,Transpose_Avg_msg_youth!$O:$AA,2,FALSE)</f>
        <v>-0.053193525000000005</v>
      </c>
      <c r="T34" s="96">
        <f>$B34*VLOOKUP($A34,Transpose_Avg_msg_youth!$O:$AA,3,FALSE)</f>
        <v>-0.035035275</v>
      </c>
      <c r="U34" s="96">
        <f>$B34*VLOOKUP($A34,Transpose_Avg_msg_youth!$O:$AA,4,FALSE)</f>
        <v>-0.042626924999999996</v>
      </c>
      <c r="V34" s="96">
        <f>$B34*VLOOKUP($A34,Transpose_Avg_msg_youth!$O:$AA,5,FALSE)</f>
        <v>-0.04086142499999999</v>
      </c>
      <c r="W34" s="96">
        <f>$B34*VLOOKUP($A34,Transpose_Avg_msg_youth!$O:$AA,6,FALSE)</f>
        <v>-0.05035635</v>
      </c>
      <c r="X34" s="96">
        <f>$B34*VLOOKUP($A34,Transpose_Avg_msg_youth!$O:$AA,7,FALSE)</f>
        <v>-0.034160775</v>
      </c>
      <c r="Y34" s="96">
        <f>$B34*VLOOKUP($A34,Transpose_Avg_msg_youth!$O:$AA,8,FALSE)</f>
        <v>-0.04082595</v>
      </c>
      <c r="Z34" s="96">
        <f>$B34*VLOOKUP($A34,Transpose_Avg_msg_youth!$O:$AA,9,FALSE)</f>
        <v>-0.045686849999999994</v>
      </c>
      <c r="AA34" s="96">
        <f>$B34*VLOOKUP($A34,Transpose_Avg_msg_youth!$O:$AA,10,FALSE)</f>
        <v>-0.034904924999999996</v>
      </c>
      <c r="AB34" s="96">
        <f>$B34*VLOOKUP($A34,Transpose_Avg_msg_youth!$O:$AA,11,FALSE)</f>
        <v>-0.045289199999999995</v>
      </c>
      <c r="AC34" s="96">
        <f>$B34*VLOOKUP($A34,Transpose_Avg_msg_youth!$O:$AA,12,FALSE)</f>
        <v>-0.047768325</v>
      </c>
      <c r="AD34" s="96">
        <f>$B34*VLOOKUP($A34,Transpose_Avg_msg_youth!$O:$AA,13,FALSE)</f>
        <v>-0.049481025</v>
      </c>
    </row>
    <row r="35" spans="1:30" ht="15">
      <c r="A35" s="27" t="s">
        <v>321</v>
      </c>
      <c r="B35" s="95">
        <v>-0.272</v>
      </c>
      <c r="C35" s="27"/>
      <c r="D35" s="93"/>
      <c r="E35" s="96">
        <f>$B35*VLOOKUP($A35,Transpose_Avg_msg_youth!$A:$M,2,FALSE)</f>
        <v>-0.03883931066666658</v>
      </c>
      <c r="F35" s="96">
        <f>$B35*VLOOKUP($A35,Transpose_Avg_msg_youth!$A:$M,3,FALSE)</f>
        <v>-0.09000484533333343</v>
      </c>
      <c r="G35" s="96">
        <f>$B35*VLOOKUP($A35,Transpose_Avg_msg_youth!$A:$M,4,FALSE)</f>
        <v>-0.064461892</v>
      </c>
      <c r="H35" s="96">
        <f>$B35*VLOOKUP($A35,Transpose_Avg_msg_youth!$A:$M,5,FALSE)</f>
        <v>-0.06960504933333342</v>
      </c>
      <c r="I35" s="96">
        <f>$B35*VLOOKUP($A35,Transpose_Avg_msg_youth!$A:$M,6,FALSE)</f>
        <v>-0.023956456666666657</v>
      </c>
      <c r="J35" s="96">
        <f>$B35*VLOOKUP($A35,Transpose_Avg_msg_youth!$A:$M,7,FALSE)</f>
        <v>-0.04722520666666658</v>
      </c>
      <c r="K35" s="96">
        <f>$B35*VLOOKUP($A35,Transpose_Avg_msg_youth!$A:$M,8,FALSE)</f>
        <v>-0.04190733466666658</v>
      </c>
      <c r="L35" s="96">
        <f>$B35*VLOOKUP($A35,Transpose_Avg_msg_youth!$A:$M,9,FALSE)</f>
        <v>-0.040791409333333424</v>
      </c>
      <c r="M35" s="96">
        <f>$B35*VLOOKUP($A35,Transpose_Avg_msg_youth!$A:$M,10,FALSE)</f>
        <v>-0.080019</v>
      </c>
      <c r="N35" s="96">
        <f>$B35*VLOOKUP($A35,Transpose_Avg_msg_youth!$A:$M,11,FALSE)</f>
        <v>-0.047681532000000006</v>
      </c>
      <c r="O35" s="96">
        <f>$B35*VLOOKUP($A35,Transpose_Avg_msg_youth!$A:$M,12,FALSE)</f>
        <v>-0.056665658</v>
      </c>
      <c r="P35" s="96">
        <f>$B35*VLOOKUP($A35,Transpose_Avg_msg_youth!$A:$M,13,FALSE)</f>
        <v>-0.024356387333333344</v>
      </c>
      <c r="Q35" s="96"/>
      <c r="R35" s="96"/>
      <c r="S35" s="96">
        <f>$B35*VLOOKUP($A35,Transpose_Avg_msg_youth!$O:$AA,2,FALSE)</f>
        <v>-0.038289984000000006</v>
      </c>
      <c r="T35" s="96">
        <f>$B35*VLOOKUP($A35,Transpose_Avg_msg_youth!$O:$AA,3,FALSE)</f>
        <v>-0.08279</v>
      </c>
      <c r="U35" s="96">
        <f>$B35*VLOOKUP($A35,Transpose_Avg_msg_youth!$O:$AA,4,FALSE)</f>
        <v>-0.06141324800000001</v>
      </c>
      <c r="V35" s="96">
        <f>$B35*VLOOKUP($A35,Transpose_Avg_msg_youth!$O:$AA,5,FALSE)</f>
        <v>-0.065765248</v>
      </c>
      <c r="W35" s="96">
        <f>$B35*VLOOKUP($A35,Transpose_Avg_msg_youth!$O:$AA,6,FALSE)</f>
        <v>-0.023040304000000005</v>
      </c>
      <c r="X35" s="96">
        <f>$B35*VLOOKUP($A35,Transpose_Avg_msg_youth!$O:$AA,7,FALSE)</f>
        <v>-0.047738992</v>
      </c>
      <c r="Y35" s="96">
        <f>$B35*VLOOKUP($A35,Transpose_Avg_msg_youth!$O:$AA,8,FALSE)</f>
        <v>-0.043106832000000005</v>
      </c>
      <c r="Z35" s="96">
        <f>$B35*VLOOKUP($A35,Transpose_Avg_msg_youth!$O:$AA,9,FALSE)</f>
        <v>-0.039024112</v>
      </c>
      <c r="AA35" s="96">
        <f>$B35*VLOOKUP($A35,Transpose_Avg_msg_youth!$O:$AA,10,FALSE)</f>
        <v>-0.07886259200000001</v>
      </c>
      <c r="AB35" s="96">
        <f>$B35*VLOOKUP($A35,Transpose_Avg_msg_youth!$O:$AA,11,FALSE)</f>
        <v>-0.042383856</v>
      </c>
      <c r="AC35" s="96">
        <f>$B35*VLOOKUP($A35,Transpose_Avg_msg_youth!$O:$AA,12,FALSE)</f>
        <v>-0.05612774400000001</v>
      </c>
      <c r="AD35" s="96">
        <f>$B35*VLOOKUP($A35,Transpose_Avg_msg_youth!$O:$AA,13,FALSE)</f>
        <v>-0.024338288000000003</v>
      </c>
    </row>
    <row r="36" spans="1:30" ht="15">
      <c r="A36" s="27" t="s">
        <v>311</v>
      </c>
      <c r="B36" s="95">
        <v>-2.366</v>
      </c>
      <c r="C36" s="27"/>
      <c r="D36" s="93"/>
      <c r="E36" s="96">
        <f>$B36*VLOOKUP($A36,Transpose_Avg_msg_youth!$A:$M,2,FALSE)</f>
        <v>-0.5025861143333341</v>
      </c>
      <c r="F36" s="96">
        <f>$B36*VLOOKUP($A36,Transpose_Avg_msg_youth!$A:$M,3,FALSE)</f>
        <v>-0.40115086375000003</v>
      </c>
      <c r="G36" s="96">
        <f>$B36*VLOOKUP($A36,Transpose_Avg_msg_youth!$A:$M,4,FALSE)</f>
        <v>-0.47039698008333414</v>
      </c>
      <c r="H36" s="96">
        <f>$B36*VLOOKUP($A36,Transpose_Avg_msg_youth!$A:$M,5,FALSE)</f>
        <v>-0.3940696229166659</v>
      </c>
      <c r="I36" s="96">
        <f>$B36*VLOOKUP($A36,Transpose_Avg_msg_youth!$A:$M,6,FALSE)</f>
        <v>-0.63765799825</v>
      </c>
      <c r="J36" s="96">
        <f>$B36*VLOOKUP($A36,Transpose_Avg_msg_youth!$A:$M,7,FALSE)</f>
        <v>-0.4402896300833341</v>
      </c>
      <c r="K36" s="96">
        <f>$B36*VLOOKUP($A36,Transpose_Avg_msg_youth!$A:$M,8,FALSE)</f>
        <v>-0.48798128925000006</v>
      </c>
      <c r="L36" s="96">
        <f>$B36*VLOOKUP($A36,Transpose_Avg_msg_youth!$A:$M,9,FALSE)</f>
        <v>-0.3722743266666659</v>
      </c>
      <c r="M36" s="96">
        <f>$B36*VLOOKUP($A36,Transpose_Avg_msg_youth!$A:$M,10,FALSE)</f>
        <v>-0.45166121758333416</v>
      </c>
      <c r="N36" s="96">
        <f>$B36*VLOOKUP($A36,Transpose_Avg_msg_youth!$A:$M,11,FALSE)</f>
        <v>-0.5810759955</v>
      </c>
      <c r="O36" s="96">
        <f>$B36*VLOOKUP($A36,Transpose_Avg_msg_youth!$A:$M,12,FALSE)</f>
        <v>-0.47216201608333414</v>
      </c>
      <c r="P36" s="96">
        <f>$B36*VLOOKUP($A36,Transpose_Avg_msg_youth!$A:$M,13,FALSE)</f>
        <v>-0.4641919479166659</v>
      </c>
      <c r="Q36" s="96"/>
      <c r="R36" s="96"/>
      <c r="S36" s="96">
        <f>$B36*VLOOKUP($A36,Transpose_Avg_msg_youth!$O:$AA,2,FALSE)</f>
        <v>-0.497898674</v>
      </c>
      <c r="T36" s="96">
        <f>$B36*VLOOKUP($A36,Transpose_Avg_msg_youth!$O:$AA,3,FALSE)</f>
        <v>-0.406071848</v>
      </c>
      <c r="U36" s="96">
        <f>$B36*VLOOKUP($A36,Transpose_Avg_msg_youth!$O:$AA,4,FALSE)</f>
        <v>-0.47085766</v>
      </c>
      <c r="V36" s="96">
        <f>$B36*VLOOKUP($A36,Transpose_Avg_msg_youth!$O:$AA,5,FALSE)</f>
        <v>-0.39385145800000004</v>
      </c>
      <c r="W36" s="96">
        <f>$B36*VLOOKUP($A36,Transpose_Avg_msg_youth!$O:$AA,6,FALSE)</f>
        <v>-0.6405850359999999</v>
      </c>
      <c r="X36" s="96">
        <f>$B36*VLOOKUP($A36,Transpose_Avg_msg_youth!$O:$AA,7,FALSE)</f>
        <v>-0.434047432</v>
      </c>
      <c r="Y36" s="96">
        <f>$B36*VLOOKUP($A36,Transpose_Avg_msg_youth!$O:$AA,8,FALSE)</f>
        <v>-0.47686256800000004</v>
      </c>
      <c r="Z36" s="96">
        <f>$B36*VLOOKUP($A36,Transpose_Avg_msg_youth!$O:$AA,9,FALSE)</f>
        <v>-0.366204748</v>
      </c>
      <c r="AA36" s="96">
        <f>$B36*VLOOKUP($A36,Transpose_Avg_msg_youth!$O:$AA,10,FALSE)</f>
        <v>-0.45593529800000004</v>
      </c>
      <c r="AB36" s="96">
        <f>$B36*VLOOKUP($A36,Transpose_Avg_msg_youth!$O:$AA,11,FALSE)</f>
        <v>-0.606462584</v>
      </c>
      <c r="AC36" s="96">
        <f>$B36*VLOOKUP($A36,Transpose_Avg_msg_youth!$O:$AA,12,FALSE)</f>
        <v>-0.456607242</v>
      </c>
      <c r="AD36" s="96">
        <f>$B36*VLOOKUP($A36,Transpose_Avg_msg_youth!$O:$AA,13,FALSE)</f>
        <v>-0.44605015000000003</v>
      </c>
    </row>
    <row r="37" spans="1:30" ht="15">
      <c r="A37" s="27" t="s">
        <v>340</v>
      </c>
      <c r="B37" s="95">
        <v>0.185</v>
      </c>
      <c r="C37" s="27"/>
      <c r="D37" s="93"/>
      <c r="E37" s="96">
        <f>$B37*VLOOKUP($A37,Transpose_Avg_msg_youth!$A:$M,2,FALSE)</f>
        <v>0.006068955833333339</v>
      </c>
      <c r="F37" s="96">
        <f>$B37*VLOOKUP($A37,Transpose_Avg_msg_youth!$A:$M,3,FALSE)</f>
        <v>0.00563626395833334</v>
      </c>
      <c r="G37" s="96">
        <f>$B37*VLOOKUP($A37,Transpose_Avg_msg_youth!$A:$M,4,FALSE)</f>
        <v>0.0079227175</v>
      </c>
      <c r="H37" s="96">
        <f>$B37*VLOOKUP($A37,Transpose_Avg_msg_youth!$A:$M,5,FALSE)</f>
        <v>0.00588162791666666</v>
      </c>
      <c r="I37" s="96">
        <f>$B37*VLOOKUP($A37,Transpose_Avg_msg_youth!$A:$M,6,FALSE)</f>
        <v>0.011985726041666662</v>
      </c>
      <c r="J37" s="96">
        <f>$B37*VLOOKUP($A37,Transpose_Avg_msg_youth!$A:$M,7,FALSE)</f>
        <v>0.00685449666666666</v>
      </c>
      <c r="K37" s="96">
        <f>$B37*VLOOKUP($A37,Transpose_Avg_msg_youth!$A:$M,8,FALSE)</f>
        <v>0.006724256666666661</v>
      </c>
      <c r="L37" s="96">
        <f>$B37*VLOOKUP($A37,Transpose_Avg_msg_youth!$A:$M,9,FALSE)</f>
        <v>0.0061365270833333395</v>
      </c>
      <c r="M37" s="96">
        <f>$B37*VLOOKUP($A37,Transpose_Avg_msg_youth!$A:$M,10,FALSE)</f>
        <v>0.004826603749999999</v>
      </c>
      <c r="N37" s="96">
        <f>$B37*VLOOKUP($A37,Transpose_Avg_msg_youth!$A:$M,11,FALSE)</f>
        <v>0.007503754166666661</v>
      </c>
      <c r="O37" s="96">
        <f>$B37*VLOOKUP($A37,Transpose_Avg_msg_youth!$A:$M,12,FALSE)</f>
        <v>0.005848297083333339</v>
      </c>
      <c r="P37" s="96">
        <f>$B37*VLOOKUP($A37,Transpose_Avg_msg_youth!$A:$M,13,FALSE)</f>
        <v>0.01129764166666666</v>
      </c>
      <c r="Q37" s="96"/>
      <c r="R37" s="96"/>
      <c r="S37" s="96">
        <f>$B37*VLOOKUP($A37,Transpose_Avg_msg_youth!$O:$AA,2,FALSE)</f>
        <v>0.006006395</v>
      </c>
      <c r="T37" s="96">
        <f>$B37*VLOOKUP($A37,Transpose_Avg_msg_youth!$O:$AA,3,FALSE)</f>
        <v>0.00595108</v>
      </c>
      <c r="U37" s="96">
        <f>$B37*VLOOKUP($A37,Transpose_Avg_msg_youth!$O:$AA,4,FALSE)</f>
        <v>0.00772116</v>
      </c>
      <c r="V37" s="96">
        <f>$B37*VLOOKUP($A37,Transpose_Avg_msg_youth!$O:$AA,5,FALSE)</f>
        <v>0.005780324999999999</v>
      </c>
      <c r="W37" s="96">
        <f>$B37*VLOOKUP($A37,Transpose_Avg_msg_youth!$O:$AA,6,FALSE)</f>
        <v>0.01083323</v>
      </c>
      <c r="X37" s="96">
        <f>$B37*VLOOKUP($A37,Transpose_Avg_msg_youth!$O:$AA,7,FALSE)</f>
        <v>0.006721975</v>
      </c>
      <c r="Y37" s="96">
        <f>$B37*VLOOKUP($A37,Transpose_Avg_msg_youth!$O:$AA,8,FALSE)</f>
        <v>0.006533089999999999</v>
      </c>
      <c r="Z37" s="96">
        <f>$B37*VLOOKUP($A37,Transpose_Avg_msg_youth!$O:$AA,9,FALSE)</f>
        <v>0.00591223</v>
      </c>
      <c r="AA37" s="96">
        <f>$B37*VLOOKUP($A37,Transpose_Avg_msg_youth!$O:$AA,10,FALSE)</f>
        <v>0.00497613</v>
      </c>
      <c r="AB37" s="96">
        <f>$B37*VLOOKUP($A37,Transpose_Avg_msg_youth!$O:$AA,11,FALSE)</f>
        <v>0.00772227</v>
      </c>
      <c r="AC37" s="96">
        <f>$B37*VLOOKUP($A37,Transpose_Avg_msg_youth!$O:$AA,12,FALSE)</f>
        <v>0.006030999999999999</v>
      </c>
      <c r="AD37" s="96">
        <f>$B37*VLOOKUP($A37,Transpose_Avg_msg_youth!$O:$AA,13,FALSE)</f>
        <v>0.01026676</v>
      </c>
    </row>
    <row r="38" spans="1:30" ht="15">
      <c r="A38" s="27" t="s">
        <v>292</v>
      </c>
      <c r="B38" s="95">
        <v>1.923</v>
      </c>
      <c r="C38" s="27"/>
      <c r="D38" s="93"/>
      <c r="E38" s="96">
        <f>$B38*VLOOKUP($A38,Transpose_Avg_msg_youth!$A:$M,2,FALSE)</f>
        <v>0.17160675724999994</v>
      </c>
      <c r="F38" s="96">
        <f>$B38*VLOOKUP($A38,Transpose_Avg_msg_youth!$A:$M,3,FALSE)</f>
        <v>0.151573984875</v>
      </c>
      <c r="G38" s="96">
        <f>$B38*VLOOKUP($A38,Transpose_Avg_msg_youth!$A:$M,4,FALSE)</f>
        <v>0.15672994849999994</v>
      </c>
      <c r="H38" s="96">
        <f>$B38*VLOOKUP($A38,Transpose_Avg_msg_youth!$A:$M,5,FALSE)</f>
        <v>0.12316206049999995</v>
      </c>
      <c r="I38" s="96">
        <f>$B38*VLOOKUP($A38,Transpose_Avg_msg_youth!$A:$M,6,FALSE)</f>
        <v>0.24942640075000067</v>
      </c>
      <c r="J38" s="96">
        <f>$B38*VLOOKUP($A38,Transpose_Avg_msg_youth!$A:$M,7,FALSE)</f>
        <v>0.14459854275</v>
      </c>
      <c r="K38" s="96">
        <f>$B38*VLOOKUP($A38,Transpose_Avg_msg_youth!$A:$M,8,FALSE)</f>
        <v>0.10922904412500001</v>
      </c>
      <c r="L38" s="96">
        <f>$B38*VLOOKUP($A38,Transpose_Avg_msg_youth!$A:$M,9,FALSE)</f>
        <v>0.14377197325000005</v>
      </c>
      <c r="M38" s="96">
        <f>$B38*VLOOKUP($A38,Transpose_Avg_msg_youth!$A:$M,10,FALSE)</f>
        <v>0.16722616324999995</v>
      </c>
      <c r="N38" s="96">
        <f>$B38*VLOOKUP($A38,Transpose_Avg_msg_youth!$A:$M,11,FALSE)</f>
        <v>0.14735580424999994</v>
      </c>
      <c r="O38" s="96">
        <f>$B38*VLOOKUP($A38,Transpose_Avg_msg_youth!$A:$M,12,FALSE)</f>
        <v>0.19294091987500064</v>
      </c>
      <c r="P38" s="96">
        <f>$B38*VLOOKUP($A38,Transpose_Avg_msg_youth!$A:$M,13,FALSE)</f>
        <v>0.336232944375</v>
      </c>
      <c r="Q38" s="96"/>
      <c r="R38" s="96"/>
      <c r="S38" s="96">
        <f>$B38*VLOOKUP($A38,Transpose_Avg_msg_youth!$O:$AA,2,FALSE)</f>
        <v>0.177798657</v>
      </c>
      <c r="T38" s="96">
        <f>$B38*VLOOKUP($A38,Transpose_Avg_msg_youth!$O:$AA,3,FALSE)</f>
        <v>0.145401876</v>
      </c>
      <c r="U38" s="96">
        <f>$B38*VLOOKUP($A38,Transpose_Avg_msg_youth!$O:$AA,4,FALSE)</f>
        <v>0.155411091</v>
      </c>
      <c r="V38" s="96">
        <f>$B38*VLOOKUP($A38,Transpose_Avg_msg_youth!$O:$AA,5,FALSE)</f>
        <v>0.118362573</v>
      </c>
      <c r="W38" s="96">
        <f>$B38*VLOOKUP($A38,Transpose_Avg_msg_youth!$O:$AA,6,FALSE)</f>
        <v>0.240863442</v>
      </c>
      <c r="X38" s="96">
        <f>$B38*VLOOKUP($A38,Transpose_Avg_msg_youth!$O:$AA,7,FALSE)</f>
        <v>0.13206779400000002</v>
      </c>
      <c r="Y38" s="96">
        <f>$B38*VLOOKUP($A38,Transpose_Avg_msg_youth!$O:$AA,8,FALSE)</f>
        <v>0.099549864</v>
      </c>
      <c r="Z38" s="96">
        <f>$B38*VLOOKUP($A38,Transpose_Avg_msg_youth!$O:$AA,9,FALSE)</f>
        <v>0.148680591</v>
      </c>
      <c r="AA38" s="96">
        <f>$B38*VLOOKUP($A38,Transpose_Avg_msg_youth!$O:$AA,10,FALSE)</f>
        <v>0.14692296900000001</v>
      </c>
      <c r="AB38" s="96">
        <f>$B38*VLOOKUP($A38,Transpose_Avg_msg_youth!$O:$AA,11,FALSE)</f>
        <v>0.144915357</v>
      </c>
      <c r="AC38" s="96">
        <f>$B38*VLOOKUP($A38,Transpose_Avg_msg_youth!$O:$AA,12,FALSE)</f>
        <v>0.178706313</v>
      </c>
      <c r="AD38" s="96">
        <f>$B38*VLOOKUP($A38,Transpose_Avg_msg_youth!$O:$AA,13,FALSE)</f>
        <v>0.333777033</v>
      </c>
    </row>
    <row r="39" spans="1:30" ht="15">
      <c r="A39" s="27" t="s">
        <v>263</v>
      </c>
      <c r="B39" s="95">
        <v>-62.84</v>
      </c>
      <c r="C39" s="27"/>
      <c r="D39" s="93"/>
      <c r="E39" s="96">
        <f>$B39*VLOOKUP($A39,Transpose_Avg_msg_youth!$A:$M,2,FALSE)</f>
        <v>-15.039992065000002</v>
      </c>
      <c r="F39" s="96">
        <f>$B39*VLOOKUP($A39,Transpose_Avg_msg_youth!$A:$M,3,FALSE)</f>
        <v>-12.942280276666647</v>
      </c>
      <c r="G39" s="96">
        <f>$B39*VLOOKUP($A39,Transpose_Avg_msg_youth!$A:$M,4,FALSE)</f>
        <v>-14.150897706666646</v>
      </c>
      <c r="H39" s="96">
        <f>$B39*VLOOKUP($A39,Transpose_Avg_msg_youth!$A:$M,5,FALSE)</f>
        <v>-15.473682325000002</v>
      </c>
      <c r="I39" s="96">
        <f>$B39*VLOOKUP($A39,Transpose_Avg_msg_youth!$A:$M,6,FALSE)</f>
        <v>-12.172443146666646</v>
      </c>
      <c r="J39" s="96">
        <f>$B39*VLOOKUP($A39,Transpose_Avg_msg_youth!$A:$M,7,FALSE)</f>
        <v>-18.69731934</v>
      </c>
      <c r="K39" s="96">
        <f>$B39*VLOOKUP($A39,Transpose_Avg_msg_youth!$A:$M,8,FALSE)</f>
        <v>-16.861108356666648</v>
      </c>
      <c r="L39" s="96">
        <f>$B39*VLOOKUP($A39,Transpose_Avg_msg_youth!$A:$M,9,FALSE)</f>
        <v>-17.935418378333356</v>
      </c>
      <c r="M39" s="96">
        <f>$B39*VLOOKUP($A39,Transpose_Avg_msg_youth!$A:$M,10,FALSE)</f>
        <v>-11.768834918333354</v>
      </c>
      <c r="N39" s="96">
        <f>$B39*VLOOKUP($A39,Transpose_Avg_msg_youth!$A:$M,11,FALSE)</f>
        <v>-13.421809698333355</v>
      </c>
      <c r="O39" s="96">
        <f>$B39*VLOOKUP($A39,Transpose_Avg_msg_youth!$A:$M,12,FALSE)</f>
        <v>-14.151358533333354</v>
      </c>
      <c r="P39" s="96">
        <f>$B39*VLOOKUP($A39,Transpose_Avg_msg_youth!$A:$M,13,FALSE)</f>
        <v>-15.193002228333354</v>
      </c>
      <c r="Q39" s="96"/>
      <c r="R39" s="96"/>
      <c r="S39" s="96">
        <f>$B39*VLOOKUP($A39,Transpose_Avg_msg_youth!$O:$AA,2,FALSE)</f>
        <v>-14.6247532</v>
      </c>
      <c r="T39" s="96">
        <f>$B39*VLOOKUP($A39,Transpose_Avg_msg_youth!$O:$AA,3,FALSE)</f>
        <v>-13.34288004</v>
      </c>
      <c r="U39" s="96">
        <f>$B39*VLOOKUP($A39,Transpose_Avg_msg_youth!$O:$AA,4,FALSE)</f>
        <v>-14.255254</v>
      </c>
      <c r="V39" s="96">
        <f>$B39*VLOOKUP($A39,Transpose_Avg_msg_youth!$O:$AA,5,FALSE)</f>
        <v>-15.552460120000001</v>
      </c>
      <c r="W39" s="96">
        <f>$B39*VLOOKUP($A39,Transpose_Avg_msg_youth!$O:$AA,6,FALSE)</f>
        <v>-12.4655708</v>
      </c>
      <c r="X39" s="96">
        <f>$B39*VLOOKUP($A39,Transpose_Avg_msg_youth!$O:$AA,7,FALSE)</f>
        <v>-18.44749892</v>
      </c>
      <c r="Y39" s="96">
        <f>$B39*VLOOKUP($A39,Transpose_Avg_msg_youth!$O:$AA,8,FALSE)</f>
        <v>-16.51912784</v>
      </c>
      <c r="Z39" s="96">
        <f>$B39*VLOOKUP($A39,Transpose_Avg_msg_youth!$O:$AA,9,FALSE)</f>
        <v>-18.11689768</v>
      </c>
      <c r="AA39" s="96">
        <f>$B39*VLOOKUP($A39,Transpose_Avg_msg_youth!$O:$AA,10,FALSE)</f>
        <v>-12.21791836</v>
      </c>
      <c r="AB39" s="96">
        <f>$B39*VLOOKUP($A39,Transpose_Avg_msg_youth!$O:$AA,11,FALSE)</f>
        <v>-13.89920256</v>
      </c>
      <c r="AC39" s="96">
        <f>$B39*VLOOKUP($A39,Transpose_Avg_msg_youth!$O:$AA,12,FALSE)</f>
        <v>-14.05498292</v>
      </c>
      <c r="AD39" s="96">
        <f>$B39*VLOOKUP($A39,Transpose_Avg_msg_youth!$O:$AA,13,FALSE)</f>
        <v>-15.506209880000002</v>
      </c>
    </row>
    <row r="40" spans="1:30" ht="15">
      <c r="A40" s="27" t="s">
        <v>267</v>
      </c>
      <c r="B40" s="95">
        <v>0.986</v>
      </c>
      <c r="C40" s="27"/>
      <c r="D40" s="93"/>
      <c r="E40" s="96">
        <f>$B40*VLOOKUP($A40,Transpose_Avg_msg_youth!$A:$M,2,FALSE)</f>
        <v>0.12015375458333366</v>
      </c>
      <c r="F40" s="96">
        <f>$B40*VLOOKUP($A40,Transpose_Avg_msg_youth!$A:$M,3,FALSE)</f>
        <v>0.078045844</v>
      </c>
      <c r="G40" s="96">
        <f>$B40*VLOOKUP($A40,Transpose_Avg_msg_youth!$A:$M,4,FALSE)</f>
        <v>0.08891460416666663</v>
      </c>
      <c r="H40" s="96">
        <f>$B40*VLOOKUP($A40,Transpose_Avg_msg_youth!$A:$M,5,FALSE)</f>
        <v>0.09788740958333336</v>
      </c>
      <c r="I40" s="96">
        <f>$B40*VLOOKUP($A40,Transpose_Avg_msg_youth!$A:$M,6,FALSE)</f>
        <v>0.11537140808333365</v>
      </c>
      <c r="J40" s="96">
        <f>$B40*VLOOKUP($A40,Transpose_Avg_msg_youth!$A:$M,7,FALSE)</f>
        <v>0.09960892449999999</v>
      </c>
      <c r="K40" s="96">
        <f>$B40*VLOOKUP($A40,Transpose_Avg_msg_youth!$A:$M,8,FALSE)</f>
        <v>0.10587183216666633</v>
      </c>
      <c r="L40" s="96">
        <f>$B40*VLOOKUP($A40,Transpose_Avg_msg_youth!$A:$M,9,FALSE)</f>
        <v>0.11793365233333367</v>
      </c>
      <c r="M40" s="96">
        <f>$B40*VLOOKUP($A40,Transpose_Avg_msg_youth!$A:$M,10,FALSE)</f>
        <v>0.09664036608333337</v>
      </c>
      <c r="N40" s="96">
        <f>$B40*VLOOKUP($A40,Transpose_Avg_msg_youth!$A:$M,11,FALSE)</f>
        <v>0.11388838191666634</v>
      </c>
      <c r="O40" s="96">
        <f>$B40*VLOOKUP($A40,Transpose_Avg_msg_youth!$A:$M,12,FALSE)</f>
        <v>0.09269870783333337</v>
      </c>
      <c r="P40" s="96">
        <f>$B40*VLOOKUP($A40,Transpose_Avg_msg_youth!$A:$M,13,FALSE)</f>
        <v>0.08693915316666664</v>
      </c>
      <c r="Q40" s="96"/>
      <c r="R40" s="96"/>
      <c r="S40" s="96">
        <f>$B40*VLOOKUP($A40,Transpose_Avg_msg_youth!$O:$AA,2,FALSE)</f>
        <v>0.12183213200000001</v>
      </c>
      <c r="T40" s="96">
        <f>$B40*VLOOKUP($A40,Transpose_Avg_msg_youth!$O:$AA,3,FALSE)</f>
        <v>0.087483836</v>
      </c>
      <c r="U40" s="96">
        <f>$B40*VLOOKUP($A40,Transpose_Avg_msg_youth!$O:$AA,4,FALSE)</f>
        <v>0.092410878</v>
      </c>
      <c r="V40" s="96">
        <f>$B40*VLOOKUP($A40,Transpose_Avg_msg_youth!$O:$AA,5,FALSE)</f>
        <v>0.10390566600000001</v>
      </c>
      <c r="W40" s="96">
        <f>$B40*VLOOKUP($A40,Transpose_Avg_msg_youth!$O:$AA,6,FALSE)</f>
        <v>0.120194386</v>
      </c>
      <c r="X40" s="96">
        <f>$B40*VLOOKUP($A40,Transpose_Avg_msg_youth!$O:$AA,7,FALSE)</f>
        <v>0.104246822</v>
      </c>
      <c r="Y40" s="96">
        <f>$B40*VLOOKUP($A40,Transpose_Avg_msg_youth!$O:$AA,8,FALSE)</f>
        <v>0.112372448</v>
      </c>
      <c r="Z40" s="96">
        <f>$B40*VLOOKUP($A40,Transpose_Avg_msg_youth!$O:$AA,9,FALSE)</f>
        <v>0.118830748</v>
      </c>
      <c r="AA40" s="96">
        <f>$B40*VLOOKUP($A40,Transpose_Avg_msg_youth!$O:$AA,10,FALSE)</f>
        <v>0.09459191</v>
      </c>
      <c r="AB40" s="96">
        <f>$B40*VLOOKUP($A40,Transpose_Avg_msg_youth!$O:$AA,11,FALSE)</f>
        <v>0.11528509199999999</v>
      </c>
      <c r="AC40" s="96">
        <f>$B40*VLOOKUP($A40,Transpose_Avg_msg_youth!$O:$AA,12,FALSE)</f>
        <v>0.10061538399999999</v>
      </c>
      <c r="AD40" s="96">
        <f>$B40*VLOOKUP($A40,Transpose_Avg_msg_youth!$O:$AA,13,FALSE)</f>
        <v>0.089253706</v>
      </c>
    </row>
    <row r="41" spans="1:30" ht="15">
      <c r="A41" s="27" t="s">
        <v>271</v>
      </c>
      <c r="B41" s="95">
        <v>-9.55</v>
      </c>
      <c r="C41" s="27"/>
      <c r="D41" s="93"/>
      <c r="E41" s="96">
        <f>$B41*VLOOKUP($A41,Transpose_Avg_msg_youth!$A:$M,2,FALSE)</f>
        <v>-0.35141174791666696</v>
      </c>
      <c r="F41" s="96">
        <f>$B41*VLOOKUP($A41,Transpose_Avg_msg_youth!$A:$M,3,FALSE)</f>
        <v>-0.24813765000000002</v>
      </c>
      <c r="G41" s="96">
        <f>$B41*VLOOKUP($A41,Transpose_Avg_msg_youth!$A:$M,4,FALSE)</f>
        <v>-0.284375920833333</v>
      </c>
      <c r="H41" s="96">
        <f>$B41*VLOOKUP($A41,Transpose_Avg_msg_youth!$A:$M,5,FALSE)</f>
        <v>-0.256455302083333</v>
      </c>
      <c r="I41" s="96">
        <f>$B41*VLOOKUP($A41,Transpose_Avg_msg_youth!$A:$M,6,FALSE)</f>
        <v>-0.26147382708333305</v>
      </c>
      <c r="J41" s="96">
        <f>$B41*VLOOKUP($A41,Transpose_Avg_msg_youth!$A:$M,7,FALSE)</f>
        <v>-0.25060035625000004</v>
      </c>
      <c r="K41" s="96">
        <f>$B41*VLOOKUP($A41,Transpose_Avg_msg_youth!$A:$M,8,FALSE)</f>
        <v>-0.257590160416667</v>
      </c>
      <c r="L41" s="96">
        <f>$B41*VLOOKUP($A41,Transpose_Avg_msg_youth!$A:$M,9,FALSE)</f>
        <v>-0.24372276458333306</v>
      </c>
      <c r="M41" s="96">
        <f>$B41*VLOOKUP($A41,Transpose_Avg_msg_youth!$A:$M,10,FALSE)</f>
        <v>-0.18999923958333303</v>
      </c>
      <c r="N41" s="96">
        <f>$B41*VLOOKUP($A41,Transpose_Avg_msg_youth!$A:$M,11,FALSE)</f>
        <v>-0.22779137500000002</v>
      </c>
      <c r="O41" s="96">
        <f>$B41*VLOOKUP($A41,Transpose_Avg_msg_youth!$A:$M,12,FALSE)</f>
        <v>-0.27395488125</v>
      </c>
      <c r="P41" s="96">
        <f>$B41*VLOOKUP($A41,Transpose_Avg_msg_youth!$A:$M,13,FALSE)</f>
        <v>-0.30892618541666705</v>
      </c>
      <c r="Q41" s="96"/>
      <c r="R41" s="96"/>
      <c r="S41" s="96">
        <f>$B41*VLOOKUP($A41,Transpose_Avg_msg_youth!$O:$AA,2,FALSE)</f>
        <v>-0.37456055</v>
      </c>
      <c r="T41" s="96">
        <f>$B41*VLOOKUP($A41,Transpose_Avg_msg_youth!$O:$AA,3,FALSE)</f>
        <v>-0.2721559</v>
      </c>
      <c r="U41" s="96">
        <f>$B41*VLOOKUP($A41,Transpose_Avg_msg_youth!$O:$AA,4,FALSE)</f>
        <v>-0.29967900000000003</v>
      </c>
      <c r="V41" s="96">
        <f>$B41*VLOOKUP($A41,Transpose_Avg_msg_youth!$O:$AA,5,FALSE)</f>
        <v>-0.25869995</v>
      </c>
      <c r="W41" s="96">
        <f>$B41*VLOOKUP($A41,Transpose_Avg_msg_youth!$O:$AA,6,FALSE)</f>
        <v>-0.27142055</v>
      </c>
      <c r="X41" s="96">
        <f>$B41*VLOOKUP($A41,Transpose_Avg_msg_youth!$O:$AA,7,FALSE)</f>
        <v>-0.26124025</v>
      </c>
      <c r="Y41" s="96">
        <f>$B41*VLOOKUP($A41,Transpose_Avg_msg_youth!$O:$AA,8,FALSE)</f>
        <v>-0.2780769</v>
      </c>
      <c r="Z41" s="96">
        <f>$B41*VLOOKUP($A41,Transpose_Avg_msg_youth!$O:$AA,9,FALSE)</f>
        <v>-0.24633270000000002</v>
      </c>
      <c r="AA41" s="96">
        <f>$B41*VLOOKUP($A41,Transpose_Avg_msg_youth!$O:$AA,10,FALSE)</f>
        <v>-0.2079799</v>
      </c>
      <c r="AB41" s="96">
        <f>$B41*VLOOKUP($A41,Transpose_Avg_msg_youth!$O:$AA,11,FALSE)</f>
        <v>-0.23628610000000003</v>
      </c>
      <c r="AC41" s="96">
        <f>$B41*VLOOKUP($A41,Transpose_Avg_msg_youth!$O:$AA,12,FALSE)</f>
        <v>-0.28245080000000006</v>
      </c>
      <c r="AD41" s="96">
        <f>$B41*VLOOKUP($A41,Transpose_Avg_msg_youth!$O:$AA,13,FALSE)</f>
        <v>-0.31630555</v>
      </c>
    </row>
    <row r="42" spans="1:30" ht="15">
      <c r="A42" s="27" t="s">
        <v>291</v>
      </c>
      <c r="B42" s="95">
        <v>-20.46</v>
      </c>
      <c r="C42" s="27"/>
      <c r="D42" s="93"/>
      <c r="E42" s="96">
        <f>$B42*VLOOKUP($A42,Transpose_Avg_msg_youth!$A:$M,2,FALSE)</f>
        <v>-0.9629081274999993</v>
      </c>
      <c r="F42" s="96">
        <f>$B42*VLOOKUP($A42,Transpose_Avg_msg_youth!$A:$M,3,FALSE)</f>
        <v>-0.5716293825</v>
      </c>
      <c r="G42" s="96">
        <f>$B42*VLOOKUP($A42,Transpose_Avg_msg_youth!$A:$M,4,FALSE)</f>
        <v>-0.6605417225000008</v>
      </c>
      <c r="H42" s="96">
        <f>$B42*VLOOKUP($A42,Transpose_Avg_msg_youth!$A:$M,5,FALSE)</f>
        <v>-0.9379580100000001</v>
      </c>
      <c r="I42" s="96">
        <f>$B42*VLOOKUP($A42,Transpose_Avg_msg_youth!$A:$M,6,FALSE)</f>
        <v>-0.7771108674999994</v>
      </c>
      <c r="J42" s="96">
        <f>$B42*VLOOKUP($A42,Transpose_Avg_msg_youth!$A:$M,7,FALSE)</f>
        <v>-0.9281875074999995</v>
      </c>
      <c r="K42" s="96">
        <f>$B42*VLOOKUP($A42,Transpose_Avg_msg_youth!$A:$M,8,FALSE)</f>
        <v>-1.4705684675000008</v>
      </c>
      <c r="L42" s="96">
        <f>$B42*VLOOKUP($A42,Transpose_Avg_msg_youth!$A:$M,9,FALSE)</f>
        <v>-1.6262307050000007</v>
      </c>
      <c r="M42" s="96">
        <f>$B42*VLOOKUP($A42,Transpose_Avg_msg_youth!$A:$M,10,FALSE)</f>
        <v>-0.8464412825000007</v>
      </c>
      <c r="N42" s="96">
        <f>$B42*VLOOKUP($A42,Transpose_Avg_msg_youth!$A:$M,11,FALSE)</f>
        <v>-1.0219463100000001</v>
      </c>
      <c r="O42" s="96">
        <f>$B42*VLOOKUP($A42,Transpose_Avg_msg_youth!$A:$M,12,FALSE)</f>
        <v>-0.7107838100000007</v>
      </c>
      <c r="P42" s="96">
        <f>$B42*VLOOKUP($A42,Transpose_Avg_msg_youth!$A:$M,13,FALSE)</f>
        <v>-1.0001376549999994</v>
      </c>
      <c r="Q42" s="96"/>
      <c r="R42" s="96"/>
      <c r="S42" s="96">
        <f>$B42*VLOOKUP($A42,Transpose_Avg_msg_youth!$O:$AA,2,FALSE)</f>
        <v>-0.9561776399999999</v>
      </c>
      <c r="T42" s="96">
        <f>$B42*VLOOKUP($A42,Transpose_Avg_msg_youth!$O:$AA,3,FALSE)</f>
        <v>-0.61823982</v>
      </c>
      <c r="U42" s="96">
        <f>$B42*VLOOKUP($A42,Transpose_Avg_msg_youth!$O:$AA,4,FALSE)</f>
        <v>-0.6592416600000001</v>
      </c>
      <c r="V42" s="96">
        <f>$B42*VLOOKUP($A42,Transpose_Avg_msg_youth!$O:$AA,5,FALSE)</f>
        <v>-0.97009044</v>
      </c>
      <c r="W42" s="96">
        <f>$B42*VLOOKUP($A42,Transpose_Avg_msg_youth!$O:$AA,6,FALSE)</f>
        <v>-0.76360812</v>
      </c>
      <c r="X42" s="96">
        <f>$B42*VLOOKUP($A42,Transpose_Avg_msg_youth!$O:$AA,7,FALSE)</f>
        <v>-0.9074419200000001</v>
      </c>
      <c r="Y42" s="96">
        <f>$B42*VLOOKUP($A42,Transpose_Avg_msg_youth!$O:$AA,8,FALSE)</f>
        <v>-1.46696154</v>
      </c>
      <c r="Z42" s="96">
        <f>$B42*VLOOKUP($A42,Transpose_Avg_msg_youth!$O:$AA,9,FALSE)</f>
        <v>-1.6739553600000001</v>
      </c>
      <c r="AA42" s="96">
        <f>$B42*VLOOKUP($A42,Transpose_Avg_msg_youth!$O:$AA,10,FALSE)</f>
        <v>-0.8892734400000001</v>
      </c>
      <c r="AB42" s="96">
        <f>$B42*VLOOKUP($A42,Transpose_Avg_msg_youth!$O:$AA,11,FALSE)</f>
        <v>-0.87928896</v>
      </c>
      <c r="AC42" s="96">
        <f>$B42*VLOOKUP($A42,Transpose_Avg_msg_youth!$O:$AA,12,FALSE)</f>
        <v>-0.73490274</v>
      </c>
      <c r="AD42" s="96">
        <f>$B42*VLOOKUP($A42,Transpose_Avg_msg_youth!$O:$AA,13,FALSE)</f>
        <v>-1.0129746</v>
      </c>
    </row>
    <row r="43" spans="1:30" ht="15">
      <c r="A43" s="27" t="s">
        <v>275</v>
      </c>
      <c r="B43" s="95">
        <v>-78.67</v>
      </c>
      <c r="C43" s="27"/>
      <c r="D43" s="93"/>
      <c r="E43" s="96">
        <f>$B43*VLOOKUP($A43,Transpose_Avg_msg_youth!$A:$M,2,FALSE)</f>
        <v>-0.6933531281250002</v>
      </c>
      <c r="F43" s="96">
        <f>$B43*VLOOKUP($A43,Transpose_Avg_msg_youth!$A:$M,3,FALSE)</f>
        <v>-0.6621899743749993</v>
      </c>
      <c r="G43" s="96">
        <f>$B43*VLOOKUP($A43,Transpose_Avg_msg_youth!$A:$M,4,FALSE)</f>
        <v>-0.9116132093749995</v>
      </c>
      <c r="H43" s="96">
        <f>$B43*VLOOKUP($A43,Transpose_Avg_msg_youth!$A:$M,5,FALSE)</f>
        <v>-0.6947593543750004</v>
      </c>
      <c r="I43" s="96">
        <f>$B43*VLOOKUP($A43,Transpose_Avg_msg_youth!$A:$M,6,FALSE)</f>
        <v>-0.7903286537500008</v>
      </c>
      <c r="J43" s="96">
        <f>$B43*VLOOKUP($A43,Transpose_Avg_msg_youth!$A:$M,7,FALSE)</f>
        <v>-0.7172098056249997</v>
      </c>
      <c r="K43" s="96">
        <f>$B43*VLOOKUP($A43,Transpose_Avg_msg_youth!$A:$M,8,FALSE)</f>
        <v>-0.7976449637499999</v>
      </c>
      <c r="L43" s="96">
        <f>$B43*VLOOKUP($A43,Transpose_Avg_msg_youth!$A:$M,9,FALSE)</f>
        <v>-0.9620750975000001</v>
      </c>
      <c r="M43" s="96">
        <f>$B43*VLOOKUP($A43,Transpose_Avg_msg_youth!$A:$M,10,FALSE)</f>
        <v>-0.568336664375</v>
      </c>
      <c r="N43" s="96">
        <f>$B43*VLOOKUP($A43,Transpose_Avg_msg_youth!$A:$M,11,FALSE)</f>
        <v>-0.47650910687499987</v>
      </c>
      <c r="O43" s="96">
        <f>$B43*VLOOKUP($A43,Transpose_Avg_msg_youth!$A:$M,12,FALSE)</f>
        <v>-0.8259366625000004</v>
      </c>
      <c r="P43" s="96">
        <f>$B43*VLOOKUP($A43,Transpose_Avg_msg_youth!$A:$M,13,FALSE)</f>
        <v>-1.184765283125</v>
      </c>
      <c r="Q43" s="96"/>
      <c r="R43" s="96"/>
      <c r="S43" s="96">
        <f>$B43*VLOOKUP($A43,Transpose_Avg_msg_youth!$O:$AA,2,FALSE)</f>
        <v>-0.5860128299999969</v>
      </c>
      <c r="T43" s="96">
        <f>$B43*VLOOKUP($A43,Transpose_Avg_msg_youth!$O:$AA,3,FALSE)</f>
        <v>-0.6428519050000001</v>
      </c>
      <c r="U43" s="96">
        <f>$B43*VLOOKUP($A43,Transpose_Avg_msg_youth!$O:$AA,4,FALSE)</f>
        <v>-0.8034960449999998</v>
      </c>
      <c r="V43" s="96">
        <f>$B43*VLOOKUP($A43,Transpose_Avg_msg_youth!$O:$AA,5,FALSE)</f>
        <v>-0.6801414849999993</v>
      </c>
      <c r="W43" s="96">
        <f>$B43*VLOOKUP($A43,Transpose_Avg_msg_youth!$O:$AA,6,FALSE)</f>
        <v>-0.7173523950000004</v>
      </c>
      <c r="X43" s="96">
        <f>$B43*VLOOKUP($A43,Transpose_Avg_msg_youth!$O:$AA,7,FALSE)</f>
        <v>-0.7221906000000002</v>
      </c>
      <c r="Y43" s="96">
        <f>$B43*VLOOKUP($A43,Transpose_Avg_msg_youth!$O:$AA,8,FALSE)</f>
        <v>-0.8780752049999996</v>
      </c>
      <c r="Z43" s="96">
        <f>$B43*VLOOKUP($A43,Transpose_Avg_msg_youth!$O:$AA,9,FALSE)</f>
        <v>-0.8426737049999996</v>
      </c>
      <c r="AA43" s="96">
        <f>$B43*VLOOKUP($A43,Transpose_Avg_msg_youth!$O:$AA,10,FALSE)</f>
        <v>-0.5217394399999999</v>
      </c>
      <c r="AB43" s="96">
        <f>$B43*VLOOKUP($A43,Transpose_Avg_msg_youth!$O:$AA,11,FALSE)</f>
        <v>-0.45982615000000004</v>
      </c>
      <c r="AC43" s="96">
        <f>$B43*VLOOKUP($A43,Transpose_Avg_msg_youth!$O:$AA,12,FALSE)</f>
        <v>-0.8305978600000024</v>
      </c>
      <c r="AD43" s="96">
        <f>$B43*VLOOKUP($A43,Transpose_Avg_msg_youth!$O:$AA,13,FALSE)</f>
        <v>-1.0401747400000008</v>
      </c>
    </row>
    <row r="44" spans="1:30" ht="15">
      <c r="A44" s="27" t="s">
        <v>279</v>
      </c>
      <c r="B44" s="95">
        <v>30.90</v>
      </c>
      <c r="C44" s="27"/>
      <c r="D44" s="93"/>
      <c r="E44" s="96">
        <f>$B44*VLOOKUP($A44,Transpose_Avg_msg_youth!$A:$M,2,FALSE)</f>
        <v>1.0188714937500003</v>
      </c>
      <c r="F44" s="96">
        <f>$B44*VLOOKUP($A44,Transpose_Avg_msg_youth!$A:$M,3,FALSE)</f>
        <v>0.942436481249999</v>
      </c>
      <c r="G44" s="96">
        <f>$B44*VLOOKUP($A44,Transpose_Avg_msg_youth!$A:$M,4,FALSE)</f>
        <v>1.3400036062500011</v>
      </c>
      <c r="H44" s="96">
        <f>$B44*VLOOKUP($A44,Transpose_Avg_msg_youth!$A:$M,5,FALSE)</f>
        <v>0.9909823124999997</v>
      </c>
      <c r="I44" s="96">
        <f>$B44*VLOOKUP($A44,Transpose_Avg_msg_youth!$A:$M,6,FALSE)</f>
        <v>2.041366012499999</v>
      </c>
      <c r="J44" s="96">
        <f>$B44*VLOOKUP($A44,Transpose_Avg_msg_youth!$A:$M,7,FALSE)</f>
        <v>1.1643815249999998</v>
      </c>
      <c r="K44" s="96">
        <f>$B44*VLOOKUP($A44,Transpose_Avg_msg_youth!$A:$M,8,FALSE)</f>
        <v>1.1336398875</v>
      </c>
      <c r="L44" s="96">
        <f>$B44*VLOOKUP($A44,Transpose_Avg_msg_youth!$A:$M,9,FALSE)</f>
        <v>1.0466602500000002</v>
      </c>
      <c r="M44" s="96">
        <f>$B44*VLOOKUP($A44,Transpose_Avg_msg_youth!$A:$M,10,FALSE)</f>
        <v>0.8073745124999998</v>
      </c>
      <c r="N44" s="96">
        <f>$B44*VLOOKUP($A44,Transpose_Avg_msg_youth!$A:$M,11,FALSE)</f>
        <v>1.24600580625</v>
      </c>
      <c r="O44" s="96">
        <f>$B44*VLOOKUP($A44,Transpose_Avg_msg_youth!$A:$M,12,FALSE)</f>
        <v>0.9649838249999996</v>
      </c>
      <c r="P44" s="96">
        <f>$B44*VLOOKUP($A44,Transpose_Avg_msg_youth!$A:$M,13,FALSE)</f>
        <v>1.9271364375</v>
      </c>
      <c r="Q44" s="96"/>
      <c r="R44" s="96"/>
      <c r="S44" s="96">
        <f>$B44*VLOOKUP($A44,Transpose_Avg_msg_youth!$O:$AA,2,FALSE)</f>
        <v>1.0032302999999974</v>
      </c>
      <c r="T44" s="96">
        <f>$B44*VLOOKUP($A44,Transpose_Avg_msg_youth!$O:$AA,3,FALSE)</f>
        <v>0.9032687999999998</v>
      </c>
      <c r="U44" s="96">
        <f>$B44*VLOOKUP($A44,Transpose_Avg_msg_youth!$O:$AA,4,FALSE)</f>
        <v>1.3184257500000063</v>
      </c>
      <c r="V44" s="96">
        <f>$B44*VLOOKUP($A44,Transpose_Avg_msg_youth!$O:$AA,5,FALSE)</f>
        <v>0.9818011499999988</v>
      </c>
      <c r="W44" s="96">
        <f>$B44*VLOOKUP($A44,Transpose_Avg_msg_youth!$O:$AA,6,FALSE)</f>
        <v>1.9716981000000005</v>
      </c>
      <c r="X44" s="96">
        <f>$B44*VLOOKUP($A44,Transpose_Avg_msg_youth!$O:$AA,7,FALSE)</f>
        <v>1.1692096499999998</v>
      </c>
      <c r="Y44" s="96">
        <f>$B44*VLOOKUP($A44,Transpose_Avg_msg_youth!$O:$AA,8,FALSE)</f>
        <v>1.1420639999999997</v>
      </c>
      <c r="Z44" s="96">
        <f>$B44*VLOOKUP($A44,Transpose_Avg_msg_youth!$O:$AA,9,FALSE)</f>
        <v>0.9803642999999999</v>
      </c>
      <c r="AA44" s="96">
        <f>$B44*VLOOKUP($A44,Transpose_Avg_msg_youth!$O:$AA,10,FALSE)</f>
        <v>0.8041570500000002</v>
      </c>
      <c r="AB44" s="96">
        <f>$B44*VLOOKUP($A44,Transpose_Avg_msg_youth!$O:$AA,11,FALSE)</f>
        <v>1.2912337500000002</v>
      </c>
      <c r="AC44" s="96">
        <f>$B44*VLOOKUP($A44,Transpose_Avg_msg_youth!$O:$AA,12,FALSE)</f>
        <v>1.0105072499999985</v>
      </c>
      <c r="AD44" s="96">
        <f>$B44*VLOOKUP($A44,Transpose_Avg_msg_youth!$O:$AA,13,FALSE)</f>
        <v>1.8857188500000015</v>
      </c>
    </row>
    <row r="45" spans="1:30" ht="15">
      <c r="A45" s="27" t="s">
        <v>282</v>
      </c>
      <c r="B45" s="95">
        <v>-0.335</v>
      </c>
      <c r="C45" s="27"/>
      <c r="D45" s="93"/>
      <c r="E45" s="96">
        <f>$B45*VLOOKUP($A45,Transpose_Avg_msg_youth!$A:$M,2,FALSE)</f>
        <v>-0.029137797500000024</v>
      </c>
      <c r="F45" s="96">
        <f>$B45*VLOOKUP($A45,Transpose_Avg_msg_youth!$A:$M,3,FALSE)</f>
        <v>-0.026911827187500018</v>
      </c>
      <c r="G45" s="96">
        <f>$B45*VLOOKUP($A45,Transpose_Avg_msg_youth!$A:$M,4,FALSE)</f>
        <v>-0.02701381374999999</v>
      </c>
      <c r="H45" s="96">
        <f>$B45*VLOOKUP($A45,Transpose_Avg_msg_youth!$A:$M,5,FALSE)</f>
        <v>-0.0209999146875</v>
      </c>
      <c r="I45" s="96">
        <f>$B45*VLOOKUP($A45,Transpose_Avg_msg_youth!$A:$M,6,FALSE)</f>
        <v>-0.04376295531249999</v>
      </c>
      <c r="J45" s="96">
        <f>$B45*VLOOKUP($A45,Transpose_Avg_msg_youth!$A:$M,7,FALSE)</f>
        <v>-0.025356526875</v>
      </c>
      <c r="K45" s="96">
        <f>$B45*VLOOKUP($A45,Transpose_Avg_msg_youth!$A:$M,8,FALSE)</f>
        <v>-0.019416076562499992</v>
      </c>
      <c r="L45" s="96">
        <f>$B45*VLOOKUP($A45,Transpose_Avg_msg_youth!$A:$M,9,FALSE)</f>
        <v>-0.0249559925</v>
      </c>
      <c r="M45" s="96">
        <f>$B45*VLOOKUP($A45,Transpose_Avg_msg_youth!$A:$M,10,FALSE)</f>
        <v>-0.030165284375000007</v>
      </c>
      <c r="N45" s="96">
        <f>$B45*VLOOKUP($A45,Transpose_Avg_msg_youth!$A:$M,11,FALSE)</f>
        <v>-0.025382489374999997</v>
      </c>
      <c r="O45" s="96">
        <f>$B45*VLOOKUP($A45,Transpose_Avg_msg_youth!$A:$M,12,FALSE)</f>
        <v>-0.03383556531250002</v>
      </c>
      <c r="P45" s="96">
        <f>$B45*VLOOKUP($A45,Transpose_Avg_msg_youth!$A:$M,13,FALSE)</f>
        <v>-0.05832865062499999</v>
      </c>
      <c r="Q45" s="96"/>
      <c r="R45" s="96"/>
      <c r="S45" s="96">
        <f>$B45*VLOOKUP($A45,Transpose_Avg_msg_youth!$O:$AA,2,FALSE)</f>
        <v>-0.031249134999999855</v>
      </c>
      <c r="T45" s="96">
        <f>$B45*VLOOKUP($A45,Transpose_Avg_msg_youth!$O:$AA,3,FALSE)</f>
        <v>-0.026209562499999933</v>
      </c>
      <c r="U45" s="96">
        <f>$B45*VLOOKUP($A45,Transpose_Avg_msg_youth!$O:$AA,4,FALSE)</f>
        <v>-0.02915421249999993</v>
      </c>
      <c r="V45" s="96">
        <f>$B45*VLOOKUP($A45,Transpose_Avg_msg_youth!$O:$AA,5,FALSE)</f>
        <v>-0.023652674999999974</v>
      </c>
      <c r="W45" s="96">
        <f>$B45*VLOOKUP($A45,Transpose_Avg_msg_youth!$O:$AA,6,FALSE)</f>
        <v>-0.04551678500000014</v>
      </c>
      <c r="X45" s="96">
        <f>$B45*VLOOKUP($A45,Transpose_Avg_msg_youth!$O:$AA,7,FALSE)</f>
        <v>-0.025688135</v>
      </c>
      <c r="Y45" s="96">
        <f>$B45*VLOOKUP($A45,Transpose_Avg_msg_youth!$O:$AA,8,FALSE)</f>
        <v>-0.018707740000000004</v>
      </c>
      <c r="Z45" s="96">
        <f>$B45*VLOOKUP($A45,Transpose_Avg_msg_youth!$O:$AA,9,FALSE)</f>
        <v>-0.0256424075</v>
      </c>
      <c r="AA45" s="96">
        <f>$B45*VLOOKUP($A45,Transpose_Avg_msg_youth!$O:$AA,10,FALSE)</f>
        <v>-0.028346192499999995</v>
      </c>
      <c r="AB45" s="96">
        <f>$B45*VLOOKUP($A45,Transpose_Avg_msg_youth!$O:$AA,11,FALSE)</f>
        <v>-0.029164262500000007</v>
      </c>
      <c r="AC45" s="96">
        <f>$B45*VLOOKUP($A45,Transpose_Avg_msg_youth!$O:$AA,12,FALSE)</f>
        <v>-0.03467568249999993</v>
      </c>
      <c r="AD45" s="96">
        <f>$B45*VLOOKUP($A45,Transpose_Avg_msg_youth!$O:$AA,13,FALSE)</f>
        <v>-0.060602840000000026</v>
      </c>
    </row>
    <row r="46" spans="1:30" ht="15">
      <c r="A46" s="27" t="s">
        <v>285</v>
      </c>
      <c r="B46" s="95">
        <v>-2.748</v>
      </c>
      <c r="C46" s="27"/>
      <c r="D46" s="93"/>
      <c r="E46" s="96">
        <f>$B46*VLOOKUP($A46,Transpose_Avg_msg_youth!$A:$M,2,FALSE)</f>
        <v>-0.6626966880000003</v>
      </c>
      <c r="F46" s="96">
        <f>$B46*VLOOKUP($A46,Transpose_Avg_msg_youth!$A:$M,3,FALSE)</f>
        <v>-0.5652606802499998</v>
      </c>
      <c r="G46" s="96">
        <f>$B46*VLOOKUP($A46,Transpose_Avg_msg_youth!$A:$M,4,FALSE)</f>
        <v>-0.6218454352500004</v>
      </c>
      <c r="H46" s="96">
        <f>$B46*VLOOKUP($A46,Transpose_Avg_msg_youth!$A:$M,5,FALSE)</f>
        <v>-0.67768376475</v>
      </c>
      <c r="I46" s="96">
        <f>$B46*VLOOKUP($A46,Transpose_Avg_msg_youth!$A:$M,6,FALSE)</f>
        <v>-0.5276999857499998</v>
      </c>
      <c r="J46" s="96">
        <f>$B46*VLOOKUP($A46,Transpose_Avg_msg_youth!$A:$M,7,FALSE)</f>
        <v>-0.81733781175</v>
      </c>
      <c r="K46" s="96">
        <f>$B46*VLOOKUP($A46,Transpose_Avg_msg_youth!$A:$M,8,FALSE)</f>
        <v>-0.7432304347500002</v>
      </c>
      <c r="L46" s="96">
        <f>$B46*VLOOKUP($A46,Transpose_Avg_msg_youth!$A:$M,9,FALSE)</f>
        <v>-0.7863642449999999</v>
      </c>
      <c r="M46" s="96">
        <f>$B46*VLOOKUP($A46,Transpose_Avg_msg_youth!$A:$M,10,FALSE)</f>
        <v>-0.5082972164999999</v>
      </c>
      <c r="N46" s="96">
        <f>$B46*VLOOKUP($A46,Transpose_Avg_msg_youth!$A:$M,11,FALSE)</f>
        <v>-0.583018428</v>
      </c>
      <c r="O46" s="96">
        <f>$B46*VLOOKUP($A46,Transpose_Avg_msg_youth!$A:$M,12,FALSE)</f>
        <v>-0.6199888177499996</v>
      </c>
      <c r="P46" s="96">
        <f>$B46*VLOOKUP($A46,Transpose_Avg_msg_youth!$A:$M,13,FALSE)</f>
        <v>-0.6613065435000003</v>
      </c>
      <c r="Q46" s="96"/>
      <c r="R46" s="96"/>
      <c r="S46" s="96">
        <f>$B46*VLOOKUP($A46,Transpose_Avg_msg_youth!$O:$AA,2,FALSE)</f>
        <v>-0.6340089419999995</v>
      </c>
      <c r="T46" s="96">
        <f>$B46*VLOOKUP($A46,Transpose_Avg_msg_youth!$O:$AA,3,FALSE)</f>
        <v>-0.5274676080000009</v>
      </c>
      <c r="U46" s="96">
        <f>$B46*VLOOKUP($A46,Transpose_Avg_msg_youth!$O:$AA,4,FALSE)</f>
        <v>-0.5911538819999986</v>
      </c>
      <c r="V46" s="96">
        <f>$B46*VLOOKUP($A46,Transpose_Avg_msg_youth!$O:$AA,5,FALSE)</f>
        <v>-0.65210727</v>
      </c>
      <c r="W46" s="96">
        <f>$B46*VLOOKUP($A46,Transpose_Avg_msg_youth!$O:$AA,6,FALSE)</f>
        <v>-0.5164563719999994</v>
      </c>
      <c r="X46" s="96">
        <f>$B46*VLOOKUP($A46,Transpose_Avg_msg_youth!$O:$AA,7,FALSE)</f>
        <v>-0.8241595499999999</v>
      </c>
      <c r="Y46" s="96">
        <f>$B46*VLOOKUP($A46,Transpose_Avg_msg_youth!$O:$AA,8,FALSE)</f>
        <v>-0.7162112400000005</v>
      </c>
      <c r="Z46" s="96">
        <f>$B46*VLOOKUP($A46,Transpose_Avg_msg_youth!$O:$AA,9,FALSE)</f>
        <v>-0.7479039239999998</v>
      </c>
      <c r="AA46" s="96">
        <f>$B46*VLOOKUP($A46,Transpose_Avg_msg_youth!$O:$AA,10,FALSE)</f>
        <v>-0.5041123560000003</v>
      </c>
      <c r="AB46" s="96">
        <f>$B46*VLOOKUP($A46,Transpose_Avg_msg_youth!$O:$AA,11,FALSE)</f>
        <v>-0.5795834280000001</v>
      </c>
      <c r="AC46" s="96">
        <f>$B46*VLOOKUP($A46,Transpose_Avg_msg_youth!$O:$AA,12,FALSE)</f>
        <v>-0.6156289440000006</v>
      </c>
      <c r="AD46" s="96">
        <f>$B46*VLOOKUP($A46,Transpose_Avg_msg_youth!$O:$AA,13,FALSE)</f>
        <v>-0.6546958860000002</v>
      </c>
    </row>
    <row r="47" spans="1:30" ht="15">
      <c r="A47" s="27" t="s">
        <v>288</v>
      </c>
      <c r="B47" s="95">
        <v>-18.44</v>
      </c>
      <c r="C47" s="27"/>
      <c r="D47" s="93"/>
      <c r="E47" s="96">
        <f>$B47*VLOOKUP($A47,Transpose_Avg_msg_youth!$A:$M,2,FALSE)</f>
        <v>-2.2391922500000025</v>
      </c>
      <c r="F47" s="96">
        <f>$B47*VLOOKUP($A47,Transpose_Avg_msg_youth!$A:$M,3,FALSE)</f>
        <v>-1.414101365000001</v>
      </c>
      <c r="G47" s="96">
        <f>$B47*VLOOKUP($A47,Transpose_Avg_msg_youth!$A:$M,4,FALSE)</f>
        <v>-1.6565216725000003</v>
      </c>
      <c r="H47" s="96">
        <f>$B47*VLOOKUP($A47,Transpose_Avg_msg_youth!$A:$M,5,FALSE)</f>
        <v>-1.800599155</v>
      </c>
      <c r="I47" s="96">
        <f>$B47*VLOOKUP($A47,Transpose_Avg_msg_youth!$A:$M,6,FALSE)</f>
        <v>-2.1476341924999987</v>
      </c>
      <c r="J47" s="96">
        <f>$B47*VLOOKUP($A47,Transpose_Avg_msg_youth!$A:$M,7,FALSE)</f>
        <v>-1.8442316524999993</v>
      </c>
      <c r="K47" s="96">
        <f>$B47*VLOOKUP($A47,Transpose_Avg_msg_youth!$A:$M,8,FALSE)</f>
        <v>-1.958374100000001</v>
      </c>
      <c r="L47" s="96">
        <f>$B47*VLOOKUP($A47,Transpose_Avg_msg_youth!$A:$M,9,FALSE)</f>
        <v>-2.17922998</v>
      </c>
      <c r="M47" s="96">
        <f>$B47*VLOOKUP($A47,Transpose_Avg_msg_youth!$A:$M,10,FALSE)</f>
        <v>-1.8011016450000004</v>
      </c>
      <c r="N47" s="96">
        <f>$B47*VLOOKUP($A47,Transpose_Avg_msg_youth!$A:$M,11,FALSE)</f>
        <v>-2.117158635</v>
      </c>
      <c r="O47" s="96">
        <f>$B47*VLOOKUP($A47,Transpose_Avg_msg_youth!$A:$M,12,FALSE)</f>
        <v>-1.7002417600000006</v>
      </c>
      <c r="P47" s="96">
        <f>$B47*VLOOKUP($A47,Transpose_Avg_msg_youth!$A:$M,13,FALSE)</f>
        <v>-1.6094869949999997</v>
      </c>
      <c r="Q47" s="93"/>
      <c r="R47" s="93"/>
      <c r="S47" s="96">
        <f>$B47*VLOOKUP($A47,Transpose_Avg_msg_youth!$O:$AA,2,FALSE)</f>
        <v>-2.3072035800000044</v>
      </c>
      <c r="T47" s="96">
        <f>$B47*VLOOKUP($A47,Transpose_Avg_msg_youth!$O:$AA,3,FALSE)</f>
        <v>-1.4890207800000022</v>
      </c>
      <c r="U47" s="96">
        <f>$B47*VLOOKUP($A47,Transpose_Avg_msg_youth!$O:$AA,4,FALSE)</f>
        <v>-1.6836641999999955</v>
      </c>
      <c r="V47" s="96">
        <f>$B47*VLOOKUP($A47,Transpose_Avg_msg_youth!$O:$AA,5,FALSE)</f>
        <v>-1.89758664</v>
      </c>
      <c r="W47" s="96">
        <f>$B47*VLOOKUP($A47,Transpose_Avg_msg_youth!$O:$AA,6,FALSE)</f>
        <v>-2.174546219999995</v>
      </c>
      <c r="X47" s="96">
        <f>$B47*VLOOKUP($A47,Transpose_Avg_msg_youth!$O:$AA,7,FALSE)</f>
        <v>-2.0036166400000006</v>
      </c>
      <c r="Y47" s="96">
        <f>$B47*VLOOKUP($A47,Transpose_Avg_msg_youth!$O:$AA,8,FALSE)</f>
        <v>-2.0016343400000003</v>
      </c>
      <c r="Z47" s="96">
        <f>$B47*VLOOKUP($A47,Transpose_Avg_msg_youth!$O:$AA,9,FALSE)</f>
        <v>-2.23159958</v>
      </c>
      <c r="AA47" s="96">
        <f>$B47*VLOOKUP($A47,Transpose_Avg_msg_youth!$O:$AA,10,FALSE)</f>
        <v>-1.8234394000000007</v>
      </c>
      <c r="AB47" s="96">
        <f>$B47*VLOOKUP($A47,Transpose_Avg_msg_youth!$O:$AA,11,FALSE)</f>
        <v>-2.2102276200000004</v>
      </c>
      <c r="AC47" s="96">
        <f>$B47*VLOOKUP($A47,Transpose_Avg_msg_youth!$O:$AA,12,FALSE)</f>
        <v>-1.8168932000000029</v>
      </c>
      <c r="AD47" s="96">
        <f>$B47*VLOOKUP($A47,Transpose_Avg_msg_youth!$O:$AA,13,FALSE)</f>
        <v>-1.6515785999999997</v>
      </c>
    </row>
    <row r="48" spans="1:30" ht="15">
      <c r="A48" s="27" t="s">
        <v>289</v>
      </c>
      <c r="B48" s="95">
        <v>36.91</v>
      </c>
      <c r="C48" s="27"/>
      <c r="D48" s="93"/>
      <c r="E48" s="96">
        <f>$B48*VLOOKUP($A48,Transpose_Avg_msg_youth!$A:$M,2,FALSE)</f>
        <v>1.3232442618749984</v>
      </c>
      <c r="F48" s="96">
        <f>$B48*VLOOKUP($A48,Transpose_Avg_msg_youth!$A:$M,3,FALSE)</f>
        <v>0.9396640074999989</v>
      </c>
      <c r="G48" s="96">
        <f>$B48*VLOOKUP($A48,Transpose_Avg_msg_youth!$A:$M,4,FALSE)</f>
        <v>1.0789669612500001</v>
      </c>
      <c r="H48" s="96">
        <f>$B48*VLOOKUP($A48,Transpose_Avg_msg_youth!$A:$M,5,FALSE)</f>
        <v>0.9861544593749997</v>
      </c>
      <c r="I48" s="96">
        <f>$B48*VLOOKUP($A48,Transpose_Avg_msg_youth!$A:$M,6,FALSE)</f>
        <v>0.9975896387500001</v>
      </c>
      <c r="J48" s="96">
        <f>$B48*VLOOKUP($A48,Transpose_Avg_msg_youth!$A:$M,7,FALSE)</f>
        <v>0.9418370837499996</v>
      </c>
      <c r="K48" s="96">
        <f>$B48*VLOOKUP($A48,Transpose_Avg_msg_youth!$A:$M,8,FALSE)</f>
        <v>0.9739510906249998</v>
      </c>
      <c r="L48" s="96">
        <f>$B48*VLOOKUP($A48,Transpose_Avg_msg_youth!$A:$M,9,FALSE)</f>
        <v>0.9438233031249998</v>
      </c>
      <c r="M48" s="96">
        <f>$B48*VLOOKUP($A48,Transpose_Avg_msg_youth!$A:$M,10,FALSE)</f>
        <v>0.7093732899999999</v>
      </c>
      <c r="N48" s="96">
        <f>$B48*VLOOKUP($A48,Transpose_Avg_msg_youth!$A:$M,11,FALSE)</f>
        <v>0.8672996456250001</v>
      </c>
      <c r="O48" s="96">
        <f>$B48*VLOOKUP($A48,Transpose_Avg_msg_youth!$A:$M,12,FALSE)</f>
        <v>1.0430996687499998</v>
      </c>
      <c r="P48" s="96">
        <f>$B48*VLOOKUP($A48,Transpose_Avg_msg_youth!$A:$M,13,FALSE)</f>
        <v>1.1963199993749998</v>
      </c>
      <c r="Q48" s="93"/>
      <c r="R48" s="93"/>
      <c r="S48" s="96">
        <f>$B48*VLOOKUP($A48,Transpose_Avg_msg_youth!$O:$AA,2,FALSE)</f>
        <v>1.3932233149999953</v>
      </c>
      <c r="T48" s="96">
        <f>$B48*VLOOKUP($A48,Transpose_Avg_msg_youth!$O:$AA,3,FALSE)</f>
        <v>0.9663222549999957</v>
      </c>
      <c r="U48" s="96">
        <f>$B48*VLOOKUP($A48,Transpose_Avg_msg_youth!$O:$AA,4,FALSE)</f>
        <v>1.1063957050000008</v>
      </c>
      <c r="V48" s="96">
        <f>$B48*VLOOKUP($A48,Transpose_Avg_msg_youth!$O:$AA,5,FALSE)</f>
        <v>1.0165936750000006</v>
      </c>
      <c r="W48" s="96">
        <f>$B48*VLOOKUP($A48,Transpose_Avg_msg_youth!$O:$AA,6,FALSE)</f>
        <v>1.0189743700000005</v>
      </c>
      <c r="X48" s="96">
        <f>$B48*VLOOKUP($A48,Transpose_Avg_msg_youth!$O:$AA,7,FALSE)</f>
        <v>1.0384259399999995</v>
      </c>
      <c r="Y48" s="96">
        <f>$B48*VLOOKUP($A48,Transpose_Avg_msg_youth!$O:$AA,8,FALSE)</f>
        <v>1.0382413899999998</v>
      </c>
      <c r="Z48" s="96">
        <f>$B48*VLOOKUP($A48,Transpose_Avg_msg_youth!$O:$AA,9,FALSE)</f>
        <v>0.9203877599999996</v>
      </c>
      <c r="AA48" s="96">
        <f>$B48*VLOOKUP($A48,Transpose_Avg_msg_youth!$O:$AA,10,FALSE)</f>
        <v>0.7686507499999995</v>
      </c>
      <c r="AB48" s="96">
        <f>$B48*VLOOKUP($A48,Transpose_Avg_msg_youth!$O:$AA,11,FALSE)</f>
        <v>0.9003825399999998</v>
      </c>
      <c r="AC48" s="96">
        <f>$B48*VLOOKUP($A48,Transpose_Avg_msg_youth!$O:$AA,12,FALSE)</f>
        <v>1.068156945000001</v>
      </c>
      <c r="AD48" s="96">
        <f>$B48*VLOOKUP($A48,Transpose_Avg_msg_youth!$O:$AA,13,FALSE)</f>
        <v>1.1563903000000013</v>
      </c>
    </row>
    <row r="49" spans="1:30" ht="15">
      <c r="A49" s="27" t="s">
        <v>290</v>
      </c>
      <c r="B49" s="95">
        <v>-19.55</v>
      </c>
      <c r="C49" s="27"/>
      <c r="D49" s="93"/>
      <c r="E49" s="96">
        <f>$B49*VLOOKUP($A49,Transpose_Avg_msg_youth!$A:$M,2,FALSE)</f>
        <v>-0.9371964531250015</v>
      </c>
      <c r="F49" s="96">
        <f>$B49*VLOOKUP($A49,Transpose_Avg_msg_youth!$A:$M,3,FALSE)</f>
        <v>-0.5450246749999998</v>
      </c>
      <c r="G49" s="96">
        <f>$B49*VLOOKUP($A49,Transpose_Avg_msg_youth!$A:$M,4,FALSE)</f>
        <v>-0.6397651968750004</v>
      </c>
      <c r="H49" s="96">
        <f>$B49*VLOOKUP($A49,Transpose_Avg_msg_youth!$A:$M,5,FALSE)</f>
        <v>-0.9042754749999993</v>
      </c>
      <c r="I49" s="96">
        <f>$B49*VLOOKUP($A49,Transpose_Avg_msg_youth!$A:$M,6,FALSE)</f>
        <v>-0.7499013437499997</v>
      </c>
      <c r="J49" s="96">
        <f>$B49*VLOOKUP($A49,Transpose_Avg_msg_youth!$A:$M,7,FALSE)</f>
        <v>-0.8946519875</v>
      </c>
      <c r="K49" s="96">
        <f>$B49*VLOOKUP($A49,Transpose_Avg_msg_youth!$A:$M,8,FALSE)</f>
        <v>-1.4229834062499997</v>
      </c>
      <c r="L49" s="96">
        <f>$B49*VLOOKUP($A49,Transpose_Avg_msg_youth!$A:$M,9,FALSE)</f>
        <v>-1.573233709375</v>
      </c>
      <c r="M49" s="96">
        <f>$B49*VLOOKUP($A49,Transpose_Avg_msg_youth!$A:$M,10,FALSE)</f>
        <v>-0.8132934406250001</v>
      </c>
      <c r="N49" s="96">
        <f>$B49*VLOOKUP($A49,Transpose_Avg_msg_youth!$A:$M,11,FALSE)</f>
        <v>-1.033696475</v>
      </c>
      <c r="O49" s="96">
        <f>$B49*VLOOKUP($A49,Transpose_Avg_msg_youth!$A:$M,12,FALSE)</f>
        <v>-0.6797412812499993</v>
      </c>
      <c r="P49" s="96">
        <f>$B49*VLOOKUP($A49,Transpose_Avg_msg_youth!$A:$M,13,FALSE)</f>
        <v>-0.9739919968750002</v>
      </c>
      <c r="Q49" s="93"/>
      <c r="R49" s="93"/>
      <c r="S49" s="96">
        <f>$B49*VLOOKUP($A49,Transpose_Avg_msg_youth!$O:$AA,2,FALSE)</f>
        <v>-0.908156150000001</v>
      </c>
      <c r="T49" s="96">
        <f>$B49*VLOOKUP($A49,Transpose_Avg_msg_youth!$O:$AA,3,FALSE)</f>
        <v>-0.5333924250000007</v>
      </c>
      <c r="U49" s="96">
        <f>$B49*VLOOKUP($A49,Transpose_Avg_msg_youth!$O:$AA,4,FALSE)</f>
        <v>-0.6204583499999984</v>
      </c>
      <c r="V49" s="96">
        <f>$B49*VLOOKUP($A49,Transpose_Avg_msg_youth!$O:$AA,5,FALSE)</f>
        <v>-0.8933177000000003</v>
      </c>
      <c r="W49" s="96">
        <f>$B49*VLOOKUP($A49,Transpose_Avg_msg_youth!$O:$AA,6,FALSE)</f>
        <v>-0.7042105500000024</v>
      </c>
      <c r="X49" s="96">
        <f>$B49*VLOOKUP($A49,Transpose_Avg_msg_youth!$O:$AA,7,FALSE)</f>
        <v>-0.9209516249999999</v>
      </c>
      <c r="Y49" s="96">
        <f>$B49*VLOOKUP($A49,Transpose_Avg_msg_youth!$O:$AA,8,FALSE)</f>
        <v>-1.3784998249999996</v>
      </c>
      <c r="Z49" s="96">
        <f>$B49*VLOOKUP($A49,Transpose_Avg_msg_youth!$O:$AA,9,FALSE)</f>
        <v>-1.5173830250000002</v>
      </c>
      <c r="AA49" s="96">
        <f>$B49*VLOOKUP($A49,Transpose_Avg_msg_youth!$O:$AA,10,FALSE)</f>
        <v>-0.8214714500000003</v>
      </c>
      <c r="AB49" s="96">
        <f>$B49*VLOOKUP($A49,Transpose_Avg_msg_youth!$O:$AA,11,FALSE)</f>
        <v>-0.9148422500000001</v>
      </c>
      <c r="AC49" s="96">
        <f>$B49*VLOOKUP($A49,Transpose_Avg_msg_youth!$O:$AA,12,FALSE)</f>
        <v>-0.6946114999999986</v>
      </c>
      <c r="AD49" s="96">
        <f>$B49*VLOOKUP($A49,Transpose_Avg_msg_youth!$O:$AA,13,FALSE)</f>
        <v>-0.9003361500000007</v>
      </c>
    </row>
    <row r="50" spans="1:30" ht="15">
      <c r="A50" s="90" t="s">
        <v>353</v>
      </c>
      <c r="B50" s="95"/>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row>
    <row r="51" spans="1:30" ht="15">
      <c r="A51" s="27" t="s">
        <v>355</v>
      </c>
      <c r="B51" s="95" t="s">
        <v>419</v>
      </c>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row>
    <row r="52" spans="1:30" ht="15">
      <c r="A52" s="27" t="s">
        <v>352</v>
      </c>
      <c r="B52" s="95">
        <v>7.756</v>
      </c>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53" spans="1:30" ht="15">
      <c r="A53" s="27" t="s">
        <v>354</v>
      </c>
      <c r="B53" s="95">
        <v>7.946</v>
      </c>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row>
    <row r="54" spans="1:30" ht="15">
      <c r="A54" s="27" t="s">
        <v>356</v>
      </c>
      <c r="B54" s="95">
        <v>8.504999999999999</v>
      </c>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row>
    <row r="55" spans="1:30" ht="15">
      <c r="A55" s="27" t="s">
        <v>357</v>
      </c>
      <c r="B55" s="95">
        <v>7.612</v>
      </c>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row>
    <row r="56" spans="1:30" ht="15">
      <c r="A56" s="27" t="s">
        <v>358</v>
      </c>
      <c r="B56" s="95">
        <v>8.0351</v>
      </c>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57" spans="1:30" ht="15">
      <c r="A57" s="27" t="s">
        <v>359</v>
      </c>
      <c r="B57" s="95">
        <v>9.178</v>
      </c>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row>
    <row r="58" spans="1:30" ht="15">
      <c r="A58" s="27" t="s">
        <v>360</v>
      </c>
      <c r="B58" s="95">
        <v>8.563</v>
      </c>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row>
    <row r="59" spans="1:2" ht="15">
      <c r="A59" s="27" t="s">
        <v>361</v>
      </c>
      <c r="B59" s="95">
        <v>9.404</v>
      </c>
    </row>
    <row r="60" spans="1:2" ht="15">
      <c r="A60" s="27" t="s">
        <v>362</v>
      </c>
      <c r="B60" s="95">
        <v>8.543</v>
      </c>
    </row>
    <row r="61" spans="1:2" ht="15">
      <c r="A61" s="27" t="s">
        <v>363</v>
      </c>
      <c r="B61" s="95">
        <v>8.513</v>
      </c>
    </row>
    <row r="62" spans="1:2" ht="15">
      <c r="A62" s="27" t="s">
        <v>364</v>
      </c>
      <c r="B62" s="95">
        <v>6.051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8EE1B06-3873-46AC-8F9D-A5183B878E83}">
  <dimension ref="A2:L66"/>
  <sheetViews>
    <sheetView workbookViewId="0" topLeftCell="A28">
      <selection pane="topLeft" activeCell="K9" sqref="K8:L9"/>
    </sheetView>
  </sheetViews>
  <sheetFormatPr defaultColWidth="8.66428571428571" defaultRowHeight="14"/>
  <cols>
    <col min="1" max="1" width="19.5714285714286" style="165" customWidth="1"/>
    <col min="2" max="5" width="10.5714285714286" style="165" customWidth="1"/>
    <col min="6" max="9" width="8.71428571428571" style="165"/>
    <col min="10" max="10" width="11.8571428571429" style="165" bestFit="1" customWidth="1"/>
    <col min="11" max="16384" width="8.71428571428571" style="165"/>
  </cols>
  <sheetData>
    <row r="2" spans="1:1" ht="16">
      <c r="A2" s="164" t="s">
        <v>420</v>
      </c>
    </row>
    <row r="3" spans="1:12" ht="14">
      <c r="A3" s="282" t="s">
        <v>342</v>
      </c>
      <c r="B3" s="283" t="s">
        <v>343</v>
      </c>
      <c r="C3" s="283" t="s">
        <v>344</v>
      </c>
      <c r="D3" s="283" t="s">
        <v>345</v>
      </c>
      <c r="E3" s="283" t="s">
        <v>346</v>
      </c>
      <c r="J3" s="282" t="s">
        <v>342</v>
      </c>
      <c r="K3" s="283" t="s">
        <v>343</v>
      </c>
      <c r="L3" s="283" t="s">
        <v>345</v>
      </c>
    </row>
    <row r="4" spans="1:12" ht="14">
      <c r="A4" s="165" t="s">
        <v>347</v>
      </c>
      <c r="B4" s="166" t="s">
        <v>348</v>
      </c>
      <c r="C4" s="166" t="s">
        <v>349</v>
      </c>
      <c r="D4" s="166" t="s">
        <v>350</v>
      </c>
      <c r="E4" s="166" t="s">
        <v>349</v>
      </c>
      <c r="J4" s="165" t="s">
        <v>347</v>
      </c>
      <c r="K4" s="166" t="s">
        <v>348</v>
      </c>
      <c r="L4" s="166" t="s">
        <v>350</v>
      </c>
    </row>
    <row r="5" spans="1:12" ht="14">
      <c r="A5" s="282" t="s">
        <v>342</v>
      </c>
      <c r="B5" s="283" t="s">
        <v>342</v>
      </c>
      <c r="C5" s="283" t="s">
        <v>342</v>
      </c>
      <c r="D5" s="283" t="s">
        <v>342</v>
      </c>
      <c r="E5" s="283" t="s">
        <v>342</v>
      </c>
      <c r="J5" s="282" t="s">
        <v>342</v>
      </c>
      <c r="K5" s="283" t="s">
        <v>342</v>
      </c>
      <c r="L5" s="283" t="s">
        <v>342</v>
      </c>
    </row>
    <row r="6" spans="1:12" ht="14">
      <c r="A6" s="165" t="s">
        <v>218</v>
      </c>
      <c r="B6" s="166" t="s">
        <v>342</v>
      </c>
      <c r="C6" s="166" t="s">
        <v>342</v>
      </c>
      <c r="D6" s="166" t="s">
        <v>342</v>
      </c>
      <c r="E6" s="166" t="s">
        <v>342</v>
      </c>
      <c r="J6" s="165" t="s">
        <v>218</v>
      </c>
      <c r="K6" s="166" t="s">
        <v>342</v>
      </c>
      <c r="L6" s="166" t="s">
        <v>342</v>
      </c>
    </row>
    <row r="7" spans="1:12" ht="14">
      <c r="A7" s="165" t="s">
        <v>236</v>
      </c>
      <c r="B7" s="166"/>
      <c r="C7" s="166"/>
      <c r="D7" s="166"/>
      <c r="E7" s="166"/>
      <c r="J7" s="165" t="s">
        <v>236</v>
      </c>
      <c r="K7" s="166"/>
      <c r="L7" s="166"/>
    </row>
    <row r="8" spans="1:12" ht="14">
      <c r="A8" s="165" t="s">
        <v>244</v>
      </c>
      <c r="B8" s="166"/>
      <c r="C8" s="166"/>
      <c r="D8" s="166"/>
      <c r="E8" s="166"/>
      <c r="J8" s="165" t="s">
        <v>244</v>
      </c>
      <c r="K8" s="166"/>
      <c r="L8" s="166"/>
    </row>
    <row r="9" spans="1:12" ht="14">
      <c r="A9" s="165" t="s">
        <v>247</v>
      </c>
      <c r="B9" s="166"/>
      <c r="C9" s="166"/>
      <c r="D9" s="166"/>
      <c r="E9" s="166"/>
      <c r="J9" s="165" t="s">
        <v>247</v>
      </c>
      <c r="K9" s="166"/>
      <c r="L9" s="166"/>
    </row>
    <row r="10" spans="1:12" ht="14">
      <c r="A10" s="165" t="s">
        <v>251</v>
      </c>
      <c r="B10" s="166"/>
      <c r="C10" s="166"/>
      <c r="D10" s="166"/>
      <c r="E10" s="166"/>
      <c r="J10" s="165" t="s">
        <v>251</v>
      </c>
      <c r="K10" s="166"/>
      <c r="L10" s="166"/>
    </row>
    <row r="11" spans="1:12" ht="14">
      <c r="A11" s="165" t="s">
        <v>255</v>
      </c>
      <c r="B11" s="166"/>
      <c r="C11" s="166"/>
      <c r="D11" s="166"/>
      <c r="E11" s="166"/>
      <c r="J11" s="165" t="s">
        <v>255</v>
      </c>
      <c r="K11" s="166"/>
      <c r="L11" s="166"/>
    </row>
    <row r="12" spans="1:12" ht="14">
      <c r="A12" s="165" t="s">
        <v>259</v>
      </c>
      <c r="B12" s="166"/>
      <c r="C12" s="166"/>
      <c r="D12" s="166"/>
      <c r="E12" s="166"/>
      <c r="J12" s="165" t="s">
        <v>259</v>
      </c>
      <c r="K12" s="166"/>
      <c r="L12" s="166"/>
    </row>
    <row r="13" spans="1:12" ht="14">
      <c r="A13" s="165" t="s">
        <v>298</v>
      </c>
      <c r="B13" s="166"/>
      <c r="C13" s="166"/>
      <c r="D13" s="166"/>
      <c r="E13" s="166"/>
      <c r="J13" s="165" t="s">
        <v>298</v>
      </c>
      <c r="K13" s="166"/>
      <c r="L13" s="166"/>
    </row>
    <row r="14" spans="1:12" ht="14">
      <c r="A14" s="165" t="s">
        <v>301</v>
      </c>
      <c r="B14" s="166"/>
      <c r="C14" s="166"/>
      <c r="D14" s="166"/>
      <c r="E14" s="166"/>
      <c r="J14" s="165" t="s">
        <v>301</v>
      </c>
      <c r="K14" s="166"/>
      <c r="L14" s="166"/>
    </row>
    <row r="15" spans="1:12" ht="14">
      <c r="A15" s="165" t="s">
        <v>304</v>
      </c>
      <c r="B15" s="166"/>
      <c r="C15" s="166"/>
      <c r="D15" s="166"/>
      <c r="E15" s="166"/>
      <c r="J15" s="165" t="s">
        <v>304</v>
      </c>
      <c r="K15" s="166"/>
      <c r="L15" s="166"/>
    </row>
    <row r="16" spans="1:12" ht="14">
      <c r="A16" s="165" t="s">
        <v>293</v>
      </c>
      <c r="B16" s="166"/>
      <c r="C16" s="166"/>
      <c r="D16" s="166"/>
      <c r="E16" s="166"/>
      <c r="J16" s="165" t="s">
        <v>293</v>
      </c>
      <c r="K16" s="166"/>
      <c r="L16" s="166"/>
    </row>
    <row r="17" spans="1:12" ht="14">
      <c r="A17" s="165" t="s">
        <v>305</v>
      </c>
      <c r="B17" s="166"/>
      <c r="C17" s="166"/>
      <c r="D17" s="166"/>
      <c r="E17" s="166"/>
      <c r="J17" s="165" t="s">
        <v>305</v>
      </c>
      <c r="K17" s="166"/>
      <c r="L17" s="166"/>
    </row>
    <row r="18" spans="1:12" ht="14">
      <c r="A18" s="165" t="s">
        <v>306</v>
      </c>
      <c r="B18" s="166">
        <v>0.19588358810902</v>
      </c>
      <c r="C18" s="166">
        <v>0.0841256571468002</v>
      </c>
      <c r="D18" s="166">
        <v>0.181202188834843</v>
      </c>
      <c r="E18" s="166">
        <v>0.0856015703134939</v>
      </c>
      <c r="J18" s="165" t="s">
        <v>306</v>
      </c>
      <c r="K18" s="166">
        <v>0.19588358810902</v>
      </c>
      <c r="L18" s="166">
        <v>0.181202188834843</v>
      </c>
    </row>
    <row r="19" spans="1:12" ht="14">
      <c r="A19" s="165" t="s">
        <v>307</v>
      </c>
      <c r="B19" s="166"/>
      <c r="C19" s="166"/>
      <c r="D19" s="166"/>
      <c r="E19" s="166"/>
      <c r="J19" s="165" t="s">
        <v>307</v>
      </c>
      <c r="K19" s="166"/>
      <c r="L19" s="166"/>
    </row>
    <row r="20" spans="1:12" ht="14">
      <c r="A20" s="165" t="s">
        <v>308</v>
      </c>
      <c r="B20" s="166"/>
      <c r="C20" s="166"/>
      <c r="D20" s="166"/>
      <c r="E20" s="166"/>
      <c r="J20" s="165" t="s">
        <v>308</v>
      </c>
      <c r="K20" s="166"/>
      <c r="L20" s="166"/>
    </row>
    <row r="21" spans="1:12" ht="14">
      <c r="A21" s="165" t="s">
        <v>309</v>
      </c>
      <c r="B21" s="166"/>
      <c r="C21" s="166"/>
      <c r="D21" s="166"/>
      <c r="E21" s="166"/>
      <c r="J21" s="165" t="s">
        <v>309</v>
      </c>
      <c r="K21" s="166"/>
      <c r="L21" s="166"/>
    </row>
    <row r="22" spans="1:12" ht="14">
      <c r="A22" s="165" t="s">
        <v>310</v>
      </c>
      <c r="B22" s="166"/>
      <c r="C22" s="166"/>
      <c r="D22" s="166"/>
      <c r="E22" s="166"/>
      <c r="J22" s="165" t="s">
        <v>310</v>
      </c>
      <c r="K22" s="166"/>
      <c r="L22" s="166"/>
    </row>
    <row r="23" spans="1:12" ht="14">
      <c r="A23" s="165" t="s">
        <v>317</v>
      </c>
      <c r="B23" s="166">
        <v>-1.45518699974371</v>
      </c>
      <c r="C23" s="166">
        <v>0.790897786421956</v>
      </c>
      <c r="D23" s="166">
        <v>-1.34544130638843</v>
      </c>
      <c r="E23" s="166">
        <v>0.788023847341559</v>
      </c>
      <c r="J23" s="165" t="s">
        <v>317</v>
      </c>
      <c r="K23" s="166">
        <v>-1.45518699974371</v>
      </c>
      <c r="L23" s="166">
        <v>-1.34544130638843</v>
      </c>
    </row>
    <row r="24" spans="1:12" ht="14">
      <c r="A24" s="165" t="s">
        <v>318</v>
      </c>
      <c r="B24" s="166"/>
      <c r="C24" s="166"/>
      <c r="D24" s="166"/>
      <c r="E24" s="166"/>
      <c r="J24" s="165" t="s">
        <v>318</v>
      </c>
      <c r="K24" s="166"/>
      <c r="L24" s="166"/>
    </row>
    <row r="25" spans="1:12" ht="14">
      <c r="A25" s="165" t="s">
        <v>319</v>
      </c>
      <c r="B25" s="166"/>
      <c r="C25" s="166"/>
      <c r="D25" s="166"/>
      <c r="E25" s="166"/>
      <c r="J25" s="165" t="s">
        <v>319</v>
      </c>
      <c r="K25" s="166"/>
      <c r="L25" s="166"/>
    </row>
    <row r="26" spans="1:12" ht="15">
      <c r="A26" s="165" t="s">
        <v>316</v>
      </c>
      <c r="B26">
        <v>-0.161185373053575</v>
      </c>
      <c r="C26">
        <v>0.0425555271790785</v>
      </c>
      <c r="D26">
        <v>-0.124851294023355</v>
      </c>
      <c r="E26">
        <v>0.0507436928573292</v>
      </c>
      <c r="J26" s="165" t="s">
        <v>316</v>
      </c>
      <c r="K26">
        <v>-0.161185373053575</v>
      </c>
      <c r="L26">
        <v>-0.124851294023355</v>
      </c>
    </row>
    <row r="27" spans="1:12" ht="14">
      <c r="A27" s="165" t="s">
        <v>329</v>
      </c>
      <c r="B27" s="166"/>
      <c r="C27" s="166"/>
      <c r="D27" s="166"/>
      <c r="E27" s="166"/>
      <c r="J27" s="165" t="s">
        <v>329</v>
      </c>
      <c r="K27" s="166"/>
      <c r="L27" s="166"/>
    </row>
    <row r="28" spans="1:12" ht="14">
      <c r="A28" s="165" t="s">
        <v>322</v>
      </c>
      <c r="B28" s="166"/>
      <c r="C28" s="166"/>
      <c r="D28" s="166"/>
      <c r="E28" s="166"/>
      <c r="J28" s="165" t="s">
        <v>322</v>
      </c>
      <c r="K28" s="166"/>
      <c r="L28" s="166"/>
    </row>
    <row r="29" spans="1:12" ht="15">
      <c r="A29" s="165" t="s">
        <v>323</v>
      </c>
      <c r="B29">
        <v>-0.605171711273182</v>
      </c>
      <c r="C29">
        <v>0.190917136889166</v>
      </c>
      <c r="D29">
        <v>-0.575777882893412</v>
      </c>
      <c r="E29">
        <v>0.182012819551619</v>
      </c>
      <c r="J29" s="165" t="s">
        <v>323</v>
      </c>
      <c r="K29">
        <v>-0.605171711273182</v>
      </c>
      <c r="L29">
        <v>-0.575777882893412</v>
      </c>
    </row>
    <row r="30" spans="1:12" ht="14">
      <c r="A30" s="165" t="s">
        <v>324</v>
      </c>
      <c r="B30" s="166"/>
      <c r="C30" s="166"/>
      <c r="D30" s="166">
        <v>-0.136109345577998</v>
      </c>
      <c r="E30" s="166">
        <v>0.0871491451852064</v>
      </c>
      <c r="J30" s="165" t="s">
        <v>324</v>
      </c>
      <c r="K30" s="166"/>
      <c r="L30" s="166">
        <v>-0.136109345577998</v>
      </c>
    </row>
    <row r="31" spans="1:12" ht="14">
      <c r="A31" s="165" t="s">
        <v>313</v>
      </c>
      <c r="B31" s="166"/>
      <c r="C31" s="166"/>
      <c r="D31" s="166">
        <v>0.238693314437487</v>
      </c>
      <c r="E31" s="166">
        <v>0.142667758670455</v>
      </c>
      <c r="J31" s="165" t="s">
        <v>313</v>
      </c>
      <c r="K31" s="166"/>
      <c r="L31" s="166">
        <v>0.238693314437487</v>
      </c>
    </row>
    <row r="32" spans="1:12" ht="14">
      <c r="A32" s="165" t="s">
        <v>312</v>
      </c>
      <c r="B32" s="166"/>
      <c r="C32" s="166"/>
      <c r="D32" s="166">
        <v>-0.232706795666187</v>
      </c>
      <c r="E32" s="166">
        <v>0.118582084265874</v>
      </c>
      <c r="J32" s="165" t="s">
        <v>312</v>
      </c>
      <c r="K32" s="166"/>
      <c r="L32" s="166">
        <v>-0.232706795666187</v>
      </c>
    </row>
    <row r="33" spans="1:12" ht="14">
      <c r="A33" s="165" t="s">
        <v>314</v>
      </c>
      <c r="B33" s="166"/>
      <c r="C33" s="166"/>
      <c r="D33" s="166"/>
      <c r="E33" s="166"/>
      <c r="J33" s="165" t="s">
        <v>314</v>
      </c>
      <c r="K33" s="166"/>
      <c r="L33" s="166"/>
    </row>
    <row r="34" spans="1:12" ht="14">
      <c r="A34" s="165" t="s">
        <v>315</v>
      </c>
      <c r="B34" s="166"/>
      <c r="C34" s="166"/>
      <c r="D34" s="166"/>
      <c r="E34" s="166"/>
      <c r="J34" s="165" t="s">
        <v>315</v>
      </c>
      <c r="K34" s="166"/>
      <c r="L34" s="166"/>
    </row>
    <row r="35" spans="1:12" ht="14">
      <c r="A35" s="165" t="s">
        <v>320</v>
      </c>
      <c r="B35" s="166"/>
      <c r="C35" s="166"/>
      <c r="D35" s="166"/>
      <c r="E35" s="166"/>
      <c r="J35" s="165" t="s">
        <v>320</v>
      </c>
      <c r="K35" s="166"/>
      <c r="L35" s="166"/>
    </row>
    <row r="36" spans="1:12" ht="14">
      <c r="A36" s="165" t="s">
        <v>321</v>
      </c>
      <c r="B36" s="166"/>
      <c r="C36" s="166"/>
      <c r="D36" s="166"/>
      <c r="E36" s="166"/>
      <c r="J36" s="165" t="s">
        <v>321</v>
      </c>
      <c r="K36" s="166"/>
      <c r="L36" s="166"/>
    </row>
    <row r="37" spans="1:12" ht="14">
      <c r="A37" s="165" t="s">
        <v>332</v>
      </c>
      <c r="B37" s="166"/>
      <c r="C37" s="166"/>
      <c r="D37" s="166"/>
      <c r="E37" s="166"/>
      <c r="J37" s="165" t="s">
        <v>332</v>
      </c>
      <c r="K37" s="166"/>
      <c r="L37" s="166"/>
    </row>
    <row r="38" spans="1:12" ht="14">
      <c r="A38" s="165" t="s">
        <v>292</v>
      </c>
      <c r="B38" s="166"/>
      <c r="C38" s="166"/>
      <c r="D38" s="166"/>
      <c r="E38" s="166"/>
      <c r="J38" s="165" t="s">
        <v>292</v>
      </c>
      <c r="K38" s="166"/>
      <c r="L38" s="166"/>
    </row>
    <row r="39" spans="1:12" ht="14">
      <c r="A39" s="165" t="s">
        <v>263</v>
      </c>
      <c r="B39" s="166">
        <v>-19.2744498622243</v>
      </c>
      <c r="C39" s="166">
        <v>7.43130697723358</v>
      </c>
      <c r="D39" s="166">
        <v>-22.8381060896105</v>
      </c>
      <c r="E39" s="166">
        <v>8.01340426727036</v>
      </c>
      <c r="J39" s="165" t="s">
        <v>263</v>
      </c>
      <c r="K39" s="166">
        <v>-19.2744498622243</v>
      </c>
      <c r="L39" s="166">
        <v>-22.8381060896105</v>
      </c>
    </row>
    <row r="40" spans="1:12" ht="14">
      <c r="A40" s="165" t="s">
        <v>267</v>
      </c>
      <c r="B40" s="166"/>
      <c r="C40" s="166"/>
      <c r="D40" s="166">
        <v>6.47513137378456</v>
      </c>
      <c r="E40" s="166">
        <v>2.99916833457825</v>
      </c>
      <c r="J40" s="165" t="s">
        <v>267</v>
      </c>
      <c r="K40" s="166"/>
      <c r="L40" s="166">
        <v>6.47513137378456</v>
      </c>
    </row>
    <row r="41" spans="1:12" ht="14">
      <c r="A41" s="165" t="s">
        <v>271</v>
      </c>
      <c r="B41" s="166"/>
      <c r="C41" s="166"/>
      <c r="D41" s="166">
        <v>2.13637470486381</v>
      </c>
      <c r="E41" s="166">
        <v>1.13625247126691</v>
      </c>
      <c r="J41" s="165" t="s">
        <v>271</v>
      </c>
      <c r="K41" s="166"/>
      <c r="L41" s="166">
        <v>2.13637470486381</v>
      </c>
    </row>
    <row r="42" spans="1:12" ht="14">
      <c r="A42" s="165" t="s">
        <v>291</v>
      </c>
      <c r="B42" s="166">
        <v>-1.95718749254124</v>
      </c>
      <c r="C42" s="166">
        <v>1.29699501865562</v>
      </c>
      <c r="D42" s="166"/>
      <c r="E42" s="166"/>
      <c r="J42" s="165" t="s">
        <v>291</v>
      </c>
      <c r="K42" s="166">
        <v>-1.95718749254124</v>
      </c>
      <c r="L42" s="166"/>
    </row>
    <row r="43" spans="1:12" ht="15">
      <c r="A43" s="165" t="s">
        <v>275</v>
      </c>
      <c r="B43">
        <v>-26.0408535737331</v>
      </c>
      <c r="C43">
        <v>6.60817261827832</v>
      </c>
      <c r="D43">
        <v>-20.7701994473173</v>
      </c>
      <c r="E43">
        <v>6.44375254871987</v>
      </c>
      <c r="J43" s="165" t="s">
        <v>275</v>
      </c>
      <c r="K43">
        <v>-26.0408535737331</v>
      </c>
      <c r="L43">
        <v>-20.7701994473173</v>
      </c>
    </row>
    <row r="44" spans="1:12" ht="14">
      <c r="A44" s="165" t="s">
        <v>279</v>
      </c>
      <c r="B44" s="166"/>
      <c r="C44" s="166"/>
      <c r="D44" s="166"/>
      <c r="E44" s="166"/>
      <c r="J44" s="165" t="s">
        <v>279</v>
      </c>
      <c r="K44" s="166"/>
      <c r="L44" s="166"/>
    </row>
    <row r="45" spans="1:12" ht="14">
      <c r="A45" s="165" t="s">
        <v>282</v>
      </c>
      <c r="B45" s="166"/>
      <c r="C45" s="166"/>
      <c r="D45" s="166"/>
      <c r="E45" s="166"/>
      <c r="J45" s="165" t="s">
        <v>282</v>
      </c>
      <c r="K45" s="166"/>
      <c r="L45" s="166"/>
    </row>
    <row r="46" spans="1:12" ht="14">
      <c r="A46" s="165" t="s">
        <v>285</v>
      </c>
      <c r="B46" s="166"/>
      <c r="C46" s="166"/>
      <c r="D46" s="166">
        <v>1.77284259953968</v>
      </c>
      <c r="E46" s="166">
        <v>1.06187281121825</v>
      </c>
      <c r="J46" s="165" t="s">
        <v>285</v>
      </c>
      <c r="K46" s="166"/>
      <c r="L46" s="166">
        <v>1.77284259953968</v>
      </c>
    </row>
    <row r="47" spans="1:12" ht="14">
      <c r="A47" s="165" t="s">
        <v>288</v>
      </c>
      <c r="B47" s="166"/>
      <c r="C47" s="166"/>
      <c r="D47" s="166"/>
      <c r="E47" s="166"/>
      <c r="J47" s="165" t="s">
        <v>288</v>
      </c>
      <c r="K47" s="166"/>
      <c r="L47" s="166"/>
    </row>
    <row r="48" spans="1:12" ht="14">
      <c r="A48" s="165" t="s">
        <v>289</v>
      </c>
      <c r="B48" s="166">
        <v>-12.1019602004985</v>
      </c>
      <c r="C48" s="166">
        <v>6.32485345204073</v>
      </c>
      <c r="D48" s="166"/>
      <c r="E48" s="166"/>
      <c r="J48" s="165" t="s">
        <v>289</v>
      </c>
      <c r="K48" s="166">
        <v>-12.1019602004985</v>
      </c>
      <c r="L48" s="166"/>
    </row>
    <row r="49" spans="1:12" ht="14">
      <c r="A49" s="165" t="s">
        <v>290</v>
      </c>
      <c r="B49" s="166"/>
      <c r="C49" s="166"/>
      <c r="D49" s="166"/>
      <c r="E49" s="166"/>
      <c r="J49" s="165" t="s">
        <v>290</v>
      </c>
      <c r="K49" s="166"/>
      <c r="L49" s="166"/>
    </row>
    <row r="50" spans="1:12" ht="15">
      <c r="A50" s="165" t="s">
        <v>352</v>
      </c>
      <c r="B50">
        <v>-0.210814443899277</v>
      </c>
      <c r="C50">
        <v>0.0989563219090546</v>
      </c>
      <c r="D50">
        <v>-0.18934275258323</v>
      </c>
      <c r="E50">
        <v>0.209497110474698</v>
      </c>
      <c r="J50" s="90" t="s">
        <v>353</v>
      </c>
      <c r="K50" s="27"/>
      <c r="L50" s="27"/>
    </row>
    <row r="51" spans="1:12" ht="15">
      <c r="A51" s="165" t="s">
        <v>354</v>
      </c>
      <c r="B51">
        <v>-0.154954916184842</v>
      </c>
      <c r="C51">
        <v>0.0612259657293578</v>
      </c>
      <c r="D51">
        <v>-0.143084651593482</v>
      </c>
      <c r="E51">
        <v>0.112680019363397</v>
      </c>
      <c r="J51" s="165" t="s">
        <v>355</v>
      </c>
      <c r="K51" s="175">
        <f>B61+0</f>
        <v>2.00359464382189</v>
      </c>
      <c r="L51" s="175">
        <f>D61+0</f>
        <v>0.00369935748519249</v>
      </c>
    </row>
    <row r="52" spans="1:12" ht="15">
      <c r="A52" s="165" t="s">
        <v>356</v>
      </c>
      <c r="B52">
        <v>-0.0203628611470208</v>
      </c>
      <c r="C52">
        <v>0.10047636704968</v>
      </c>
      <c r="D52">
        <v>0.0963352358829721</v>
      </c>
      <c r="E52">
        <v>0.153787889973782</v>
      </c>
      <c r="J52" s="165" t="s">
        <v>352</v>
      </c>
      <c r="K52" s="175">
        <f>$K$51+B50</f>
        <v>1.7927801999226132</v>
      </c>
      <c r="L52" s="175">
        <f>$L$51+D50</f>
        <v>-0.1856433950980375</v>
      </c>
    </row>
    <row r="53" spans="1:12" ht="15">
      <c r="A53" s="165" t="s">
        <v>357</v>
      </c>
      <c r="B53">
        <v>0.0280335013777127</v>
      </c>
      <c r="C53">
        <v>0.0933135327700369</v>
      </c>
      <c r="D53">
        <v>0.246861324863916</v>
      </c>
      <c r="E53">
        <v>0.104774463251629</v>
      </c>
      <c r="J53" s="165" t="s">
        <v>354</v>
      </c>
      <c r="K53" s="175">
        <f t="shared" si="0" ref="K53:K62">$K$51+B51</f>
        <v>1.848639727637048</v>
      </c>
      <c r="L53" s="175">
        <f t="shared" si="1" ref="L53:L62">$L$51+D51</f>
        <v>-0.1393852941082895</v>
      </c>
    </row>
    <row r="54" spans="1:12" ht="15">
      <c r="A54" s="165" t="s">
        <v>358</v>
      </c>
      <c r="B54">
        <v>-0.201662485491805</v>
      </c>
      <c r="C54">
        <v>0.0955575351937169</v>
      </c>
      <c r="D54">
        <v>0.0161564970720714</v>
      </c>
      <c r="E54">
        <v>0.0985036229618546</v>
      </c>
      <c r="J54" s="165" t="s">
        <v>356</v>
      </c>
      <c r="K54" s="175">
        <f t="shared" si="0"/>
        <v>1.9832317826748693</v>
      </c>
      <c r="L54" s="175">
        <f t="shared" si="1"/>
        <v>0.10003459336816459</v>
      </c>
    </row>
    <row r="55" spans="1:12" ht="15">
      <c r="A55" s="165" t="s">
        <v>359</v>
      </c>
      <c r="B55">
        <v>0.133028295206447</v>
      </c>
      <c r="C55">
        <v>0.0826989492410085</v>
      </c>
      <c r="D55">
        <v>0.302469283447646</v>
      </c>
      <c r="E55">
        <v>0.0765989889728671</v>
      </c>
      <c r="J55" s="165" t="s">
        <v>357</v>
      </c>
      <c r="K55" s="175">
        <f t="shared" si="0"/>
        <v>2.031628145199603</v>
      </c>
      <c r="L55" s="175">
        <f t="shared" si="1"/>
        <v>0.2505606823491085</v>
      </c>
    </row>
    <row r="56" spans="1:12" ht="15">
      <c r="A56" s="165" t="s">
        <v>360</v>
      </c>
      <c r="B56">
        <v>-0.112714757136934</v>
      </c>
      <c r="C56">
        <v>0.109166396586423</v>
      </c>
      <c r="D56">
        <v>0.0934914094930991</v>
      </c>
      <c r="E56">
        <v>0.0588749580261764</v>
      </c>
      <c r="J56" s="165" t="s">
        <v>358</v>
      </c>
      <c r="K56" s="175">
        <f t="shared" si="0"/>
        <v>1.8019321583300851</v>
      </c>
      <c r="L56" s="175">
        <f t="shared" si="1"/>
        <v>0.01985585455726389</v>
      </c>
    </row>
    <row r="57" spans="1:12" ht="15">
      <c r="A57" s="165" t="s">
        <v>361</v>
      </c>
      <c r="B57">
        <v>-0.133793983676221</v>
      </c>
      <c r="C57">
        <v>0.120387324911183</v>
      </c>
      <c r="D57">
        <v>0.0603948115075218</v>
      </c>
      <c r="E57">
        <v>0.184359427345388</v>
      </c>
      <c r="J57" s="165" t="s">
        <v>359</v>
      </c>
      <c r="K57" s="175">
        <f t="shared" si="0"/>
        <v>2.136622939028337</v>
      </c>
      <c r="L57" s="175">
        <f t="shared" si="1"/>
        <v>0.3061686409328385</v>
      </c>
    </row>
    <row r="58" spans="1:12" ht="15">
      <c r="A58" s="165" t="s">
        <v>362</v>
      </c>
      <c r="B58">
        <v>-0.182037223505526</v>
      </c>
      <c r="C58">
        <v>0.0809958307389898</v>
      </c>
      <c r="D58">
        <v>-0.0244222311199065</v>
      </c>
      <c r="E58">
        <v>0.0693476488300142</v>
      </c>
      <c r="J58" s="165" t="s">
        <v>360</v>
      </c>
      <c r="K58" s="175">
        <f t="shared" si="0"/>
        <v>1.890879886684956</v>
      </c>
      <c r="L58" s="175">
        <f t="shared" si="1"/>
        <v>0.09719076697829158</v>
      </c>
    </row>
    <row r="59" spans="1:12" ht="15">
      <c r="A59" s="165" t="s">
        <v>363</v>
      </c>
      <c r="B59">
        <v>0.078588055557821</v>
      </c>
      <c r="C59">
        <v>0.0863587106752785</v>
      </c>
      <c r="D59">
        <v>0.160558988152733</v>
      </c>
      <c r="E59">
        <v>0.107270286258341</v>
      </c>
      <c r="J59" s="165" t="s">
        <v>361</v>
      </c>
      <c r="K59" s="175">
        <f t="shared" si="0"/>
        <v>1.8698006601456691</v>
      </c>
      <c r="L59" s="175">
        <f t="shared" si="1"/>
        <v>0.06409416899271429</v>
      </c>
    </row>
    <row r="60" spans="1:12" ht="15">
      <c r="A60" s="165" t="s">
        <v>364</v>
      </c>
      <c r="B60">
        <v>-0.10903023493688</v>
      </c>
      <c r="C60">
        <v>0.0780511166847413</v>
      </c>
      <c r="D60">
        <v>0.0990206380490185</v>
      </c>
      <c r="E60">
        <v>0.105281952823531</v>
      </c>
      <c r="J60" s="165" t="s">
        <v>362</v>
      </c>
      <c r="K60" s="175">
        <f t="shared" si="0"/>
        <v>1.821557420316364</v>
      </c>
      <c r="L60" s="175">
        <f t="shared" si="1"/>
        <v>-0.02072287363471401</v>
      </c>
    </row>
    <row r="61" spans="1:12" ht="15">
      <c r="A61" s="165" t="s">
        <v>365</v>
      </c>
      <c r="B61">
        <v>2.00359464382189</v>
      </c>
      <c r="C61">
        <v>0.39686093423227</v>
      </c>
      <c r="D61">
        <v>0.00369935748519249</v>
      </c>
      <c r="E61">
        <v>0.451121192574527</v>
      </c>
      <c r="J61" s="165" t="s">
        <v>363</v>
      </c>
      <c r="K61" s="175">
        <f t="shared" si="0"/>
        <v>2.082182699379711</v>
      </c>
      <c r="L61" s="175">
        <f t="shared" si="1"/>
        <v>0.1642583456379255</v>
      </c>
    </row>
    <row r="62" spans="1:12" ht="14">
      <c r="A62" s="165" t="s">
        <v>342</v>
      </c>
      <c r="B62" s="166" t="s">
        <v>342</v>
      </c>
      <c r="C62" s="166" t="s">
        <v>342</v>
      </c>
      <c r="D62" s="166" t="s">
        <v>342</v>
      </c>
      <c r="E62" s="166" t="s">
        <v>342</v>
      </c>
      <c r="J62" s="165" t="s">
        <v>364</v>
      </c>
      <c r="K62" s="175">
        <f t="shared" si="0"/>
        <v>1.8945644088850102</v>
      </c>
      <c r="L62" s="175">
        <f t="shared" si="1"/>
        <v>0.10271999553421099</v>
      </c>
    </row>
    <row r="63" spans="1:5" ht="14">
      <c r="A63" s="165" t="s">
        <v>367</v>
      </c>
      <c r="B63" s="166" t="s">
        <v>368</v>
      </c>
      <c r="C63" s="166" t="s">
        <v>342</v>
      </c>
      <c r="D63" s="166" t="s">
        <v>368</v>
      </c>
      <c r="E63" s="166" t="s">
        <v>342</v>
      </c>
    </row>
    <row r="64" spans="1:5" ht="14">
      <c r="A64" s="284" t="s">
        <v>369</v>
      </c>
      <c r="B64" s="285">
        <v>0.383662007412021</v>
      </c>
      <c r="C64" s="285"/>
      <c r="D64" s="285">
        <v>0.39534281302163</v>
      </c>
      <c r="E64" s="285" t="s">
        <v>342</v>
      </c>
    </row>
    <row r="65" spans="1:1" ht="14">
      <c r="A65" s="165" t="s">
        <v>370</v>
      </c>
    </row>
    <row r="66" spans="1:1" ht="14">
      <c r="A66" s="165" t="s">
        <v>371</v>
      </c>
    </row>
  </sheetData>
  <pageMargins left="0.75" right="0.75" top="1" bottom="1" header="0.5" footer="0.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950E3E7-2281-4A40-A9D4-B958A709FE89}">
  <dimension ref="A2:AD66"/>
  <sheetViews>
    <sheetView workbookViewId="0" topLeftCell="A1">
      <selection pane="topLeft" activeCell="K9" sqref="K8:L9"/>
    </sheetView>
  </sheetViews>
  <sheetFormatPr defaultColWidth="8.83428571428571" defaultRowHeight="15"/>
  <cols>
    <col min="2" max="2" width="10.8571428571429" bestFit="1" customWidth="1"/>
    <col min="4" max="4" width="14.5714285714286" bestFit="1" customWidth="1"/>
    <col min="18" max="18" width="20" bestFit="1" customWidth="1"/>
  </cols>
  <sheetData>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SUM(E11:E53)+$B55</f>
        <v>0.6971715240981169</v>
      </c>
      <c r="F6" s="101">
        <f>SUM(F11:F53)+$B56</f>
        <v>0.7222856472350507</v>
      </c>
      <c r="G6" s="101">
        <f>SUM(G11:G53)+$B57</f>
        <v>0.7201197565270903</v>
      </c>
      <c r="H6" s="101">
        <f>SUM(H11:H53)+$B58</f>
        <v>0.7877200437593608</v>
      </c>
      <c r="I6" s="101">
        <f>SUM(I11:I53)+$B59</f>
        <v>0.7991773388586374</v>
      </c>
      <c r="J6" s="101">
        <f>SUM(J11:J53)+$B60</f>
        <v>0.7296653656976169</v>
      </c>
      <c r="K6" s="101">
        <f>SUM(K11:K53)+$B61</f>
        <v>0.8080208010751875</v>
      </c>
      <c r="L6" s="101">
        <f>SUM(L11:L53)+$B62</f>
        <v>0.7681989717443507</v>
      </c>
      <c r="M6" s="101">
        <f>SUM(M11:M53)+$B63</f>
        <v>0.8629665785099938</v>
      </c>
      <c r="N6" s="101">
        <f>SUM(N11:N53)+$B64</f>
        <v>0.782928031492176</v>
      </c>
      <c r="O6" s="101">
        <f>SUM(O11:O53)+$B65</f>
        <v>0.7238919566211202</v>
      </c>
      <c r="P6" s="101">
        <f>SUM(P11:P53)+$B66</f>
        <v>0.5994595513652818</v>
      </c>
      <c r="Q6" s="93"/>
      <c r="R6" s="100" t="s">
        <v>388</v>
      </c>
      <c r="S6" s="101">
        <f>SUM(S11:S53)+$B55</f>
        <v>0.5423157491220039</v>
      </c>
      <c r="T6" s="101">
        <f>SUM(T11:T53)+$B56</f>
        <v>0.7540296104042454</v>
      </c>
      <c r="U6" s="101">
        <f>SUM(U11:U53)+$B57</f>
        <v>0.7061387574369142</v>
      </c>
      <c r="V6" s="101">
        <f>SUM(V11:V53)+$B58</f>
        <v>0.7034182636782802</v>
      </c>
      <c r="W6" s="101">
        <f>SUM(W11:W53)+$B59</f>
        <v>1.0028140233736877</v>
      </c>
      <c r="X6" s="101">
        <f>SUM(X11:X53)+$B60</f>
        <v>0.7788305759872323</v>
      </c>
      <c r="Y6" s="101">
        <f>SUM(Y11:Y53)+$B61</f>
        <v>0.8964952112370597</v>
      </c>
      <c r="Z6" s="101">
        <f>SUM(Z11:Z53)+$B62</f>
        <v>1.0867730924296914</v>
      </c>
      <c r="AA6" s="101">
        <f>SUM(AA11:AA53)+$B63</f>
        <v>1.1012635001320916</v>
      </c>
      <c r="AB6" s="101">
        <f>SUM(AB11:AB53)+$B64</f>
        <v>0.6980061109242328</v>
      </c>
      <c r="AC6" s="101">
        <f>SUM(AC11:AC53)+$B65</f>
        <v>0.7316489653567224</v>
      </c>
      <c r="AD6" s="101">
        <f>SUM(AD11:AD53)+$B66</f>
        <v>0.8567408445021805</v>
      </c>
    </row>
    <row r="7" spans="1:30" ht="65.5" customHeight="1">
      <c r="A7" s="93"/>
      <c r="B7" s="94"/>
      <c r="C7" s="93"/>
      <c r="D7" s="100" t="s">
        <v>389</v>
      </c>
      <c r="E7" s="96">
        <f>E6-Transpose_Avg_cred_adult!B4</f>
        <v>0.006889390599235878</v>
      </c>
      <c r="F7" s="96">
        <f>F6-Transpose_Avg_cred_adult!C4</f>
        <v>0.0011165669290047475</v>
      </c>
      <c r="G7" s="96">
        <f>G6-Transpose_Avg_cred_adult!D4</f>
        <v>0.06226170836977429</v>
      </c>
      <c r="H7" s="96">
        <f>H6-Transpose_Avg_cred_adult!E4</f>
        <v>0.04726342732011779</v>
      </c>
      <c r="I7" s="96">
        <f>I6-Transpose_Avg_cred_adult!F4</f>
        <v>0.060563708339433364</v>
      </c>
      <c r="J7" s="96">
        <f>J6-Transpose_Avg_cred_adult!G4</f>
        <v>0.0811184987774709</v>
      </c>
      <c r="K7" s="96">
        <f>K6-Transpose_Avg_cred_adult!H4</f>
        <v>0.02637115498442144</v>
      </c>
      <c r="L7" s="96">
        <f>L6-Transpose_Avg_cred_adult!I4</f>
        <v>0.0768551696137747</v>
      </c>
      <c r="M7" s="96">
        <f>M6-Transpose_Avg_cred_adult!J4</f>
        <v>0.044420882115783766</v>
      </c>
      <c r="N7" s="96">
        <f>N6-Transpose_Avg_cred_adult!K4</f>
        <v>0.005323253229503</v>
      </c>
      <c r="O7" s="96">
        <f>O6-Transpose_Avg_cred_adult!L4</f>
        <v>0.04369694011694314</v>
      </c>
      <c r="P7" s="96">
        <f>P6-Transpose_Avg_cred_adult!M4</f>
        <v>0.014601698968126797</v>
      </c>
      <c r="Q7" s="93"/>
      <c r="R7" s="98" t="s">
        <v>390</v>
      </c>
      <c r="S7" s="96">
        <f>S6-E6</f>
        <v>-0.15485577497611303</v>
      </c>
      <c r="T7" s="96">
        <f t="shared" si="0" ref="T7:AD7">T6-F6</f>
        <v>0.0317439631691947</v>
      </c>
      <c r="U7" s="96">
        <f t="shared" si="0"/>
        <v>-0.013980999090176027</v>
      </c>
      <c r="V7" s="96">
        <f t="shared" si="0"/>
        <v>-0.08430178008108058</v>
      </c>
      <c r="W7" s="96">
        <f>W6-I6</f>
        <v>0.20363668451505035</v>
      </c>
      <c r="X7" s="96">
        <f t="shared" si="0"/>
        <v>0.0491652102896154</v>
      </c>
      <c r="Y7" s="96">
        <f t="shared" si="0"/>
        <v>0.08847441016187219</v>
      </c>
      <c r="Z7" s="96">
        <f t="shared" si="0"/>
        <v>0.31857412068534074</v>
      </c>
      <c r="AA7" s="96">
        <f t="shared" si="0"/>
        <v>0.2382969216220978</v>
      </c>
      <c r="AB7" s="96">
        <f t="shared" si="0"/>
        <v>-0.08492192056794323</v>
      </c>
      <c r="AC7" s="96">
        <f t="shared" si="0"/>
        <v>0.0077570087356022555</v>
      </c>
      <c r="AD7" s="96">
        <f t="shared" si="0"/>
        <v>0.2572812931368986</v>
      </c>
    </row>
    <row r="8" spans="1:30" ht="47.5" customHeight="1">
      <c r="A8" s="287" t="s">
        <v>342</v>
      </c>
      <c r="B8" s="288" t="s">
        <v>114</v>
      </c>
      <c r="C8" s="93"/>
      <c r="D8" s="98" t="s">
        <v>391</v>
      </c>
      <c r="E8" s="99">
        <f>SQRT((E7^2+F7^2+G7^2+H7^2+I7^2+J7^2+K7^2+L7^2+M7^2+N7^2+O7^2+P7^2)/12)</f>
        <v>0.04755135366127945</v>
      </c>
      <c r="F8" s="93"/>
      <c r="G8" s="93"/>
      <c r="H8" s="93"/>
      <c r="I8" s="93"/>
      <c r="J8" s="93"/>
      <c r="K8" s="93"/>
      <c r="L8" s="93"/>
      <c r="M8" s="93"/>
      <c r="N8" s="93"/>
      <c r="O8" s="93"/>
      <c r="P8" s="93"/>
      <c r="Q8" s="93"/>
      <c r="R8" s="98" t="s">
        <v>392</v>
      </c>
      <c r="S8" s="97">
        <f>S6/Transpose_Avg_cred_adult!P4</f>
        <v>0.8211427155831884</v>
      </c>
      <c r="T8" s="97">
        <f>T6/Transpose_Avg_cred_adult!Q4</f>
        <v>1.1628176646033812</v>
      </c>
      <c r="U8" s="97">
        <f>U6/Transpose_Avg_cred_adult!R4</f>
        <v>0.9109714187225739</v>
      </c>
      <c r="V8" s="97">
        <f>V6/Transpose_Avg_cred_adult!S4</f>
        <v>1.2168001416047671</v>
      </c>
      <c r="W8" s="97">
        <f>W6/Transpose_Avg_cred_adult!T4</f>
        <v>1.3129689846362962</v>
      </c>
      <c r="X8" s="97">
        <f>X6/Transpose_Avg_cred_adult!U4</f>
        <v>1.1654576876944982</v>
      </c>
      <c r="Y8" s="97">
        <f>Y6/Transpose_Avg_cred_adult!V4</f>
        <v>1.2524610462212526</v>
      </c>
      <c r="Z8" s="97">
        <f>Z6/Transpose_Avg_cred_adult!W4</f>
        <v>1.3837488992054154</v>
      </c>
      <c r="AA8" s="97">
        <f>AA6/Transpose_Avg_cred_adult!X4</f>
        <v>1.3588170606468555</v>
      </c>
      <c r="AB8" s="97">
        <f>AB6/Transpose_Avg_cred_adult!Y4</f>
        <v>0.8816919295885043</v>
      </c>
      <c r="AC8" s="97">
        <f>AC6/Transpose_Avg_cred_adult!Z4</f>
        <v>0.9730931239244411</v>
      </c>
      <c r="AD8" s="97">
        <f>AD6/Transpose_Avg_cred_adult!AA4</f>
        <v>1.4102646205225904</v>
      </c>
    </row>
    <row r="9" spans="1:30" ht="15">
      <c r="A9" s="165" t="s">
        <v>347</v>
      </c>
      <c r="B9" s="166"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2" t="s">
        <v>342</v>
      </c>
      <c r="B10" s="283" t="s">
        <v>342</v>
      </c>
      <c r="C10" s="93"/>
      <c r="D10" s="93"/>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row>
    <row r="11" spans="1:30" ht="15">
      <c r="A11" s="165" t="s">
        <v>236</v>
      </c>
      <c r="B11" s="166">
        <v>0.119</v>
      </c>
      <c r="C11" s="93"/>
      <c r="D11" s="93"/>
      <c r="E11" s="96">
        <f>$B11*VLOOKUP($A11,Transpose_Avg_cred_adult!$A$1:$M$52,2,FALSE)</f>
        <v>0.0644169494769858</v>
      </c>
      <c r="F11" s="96">
        <f>$B11*VLOOKUP($A11,Transpose_Avg_cred_adult!$A$1:$M$52,3,FALSE)</f>
        <v>0.06616889048804282</v>
      </c>
      <c r="G11" s="96">
        <f>$B11*VLOOKUP($A11,Transpose_Avg_cred_adult!$A$1:$M$52,4,FALSE)</f>
        <v>0.05973214912810301</v>
      </c>
      <c r="H11" s="96">
        <f>$B11*VLOOKUP($A11,Transpose_Avg_cred_adult!$A$1:$M$52,5,FALSE)</f>
        <v>0.06297715968228332</v>
      </c>
      <c r="I11" s="96">
        <f>$B11*VLOOKUP($A11,Transpose_Avg_cred_adult!$A$1:$M$52,6,FALSE)</f>
        <v>0.060575254797753664</v>
      </c>
      <c r="J11" s="96">
        <f>$B11*VLOOKUP($A11,Transpose_Avg_cred_adult!$A$1:$M$52,7,FALSE)</f>
        <v>0.07909618556150759</v>
      </c>
      <c r="K11" s="96">
        <f>$B11*VLOOKUP($A11,Transpose_Avg_cred_adult!$A$1:$M$52,8,FALSE)</f>
        <v>0.08061188622961882</v>
      </c>
      <c r="L11" s="96">
        <f>$B11*VLOOKUP($A11,Transpose_Avg_cred_adult!$A$1:$M$52,9,FALSE)</f>
        <v>0.059643628498879504</v>
      </c>
      <c r="M11" s="96">
        <f>$B11*VLOOKUP($A11,Transpose_Avg_cred_adult!$A$1:$M$52,10,FALSE)</f>
        <v>0.05468821278213439</v>
      </c>
      <c r="N11" s="96">
        <f>$B11*VLOOKUP($A11,Transpose_Avg_cred_adult!$A$1:$M$52,11,FALSE)</f>
        <v>0.04804768669743999</v>
      </c>
      <c r="O11" s="96">
        <f>$B11*VLOOKUP($A11,Transpose_Avg_cred_adult!$A$1:$M$52,12,FALSE)</f>
        <v>0.05299518916234031</v>
      </c>
      <c r="P11" s="96">
        <f>$B11*VLOOKUP($A11,Transpose_Avg_cred_adult!$A$1:$M$52,13,FALSE)</f>
        <v>0.05471434970486565</v>
      </c>
      <c r="Q11" s="96"/>
      <c r="R11" s="96"/>
      <c r="S11" s="96">
        <f>$B11*VLOOKUP($A11,Transpose_Avg_cred_adult!$O$1:$AA$52,2,FALSE)</f>
        <v>0.08140836499347139</v>
      </c>
      <c r="T11" s="96">
        <f>$B11*VLOOKUP($A11,Transpose_Avg_cred_adult!$O$1:$AA$52,3,FALSE)</f>
        <v>0.0680897587342497</v>
      </c>
      <c r="U11" s="96">
        <f>$B11*VLOOKUP($A11,Transpose_Avg_cred_adult!$O$1:$AA$52,4,FALSE)</f>
        <v>0.09941014492753625</v>
      </c>
      <c r="V11" s="96">
        <f>$B11*VLOOKUP($A11,Transpose_Avg_cred_adult!$O$1:$AA$52,5,FALSE)</f>
        <v>0.07544988344988345</v>
      </c>
      <c r="W11" s="96">
        <f>$B11*VLOOKUP($A11,Transpose_Avg_cred_adult!$O$1:$AA$52,6,FALSE)</f>
        <v>0.06397606499780413</v>
      </c>
      <c r="X11" s="96">
        <f>$B11*VLOOKUP($A11,Transpose_Avg_cred_adult!$O$1:$AA$52,7,FALSE)</f>
        <v>0.06479521531100474</v>
      </c>
      <c r="Y11" s="96">
        <f>$B11*VLOOKUP($A11,Transpose_Avg_cred_adult!$O$1:$AA$52,8,FALSE)</f>
        <v>0.07243528836754638</v>
      </c>
      <c r="Z11" s="96">
        <f>$B11*VLOOKUP($A11,Transpose_Avg_cred_adult!$O$1:$AA$52,9,FALSE)</f>
        <v>0.05232144236805256</v>
      </c>
      <c r="AA11" s="96">
        <f>$B11*VLOOKUP($A11,Transpose_Avg_cred_adult!$O$1:$AA$52,10,FALSE)</f>
        <v>0.08744444444444445</v>
      </c>
      <c r="AB11" s="96">
        <f>$B11*VLOOKUP($A11,Transpose_Avg_cred_adult!$O$1:$AA$52,11,FALSE)</f>
        <v>0.03858484848484845</v>
      </c>
      <c r="AC11" s="96">
        <f>$B11*VLOOKUP($A11,Transpose_Avg_cred_adult!$O$1:$AA$52,12,FALSE)</f>
        <v>0.03499415204678358</v>
      </c>
      <c r="AD11" s="96">
        <f>$B11*VLOOKUP($A11,Transpose_Avg_cred_adult!$O$1:$AA$52,13,FALSE)</f>
        <v>0.07641414141414139</v>
      </c>
    </row>
    <row r="12" spans="1:30" ht="15">
      <c r="A12" s="165" t="s">
        <v>244</v>
      </c>
      <c r="B12" s="166">
        <v>0.123</v>
      </c>
      <c r="C12" s="93"/>
      <c r="D12" s="93"/>
      <c r="E12" s="96">
        <f>$B12*VLOOKUP($A12,Transpose_Avg_cred_adult!$A$1:$M$52,2,FALSE)</f>
        <v>0.010851240786842728</v>
      </c>
      <c r="F12" s="96">
        <f>$B12*VLOOKUP($A12,Transpose_Avg_cred_adult!$A$1:$M$52,3,FALSE)</f>
        <v>0.015794629813945877</v>
      </c>
      <c r="G12" s="96">
        <f>$B12*VLOOKUP($A12,Transpose_Avg_cred_adult!$A$1:$M$52,4,FALSE)</f>
        <v>0.016154983557573634</v>
      </c>
      <c r="H12" s="96">
        <f>$B12*VLOOKUP($A12,Transpose_Avg_cred_adult!$A$1:$M$52,5,FALSE)</f>
        <v>0.01885343396259051</v>
      </c>
      <c r="I12" s="96">
        <f>$B12*VLOOKUP($A12,Transpose_Avg_cred_adult!$A$1:$M$52,6,FALSE)</f>
        <v>0.013838638035913009</v>
      </c>
      <c r="J12" s="96">
        <f>$B12*VLOOKUP($A12,Transpose_Avg_cred_adult!$A$1:$M$52,7,FALSE)</f>
        <v>0.02943347239544817</v>
      </c>
      <c r="K12" s="96">
        <f>$B12*VLOOKUP($A12,Transpose_Avg_cred_adult!$A$1:$M$52,8,FALSE)</f>
        <v>0.02146227110561859</v>
      </c>
      <c r="L12" s="96">
        <f>$B12*VLOOKUP($A12,Transpose_Avg_cred_adult!$A$1:$M$52,9,FALSE)</f>
        <v>0.02701413144342853</v>
      </c>
      <c r="M12" s="96">
        <f>$B12*VLOOKUP($A12,Transpose_Avg_cred_adult!$A$1:$M$52,10,FALSE)</f>
        <v>0.023248738691691875</v>
      </c>
      <c r="N12" s="96">
        <f>$B12*VLOOKUP($A12,Transpose_Avg_cred_adult!$A$1:$M$52,11,FALSE)</f>
        <v>0.014984753231052594</v>
      </c>
      <c r="O12" s="96">
        <f>$B12*VLOOKUP($A12,Transpose_Avg_cred_adult!$A$1:$M$52,12,FALSE)</f>
        <v>0.02376346241078673</v>
      </c>
      <c r="P12" s="96">
        <f>$B12*VLOOKUP($A12,Transpose_Avg_cred_adult!$A$1:$M$52,13,FALSE)</f>
        <v>0.0201654677408321</v>
      </c>
      <c r="Q12" s="96"/>
      <c r="R12" s="96"/>
      <c r="S12" s="96">
        <f>$B12*VLOOKUP($A12,Transpose_Avg_cred_adult!$O$1:$AA$52,2,FALSE)</f>
        <v>0.0055662331726161465</v>
      </c>
      <c r="T12" s="96">
        <f>$B12*VLOOKUP($A12,Transpose_Avg_cred_adult!$O$1:$AA$52,3,FALSE)</f>
        <v>0.032087264938908025</v>
      </c>
      <c r="U12" s="96">
        <f>$B12*VLOOKUP($A12,Transpose_Avg_cred_adult!$O$1:$AA$52,4,FALSE)</f>
        <v>0.03059271099744241</v>
      </c>
      <c r="V12" s="96">
        <f>$B12*VLOOKUP($A12,Transpose_Avg_cred_adult!$O$1:$AA$52,5,FALSE)</f>
        <v>0.013762237762237776</v>
      </c>
      <c r="W12" s="96">
        <f>$B12*VLOOKUP($A12,Transpose_Avg_cred_adult!$O$1:$AA$52,6,FALSE)</f>
        <v>0.014543672014260284</v>
      </c>
      <c r="X12" s="96">
        <f>$B12*VLOOKUP($A12,Transpose_Avg_cred_adult!$O$1:$AA$52,7,FALSE)</f>
        <v>0.059087081339712896</v>
      </c>
      <c r="Y12" s="96">
        <f>$B12*VLOOKUP($A12,Transpose_Avg_cred_adult!$O$1:$AA$52,8,FALSE)</f>
        <v>0.029776099706744847</v>
      </c>
      <c r="Z12" s="96">
        <f>$B12*VLOOKUP($A12,Transpose_Avg_cred_adult!$O$1:$AA$52,9,FALSE)</f>
        <v>0.02502214616833263</v>
      </c>
      <c r="AA12" s="96">
        <f>$B12*VLOOKUP($A12,Transpose_Avg_cred_adult!$O$1:$AA$52,10,FALSE)</f>
        <v>0.025782913165266166</v>
      </c>
      <c r="AB12" s="96">
        <f>$B12*VLOOKUP($A12,Transpose_Avg_cred_adult!$O$1:$AA$52,11,FALSE)</f>
        <v>0.024739772727272773</v>
      </c>
      <c r="AC12" s="96">
        <f>$B12*VLOOKUP($A12,Transpose_Avg_cred_adult!$O$1:$AA$52,12,FALSE)</f>
        <v>0.016030075187969943</v>
      </c>
      <c r="AD12" s="96">
        <f>$B12*VLOOKUP($A12,Transpose_Avg_cred_adult!$O$1:$AA$52,13,FALSE)</f>
        <v>0.02387229437229436</v>
      </c>
    </row>
    <row r="13" spans="1:30" ht="15">
      <c r="A13" s="165" t="s">
        <v>247</v>
      </c>
      <c r="B13" s="166">
        <v>-0.0301</v>
      </c>
      <c r="C13" s="93"/>
      <c r="D13" s="93"/>
      <c r="E13" s="96">
        <f>$B13*VLOOKUP($A13,Transpose_Avg_cred_adult!$A$1:$M$52,2,FALSE)</f>
        <v>-0.018184957270578766</v>
      </c>
      <c r="F13" s="96">
        <f>$B13*VLOOKUP($A13,Transpose_Avg_cred_adult!$A$1:$M$52,3,FALSE)</f>
        <v>-0.018696174113469403</v>
      </c>
      <c r="G13" s="96">
        <f>$B13*VLOOKUP($A13,Transpose_Avg_cred_adult!$A$1:$M$52,4,FALSE)</f>
        <v>-0.01548091499557227</v>
      </c>
      <c r="H13" s="96">
        <f>$B13*VLOOKUP($A13,Transpose_Avg_cred_adult!$A$1:$M$52,5,FALSE)</f>
        <v>-0.017948102568854003</v>
      </c>
      <c r="I13" s="96">
        <f>$B13*VLOOKUP($A13,Transpose_Avg_cred_adult!$A$1:$M$52,6,FALSE)</f>
        <v>-0.01866921428293207</v>
      </c>
      <c r="J13" s="96">
        <f>$B13*VLOOKUP($A13,Transpose_Avg_cred_adult!$A$1:$M$52,7,FALSE)</f>
        <v>-0.014052893296084928</v>
      </c>
      <c r="K13" s="96">
        <f>$B13*VLOOKUP($A13,Transpose_Avg_cred_adult!$A$1:$M$52,8,FALSE)</f>
        <v>-0.0151021876200574</v>
      </c>
      <c r="L13" s="96">
        <f>$B13*VLOOKUP($A13,Transpose_Avg_cred_adult!$A$1:$M$52,9,FALSE)</f>
        <v>-0.010328341414000417</v>
      </c>
      <c r="M13" s="96">
        <f>$B13*VLOOKUP($A13,Transpose_Avg_cred_adult!$A$1:$M$52,10,FALSE)</f>
        <v>-0.016378696726432235</v>
      </c>
      <c r="N13" s="96">
        <f>$B13*VLOOKUP($A13,Transpose_Avg_cred_adult!$A$1:$M$52,11,FALSE)</f>
        <v>-0.018602449009324014</v>
      </c>
      <c r="O13" s="96">
        <f>$B13*VLOOKUP($A13,Transpose_Avg_cred_adult!$A$1:$M$52,12,FALSE)</f>
        <v>-0.01391360680216127</v>
      </c>
      <c r="P13" s="96">
        <f>$B13*VLOOKUP($A13,Transpose_Avg_cred_adult!$A$1:$M$52,13,FALSE)</f>
        <v>-0.017717503514650346</v>
      </c>
      <c r="Q13" s="96"/>
      <c r="R13" s="96"/>
      <c r="S13" s="96">
        <f>$B13*VLOOKUP($A13,Transpose_Avg_cred_adult!$O$1:$AA$52,2,FALSE)</f>
        <v>-0.022320286980925277</v>
      </c>
      <c r="T13" s="96">
        <f>$B13*VLOOKUP($A13,Transpose_Avg_cred_adult!$O$1:$AA$52,3,FALSE)</f>
        <v>-0.015757833182194217</v>
      </c>
      <c r="U13" s="96">
        <f>$B13*VLOOKUP($A13,Transpose_Avg_cred_adult!$O$1:$AA$52,4,FALSE)</f>
        <v>-0.019350733162830334</v>
      </c>
      <c r="V13" s="96">
        <f>$B13*VLOOKUP($A13,Transpose_Avg_cred_adult!$O$1:$AA$52,5,FALSE)</f>
        <v>-0.019856177156177164</v>
      </c>
      <c r="W13" s="96">
        <f>$B13*VLOOKUP($A13,Transpose_Avg_cred_adult!$O$1:$AA$52,6,FALSE)</f>
        <v>-0.019407653258932043</v>
      </c>
      <c r="X13" s="96">
        <f>$B13*VLOOKUP($A13,Transpose_Avg_cred_adult!$O$1:$AA$52,7,FALSE)</f>
        <v>-0.009207623604465703</v>
      </c>
      <c r="Y13" s="96">
        <f>$B13*VLOOKUP($A13,Transpose_Avg_cred_adult!$O$1:$AA$52,8,FALSE)</f>
        <v>-0.015904745845552293</v>
      </c>
      <c r="Z13" s="96">
        <f>$B13*VLOOKUP($A13,Transpose_Avg_cred_adult!$O$1:$AA$52,9,FALSE)</f>
        <v>-0.012367431430778878</v>
      </c>
      <c r="AA13" s="96">
        <f>$B13*VLOOKUP($A13,Transpose_Avg_cred_adult!$O$1:$AA$52,10,FALSE)</f>
        <v>-0.01748104575163399</v>
      </c>
      <c r="AB13" s="96">
        <f>$B13*VLOOKUP($A13,Transpose_Avg_cred_adult!$O$1:$AA$52,11,FALSE)</f>
        <v>-0.016292765151515155</v>
      </c>
      <c r="AC13" s="96">
        <f>$B13*VLOOKUP($A13,Transpose_Avg_cred_adult!$O$1:$AA$52,12,FALSE)</f>
        <v>-0.01717485380116959</v>
      </c>
      <c r="AD13" s="96">
        <f>$B13*VLOOKUP($A13,Transpose_Avg_cred_adult!$O$1:$AA$52,13,FALSE)</f>
        <v>-0.013790404040404035</v>
      </c>
    </row>
    <row r="14" spans="1:30" ht="15">
      <c r="A14" s="165" t="s">
        <v>251</v>
      </c>
      <c r="B14" s="166">
        <v>0.0919</v>
      </c>
      <c r="C14" s="93"/>
      <c r="D14" s="93"/>
      <c r="E14" s="96">
        <f>$B14*VLOOKUP($A14,Transpose_Avg_cred_adult!$A$1:$M$52,2,FALSE)</f>
        <v>0.01619297392320094</v>
      </c>
      <c r="F14" s="96">
        <f>$B14*VLOOKUP($A14,Transpose_Avg_cred_adult!$A$1:$M$52,3,FALSE)</f>
        <v>0.012709815171777016</v>
      </c>
      <c r="G14" s="96">
        <f>$B14*VLOOKUP($A14,Transpose_Avg_cred_adult!$A$1:$M$52,4,FALSE)</f>
        <v>0.020813035481737623</v>
      </c>
      <c r="H14" s="96">
        <f>$B14*VLOOKUP($A14,Transpose_Avg_cred_adult!$A$1:$M$52,5,FALSE)</f>
        <v>0.011510613929167362</v>
      </c>
      <c r="I14" s="96">
        <f>$B14*VLOOKUP($A14,Transpose_Avg_cred_adult!$A$1:$M$52,6,FALSE)</f>
        <v>0.014427720368124805</v>
      </c>
      <c r="J14" s="96">
        <f>$B14*VLOOKUP($A14,Transpose_Avg_cred_adult!$A$1:$M$52,7,FALSE)</f>
        <v>0.009933891379783856</v>
      </c>
      <c r="K14" s="96">
        <f>$B14*VLOOKUP($A14,Transpose_Avg_cred_adult!$A$1:$M$52,8,FALSE)</f>
        <v>0.009696951293065033</v>
      </c>
      <c r="L14" s="96">
        <f>$B14*VLOOKUP($A14,Transpose_Avg_cred_adult!$A$1:$M$52,9,FALSE)</f>
        <v>0.008456094608885596</v>
      </c>
      <c r="M14" s="96">
        <f>$B14*VLOOKUP($A14,Transpose_Avg_cred_adult!$A$1:$M$52,10,FALSE)</f>
        <v>0.013068722608984768</v>
      </c>
      <c r="N14" s="96">
        <f>$B14*VLOOKUP($A14,Transpose_Avg_cred_adult!$A$1:$M$52,11,FALSE)</f>
        <v>0.015063513239623409</v>
      </c>
      <c r="O14" s="96">
        <f>$B14*VLOOKUP($A14,Transpose_Avg_cred_adult!$A$1:$M$52,12,FALSE)</f>
        <v>0.014838373016489907</v>
      </c>
      <c r="P14" s="96">
        <f>$B14*VLOOKUP($A14,Transpose_Avg_cred_adult!$A$1:$M$52,13,FALSE)</f>
        <v>0.012124512858223621</v>
      </c>
      <c r="Q14" s="96"/>
      <c r="R14" s="96"/>
      <c r="S14" s="96">
        <f>$B14*VLOOKUP($A14,Transpose_Avg_cred_adult!$O$1:$AA$52,2,FALSE)</f>
        <v>0.01341246254437743</v>
      </c>
      <c r="T14" s="96">
        <f>$B14*VLOOKUP($A14,Transpose_Avg_cred_adult!$O$1:$AA$52,3,FALSE)</f>
        <v>0.007633295349688177</v>
      </c>
      <c r="U14" s="96">
        <f>$B14*VLOOKUP($A14,Transpose_Avg_cred_adult!$O$1:$AA$52,4,FALSE)</f>
        <v>0.004395217391304344</v>
      </c>
      <c r="V14" s="96">
        <f>$B14*VLOOKUP($A14,Transpose_Avg_cred_adult!$O$1:$AA$52,5,FALSE)</f>
        <v>0.015423776223776239</v>
      </c>
      <c r="W14" s="96">
        <f>$B14*VLOOKUP($A14,Transpose_Avg_cred_adult!$O$1:$AA$52,6,FALSE)</f>
        <v>0.015833038828179453</v>
      </c>
      <c r="X14" s="96">
        <f>$B14*VLOOKUP($A14,Transpose_Avg_cred_adult!$O$1:$AA$52,7,FALSE)</f>
        <v>0.004836842105263156</v>
      </c>
      <c r="Y14" s="96">
        <f>$B14*VLOOKUP($A14,Transpose_Avg_cred_adult!$O$1:$AA$52,8,FALSE)</f>
        <v>0.015204374389051811</v>
      </c>
      <c r="Z14" s="96">
        <f>$B14*VLOOKUP($A14,Transpose_Avg_cred_adult!$O$1:$AA$52,9,FALSE)</f>
        <v>0.007645020281037228</v>
      </c>
      <c r="AA14" s="96">
        <f>$B14*VLOOKUP($A14,Transpose_Avg_cred_adult!$O$1:$AA$52,10,FALSE)</f>
        <v>0.011240802987861792</v>
      </c>
      <c r="AB14" s="96">
        <f>$B14*VLOOKUP($A14,Transpose_Avg_cred_adult!$O$1:$AA$52,11,FALSE)</f>
        <v>0.009015946969696969</v>
      </c>
      <c r="AC14" s="96">
        <f>$B14*VLOOKUP($A14,Transpose_Avg_cred_adult!$O$1:$AA$52,12,FALSE)</f>
        <v>0.01666023391812862</v>
      </c>
      <c r="AD14" s="96">
        <f>$B14*VLOOKUP($A14,Transpose_Avg_cred_adult!$O$1:$AA$52,13,FALSE)</f>
        <v>0.026853896103896085</v>
      </c>
    </row>
    <row r="15" spans="1:30" ht="15">
      <c r="A15" s="165" t="s">
        <v>255</v>
      </c>
      <c r="B15" s="166">
        <v>-0.389</v>
      </c>
      <c r="C15" s="93"/>
      <c r="D15" s="93"/>
      <c r="E15" s="96">
        <f>$B15*VLOOKUP($A15,Transpose_Avg_cred_adult!$A$1:$M$52,2,FALSE)</f>
        <v>-0.022826053709452763</v>
      </c>
      <c r="F15" s="96">
        <f>$B15*VLOOKUP($A15,Transpose_Avg_cred_adult!$A$1:$M$52,3,FALSE)</f>
        <v>-0.02245675822508837</v>
      </c>
      <c r="G15" s="96">
        <f>$B15*VLOOKUP($A15,Transpose_Avg_cred_adult!$A$1:$M$52,4,FALSE)</f>
        <v>-0.025678006463712183</v>
      </c>
      <c r="H15" s="96">
        <f>$B15*VLOOKUP($A15,Transpose_Avg_cred_adult!$A$1:$M$52,5,FALSE)</f>
        <v>-0.01406614379511638</v>
      </c>
      <c r="I15" s="96">
        <f>$B15*VLOOKUP($A15,Transpose_Avg_cred_adult!$A$1:$M$52,6,FALSE)</f>
        <v>-0.018642210166333776</v>
      </c>
      <c r="J15" s="96">
        <f>$B15*VLOOKUP($A15,Transpose_Avg_cred_adult!$A$1:$M$52,7,FALSE)</f>
        <v>-0.021689482249541755</v>
      </c>
      <c r="K15" s="96">
        <f>$B15*VLOOKUP($A15,Transpose_Avg_cred_adult!$A$1:$M$52,8,FALSE)</f>
        <v>-0.011738078862707994</v>
      </c>
      <c r="L15" s="96">
        <f>$B15*VLOOKUP($A15,Transpose_Avg_cred_adult!$A$1:$M$52,9,FALSE)</f>
        <v>-0.00928740052926442</v>
      </c>
      <c r="M15" s="96">
        <f>$B15*VLOOKUP($A15,Transpose_Avg_cred_adult!$A$1:$M$52,10,FALSE)</f>
        <v>-0.01880450086675701</v>
      </c>
      <c r="N15" s="96">
        <f>$B15*VLOOKUP($A15,Transpose_Avg_cred_adult!$A$1:$M$52,11,FALSE)</f>
        <v>-0.019752745694850977</v>
      </c>
      <c r="O15" s="96">
        <f>$B15*VLOOKUP($A15,Transpose_Avg_cred_adult!$A$1:$M$52,12,FALSE)</f>
        <v>-0.019490713414406616</v>
      </c>
      <c r="P15" s="96">
        <f>$B15*VLOOKUP($A15,Transpose_Avg_cred_adult!$A$1:$M$52,13,FALSE)</f>
        <v>-0.02030731018257914</v>
      </c>
      <c r="Q15" s="96"/>
      <c r="R15" s="96"/>
      <c r="S15" s="96">
        <f>$B15*VLOOKUP($A15,Transpose_Avg_cred_adult!$O$1:$AA$52,2,FALSE)</f>
        <v>-0.012811293290016687</v>
      </c>
      <c r="T15" s="96">
        <f>$B15*VLOOKUP($A15,Transpose_Avg_cred_adult!$O$1:$AA$52,3,FALSE)</f>
        <v>0</v>
      </c>
      <c r="U15" s="96">
        <f>$B15*VLOOKUP($A15,Transpose_Avg_cred_adult!$O$1:$AA$52,4,FALSE)</f>
        <v>-0.010297058823529406</v>
      </c>
      <c r="V15" s="96">
        <f>$B15*VLOOKUP($A15,Transpose_Avg_cred_adult!$O$1:$AA$52,5,FALSE)</f>
        <v>-0.011787878787878786</v>
      </c>
      <c r="W15" s="96">
        <f>$B15*VLOOKUP($A15,Transpose_Avg_cred_adult!$O$1:$AA$52,6,FALSE)</f>
        <v>-0.009566974088713218</v>
      </c>
      <c r="X15" s="96">
        <f>$B15*VLOOKUP($A15,Transpose_Avg_cred_adult!$O$1:$AA$52,7,FALSE)</f>
        <v>-0.030400318979266344</v>
      </c>
      <c r="Y15" s="96">
        <f>$B15*VLOOKUP($A15,Transpose_Avg_cred_adult!$O$1:$AA$52,8,FALSE)</f>
        <v>0</v>
      </c>
      <c r="Z15" s="96">
        <f>$B15*VLOOKUP($A15,Transpose_Avg_cred_adult!$O$1:$AA$52,9,FALSE)</f>
        <v>-0.011183585639094098</v>
      </c>
      <c r="AA15" s="96">
        <f>$B15*VLOOKUP($A15,Transpose_Avg_cred_adult!$O$1:$AA$52,10,FALSE)</f>
        <v>-0.006174603174603185</v>
      </c>
      <c r="AB15" s="96">
        <f>$B15*VLOOKUP($A15,Transpose_Avg_cred_adult!$O$1:$AA$52,11,FALSE)</f>
        <v>-0.018271212121212133</v>
      </c>
      <c r="AC15" s="96">
        <f>$B15*VLOOKUP($A15,Transpose_Avg_cred_adult!$O$1:$AA$52,12,FALSE)</f>
        <v>-0.03282289055973268</v>
      </c>
      <c r="AD15" s="96">
        <f>$B15*VLOOKUP($A15,Transpose_Avg_cred_adult!$O$1:$AA$52,13,FALSE)</f>
        <v>0</v>
      </c>
    </row>
    <row r="16" spans="1:30" ht="15">
      <c r="A16" s="165" t="s">
        <v>259</v>
      </c>
      <c r="B16" s="166">
        <v>0.343</v>
      </c>
      <c r="C16" s="93"/>
      <c r="D16" s="93"/>
      <c r="E16" s="96">
        <f>$B16*VLOOKUP($A16,Transpose_Avg_cred_adult!$A$1:$M$52,2,FALSE)</f>
        <v>0.01400150269120043</v>
      </c>
      <c r="F16" s="96">
        <f>$B16*VLOOKUP($A16,Transpose_Avg_cred_adult!$A$1:$M$52,3,FALSE)</f>
        <v>0.005864975665926162</v>
      </c>
      <c r="G16" s="96">
        <f>$B16*VLOOKUP($A16,Transpose_Avg_cred_adult!$A$1:$M$52,4,FALSE)</f>
        <v>0.00857712961503699</v>
      </c>
      <c r="H16" s="96">
        <f>$B16*VLOOKUP($A16,Transpose_Avg_cred_adult!$A$1:$M$52,5,FALSE)</f>
        <v>0.005340310578667106</v>
      </c>
      <c r="I16" s="96">
        <f>$B16*VLOOKUP($A16,Transpose_Avg_cred_adult!$A$1:$M$52,6,FALSE)</f>
        <v>0.005590917860734039</v>
      </c>
      <c r="J16" s="96">
        <f>$B16*VLOOKUP($A16,Transpose_Avg_cred_adult!$A$1:$M$52,7,FALSE)</f>
        <v>0.0054206407293271594</v>
      </c>
      <c r="K16" s="96">
        <f>$B16*VLOOKUP($A16,Transpose_Avg_cred_adult!$A$1:$M$52,8,FALSE)</f>
        <v>0.0012992424242424252</v>
      </c>
      <c r="L16" s="96">
        <f>$B16*VLOOKUP($A16,Transpose_Avg_cred_adult!$A$1:$M$52,9,FALSE)</f>
        <v>0.005799056093771768</v>
      </c>
      <c r="M16" s="96">
        <f>$B16*VLOOKUP($A16,Transpose_Avg_cred_adult!$A$1:$M$52,10,FALSE)</f>
        <v>0.008914130599493864</v>
      </c>
      <c r="N16" s="96">
        <f>$B16*VLOOKUP($A16,Transpose_Avg_cred_adult!$A$1:$M$52,11,FALSE)</f>
        <v>0.009986498397435905</v>
      </c>
      <c r="O16" s="96">
        <f>$B16*VLOOKUP($A16,Transpose_Avg_cred_adult!$A$1:$M$52,12,FALSE)</f>
        <v>0.004013756521440863</v>
      </c>
      <c r="P16" s="96">
        <f>$B16*VLOOKUP($A16,Transpose_Avg_cred_adult!$A$1:$M$52,13,FALSE)</f>
        <v>0.008436939368058735</v>
      </c>
      <c r="Q16" s="96"/>
      <c r="R16" s="96"/>
      <c r="S16" s="96">
        <f>$B16*VLOOKUP($A16,Transpose_Avg_cred_adult!$O$1:$AA$52,2,FALSE)</f>
        <v>0.007148397169673757</v>
      </c>
      <c r="T16" s="96">
        <f>$B16*VLOOKUP($A16,Transpose_Avg_cred_adult!$O$1:$AA$52,3,FALSE)</f>
        <v>0.008949344533536963</v>
      </c>
      <c r="U16" s="96">
        <f>$B16*VLOOKUP($A16,Transpose_Avg_cred_adult!$O$1:$AA$52,4,FALSE)</f>
        <v>0.003362745098039216</v>
      </c>
      <c r="V16" s="96">
        <f>$B16*VLOOKUP($A16,Transpose_Avg_cred_adult!$O$1:$AA$52,5,FALSE)</f>
        <v>0</v>
      </c>
      <c r="W16" s="96">
        <f>$B16*VLOOKUP($A16,Transpose_Avg_cred_adult!$O$1:$AA$52,6,FALSE)</f>
        <v>0.010393939393939395</v>
      </c>
      <c r="X16" s="96">
        <f>$B16*VLOOKUP($A16,Transpose_Avg_cred_adult!$O$1:$AA$52,7,FALSE)</f>
        <v>0.00601754385964912</v>
      </c>
      <c r="Y16" s="96">
        <f>$B16*VLOOKUP($A16,Transpose_Avg_cred_adult!$O$1:$AA$52,8,FALSE)</f>
        <v>0.008885141739980463</v>
      </c>
      <c r="Z16" s="96">
        <f>$B16*VLOOKUP($A16,Transpose_Avg_cred_adult!$O$1:$AA$52,9,FALSE)</f>
        <v>0.00413657105606258</v>
      </c>
      <c r="AA16" s="96">
        <f>$B16*VLOOKUP($A16,Transpose_Avg_cred_adult!$O$1:$AA$52,10,FALSE)</f>
        <v>0.010888888888888875</v>
      </c>
      <c r="AB16" s="96">
        <f>$B16*VLOOKUP($A16,Transpose_Avg_cred_adult!$O$1:$AA$52,11,FALSE)</f>
        <v>0.007145833333333323</v>
      </c>
      <c r="AC16" s="96">
        <f>$B16*VLOOKUP($A16,Transpose_Avg_cred_adult!$O$1:$AA$52,12,FALSE)</f>
        <v>0.005444444444444454</v>
      </c>
      <c r="AD16" s="96">
        <f>$B16*VLOOKUP($A16,Transpose_Avg_cred_adult!$O$1:$AA$52,13,FALSE)</f>
        <v>0.019055555555555572</v>
      </c>
    </row>
    <row r="17" spans="1:30" ht="15">
      <c r="A17" s="165" t="s">
        <v>298</v>
      </c>
      <c r="B17" s="166">
        <v>0.982</v>
      </c>
      <c r="C17" s="93"/>
      <c r="D17" s="93"/>
      <c r="E17" s="96">
        <f>$B17*VLOOKUP($A17,Transpose_Avg_cred_adult!$A$1:$M$52,2,FALSE)</f>
        <v>0.40714118560221785</v>
      </c>
      <c r="F17" s="96">
        <f>$B17*VLOOKUP($A17,Transpose_Avg_cred_adult!$A$1:$M$52,3,FALSE)</f>
        <v>0.3525341783041976</v>
      </c>
      <c r="G17" s="96">
        <f>$B17*VLOOKUP($A17,Transpose_Avg_cred_adult!$A$1:$M$52,4,FALSE)</f>
        <v>0.16290812132032548</v>
      </c>
      <c r="H17" s="96">
        <f>$B17*VLOOKUP($A17,Transpose_Avg_cred_adult!$A$1:$M$52,5,FALSE)</f>
        <v>0.2145046832926806</v>
      </c>
      <c r="I17" s="96">
        <f>$B17*VLOOKUP($A17,Transpose_Avg_cred_adult!$A$1:$M$52,6,FALSE)</f>
        <v>0.2657213483244236</v>
      </c>
      <c r="J17" s="96">
        <f>$B17*VLOOKUP($A17,Transpose_Avg_cred_adult!$A$1:$M$52,7,FALSE)</f>
        <v>0.09237248745018331</v>
      </c>
      <c r="K17" s="96">
        <f>$B17*VLOOKUP($A17,Transpose_Avg_cred_adult!$A$1:$M$52,8,FALSE)</f>
        <v>0.08724933444725086</v>
      </c>
      <c r="L17" s="96">
        <f>$B17*VLOOKUP($A17,Transpose_Avg_cred_adult!$A$1:$M$52,9,FALSE)</f>
        <v>0.02934372907673315</v>
      </c>
      <c r="M17" s="96">
        <f>$B17*VLOOKUP($A17,Transpose_Avg_cred_adult!$A$1:$M$52,10,FALSE)</f>
        <v>0.038616168990565004</v>
      </c>
      <c r="N17" s="96">
        <f>$B17*VLOOKUP($A17,Transpose_Avg_cred_adult!$A$1:$M$52,11,FALSE)</f>
        <v>0.15847408168707505</v>
      </c>
      <c r="O17" s="96">
        <f>$B17*VLOOKUP($A17,Transpose_Avg_cred_adult!$A$1:$M$52,12,FALSE)</f>
        <v>0.19201767696893046</v>
      </c>
      <c r="P17" s="96">
        <f>$B17*VLOOKUP($A17,Transpose_Avg_cred_adult!$A$1:$M$52,13,FALSE)</f>
        <v>0.6689010672989464</v>
      </c>
      <c r="Q17" s="96"/>
      <c r="R17" s="96"/>
      <c r="S17" s="96">
        <f>$B17*VLOOKUP($A17,Transpose_Avg_cred_adult!$O$1:$AA$52,2,FALSE)</f>
        <v>0.47344788159681744</v>
      </c>
      <c r="T17" s="96">
        <f>$B17*VLOOKUP($A17,Transpose_Avg_cred_adult!$O$1:$AA$52,3,FALSE)</f>
        <v>0.4640132008081968</v>
      </c>
      <c r="U17" s="96">
        <f>$B17*VLOOKUP($A17,Transpose_Avg_cred_adult!$O$1:$AA$52,4,FALSE)</f>
        <v>0.35968994032395596</v>
      </c>
      <c r="V17" s="96">
        <f>$B17*VLOOKUP($A17,Transpose_Avg_cred_adult!$O$1:$AA$52,5,FALSE)</f>
        <v>0.30902097902097936</v>
      </c>
      <c r="W17" s="96">
        <f>$B17*VLOOKUP($A17,Transpose_Avg_cred_adult!$O$1:$AA$52,6,FALSE)</f>
        <v>0.34351861324239813</v>
      </c>
      <c r="X17" s="96">
        <f>$B17*VLOOKUP($A17,Transpose_Avg_cred_adult!$O$1:$AA$52,7,FALSE)</f>
        <v>0.1581850079744815</v>
      </c>
      <c r="Y17" s="96">
        <f>$B17*VLOOKUP($A17,Transpose_Avg_cred_adult!$O$1:$AA$52,8,FALSE)</f>
        <v>0.15709120234604151</v>
      </c>
      <c r="Z17" s="96">
        <f>$B17*VLOOKUP($A17,Transpose_Avg_cred_adult!$O$1:$AA$52,9,FALSE)</f>
        <v>0.046369851272393695</v>
      </c>
      <c r="AA17" s="96">
        <f>$B17*VLOOKUP($A17,Transpose_Avg_cred_adult!$O$1:$AA$52,10,FALSE)</f>
        <v>0.05409710550887024</v>
      </c>
      <c r="AB17" s="96">
        <f>$B17*VLOOKUP($A17,Transpose_Avg_cred_adult!$O$1:$AA$52,11,FALSE)</f>
        <v>0.3697378787878793</v>
      </c>
      <c r="AC17" s="96">
        <f>$B17*VLOOKUP($A17,Transpose_Avg_cred_adult!$O$1:$AA$52,12,FALSE)</f>
        <v>0.21083876357560566</v>
      </c>
      <c r="AD17" s="96">
        <f>$B17*VLOOKUP($A17,Transpose_Avg_cred_adult!$O$1:$AA$52,13,FALSE)</f>
        <v>0.7963694083694084</v>
      </c>
    </row>
    <row r="18" spans="1:30" ht="15">
      <c r="A18" s="165" t="s">
        <v>301</v>
      </c>
      <c r="B18" s="166">
        <v>1.123</v>
      </c>
      <c r="C18" s="93"/>
      <c r="D18" s="93"/>
      <c r="E18" s="96">
        <f>$B18*VLOOKUP($A18,Transpose_Avg_cred_adult!$A$1:$M$52,2,FALSE)</f>
        <v>0.4948546857952919</v>
      </c>
      <c r="F18" s="96">
        <f>$B18*VLOOKUP($A18,Transpose_Avg_cred_adult!$A$1:$M$52,3,FALSE)</f>
        <v>0.572168076813638</v>
      </c>
      <c r="G18" s="96">
        <f>$B18*VLOOKUP($A18,Transpose_Avg_cred_adult!$A$1:$M$52,4,FALSE)</f>
        <v>0.8226455713577308</v>
      </c>
      <c r="H18" s="96">
        <f>$B18*VLOOKUP($A18,Transpose_Avg_cred_adult!$A$1:$M$52,5,FALSE)</f>
        <v>0.7450704817330027</v>
      </c>
      <c r="I18" s="96">
        <f>$B18*VLOOKUP($A18,Transpose_Avg_cred_adult!$A$1:$M$52,6,FALSE)</f>
        <v>0.7239617746852641</v>
      </c>
      <c r="J18" s="96">
        <f>$B18*VLOOKUP($A18,Transpose_Avg_cred_adult!$A$1:$M$52,7,FALSE)</f>
        <v>0.9589054720106066</v>
      </c>
      <c r="K18" s="96">
        <f>$B18*VLOOKUP($A18,Transpose_Avg_cred_adult!$A$1:$M$52,8,FALSE)</f>
        <v>0.928142123982165</v>
      </c>
      <c r="L18" s="96">
        <f>$B18*VLOOKUP($A18,Transpose_Avg_cred_adult!$A$1:$M$52,9,FALSE)</f>
        <v>1.0278889448373214</v>
      </c>
      <c r="M18" s="96">
        <f>$B18*VLOOKUP($A18,Transpose_Avg_cred_adult!$A$1:$M$52,10,FALSE)</f>
        <v>1.0345260840000055</v>
      </c>
      <c r="N18" s="96">
        <f>$B18*VLOOKUP($A18,Transpose_Avg_cred_adult!$A$1:$M$52,11,FALSE)</f>
        <v>0.8812362590899596</v>
      </c>
      <c r="O18" s="96">
        <f>$B18*VLOOKUP($A18,Transpose_Avg_cred_adult!$A$1:$M$52,12,FALSE)</f>
        <v>0.8105729890875464</v>
      </c>
      <c r="P18" s="96">
        <f>$B18*VLOOKUP($A18,Transpose_Avg_cred_adult!$A$1:$M$52,13,FALSE)</f>
        <v>0.22166268673297382</v>
      </c>
      <c r="Q18" s="96"/>
      <c r="R18" s="96"/>
      <c r="S18" s="96">
        <f>$B18*VLOOKUP($A18,Transpose_Avg_cred_adult!$O$1:$AA$52,2,FALSE)</f>
        <v>0.4314511655681863</v>
      </c>
      <c r="T18" s="96">
        <f>$B18*VLOOKUP($A18,Transpose_Avg_cred_adult!$O$1:$AA$52,3,FALSE)</f>
        <v>0.45754755114865775</v>
      </c>
      <c r="U18" s="96">
        <f>$B18*VLOOKUP($A18,Transpose_Avg_cred_adult!$O$1:$AA$52,4,FALSE)</f>
        <v>0.6436427109974426</v>
      </c>
      <c r="V18" s="96">
        <f>$B18*VLOOKUP($A18,Transpose_Avg_cred_adult!$O$1:$AA$52,5,FALSE)</f>
        <v>0.6046923076923072</v>
      </c>
      <c r="W18" s="96">
        <f>$B18*VLOOKUP($A18,Transpose_Avg_cred_adult!$O$1:$AA$52,6,FALSE)</f>
        <v>0.6308806220775531</v>
      </c>
      <c r="X18" s="96">
        <f>$B18*VLOOKUP($A18,Transpose_Avg_cred_adult!$O$1:$AA$52,7,FALSE)</f>
        <v>0.863295055821372</v>
      </c>
      <c r="Y18" s="96">
        <f>$B18*VLOOKUP($A18,Transpose_Avg_cred_adult!$O$1:$AA$52,8,FALSE)</f>
        <v>0.8307236070381235</v>
      </c>
      <c r="Z18" s="96">
        <f>$B18*VLOOKUP($A18,Transpose_Avg_cred_adult!$O$1:$AA$52,9,FALSE)</f>
        <v>1.0093998925587904</v>
      </c>
      <c r="AA18" s="96">
        <f>$B18*VLOOKUP($A18,Transpose_Avg_cred_adult!$O$1:$AA$52,10,FALSE)</f>
        <v>1.016571895424837</v>
      </c>
      <c r="AB18" s="96">
        <f>$B18*VLOOKUP($A18,Transpose_Avg_cred_adult!$O$1:$AA$52,11,FALSE)</f>
        <v>0.5785151515151514</v>
      </c>
      <c r="AC18" s="96">
        <f>$B18*VLOOKUP($A18,Transpose_Avg_cred_adult!$O$1:$AA$52,12,FALSE)</f>
        <v>0.773059314954052</v>
      </c>
      <c r="AD18" s="96">
        <f>$B18*VLOOKUP($A18,Transpose_Avg_cred_adult!$O$1:$AA$52,13,FALSE)</f>
        <v>0.14989538239538186</v>
      </c>
    </row>
    <row r="19" spans="1:30" ht="15">
      <c r="A19" s="165" t="s">
        <v>304</v>
      </c>
      <c r="B19" s="166">
        <v>1.065</v>
      </c>
      <c r="C19" s="93"/>
      <c r="D19" s="93"/>
      <c r="E19" s="96">
        <f>$B19*VLOOKUP($A19,Transpose_Avg_cred_adult!$A$1:$M$52,2,FALSE)</f>
        <v>0.12956306616184715</v>
      </c>
      <c r="F19" s="96">
        <f>$B19*VLOOKUP($A19,Transpose_Avg_cred_adult!$A$1:$M$52,3,FALSE)</f>
        <v>0.11312138650375324</v>
      </c>
      <c r="G19" s="96">
        <f>$B19*VLOOKUP($A19,Transpose_Avg_cred_adult!$A$1:$M$52,4,FALSE)</f>
        <v>0.08788069926855775</v>
      </c>
      <c r="H19" s="96">
        <f>$B19*VLOOKUP($A19,Transpose_Avg_cred_adult!$A$1:$M$52,5,FALSE)</f>
        <v>0.11013249463746648</v>
      </c>
      <c r="I19" s="96">
        <f>$B19*VLOOKUP($A19,Transpose_Avg_cred_adult!$A$1:$M$52,6,FALSE)</f>
        <v>0.07004290263875808</v>
      </c>
      <c r="J19" s="96">
        <f>$B19*VLOOKUP($A19,Transpose_Avg_cred_adult!$A$1:$M$52,7,FALSE)</f>
        <v>0.03953066135169902</v>
      </c>
      <c r="K19" s="96">
        <f>$B19*VLOOKUP($A19,Transpose_Avg_cred_adult!$A$1:$M$52,8,FALSE)</f>
        <v>0.08174239948579781</v>
      </c>
      <c r="L19" s="96">
        <f>$B19*VLOOKUP($A19,Transpose_Avg_cred_adult!$A$1:$M$52,9,FALSE)</f>
        <v>0.05378512277660089</v>
      </c>
      <c r="M19" s="96">
        <f>$B19*VLOOKUP($A19,Transpose_Avg_cred_adult!$A$1:$M$52,10,FALSE)</f>
        <v>0.02953023862394608</v>
      </c>
      <c r="N19" s="96">
        <f>$B19*VLOOKUP($A19,Transpose_Avg_cred_adult!$A$1:$M$52,11,FALSE)</f>
        <v>0.043517856138744246</v>
      </c>
      <c r="O19" s="96">
        <f>$B19*VLOOKUP($A19,Transpose_Avg_cred_adult!$A$1:$M$52,12,FALSE)</f>
        <v>0.07244064299935062</v>
      </c>
      <c r="P19" s="96">
        <f>$B19*VLOOKUP($A19,Transpose_Avg_cred_adult!$A$1:$M$52,13,FALSE)</f>
        <v>0.11285425431618021</v>
      </c>
      <c r="Q19" s="96"/>
      <c r="R19" s="96"/>
      <c r="S19" s="96">
        <f>$B19*VLOOKUP($A19,Transpose_Avg_cred_adult!$O$1:$AA$52,2,FALSE)</f>
        <v>0.10930666755134796</v>
      </c>
      <c r="T19" s="96">
        <f>$B19*VLOOKUP($A19,Transpose_Avg_cred_adult!$O$1:$AA$52,3,FALSE)</f>
        <v>0.08868857984917908</v>
      </c>
      <c r="U19" s="96">
        <f>$B19*VLOOKUP($A19,Transpose_Avg_cred_adult!$O$1:$AA$52,4,FALSE)</f>
        <v>0.0467583120204604</v>
      </c>
      <c r="V19" s="96">
        <f>$B19*VLOOKUP($A19,Transpose_Avg_cred_adult!$O$1:$AA$52,5,FALSE)</f>
        <v>0.059580419580419534</v>
      </c>
      <c r="W19" s="96">
        <f>$B19*VLOOKUP($A19,Transpose_Avg_cred_adult!$O$1:$AA$52,6,FALSE)</f>
        <v>0.05783228706502363</v>
      </c>
      <c r="X19" s="96">
        <f>$B19*VLOOKUP($A19,Transpose_Avg_cred_adult!$O$1:$AA$52,7,FALSE)</f>
        <v>0.07473684210526312</v>
      </c>
      <c r="Y19" s="96">
        <f>$B19*VLOOKUP($A19,Transpose_Avg_cred_adult!$O$1:$AA$52,8,FALSE)</f>
        <v>0.08906231671554246</v>
      </c>
      <c r="Z19" s="96">
        <f>$B19*VLOOKUP($A19,Transpose_Avg_cred_adult!$O$1:$AA$52,9,FALSE)</f>
        <v>0.05142691583369547</v>
      </c>
      <c r="AA19" s="96">
        <f>$B19*VLOOKUP($A19,Transpose_Avg_cred_adult!$O$1:$AA$52,10,FALSE)</f>
        <v>0.04226190476190478</v>
      </c>
      <c r="AB19" s="96">
        <f>$B19*VLOOKUP($A19,Transpose_Avg_cred_adult!$O$1:$AA$52,11,FALSE)</f>
        <v>0.07543749999999996</v>
      </c>
      <c r="AC19" s="96">
        <f>$B19*VLOOKUP($A19,Transpose_Avg_cred_adult!$O$1:$AA$52,12,FALSE)</f>
        <v>0.10320802005012533</v>
      </c>
      <c r="AD19" s="96">
        <f>$B19*VLOOKUP($A19,Transpose_Avg_cred_adult!$O$1:$AA$52,13,FALSE)</f>
        <v>0.059166666666666715</v>
      </c>
    </row>
    <row r="20" spans="1:30" ht="15">
      <c r="A20" s="165" t="s">
        <v>293</v>
      </c>
      <c r="B20" s="166">
        <v>-0.279</v>
      </c>
      <c r="C20" s="93"/>
      <c r="D20" s="93"/>
      <c r="E20" s="96">
        <f>$B20*VLOOKUP($A20,Transpose_Avg_cred_adult!$A$1:$M$52,2,FALSE)</f>
        <v>-0.036348756476166665</v>
      </c>
      <c r="F20" s="96">
        <f>$B20*VLOOKUP($A20,Transpose_Avg_cred_adult!$A$1:$M$52,3,FALSE)</f>
        <v>-0.023730465439415076</v>
      </c>
      <c r="G20" s="96">
        <f>$B20*VLOOKUP($A20,Transpose_Avg_cred_adult!$A$1:$M$52,4,FALSE)</f>
        <v>-0.015333366089516784</v>
      </c>
      <c r="H20" s="96">
        <f>$B20*VLOOKUP($A20,Transpose_Avg_cred_adult!$A$1:$M$52,5,FALSE)</f>
        <v>-0.01779123170625494</v>
      </c>
      <c r="I20" s="96">
        <f>$B20*VLOOKUP($A20,Transpose_Avg_cred_adult!$A$1:$M$52,6,FALSE)</f>
        <v>-0.012451531634048196</v>
      </c>
      <c r="J20" s="96">
        <f>$B20*VLOOKUP($A20,Transpose_Avg_cred_adult!$A$1:$M$52,7,FALSE)</f>
        <v>-0.0059074316758371374</v>
      </c>
      <c r="K20" s="96">
        <f>$B20*VLOOKUP($A20,Transpose_Avg_cred_adult!$A$1:$M$52,8,FALSE)</f>
        <v>-0.006488503925584966</v>
      </c>
      <c r="L20" s="96">
        <f>$B20*VLOOKUP($A20,Transpose_Avg_cred_adult!$A$1:$M$52,9,FALSE)</f>
        <v>-0.007725052979288503</v>
      </c>
      <c r="M20" s="96">
        <f>$B20*VLOOKUP($A20,Transpose_Avg_cred_adult!$A$1:$M$52,10,FALSE)</f>
        <v>-0.004991195323978044</v>
      </c>
      <c r="N20" s="96">
        <f>$B20*VLOOKUP($A20,Transpose_Avg_cred_adult!$A$1:$M$52,11,FALSE)</f>
        <v>-0.006900480769230774</v>
      </c>
      <c r="O20" s="96">
        <f>$B20*VLOOKUP($A20,Transpose_Avg_cred_adult!$A$1:$M$52,12,FALSE)</f>
        <v>-0.00609637555217939</v>
      </c>
      <c r="P20" s="96">
        <f>$B20*VLOOKUP($A20,Transpose_Avg_cred_adult!$A$1:$M$52,13,FALSE)</f>
        <v>-0.016716479734326915</v>
      </c>
      <c r="Q20" s="96"/>
      <c r="R20" s="96"/>
      <c r="S20" s="96">
        <f>$B20*VLOOKUP($A20,Transpose_Avg_cred_adult!$O$1:$AA$52,2,FALSE)</f>
        <v>-0.040013955854381396</v>
      </c>
      <c r="T20" s="96">
        <f>$B20*VLOOKUP($A20,Transpose_Avg_cred_adult!$O$1:$AA$52,3,FALSE)</f>
        <v>-0.02561583619702176</v>
      </c>
      <c r="U20" s="96">
        <f>$B20*VLOOKUP($A20,Transpose_Avg_cred_adult!$O$1:$AA$52,4,FALSE)</f>
        <v>-0.006778772378516637</v>
      </c>
      <c r="V20" s="96">
        <f>$B20*VLOOKUP($A20,Transpose_Avg_cred_adult!$O$1:$AA$52,5,FALSE)</f>
        <v>-0.008454545454545454</v>
      </c>
      <c r="W20" s="96">
        <f>$B20*VLOOKUP($A20,Transpose_Avg_cred_adult!$O$1:$AA$52,6,FALSE)</f>
        <v>-0.0055534759358288905</v>
      </c>
      <c r="X20" s="96">
        <f>$B20*VLOOKUP($A20,Transpose_Avg_cred_adult!$O$1:$AA$52,7,FALSE)</f>
        <v>-0.013349282296650717</v>
      </c>
      <c r="Y20" s="96">
        <f>$B20*VLOOKUP($A20,Transpose_Avg_cred_adult!$O$1:$AA$52,8,FALSE)</f>
        <v>-0.004227272727272741</v>
      </c>
      <c r="Z20" s="96">
        <f>$B20*VLOOKUP($A20,Transpose_Avg_cred_adult!$O$1:$AA$52,9,FALSE)</f>
        <v>-0.008816003911342898</v>
      </c>
      <c r="AA20" s="96">
        <f>$B20*VLOOKUP($A20,Transpose_Avg_cred_adult!$O$1:$AA$52,10,FALSE)</f>
        <v>-0.008857142857142846</v>
      </c>
      <c r="AB20" s="96">
        <f>$B20*VLOOKUP($A20,Transpose_Avg_cred_adult!$O$1:$AA$52,11,FALSE)</f>
        <v>-0.010462500000000001</v>
      </c>
      <c r="AC20" s="96">
        <f>$B20*VLOOKUP($A20,Transpose_Avg_cred_adult!$O$1:$AA$52,12,FALSE)</f>
        <v>-0.009323308270676699</v>
      </c>
      <c r="AD20" s="96">
        <f>$B20*VLOOKUP($A20,Transpose_Avg_cred_adult!$O$1:$AA$52,13,FALSE)</f>
        <v>-0.02878571428571424</v>
      </c>
    </row>
    <row r="21" spans="1:30" ht="15">
      <c r="A21" s="165" t="s">
        <v>305</v>
      </c>
      <c r="B21" s="166">
        <v>-0.0318</v>
      </c>
      <c r="C21" s="93"/>
      <c r="D21" s="93"/>
      <c r="E21" s="96">
        <f>$B21*VLOOKUP($A21,Transpose_Avg_cred_adult!$A$1:$M$52,2,FALSE)</f>
        <v>-0.015375533897738831</v>
      </c>
      <c r="F21" s="96">
        <f>$B21*VLOOKUP($A21,Transpose_Avg_cred_adult!$A$1:$M$52,3,FALSE)</f>
        <v>-0.01945572313329707</v>
      </c>
      <c r="G21" s="96">
        <f>$B21*VLOOKUP($A21,Transpose_Avg_cred_adult!$A$1:$M$52,4,FALSE)</f>
        <v>-0.01677810356804466</v>
      </c>
      <c r="H21" s="96">
        <f>$B21*VLOOKUP($A21,Transpose_Avg_cred_adult!$A$1:$M$52,5,FALSE)</f>
        <v>-0.019558509298997825</v>
      </c>
      <c r="I21" s="96">
        <f>$B21*VLOOKUP($A21,Transpose_Avg_cred_adult!$A$1:$M$52,6,FALSE)</f>
        <v>-0.016954659557485752</v>
      </c>
      <c r="J21" s="96">
        <f>$B21*VLOOKUP($A21,Transpose_Avg_cred_adult!$A$1:$M$52,7,FALSE)</f>
        <v>-0.014033219625697995</v>
      </c>
      <c r="K21" s="96">
        <f>$B21*VLOOKUP($A21,Transpose_Avg_cred_adult!$A$1:$M$52,8,FALSE)</f>
        <v>-0.0179993868331566</v>
      </c>
      <c r="L21" s="96">
        <f>$B21*VLOOKUP($A21,Transpose_Avg_cred_adult!$A$1:$M$52,9,FALSE)</f>
        <v>-0.020289505903199945</v>
      </c>
      <c r="M21" s="96">
        <f>$B21*VLOOKUP($A21,Transpose_Avg_cred_adult!$A$1:$M$52,10,FALSE)</f>
        <v>-0.023737628691093148</v>
      </c>
      <c r="N21" s="96">
        <f>$B21*VLOOKUP($A21,Transpose_Avg_cred_adult!$A$1:$M$52,11,FALSE)</f>
        <v>-0.016646294226606732</v>
      </c>
      <c r="O21" s="96">
        <f>$B21*VLOOKUP($A21,Transpose_Avg_cred_adult!$A$1:$M$52,12,FALSE)</f>
        <v>-0.014250293521055345</v>
      </c>
      <c r="P21" s="96">
        <f>$B21*VLOOKUP($A21,Transpose_Avg_cred_adult!$A$1:$M$52,13,FALSE)</f>
        <v>-0.01691503700086511</v>
      </c>
      <c r="Q21" s="96"/>
      <c r="R21" s="96"/>
      <c r="S21" s="96">
        <f>$B21*VLOOKUP($A21,Transpose_Avg_cred_adult!$O$1:$AA$52,2,FALSE)</f>
        <v>-0.018455767879172122</v>
      </c>
      <c r="T21" s="96">
        <f>$B21*VLOOKUP($A21,Transpose_Avg_cred_adult!$O$1:$AA$52,3,FALSE)</f>
        <v>-0.021585825935471547</v>
      </c>
      <c r="U21" s="96">
        <f>$B21*VLOOKUP($A21,Transpose_Avg_cred_adult!$O$1:$AA$52,4,FALSE)</f>
        <v>-0.023661585677749362</v>
      </c>
      <c r="V21" s="96">
        <f>$B21*VLOOKUP($A21,Transpose_Avg_cred_adult!$O$1:$AA$52,5,FALSE)</f>
        <v>-0.018902097902097893</v>
      </c>
      <c r="W21" s="96">
        <f>$B21*VLOOKUP($A21,Transpose_Avg_cred_adult!$O$1:$AA$52,6,FALSE)</f>
        <v>-0.01691867782686197</v>
      </c>
      <c r="X21" s="96">
        <f>$B21*VLOOKUP($A21,Transpose_Avg_cred_adult!$O$1:$AA$52,7,FALSE)</f>
        <v>-0.016219521531100473</v>
      </c>
      <c r="Y21" s="96">
        <f>$B21*VLOOKUP($A21,Transpose_Avg_cred_adult!$O$1:$AA$52,8,FALSE)</f>
        <v>-0.02034360703812318</v>
      </c>
      <c r="Z21" s="96">
        <f>$B21*VLOOKUP($A21,Transpose_Avg_cred_adult!$O$1:$AA$52,9,FALSE)</f>
        <v>-0.021288870780819934</v>
      </c>
      <c r="AA21" s="96">
        <f>$B21*VLOOKUP($A21,Transpose_Avg_cred_adult!$O$1:$AA$52,10,FALSE)</f>
        <v>-0.026663305322128853</v>
      </c>
      <c r="AB21" s="96">
        <f>$B21*VLOOKUP($A21,Transpose_Avg_cred_adult!$O$1:$AA$52,11,FALSE)</f>
        <v>-0.02238045454545455</v>
      </c>
      <c r="AC21" s="96">
        <f>$B21*VLOOKUP($A21,Transpose_Avg_cred_adult!$O$1:$AA$52,12,FALSE)</f>
        <v>-0.017188471177944857</v>
      </c>
      <c r="AD21" s="96">
        <f>$B21*VLOOKUP($A21,Transpose_Avg_cred_adult!$O$1:$AA$52,13,FALSE)</f>
        <v>-0.018102597402597394</v>
      </c>
    </row>
    <row r="22" spans="1:30" ht="15">
      <c r="A22" s="165" t="s">
        <v>306</v>
      </c>
      <c r="B22" s="166">
        <v>0.206</v>
      </c>
      <c r="C22" s="93"/>
      <c r="D22" s="93"/>
      <c r="E22" s="96">
        <f>$B22*VLOOKUP($A22,Transpose_Avg_cred_adult!$A$1:$M$52,2,FALSE)</f>
        <v>0.03628527375812849</v>
      </c>
      <c r="F22" s="96">
        <f>$B22*VLOOKUP($A22,Transpose_Avg_cred_adult!$A$1:$M$52,3,FALSE)</f>
        <v>0.019605873785412856</v>
      </c>
      <c r="G22" s="96">
        <f>$B22*VLOOKUP($A22,Transpose_Avg_cred_adult!$A$1:$M$52,4,FALSE)</f>
        <v>0.03524251256369328</v>
      </c>
      <c r="H22" s="96">
        <f>$B22*VLOOKUP($A22,Transpose_Avg_cred_adult!$A$1:$M$52,5,FALSE)</f>
        <v>0.03439258608881612</v>
      </c>
      <c r="I22" s="96">
        <f>$B22*VLOOKUP($A22,Transpose_Avg_cred_adult!$A$1:$M$52,6,FALSE)</f>
        <v>0.02410877604608313</v>
      </c>
      <c r="J22" s="96">
        <f>$B22*VLOOKUP($A22,Transpose_Avg_cred_adult!$A$1:$M$52,7,FALSE)</f>
        <v>0.04716096241214418</v>
      </c>
      <c r="K22" s="96">
        <f>$B22*VLOOKUP($A22,Transpose_Avg_cred_adult!$A$1:$M$52,8,FALSE)</f>
        <v>0.03955713807130178</v>
      </c>
      <c r="L22" s="96">
        <f>$B22*VLOOKUP($A22,Transpose_Avg_cred_adult!$A$1:$M$52,9,FALSE)</f>
        <v>0.03305959950702901</v>
      </c>
      <c r="M22" s="96">
        <f>$B22*VLOOKUP($A22,Transpose_Avg_cred_adult!$A$1:$M$52,10,FALSE)</f>
        <v>0.021173803272050876</v>
      </c>
      <c r="N22" s="96">
        <f>$B22*VLOOKUP($A22,Transpose_Avg_cred_adult!$A$1:$M$52,11,FALSE)</f>
        <v>0.05532042601647868</v>
      </c>
      <c r="O22" s="96">
        <f>$B22*VLOOKUP($A22,Transpose_Avg_cred_adult!$A$1:$M$52,12,FALSE)</f>
        <v>0.039483210478671885</v>
      </c>
      <c r="P22" s="96">
        <f>$B22*VLOOKUP($A22,Transpose_Avg_cred_adult!$A$1:$M$52,13,FALSE)</f>
        <v>0.04089835758442055</v>
      </c>
      <c r="Q22" s="96"/>
      <c r="R22" s="96"/>
      <c r="S22" s="96">
        <f>$B22*VLOOKUP($A22,Transpose_Avg_cred_adult!$O$1:$AA$52,2,FALSE)</f>
        <v>0.02766892424339236</v>
      </c>
      <c r="T22" s="96">
        <f>$B22*VLOOKUP($A22,Transpose_Avg_cred_adult!$O$1:$AA$52,3,FALSE)</f>
        <v>0.007575143979890549</v>
      </c>
      <c r="U22" s="96">
        <f>$B22*VLOOKUP($A22,Transpose_Avg_cred_adult!$O$1:$AA$52,4,FALSE)</f>
        <v>0.01299573742540494</v>
      </c>
      <c r="V22" s="96">
        <f>$B22*VLOOKUP($A22,Transpose_Avg_cred_adult!$O$1:$AA$52,5,FALSE)</f>
        <v>0.018727272727272724</v>
      </c>
      <c r="W22" s="96">
        <f>$B22*VLOOKUP($A22,Transpose_Avg_cred_adult!$O$1:$AA$52,6,FALSE)</f>
        <v>0.047704254824459516</v>
      </c>
      <c r="X22" s="96">
        <f>$B22*VLOOKUP($A22,Transpose_Avg_cred_adult!$O$1:$AA$52,7,FALSE)</f>
        <v>0.03469473684210527</v>
      </c>
      <c r="Y22" s="96">
        <f>$B22*VLOOKUP($A22,Transpose_Avg_cred_adult!$O$1:$AA$52,8,FALSE)</f>
        <v>0.044754154447702775</v>
      </c>
      <c r="Z22" s="96">
        <f>$B22*VLOOKUP($A22,Transpose_Avg_cred_adult!$O$1:$AA$52,9,FALSE)</f>
        <v>0.02683426288087304</v>
      </c>
      <c r="AA22" s="96">
        <f>$B22*VLOOKUP($A22,Transpose_Avg_cred_adult!$O$1:$AA$52,10,FALSE)</f>
        <v>0.013848739495798314</v>
      </c>
      <c r="AB22" s="96">
        <f>$B22*VLOOKUP($A22,Transpose_Avg_cred_adult!$O$1:$AA$52,11,FALSE)</f>
        <v>0.03136818181818176</v>
      </c>
      <c r="AC22" s="96">
        <f>$B22*VLOOKUP($A22,Transpose_Avg_cred_adult!$O$1:$AA$52,12,FALSE)</f>
        <v>0.013423558897243101</v>
      </c>
      <c r="AD22" s="96">
        <f>$B22*VLOOKUP($A22,Transpose_Avg_cred_adult!$O$1:$AA$52,13,FALSE)</f>
        <v>0.011444444444444453</v>
      </c>
    </row>
    <row r="23" spans="1:30" ht="15">
      <c r="A23" s="165" t="s">
        <v>307</v>
      </c>
      <c r="B23" s="166">
        <v>-0.144</v>
      </c>
      <c r="C23" s="93"/>
      <c r="D23" s="93"/>
      <c r="E23" s="96">
        <f>$B23*VLOOKUP($A23,Transpose_Avg_cred_adult!$A$1:$M$52,2,FALSE)</f>
        <v>-0.015355639763198783</v>
      </c>
      <c r="F23" s="96">
        <f>$B23*VLOOKUP($A23,Transpose_Avg_cred_adult!$A$1:$M$52,3,FALSE)</f>
        <v>-0.004994795699484523</v>
      </c>
      <c r="G23" s="96">
        <f>$B23*VLOOKUP($A23,Transpose_Avg_cred_adult!$A$1:$M$52,4,FALSE)</f>
        <v>-0.008698475834043536</v>
      </c>
      <c r="H23" s="96">
        <f>$B23*VLOOKUP($A23,Transpose_Avg_cred_adult!$A$1:$M$52,5,FALSE)</f>
        <v>-0.003677072999310734</v>
      </c>
      <c r="I23" s="96">
        <f>$B23*VLOOKUP($A23,Transpose_Avg_cred_adult!$A$1:$M$52,6,FALSE)</f>
        <v>-0.010565149824788341</v>
      </c>
      <c r="J23" s="96">
        <f>$B23*VLOOKUP($A23,Transpose_Avg_cred_adult!$A$1:$M$52,7,FALSE)</f>
        <v>-0.006420774923653132</v>
      </c>
      <c r="K23" s="96">
        <f>$B23*VLOOKUP($A23,Transpose_Avg_cred_adult!$A$1:$M$52,8,FALSE)</f>
        <v>-0.004066899388800897</v>
      </c>
      <c r="L23" s="96">
        <f>$B23*VLOOKUP($A23,Transpose_Avg_cred_adult!$A$1:$M$52,9,FALSE)</f>
        <v>-0.0013085831521353168</v>
      </c>
      <c r="M23" s="96">
        <f>$B23*VLOOKUP($A23,Transpose_Avg_cred_adult!$A$1:$M$52,10,FALSE)</f>
        <v>-0.004420931628826367</v>
      </c>
      <c r="N23" s="96">
        <f>$B23*VLOOKUP($A23,Transpose_Avg_cred_adult!$A$1:$M$52,11,FALSE)</f>
        <v>-0.00351243449532923</v>
      </c>
      <c r="O23" s="96">
        <f>$B23*VLOOKUP($A23,Transpose_Avg_cred_adult!$A$1:$M$52,12,FALSE)</f>
        <v>-0.006839788297256265</v>
      </c>
      <c r="P23" s="96">
        <f>$B23*VLOOKUP($A23,Transpose_Avg_cred_adult!$A$1:$M$52,13,FALSE)</f>
        <v>-0.004865424513566933</v>
      </c>
      <c r="Q23" s="96"/>
      <c r="R23" s="96"/>
      <c r="S23" s="96">
        <f>$B23*VLOOKUP($A23,Transpose_Avg_cred_adult!$O$1:$AA$52,2,FALSE)</f>
        <v>-0.014741864614204991</v>
      </c>
      <c r="T23" s="96">
        <f>$B23*VLOOKUP($A23,Transpose_Avg_cred_adult!$O$1:$AA$52,3,FALSE)</f>
        <v>-0.0022345360824742267</v>
      </c>
      <c r="U23" s="96">
        <f>$B23*VLOOKUP($A23,Transpose_Avg_cred_adult!$O$1:$AA$52,4,FALSE)</f>
        <v>-0.013147826086956527</v>
      </c>
      <c r="V23" s="96">
        <f>$B23*VLOOKUP($A23,Transpose_Avg_cred_adult!$O$1:$AA$52,5,FALSE)</f>
        <v>-0.012419580419580425</v>
      </c>
      <c r="W23" s="96">
        <f>$B23*VLOOKUP($A23,Transpose_Avg_cred_adult!$O$1:$AA$52,6,FALSE)</f>
        <v>-0.017579167635433678</v>
      </c>
      <c r="X23" s="96">
        <f>$B23*VLOOKUP($A23,Transpose_Avg_cred_adult!$O$1:$AA$52,7,FALSE)</f>
        <v>-0.002526315789473683</v>
      </c>
      <c r="Y23" s="96">
        <f>$B23*VLOOKUP($A23,Transpose_Avg_cred_adult!$O$1:$AA$52,8,FALSE)</f>
        <v>-0.002400000000000005</v>
      </c>
      <c r="Z23" s="96">
        <f>$B23*VLOOKUP($A23,Transpose_Avg_cred_adult!$O$1:$AA$52,9,FALSE)</f>
        <v>-6.666666666666668E-4</v>
      </c>
      <c r="AA23" s="96">
        <f>$B23*VLOOKUP($A23,Transpose_Avg_cred_adult!$O$1:$AA$52,10,FALSE)</f>
        <v>-0.005647058823529411</v>
      </c>
      <c r="AB23" s="96">
        <f>$B23*VLOOKUP($A23,Transpose_Avg_cred_adult!$O$1:$AA$52,11,FALSE)</f>
        <v>-0.002400000000000005</v>
      </c>
      <c r="AC23" s="96">
        <f>$B23*VLOOKUP($A23,Transpose_Avg_cred_adult!$O$1:$AA$52,12,FALSE)</f>
        <v>-0.013954887218045114</v>
      </c>
      <c r="AD23" s="96">
        <f>$B23*VLOOKUP($A23,Transpose_Avg_cred_adult!$O$1:$AA$52,13,FALSE)</f>
        <v>0</v>
      </c>
    </row>
    <row r="24" spans="1:30" ht="15">
      <c r="A24" s="165" t="s">
        <v>308</v>
      </c>
      <c r="B24" s="166">
        <v>0.0839</v>
      </c>
      <c r="C24" s="93"/>
      <c r="D24" s="93"/>
      <c r="E24" s="96">
        <f>$B24*VLOOKUP($A24,Transpose_Avg_cred_adult!$A$1:$M$52,2,FALSE)</f>
        <v>0.005489968780935862</v>
      </c>
      <c r="F24" s="96">
        <f>$B24*VLOOKUP($A24,Transpose_Avg_cred_adult!$A$1:$M$52,3,FALSE)</f>
        <v>0.004555853660610856</v>
      </c>
      <c r="G24" s="96">
        <f>$B24*VLOOKUP($A24,Transpose_Avg_cred_adult!$A$1:$M$52,4,FALSE)</f>
        <v>0.008232734343394523</v>
      </c>
      <c r="H24" s="96">
        <f>$B24*VLOOKUP($A24,Transpose_Avg_cred_adult!$A$1:$M$52,5,FALSE)</f>
        <v>0.004455978618324427</v>
      </c>
      <c r="I24" s="96">
        <f>$B24*VLOOKUP($A24,Transpose_Avg_cred_adult!$A$1:$M$52,6,FALSE)</f>
        <v>0.00583360920318941</v>
      </c>
      <c r="J24" s="96">
        <f>$B24*VLOOKUP($A24,Transpose_Avg_cred_adult!$A$1:$M$52,7,FALSE)</f>
        <v>0.004531967460802489</v>
      </c>
      <c r="K24" s="96">
        <f>$B24*VLOOKUP($A24,Transpose_Avg_cred_adult!$A$1:$M$52,8,FALSE)</f>
        <v>0.0054878181603959025</v>
      </c>
      <c r="L24" s="96">
        <f>$B24*VLOOKUP($A24,Transpose_Avg_cred_adult!$A$1:$M$52,9,FALSE)</f>
        <v>0.0011993805737041726</v>
      </c>
      <c r="M24" s="96">
        <f>$B24*VLOOKUP($A24,Transpose_Avg_cred_adult!$A$1:$M$52,10,FALSE)</f>
        <v>0.003875475277116899</v>
      </c>
      <c r="N24" s="96">
        <f>$B24*VLOOKUP($A24,Transpose_Avg_cred_adult!$A$1:$M$52,11,FALSE)</f>
        <v>0.004359273542308082</v>
      </c>
      <c r="O24" s="96">
        <f>$B24*VLOOKUP($A24,Transpose_Avg_cred_adult!$A$1:$M$52,12,FALSE)</f>
        <v>0.005041668415935804</v>
      </c>
      <c r="P24" s="96">
        <f>$B24*VLOOKUP($A24,Transpose_Avg_cred_adult!$A$1:$M$52,13,FALSE)</f>
        <v>0.00482647634211346</v>
      </c>
      <c r="Q24" s="96"/>
      <c r="R24" s="96"/>
      <c r="S24" s="96">
        <f>$B24*VLOOKUP($A24,Transpose_Avg_cred_adult!$O$1:$AA$52,2,FALSE)</f>
        <v>0.0042310196448494325</v>
      </c>
      <c r="T24" s="96">
        <f>$B24*VLOOKUP($A24,Transpose_Avg_cred_adult!$O$1:$AA$52,3,FALSE)</f>
        <v>0.00422529989181621</v>
      </c>
      <c r="U24" s="96">
        <f>$B24*VLOOKUP($A24,Transpose_Avg_cred_adult!$O$1:$AA$52,4,FALSE)</f>
        <v>0.0048995311167945475</v>
      </c>
      <c r="V24" s="96">
        <f>$B24*VLOOKUP($A24,Transpose_Avg_cred_adult!$O$1:$AA$52,5,FALSE)</f>
        <v>0.0076272727272727265</v>
      </c>
      <c r="W24" s="96">
        <f>$B24*VLOOKUP($A24,Transpose_Avg_cred_adult!$O$1:$AA$52,6,FALSE)</f>
        <v>0.0016700237670825946</v>
      </c>
      <c r="X24" s="96">
        <f>$B24*VLOOKUP($A24,Transpose_Avg_cred_adult!$O$1:$AA$52,7,FALSE)</f>
        <v>0.01265859649122806</v>
      </c>
      <c r="Y24" s="96">
        <f>$B24*VLOOKUP($A24,Transpose_Avg_cred_adult!$O$1:$AA$52,8,FALSE)</f>
        <v>0.006901451612903224</v>
      </c>
      <c r="Z24" s="96">
        <f>$B24*VLOOKUP($A24,Transpose_Avg_cred_adult!$O$1:$AA$52,9,FALSE)</f>
        <v>0.003939965715389444</v>
      </c>
      <c r="AA24" s="96">
        <f>$B24*VLOOKUP($A24,Transpose_Avg_cred_adult!$O$1:$AA$52,10,FALSE)</f>
        <v>0.001331746031746034</v>
      </c>
      <c r="AB24" s="96">
        <f>$B24*VLOOKUP($A24,Transpose_Avg_cred_adult!$O$1:$AA$52,11,FALSE)</f>
        <v>0.002796666666666664</v>
      </c>
      <c r="AC24" s="96">
        <f>$B24*VLOOKUP($A24,Transpose_Avg_cred_adult!$O$1:$AA$52,12,FALSE)</f>
        <v>0.005326984126984128</v>
      </c>
      <c r="AD24" s="96">
        <f>$B24*VLOOKUP($A24,Transpose_Avg_cred_adult!$O$1:$AA$52,13,FALSE)</f>
        <v>0.01119877344877341</v>
      </c>
    </row>
    <row r="25" spans="1:30" ht="15">
      <c r="A25" s="165" t="s">
        <v>309</v>
      </c>
      <c r="B25" s="166">
        <v>-0.566</v>
      </c>
      <c r="C25" s="93"/>
      <c r="D25" s="93"/>
      <c r="E25" s="96">
        <f>$B25*VLOOKUP($A25,Transpose_Avg_cred_adult!$A$1:$M$52,2,FALSE)</f>
        <v>-0.038571887988818734</v>
      </c>
      <c r="F25" s="96">
        <f>$B25*VLOOKUP($A25,Transpose_Avg_cred_adult!$A$1:$M$52,3,FALSE)</f>
        <v>-0.018927030519641896</v>
      </c>
      <c r="G25" s="96">
        <f>$B25*VLOOKUP($A25,Transpose_Avg_cred_adult!$A$1:$M$52,4,FALSE)</f>
        <v>-0.03962586944314113</v>
      </c>
      <c r="H25" s="96">
        <f>$B25*VLOOKUP($A25,Transpose_Avg_cred_adult!$A$1:$M$52,5,FALSE)</f>
        <v>-0.01953698827743093</v>
      </c>
      <c r="I25" s="96">
        <f>$B25*VLOOKUP($A25,Transpose_Avg_cred_adult!$A$1:$M$52,6,FALSE)</f>
        <v>-0.021411917372222956</v>
      </c>
      <c r="J25" s="96">
        <f>$B25*VLOOKUP($A25,Transpose_Avg_cred_adult!$A$1:$M$52,7,FALSE)</f>
        <v>-0.008120056546866592</v>
      </c>
      <c r="K25" s="96">
        <f>$B25*VLOOKUP($A25,Transpose_Avg_cred_adult!$A$1:$M$52,8,FALSE)</f>
        <v>-0.011433792412636888</v>
      </c>
      <c r="L25" s="96">
        <f>$B25*VLOOKUP($A25,Transpose_Avg_cred_adult!$A$1:$M$52,9,FALSE)</f>
        <v>-0.006760842098097854</v>
      </c>
      <c r="M25" s="96">
        <f>$B25*VLOOKUP($A25,Transpose_Avg_cred_adult!$A$1:$M$52,10,FALSE)</f>
        <v>-0.017616370015173313</v>
      </c>
      <c r="N25" s="96">
        <f>$B25*VLOOKUP($A25,Transpose_Avg_cred_adult!$A$1:$M$52,11,FALSE)</f>
        <v>-0.008863698308270702</v>
      </c>
      <c r="O25" s="96">
        <f>$B25*VLOOKUP($A25,Transpose_Avg_cred_adult!$A$1:$M$52,12,FALSE)</f>
        <v>-0.022088317464916452</v>
      </c>
      <c r="P25" s="96">
        <f>$B25*VLOOKUP($A25,Transpose_Avg_cred_adult!$A$1:$M$52,13,FALSE)</f>
        <v>-0.03858118808808684</v>
      </c>
      <c r="Q25" s="96"/>
      <c r="R25" s="96"/>
      <c r="S25" s="96">
        <f>$B25*VLOOKUP($A25,Transpose_Avg_cred_adult!$O$1:$AA$52,2,FALSE)</f>
        <v>-0.016238947621926354</v>
      </c>
      <c r="T25" s="96">
        <f>$B25*VLOOKUP($A25,Transpose_Avg_cred_adult!$O$1:$AA$52,3,FALSE)</f>
        <v>-0.0019450171821305852</v>
      </c>
      <c r="U25" s="96">
        <f>$B25*VLOOKUP($A25,Transpose_Avg_cred_adult!$O$1:$AA$52,4,FALSE)</f>
        <v>-0.014982352941176459</v>
      </c>
      <c r="V25" s="96">
        <f>$B25*VLOOKUP($A25,Transpose_Avg_cred_adult!$O$1:$AA$52,5,FALSE)</f>
        <v>-0.03166433566433564</v>
      </c>
      <c r="W25" s="96">
        <f>$B25*VLOOKUP($A25,Transpose_Avg_cred_adult!$O$1:$AA$52,6,FALSE)</f>
        <v>-0.031071585419411497</v>
      </c>
      <c r="X25" s="96">
        <f>$B25*VLOOKUP($A25,Transpose_Avg_cred_adult!$O$1:$AA$52,7,FALSE)</f>
        <v>-0.009929824561403504</v>
      </c>
      <c r="Y25" s="96">
        <f>$B25*VLOOKUP($A25,Transpose_Avg_cred_adult!$O$1:$AA$52,8,FALSE)</f>
        <v>-0.006086021505376337</v>
      </c>
      <c r="Z25" s="96">
        <f>$B25*VLOOKUP($A25,Transpose_Avg_cred_adult!$O$1:$AA$52,9,FALSE)</f>
        <v>-0.00944631561156983</v>
      </c>
      <c r="AA25" s="96">
        <f>$B25*VLOOKUP($A25,Transpose_Avg_cred_adult!$O$1:$AA$52,10,FALSE)</f>
        <v>-0.011098039215686273</v>
      </c>
      <c r="AB25" s="96">
        <f>$B25*VLOOKUP($A25,Transpose_Avg_cred_adult!$O$1:$AA$52,11,FALSE)</f>
        <v>-0.009433333333333353</v>
      </c>
      <c r="AC25" s="96">
        <f>$B25*VLOOKUP($A25,Transpose_Avg_cred_adult!$O$1:$AA$52,12,FALSE)</f>
        <v>-0.028843776106934005</v>
      </c>
      <c r="AD25" s="96">
        <f>$B25*VLOOKUP($A25,Transpose_Avg_cred_adult!$O$1:$AA$52,13,FALSE)</f>
        <v>-0.07840692640692666</v>
      </c>
    </row>
    <row r="26" spans="1:30" ht="15">
      <c r="A26" s="165" t="s">
        <v>310</v>
      </c>
      <c r="B26" s="166">
        <v>-0.155</v>
      </c>
      <c r="C26" s="93"/>
      <c r="D26" s="93"/>
      <c r="E26" s="96">
        <f>$B26*VLOOKUP($A26,Transpose_Avg_cred_adult!$A$1:$M$52,2,FALSE)</f>
        <v>-0.0020473226727124832</v>
      </c>
      <c r="F26" s="96">
        <f>$B26*VLOOKUP($A26,Transpose_Avg_cred_adult!$A$1:$M$52,3,FALSE)</f>
        <v>-0.001978231669547069</v>
      </c>
      <c r="G26" s="96">
        <f>$B26*VLOOKUP($A26,Transpose_Avg_cred_adult!$A$1:$M$52,4,FALSE)</f>
        <v>-8.224862861811391E-4</v>
      </c>
      <c r="H26" s="96">
        <f>$B26*VLOOKUP($A26,Transpose_Avg_cred_adult!$A$1:$M$52,5,FALSE)</f>
        <v>-6.090925419330622E-4</v>
      </c>
      <c r="I26" s="96">
        <f>$B26*VLOOKUP($A26,Transpose_Avg_cred_adult!$A$1:$M$52,6,FALSE)</f>
        <v>-8.5835113960114E-4</v>
      </c>
      <c r="J26" s="96">
        <f>$B26*VLOOKUP($A26,Transpose_Avg_cred_adult!$A$1:$M$52,7,FALSE)</f>
        <v>-0.0016145833333333385</v>
      </c>
      <c r="K26" s="96">
        <f>$B26*VLOOKUP($A26,Transpose_Avg_cred_adult!$A$1:$M$52,8,FALSE)</f>
        <v>-2.5833333333333383E-4</v>
      </c>
      <c r="L26" s="96">
        <f>$B26*VLOOKUP($A26,Transpose_Avg_cred_adult!$A$1:$M$52,9,FALSE)</f>
        <v>-2.3919753086419754E-4</v>
      </c>
      <c r="M26" s="96">
        <f>$B26*VLOOKUP($A26,Transpose_Avg_cred_adult!$A$1:$M$52,10,FALSE)</f>
        <v>-8.072916666666661E-4</v>
      </c>
      <c r="N26" s="96">
        <f>$B26*VLOOKUP($A26,Transpose_Avg_cred_adult!$A$1:$M$52,11,FALSE)</f>
        <v>-4.3055555555555593E-4</v>
      </c>
      <c r="O26" s="96">
        <f>$B26*VLOOKUP($A26,Transpose_Avg_cred_adult!$A$1:$M$52,12,FALSE)</f>
        <v>-9.733988556662976E-4</v>
      </c>
      <c r="P26" s="96">
        <f>$B26*VLOOKUP($A26,Transpose_Avg_cred_adult!$A$1:$M$52,13,FALSE)</f>
        <v>-8.442265795206976E-4</v>
      </c>
      <c r="Q26" s="96"/>
      <c r="R26" s="96"/>
      <c r="S26" s="96">
        <f>$B26*VLOOKUP($A26,Transpose_Avg_cred_adult!$O$1:$AA$52,2,FALSE)</f>
        <v>-8.831908831908836E-4</v>
      </c>
      <c r="T26" s="96">
        <f>$B26*VLOOKUP($A26,Transpose_Avg_cred_adult!$O$1:$AA$52,3,FALSE)</f>
        <v>0</v>
      </c>
      <c r="U26" s="96">
        <f>$B26*VLOOKUP($A26,Transpose_Avg_cred_adult!$O$1:$AA$52,4,FALSE)</f>
        <v>-0.0025833333333333385</v>
      </c>
      <c r="V26" s="96">
        <f>$B26*VLOOKUP($A26,Transpose_Avg_cred_adult!$O$1:$AA$52,5,FALSE)</f>
        <v>0</v>
      </c>
      <c r="W26" s="96">
        <f>$B26*VLOOKUP($A26,Transpose_Avg_cred_adult!$O$1:$AA$52,6,FALSE)</f>
        <v>-0.003085264408793828</v>
      </c>
      <c r="X26" s="96">
        <f>$B26*VLOOKUP($A26,Transpose_Avg_cred_adult!$O$1:$AA$52,7,FALSE)</f>
        <v>0</v>
      </c>
      <c r="Y26" s="96">
        <f>$B26*VLOOKUP($A26,Transpose_Avg_cred_adult!$O$1:$AA$52,8,FALSE)</f>
        <v>0</v>
      </c>
      <c r="Z26" s="96">
        <f>$B26*VLOOKUP($A26,Transpose_Avg_cred_adult!$O$1:$AA$52,9,FALSE)</f>
        <v>0</v>
      </c>
      <c r="AA26" s="96">
        <f>$B26*VLOOKUP($A26,Transpose_Avg_cred_adult!$O$1:$AA$52,10,FALSE)</f>
        <v>0</v>
      </c>
      <c r="AB26" s="96">
        <f>$B26*VLOOKUP($A26,Transpose_Avg_cred_adult!$O$1:$AA$52,11,FALSE)</f>
        <v>0</v>
      </c>
      <c r="AC26" s="96">
        <f>$B26*VLOOKUP($A26,Transpose_Avg_cred_adult!$O$1:$AA$52,12,FALSE)</f>
        <v>0</v>
      </c>
      <c r="AD26" s="96">
        <f>$B26*VLOOKUP($A26,Transpose_Avg_cred_adult!$O$1:$AA$52,13,FALSE)</f>
        <v>0</v>
      </c>
    </row>
    <row r="27" spans="1:30" ht="15">
      <c r="A27" s="165" t="s">
        <v>317</v>
      </c>
      <c r="B27" s="166">
        <v>-0.17</v>
      </c>
      <c r="C27" s="93"/>
      <c r="D27" s="93"/>
      <c r="E27" s="96">
        <f>$B27*VLOOKUP($A27,Transpose_Avg_cred_adult!$A$1:$M$52,2,FALSE)</f>
        <v>-5.961137305253772E-4</v>
      </c>
      <c r="F27" s="96">
        <f>$B27*VLOOKUP($A27,Transpose_Avg_cred_adult!$A$1:$M$52,3,FALSE)</f>
        <v>-6.180966262735857E-4</v>
      </c>
      <c r="G27" s="96">
        <f>$B27*VLOOKUP($A27,Transpose_Avg_cred_adult!$A$1:$M$52,4,FALSE)</f>
        <v>0</v>
      </c>
      <c r="H27" s="96">
        <f>$B27*VLOOKUP($A27,Transpose_Avg_cred_adult!$A$1:$M$52,5,FALSE)</f>
        <v>-9.965846628926754E-4</v>
      </c>
      <c r="I27" s="96">
        <f>$B27*VLOOKUP($A27,Transpose_Avg_cred_adult!$A$1:$M$52,6,FALSE)</f>
        <v>-2.6234567901234574E-4</v>
      </c>
      <c r="J27" s="96">
        <f>$B27*VLOOKUP($A27,Transpose_Avg_cred_adult!$A$1:$M$52,7,FALSE)</f>
        <v>0</v>
      </c>
      <c r="K27" s="96">
        <f>$B27*VLOOKUP($A27,Transpose_Avg_cred_adult!$A$1:$M$52,8,FALSE)</f>
        <v>-0.0012015432098765432</v>
      </c>
      <c r="L27" s="96">
        <f>$B27*VLOOKUP($A27,Transpose_Avg_cred_adult!$A$1:$M$52,9,FALSE)</f>
        <v>0</v>
      </c>
      <c r="M27" s="96">
        <f>$B27*VLOOKUP($A27,Transpose_Avg_cred_adult!$A$1:$M$52,10,FALSE)</f>
        <v>0</v>
      </c>
      <c r="N27" s="96">
        <f>$B27*VLOOKUP($A27,Transpose_Avg_cred_adult!$A$1:$M$52,11,FALSE)</f>
        <v>-8.362268518518517E-4</v>
      </c>
      <c r="O27" s="96">
        <f>$B27*VLOOKUP($A27,Transpose_Avg_cred_adult!$A$1:$M$52,12,FALSE)</f>
        <v>0</v>
      </c>
      <c r="P27" s="96">
        <f>$B27*VLOOKUP($A27,Transpose_Avg_cred_adult!$A$1:$M$52,13,FALSE)</f>
        <v>-7.173611111111119E-4</v>
      </c>
      <c r="Q27" s="96"/>
      <c r="R27" s="96"/>
      <c r="S27" s="96">
        <f>$B27*VLOOKUP($A27,Transpose_Avg_cred_adult!$O$1:$AA$52,2,FALSE)</f>
        <v>-0.0013686026451983906</v>
      </c>
      <c r="T27" s="96">
        <f>$B27*VLOOKUP($A27,Transpose_Avg_cred_adult!$O$1:$AA$52,3,FALSE)</f>
        <v>0</v>
      </c>
      <c r="U27" s="96">
        <f>$B27*VLOOKUP($A27,Transpose_Avg_cred_adult!$O$1:$AA$52,4,FALSE)</f>
        <v>0</v>
      </c>
      <c r="V27" s="96">
        <f>$B27*VLOOKUP($A27,Transpose_Avg_cred_adult!$O$1:$AA$52,5,FALSE)</f>
        <v>0</v>
      </c>
      <c r="W27" s="96">
        <f>$B27*VLOOKUP($A27,Transpose_Avg_cred_adult!$O$1:$AA$52,6,FALSE)</f>
        <v>0</v>
      </c>
      <c r="X27" s="96">
        <f>$B27*VLOOKUP($A27,Transpose_Avg_cred_adult!$O$1:$AA$52,7,FALSE)</f>
        <v>0</v>
      </c>
      <c r="Y27" s="96">
        <f>$B27*VLOOKUP($A27,Transpose_Avg_cred_adult!$O$1:$AA$52,8,FALSE)</f>
        <v>0</v>
      </c>
      <c r="Z27" s="96">
        <f>$B27*VLOOKUP($A27,Transpose_Avg_cred_adult!$O$1:$AA$52,9,FALSE)</f>
        <v>0</v>
      </c>
      <c r="AA27" s="96">
        <f>$B27*VLOOKUP($A27,Transpose_Avg_cred_adult!$O$1:$AA$52,10,FALSE)</f>
        <v>0</v>
      </c>
      <c r="AB27" s="96">
        <f>$B27*VLOOKUP($A27,Transpose_Avg_cred_adult!$O$1:$AA$52,11,FALSE)</f>
        <v>0</v>
      </c>
      <c r="AC27" s="96">
        <f>$B27*VLOOKUP($A27,Transpose_Avg_cred_adult!$O$1:$AA$52,12,FALSE)</f>
        <v>0</v>
      </c>
      <c r="AD27" s="96">
        <f>$B27*VLOOKUP($A27,Transpose_Avg_cred_adult!$O$1:$AA$52,13,FALSE)</f>
        <v>0</v>
      </c>
    </row>
    <row r="28" spans="1:30" ht="15">
      <c r="A28" s="165" t="s">
        <v>318</v>
      </c>
      <c r="B28" s="166">
        <v>0.0767</v>
      </c>
      <c r="C28" s="93"/>
      <c r="D28" s="93"/>
      <c r="E28" s="96">
        <f>$B28*VLOOKUP($A28,Transpose_Avg_cred_adult!$A$1:$M$52,2,FALSE)</f>
        <v>0.0022175919907598623</v>
      </c>
      <c r="F28" s="96">
        <f>$B28*VLOOKUP($A28,Transpose_Avg_cred_adult!$A$1:$M$52,3,FALSE)</f>
        <v>8.102613999501846E-4</v>
      </c>
      <c r="G28" s="96">
        <f>$B28*VLOOKUP($A28,Transpose_Avg_cred_adult!$A$1:$M$52,4,FALSE)</f>
        <v>3.2645638319818643E-4</v>
      </c>
      <c r="H28" s="96">
        <f>$B28*VLOOKUP($A28,Transpose_Avg_cred_adult!$A$1:$M$52,5,FALSE)</f>
        <v>0.0015808613191097326</v>
      </c>
      <c r="I28" s="96">
        <f>$B28*VLOOKUP($A28,Transpose_Avg_cred_adult!$A$1:$M$52,6,FALSE)</f>
        <v>0.0012478430009859683</v>
      </c>
      <c r="J28" s="96">
        <f>$B28*VLOOKUP($A28,Transpose_Avg_cred_adult!$A$1:$M$52,7,FALSE)</f>
        <v>0.0013827272727272714</v>
      </c>
      <c r="K28" s="96">
        <f>$B28*VLOOKUP($A28,Transpose_Avg_cred_adult!$A$1:$M$52,8,FALSE)</f>
        <v>0.0015339511713776404</v>
      </c>
      <c r="L28" s="96">
        <f>$B28*VLOOKUP($A28,Transpose_Avg_cred_adult!$A$1:$M$52,9,FALSE)</f>
        <v>4.6866935483870986E-4</v>
      </c>
      <c r="M28" s="96">
        <f>$B28*VLOOKUP($A28,Transpose_Avg_cred_adult!$A$1:$M$52,10,FALSE)</f>
        <v>7.383058522573325E-4</v>
      </c>
      <c r="N28" s="96">
        <f>$B28*VLOOKUP($A28,Transpose_Avg_cred_adult!$A$1:$M$52,11,FALSE)</f>
        <v>0.0029973336988304085</v>
      </c>
      <c r="O28" s="96">
        <f>$B28*VLOOKUP($A28,Transpose_Avg_cred_adult!$A$1:$M$52,12,FALSE)</f>
        <v>0.0011832537325701632</v>
      </c>
      <c r="P28" s="96">
        <f>$B28*VLOOKUP($A28,Transpose_Avg_cred_adult!$A$1:$M$52,13,FALSE)</f>
        <v>0.0022108966288269683</v>
      </c>
      <c r="Q28" s="96"/>
      <c r="R28" s="96"/>
      <c r="S28" s="96">
        <f>$B28*VLOOKUP($A28,Transpose_Avg_cred_adult!$O$1:$AA$52,2,FALSE)</f>
        <v>0.003143512661597771</v>
      </c>
      <c r="T28" s="96">
        <f>$B28*VLOOKUP($A28,Transpose_Avg_cred_adult!$O$1:$AA$52,3,FALSE)</f>
        <v>0.0016099666300750924</v>
      </c>
      <c r="U28" s="96">
        <f>$B28*VLOOKUP($A28,Transpose_Avg_cred_adult!$O$1:$AA$52,4,FALSE)</f>
        <v>0</v>
      </c>
      <c r="V28" s="96">
        <f>$B28*VLOOKUP($A28,Transpose_Avg_cred_adult!$O$1:$AA$52,5,FALSE)</f>
        <v>0</v>
      </c>
      <c r="W28" s="96">
        <f>$B28*VLOOKUP($A28,Transpose_Avg_cred_adult!$O$1:$AA$52,6,FALSE)</f>
        <v>0.0018863416776460252</v>
      </c>
      <c r="X28" s="96">
        <f>$B28*VLOOKUP($A28,Transpose_Avg_cred_adult!$O$1:$AA$52,7,FALSE)</f>
        <v>0.0013456140350877187</v>
      </c>
      <c r="Y28" s="96">
        <f>$B28*VLOOKUP($A28,Transpose_Avg_cred_adult!$O$1:$AA$52,8,FALSE)</f>
        <v>0</v>
      </c>
      <c r="Z28" s="96">
        <f>$B28*VLOOKUP($A28,Transpose_Avg_cred_adult!$O$1:$AA$52,9,FALSE)</f>
        <v>3.5509259259259267E-4</v>
      </c>
      <c r="AA28" s="96">
        <f>$B28*VLOOKUP($A28,Transpose_Avg_cred_adult!$O$1:$AA$52,10,FALSE)</f>
        <v>0.001503921568627451</v>
      </c>
      <c r="AB28" s="96">
        <f>$B28*VLOOKUP($A28,Transpose_Avg_cred_adult!$O$1:$AA$52,11,FALSE)</f>
        <v>0.004648484848484848</v>
      </c>
      <c r="AC28" s="96">
        <f>$B28*VLOOKUP($A28,Transpose_Avg_cred_adult!$O$1:$AA$52,12,FALSE)</f>
        <v>0</v>
      </c>
      <c r="AD28" s="96">
        <f>$B28*VLOOKUP($A28,Transpose_Avg_cred_adult!$O$1:$AA$52,13,FALSE)</f>
        <v>0</v>
      </c>
    </row>
    <row r="29" spans="1:30" ht="15">
      <c r="A29" s="165" t="s">
        <v>319</v>
      </c>
      <c r="B29" s="166">
        <v>-0.394</v>
      </c>
      <c r="C29" s="93"/>
      <c r="D29" s="93"/>
      <c r="E29" s="96">
        <f>$B29*VLOOKUP($A29,Transpose_Avg_cred_adult!$A$1:$M$52,2,FALSE)</f>
        <v>-9.337434449374751E-4</v>
      </c>
      <c r="F29" s="96">
        <f>$B29*VLOOKUP($A29,Transpose_Avg_cred_adult!$A$1:$M$52,3,FALSE)</f>
        <v>0</v>
      </c>
      <c r="G29" s="96">
        <f>$B29*VLOOKUP($A29,Transpose_Avg_cred_adult!$A$1:$M$52,4,FALSE)</f>
        <v>-0.0023987630487630495</v>
      </c>
      <c r="H29" s="96">
        <f>$B29*VLOOKUP($A29,Transpose_Avg_cred_adult!$A$1:$M$52,5,FALSE)</f>
        <v>-0.007938002412951384</v>
      </c>
      <c r="I29" s="96">
        <f>$B29*VLOOKUP($A29,Transpose_Avg_cred_adult!$A$1:$M$52,6,FALSE)</f>
        <v>0</v>
      </c>
      <c r="J29" s="96">
        <f>$B29*VLOOKUP($A29,Transpose_Avg_cred_adult!$A$1:$M$52,7,FALSE)</f>
        <v>-0.027221692768016316</v>
      </c>
      <c r="K29" s="96">
        <f>$B29*VLOOKUP($A29,Transpose_Avg_cred_adult!$A$1:$M$52,8,FALSE)</f>
        <v>-6.314102564102554E-4</v>
      </c>
      <c r="L29" s="96">
        <f>$B29*VLOOKUP($A29,Transpose_Avg_cred_adult!$A$1:$M$52,9,FALSE)</f>
        <v>0</v>
      </c>
      <c r="M29" s="96">
        <f>$B29*VLOOKUP($A29,Transpose_Avg_cred_adult!$A$1:$M$52,10,FALSE)</f>
        <v>-4.4369369369369525E-4</v>
      </c>
      <c r="N29" s="96">
        <f>$B29*VLOOKUP($A29,Transpose_Avg_cred_adult!$A$1:$M$52,11,FALSE)</f>
        <v>-0.0033474765974765993</v>
      </c>
      <c r="O29" s="96">
        <f>$B29*VLOOKUP($A29,Transpose_Avg_cred_adult!$A$1:$M$52,12,FALSE)</f>
        <v>-0.006918311778214148</v>
      </c>
      <c r="P29" s="96">
        <f>$B29*VLOOKUP($A29,Transpose_Avg_cred_adult!$A$1:$M$52,13,FALSE)</f>
        <v>-9.656862745098029E-4</v>
      </c>
      <c r="Q29" s="96"/>
      <c r="R29" s="96"/>
      <c r="S29" s="96">
        <f>$B29*VLOOKUP($A29,Transpose_Avg_cred_adult!$O$1:$AA$52,2,FALSE)</f>
        <v>-0.0017747747747747732</v>
      </c>
      <c r="T29" s="96">
        <f>$B29*VLOOKUP($A29,Transpose_Avg_cred_adult!$O$1:$AA$52,3,FALSE)</f>
        <v>-0.01899763745704466</v>
      </c>
      <c r="U29" s="96">
        <f>$B29*VLOOKUP($A29,Transpose_Avg_cred_adult!$O$1:$AA$52,4,FALSE)</f>
        <v>0</v>
      </c>
      <c r="V29" s="96">
        <f>$B29*VLOOKUP($A29,Transpose_Avg_cred_adult!$O$1:$AA$52,5,FALSE)</f>
        <v>-0.0459207459207461</v>
      </c>
      <c r="W29" s="96">
        <f>$B29*VLOOKUP($A29,Transpose_Avg_cred_adult!$O$1:$AA$52,6,FALSE)</f>
        <v>0</v>
      </c>
      <c r="X29" s="96">
        <f>$B29*VLOOKUP($A29,Transpose_Avg_cred_adult!$O$1:$AA$52,7,FALSE)</f>
        <v>0</v>
      </c>
      <c r="Y29" s="96">
        <f>$B29*VLOOKUP($A29,Transpose_Avg_cred_adult!$O$1:$AA$52,8,FALSE)</f>
        <v>0</v>
      </c>
      <c r="Z29" s="96">
        <f>$B29*VLOOKUP($A29,Transpose_Avg_cred_adult!$O$1:$AA$52,9,FALSE)</f>
        <v>0</v>
      </c>
      <c r="AA29" s="96">
        <f>$B29*VLOOKUP($A29,Transpose_Avg_cred_adult!$O$1:$AA$52,10,FALSE)</f>
        <v>0</v>
      </c>
      <c r="AB29" s="96">
        <f>$B29*VLOOKUP($A29,Transpose_Avg_cred_adult!$O$1:$AA$52,11,FALSE)</f>
        <v>0</v>
      </c>
      <c r="AC29" s="96">
        <f>$B29*VLOOKUP($A29,Transpose_Avg_cred_adult!$O$1:$AA$52,12,FALSE)</f>
        <v>0</v>
      </c>
      <c r="AD29" s="96">
        <f>$B29*VLOOKUP($A29,Transpose_Avg_cred_adult!$O$1:$AA$52,13,FALSE)</f>
        <v>0</v>
      </c>
    </row>
    <row r="30" spans="1:30" ht="15">
      <c r="A30" s="165" t="s">
        <v>316</v>
      </c>
      <c r="B30" s="166">
        <v>-0.102</v>
      </c>
      <c r="C30" s="93"/>
      <c r="D30" s="93"/>
      <c r="E30" s="96">
        <f>$B30*VLOOKUP($A30,Transpose_Avg_cred_adult!$A$1:$M$52,2,FALSE)</f>
        <v>-0.05597004325593259</v>
      </c>
      <c r="F30" s="96">
        <f>$B30*VLOOKUP($A30,Transpose_Avg_cred_adult!$A$1:$M$52,3,FALSE)</f>
        <v>-0.06479618025094604</v>
      </c>
      <c r="G30" s="96">
        <f>$B30*VLOOKUP($A30,Transpose_Avg_cred_adult!$A$1:$M$52,4,FALSE)</f>
        <v>-0.026956815830989203</v>
      </c>
      <c r="H30" s="96">
        <f>$B30*VLOOKUP($A30,Transpose_Avg_cred_adult!$A$1:$M$52,5,FALSE)</f>
        <v>-0.06240278871443194</v>
      </c>
      <c r="I30" s="96">
        <f>$B30*VLOOKUP($A30,Transpose_Avg_cred_adult!$A$1:$M$52,6,FALSE)</f>
        <v>-0.04187068055224849</v>
      </c>
      <c r="J30" s="96">
        <f>$B30*VLOOKUP($A30,Transpose_Avg_cred_adult!$A$1:$M$52,7,FALSE)</f>
        <v>-0.05290157036895441</v>
      </c>
      <c r="K30" s="96">
        <f>$B30*VLOOKUP($A30,Transpose_Avg_cred_adult!$A$1:$M$52,8,FALSE)</f>
        <v>-0.06966167588171944</v>
      </c>
      <c r="L30" s="96">
        <f>$B30*VLOOKUP($A30,Transpose_Avg_cred_adult!$A$1:$M$52,9,FALSE)</f>
        <v>-0.04338058375524111</v>
      </c>
      <c r="M30" s="96">
        <f>$B30*VLOOKUP($A30,Transpose_Avg_cred_adult!$A$1:$M$52,10,FALSE)</f>
        <v>-0.04212352419391046</v>
      </c>
      <c r="N30" s="96">
        <f>$B30*VLOOKUP($A30,Transpose_Avg_cred_adult!$A$1:$M$52,11,FALSE)</f>
        <v>-0.037649150976947</v>
      </c>
      <c r="O30" s="96">
        <f>$B30*VLOOKUP($A30,Transpose_Avg_cred_adult!$A$1:$M$52,12,FALSE)</f>
        <v>-0.05690131225199854</v>
      </c>
      <c r="P30" s="96">
        <f>$B30*VLOOKUP($A30,Transpose_Avg_cred_adult!$A$1:$M$52,13,FALSE)</f>
        <v>-0.05660326570427681</v>
      </c>
      <c r="Q30" s="96"/>
      <c r="R30" s="96"/>
      <c r="S30" s="96">
        <f>$B30*VLOOKUP($A30,Transpose_Avg_cred_adult!$O$1:$AA$52,2,FALSE)</f>
        <v>-0.07606965885689294</v>
      </c>
      <c r="T30" s="96">
        <f>$B30*VLOOKUP($A30,Transpose_Avg_cred_adult!$O$1:$AA$52,3,FALSE)</f>
        <v>-0.07469001765941195</v>
      </c>
      <c r="U30" s="96">
        <f>$B30*VLOOKUP($A30,Transpose_Avg_cred_adult!$O$1:$AA$52,4,FALSE)</f>
        <v>-0.06147391304347826</v>
      </c>
      <c r="V30" s="96">
        <f>$B30*VLOOKUP($A30,Transpose_Avg_cred_adult!$O$1:$AA$52,5,FALSE)</f>
        <v>-0.09272727272727271</v>
      </c>
      <c r="W30" s="96">
        <f>$B30*VLOOKUP($A30,Transpose_Avg_cred_adult!$O$1:$AA$52,6,FALSE)</f>
        <v>-0.05073254281949931</v>
      </c>
      <c r="X30" s="96">
        <f>$B30*VLOOKUP($A30,Transpose_Avg_cred_adult!$O$1:$AA$52,7,FALSE)</f>
        <v>-0.04255693779904305</v>
      </c>
      <c r="Y30" s="96">
        <f>$B30*VLOOKUP($A30,Transpose_Avg_cred_adult!$O$1:$AA$52,8,FALSE)</f>
        <v>-0.04763489736070381</v>
      </c>
      <c r="Z30" s="96">
        <f>$B30*VLOOKUP($A30,Transpose_Avg_cred_adult!$O$1:$AA$52,9,FALSE)</f>
        <v>-0.03649224974648704</v>
      </c>
      <c r="AA30" s="96">
        <f>$B30*VLOOKUP($A30,Transpose_Avg_cred_adult!$O$1:$AA$52,10,FALSE)</f>
        <v>-0.04347619047619045</v>
      </c>
      <c r="AB30" s="96">
        <f>$B30*VLOOKUP($A30,Transpose_Avg_cred_adult!$O$1:$AA$52,11,FALSE)</f>
        <v>-0.04064545454545449</v>
      </c>
      <c r="AC30" s="96">
        <f>$B30*VLOOKUP($A30,Transpose_Avg_cred_adult!$O$1:$AA$52,12,FALSE)</f>
        <v>-0.03877192982456135</v>
      </c>
      <c r="AD30" s="96">
        <f>$B30*VLOOKUP($A30,Transpose_Avg_cred_adult!$O$1:$AA$52,13,FALSE)</f>
        <v>-0.06292207792207793</v>
      </c>
    </row>
    <row r="31" spans="1:30" ht="15">
      <c r="A31" s="165" t="s">
        <v>329</v>
      </c>
      <c r="B31" s="166">
        <v>0.269</v>
      </c>
      <c r="C31" s="93"/>
      <c r="D31" s="93"/>
      <c r="E31" s="96">
        <f>$B31*VLOOKUP($A31,Transpose_Avg_cred_adult!$A$1:$M$52,2,FALSE)</f>
        <v>0.10571457289447876</v>
      </c>
      <c r="F31" s="96">
        <f>$B31*VLOOKUP($A31,Transpose_Avg_cred_adult!$A$1:$M$52,3,FALSE)</f>
        <v>0.10826756282469763</v>
      </c>
      <c r="G31" s="96">
        <f>$B31*VLOOKUP($A31,Transpose_Avg_cred_adult!$A$1:$M$52,4,FALSE)</f>
        <v>0.1265848410723253</v>
      </c>
      <c r="H31" s="96">
        <f>$B31*VLOOKUP($A31,Transpose_Avg_cred_adult!$A$1:$M$52,5,FALSE)</f>
        <v>0.07844800908092565</v>
      </c>
      <c r="I31" s="96">
        <f>$B31*VLOOKUP($A31,Transpose_Avg_cred_adult!$A$1:$M$52,6,FALSE)</f>
        <v>0.13808860286128669</v>
      </c>
      <c r="J31" s="96">
        <f>$B31*VLOOKUP($A31,Transpose_Avg_cred_adult!$A$1:$M$52,7,FALSE)</f>
        <v>0.10601817817414311</v>
      </c>
      <c r="K31" s="96">
        <f>$B31*VLOOKUP($A31,Transpose_Avg_cred_adult!$A$1:$M$52,8,FALSE)</f>
        <v>0.1292870816273963</v>
      </c>
      <c r="L31" s="96">
        <f>$B31*VLOOKUP($A31,Transpose_Avg_cred_adult!$A$1:$M$52,9,FALSE)</f>
        <v>0.12312352356853354</v>
      </c>
      <c r="M31" s="96">
        <f>$B31*VLOOKUP($A31,Transpose_Avg_cred_adult!$A$1:$M$52,10,FALSE)</f>
        <v>0.11287678510085493</v>
      </c>
      <c r="N31" s="96">
        <f>$B31*VLOOKUP($A31,Transpose_Avg_cred_adult!$A$1:$M$52,11,FALSE)</f>
        <v>0.07872849616574955</v>
      </c>
      <c r="O31" s="96">
        <f>$B31*VLOOKUP($A31,Transpose_Avg_cred_adult!$A$1:$M$52,12,FALSE)</f>
        <v>0.08195991256410806</v>
      </c>
      <c r="P31" s="96">
        <f>$B31*VLOOKUP($A31,Transpose_Avg_cred_adult!$A$1:$M$52,13,FALSE)</f>
        <v>0.12541726007634374</v>
      </c>
      <c r="Q31" s="96"/>
      <c r="R31" s="96"/>
      <c r="S31" s="96">
        <f>$B31*VLOOKUP($A31,Transpose_Avg_cred_adult!$O$1:$AA$52,2,FALSE)</f>
        <v>0.1300881265881267</v>
      </c>
      <c r="T31" s="96">
        <f>$B31*VLOOKUP($A31,Transpose_Avg_cred_adult!$O$1:$AA$52,3,FALSE)</f>
        <v>0.0786150745354461</v>
      </c>
      <c r="U31" s="96">
        <f>$B31*VLOOKUP($A31,Transpose_Avg_cred_adult!$O$1:$AA$52,4,FALSE)</f>
        <v>0.14251496163682856</v>
      </c>
      <c r="V31" s="96">
        <f>$B31*VLOOKUP($A31,Transpose_Avg_cred_adult!$O$1:$AA$52,5,FALSE)</f>
        <v>0.1172564102564103</v>
      </c>
      <c r="W31" s="96">
        <f>$B31*VLOOKUP($A31,Transpose_Avg_cred_adult!$O$1:$AA$52,6,FALSE)</f>
        <v>0.16442016068614543</v>
      </c>
      <c r="X31" s="96">
        <f>$B31*VLOOKUP($A31,Transpose_Avg_cred_adult!$O$1:$AA$52,7,FALSE)</f>
        <v>0.15753875598086123</v>
      </c>
      <c r="Y31" s="96">
        <f>$B31*VLOOKUP($A31,Transpose_Avg_cred_adult!$O$1:$AA$52,8,FALSE)</f>
        <v>0.14320371456500489</v>
      </c>
      <c r="Z31" s="96">
        <f>$B31*VLOOKUP($A31,Transpose_Avg_cred_adult!$O$1:$AA$52,9,FALSE)</f>
        <v>0.16412585107924102</v>
      </c>
      <c r="AA31" s="96">
        <f>$B31*VLOOKUP($A31,Transpose_Avg_cred_adult!$O$1:$AA$52,10,FALSE)</f>
        <v>0.14894211017740427</v>
      </c>
      <c r="AB31" s="96">
        <f>$B31*VLOOKUP($A31,Transpose_Avg_cred_adult!$O$1:$AA$52,11,FALSE)</f>
        <v>0.12960909090909095</v>
      </c>
      <c r="AC31" s="96">
        <f>$B31*VLOOKUP($A31,Transpose_Avg_cred_adult!$O$1:$AA$52,12,FALSE)</f>
        <v>0.08472263993316624</v>
      </c>
      <c r="AD31" s="96">
        <f>$B31*VLOOKUP($A31,Transpose_Avg_cred_adult!$O$1:$AA$52,13,FALSE)</f>
        <v>0.10907503607503595</v>
      </c>
    </row>
    <row r="32" spans="1:30" ht="15">
      <c r="A32" s="165" t="s">
        <v>322</v>
      </c>
      <c r="B32" s="166">
        <v>0.238</v>
      </c>
      <c r="C32" s="93"/>
      <c r="D32" s="93"/>
      <c r="E32" s="96">
        <f>$B32*VLOOKUP($A32,Transpose_Avg_cred_adult!$A$1:$M$52,2,FALSE)</f>
        <v>0.054508311263232356</v>
      </c>
      <c r="F32" s="96">
        <f>$B32*VLOOKUP($A32,Transpose_Avg_cred_adult!$A$1:$M$52,3,FALSE)</f>
        <v>0.03506535413565471</v>
      </c>
      <c r="G32" s="96">
        <f>$B32*VLOOKUP($A32,Transpose_Avg_cred_adult!$A$1:$M$52,4,FALSE)</f>
        <v>0.05292345306628991</v>
      </c>
      <c r="H32" s="96">
        <f>$B32*VLOOKUP($A32,Transpose_Avg_cred_adult!$A$1:$M$52,5,FALSE)</f>
        <v>0.04365657997065237</v>
      </c>
      <c r="I32" s="96">
        <f>$B32*VLOOKUP($A32,Transpose_Avg_cred_adult!$A$1:$M$52,6,FALSE)</f>
        <v>0.025608124494679772</v>
      </c>
      <c r="J32" s="96">
        <f>$B32*VLOOKUP($A32,Transpose_Avg_cred_adult!$A$1:$M$52,7,FALSE)</f>
        <v>0.053403988617466085</v>
      </c>
      <c r="K32" s="96">
        <f>$B32*VLOOKUP($A32,Transpose_Avg_cred_adult!$A$1:$M$52,8,FALSE)</f>
        <v>0.03131682070468649</v>
      </c>
      <c r="L32" s="96">
        <f>$B32*VLOOKUP($A32,Transpose_Avg_cred_adult!$A$1:$M$52,9,FALSE)</f>
        <v>0.031572060563119834</v>
      </c>
      <c r="M32" s="96">
        <f>$B32*VLOOKUP($A32,Transpose_Avg_cred_adult!$A$1:$M$52,10,FALSE)</f>
        <v>0.042805675582053664</v>
      </c>
      <c r="N32" s="96">
        <f>$B32*VLOOKUP($A32,Transpose_Avg_cred_adult!$A$1:$M$52,11,FALSE)</f>
        <v>0.04894853089770844</v>
      </c>
      <c r="O32" s="96">
        <f>$B32*VLOOKUP($A32,Transpose_Avg_cred_adult!$A$1:$M$52,12,FALSE)</f>
        <v>0.0552813936621413</v>
      </c>
      <c r="P32" s="96">
        <f>$B32*VLOOKUP($A32,Transpose_Avg_cred_adult!$A$1:$M$52,13,FALSE)</f>
        <v>0.03616258850811131</v>
      </c>
      <c r="Q32" s="96"/>
      <c r="R32" s="96"/>
      <c r="S32" s="96">
        <f>$B32*VLOOKUP($A32,Transpose_Avg_cred_adult!$O$1:$AA$52,2,FALSE)</f>
        <v>0.02905551214061842</v>
      </c>
      <c r="T32" s="96">
        <f>$B32*VLOOKUP($A32,Transpose_Avg_cred_adult!$O$1:$AA$52,3,FALSE)</f>
        <v>0.059948692248949983</v>
      </c>
      <c r="U32" s="96">
        <f>$B32*VLOOKUP($A32,Transpose_Avg_cred_adult!$O$1:$AA$52,4,FALSE)</f>
        <v>0.03891594202898559</v>
      </c>
      <c r="V32" s="96">
        <f>$B32*VLOOKUP($A32,Transpose_Avg_cred_adult!$O$1:$AA$52,5,FALSE)</f>
        <v>0.05436829836829826</v>
      </c>
      <c r="W32" s="96">
        <f>$B32*VLOOKUP($A32,Transpose_Avg_cred_adult!$O$1:$AA$52,6,FALSE)</f>
        <v>0.0178028107158542</v>
      </c>
      <c r="X32" s="96">
        <f>$B32*VLOOKUP($A32,Transpose_Avg_cred_adult!$O$1:$AA$52,7,FALSE)</f>
        <v>0.037503030303030406</v>
      </c>
      <c r="Y32" s="96">
        <f>$B32*VLOOKUP($A32,Transpose_Avg_cred_adult!$O$1:$AA$52,8,FALSE)</f>
        <v>0.014098533724340176</v>
      </c>
      <c r="Z32" s="96">
        <f>$B32*VLOOKUP($A32,Transpose_Avg_cred_adult!$O$1:$AA$52,9,FALSE)</f>
        <v>0.025177386643488266</v>
      </c>
      <c r="AA32" s="96">
        <f>$B32*VLOOKUP($A32,Transpose_Avg_cred_adult!$O$1:$AA$52,10,FALSE)</f>
        <v>0.013111111111111117</v>
      </c>
      <c r="AB32" s="96">
        <f>$B32*VLOOKUP($A32,Transpose_Avg_cred_adult!$O$1:$AA$52,11,FALSE)</f>
        <v>0.012891666666666675</v>
      </c>
      <c r="AC32" s="96">
        <f>$B32*VLOOKUP($A32,Transpose_Avg_cred_adult!$O$1:$AA$52,12,FALSE)</f>
        <v>0.08589473684210532</v>
      </c>
      <c r="AD32" s="96">
        <f>$B32*VLOOKUP($A32,Transpose_Avg_cred_adult!$O$1:$AA$52,13,FALSE)</f>
        <v>0.06542424242424245</v>
      </c>
    </row>
    <row r="33" spans="1:30" ht="15">
      <c r="A33" s="165" t="s">
        <v>323</v>
      </c>
      <c r="B33" s="166">
        <v>-0.548</v>
      </c>
      <c r="C33" s="93"/>
      <c r="D33" s="93"/>
      <c r="E33" s="96">
        <f>$B33*VLOOKUP($A33,Transpose_Avg_cred_adult!$A$1:$M$52,2,FALSE)</f>
        <v>-0.01662835837185812</v>
      </c>
      <c r="F33" s="96">
        <f>$B33*VLOOKUP($A33,Transpose_Avg_cred_adult!$A$1:$M$52,3,FALSE)</f>
        <v>-0.012063865590717081</v>
      </c>
      <c r="G33" s="96">
        <f>$B33*VLOOKUP($A33,Transpose_Avg_cred_adult!$A$1:$M$52,4,FALSE)</f>
        <v>-0.018366533066040185</v>
      </c>
      <c r="H33" s="96">
        <f>$B33*VLOOKUP($A33,Transpose_Avg_cred_adult!$A$1:$M$52,5,FALSE)</f>
        <v>-0.009882488140807685</v>
      </c>
      <c r="I33" s="96">
        <f>$B33*VLOOKUP($A33,Transpose_Avg_cred_adult!$A$1:$M$52,6,FALSE)</f>
        <v>-0.013149749572254687</v>
      </c>
      <c r="J33" s="96">
        <f>$B33*VLOOKUP($A33,Transpose_Avg_cred_adult!$A$1:$M$52,7,FALSE)</f>
        <v>-0.021588516351298843</v>
      </c>
      <c r="K33" s="96">
        <f>$B33*VLOOKUP($A33,Transpose_Avg_cred_adult!$A$1:$M$52,8,FALSE)</f>
        <v>-0.015734253036677255</v>
      </c>
      <c r="L33" s="96">
        <f>$B33*VLOOKUP($A33,Transpose_Avg_cred_adult!$A$1:$M$52,9,FALSE)</f>
        <v>-0.02666945968190662</v>
      </c>
      <c r="M33" s="96">
        <f>$B33*VLOOKUP($A33,Transpose_Avg_cred_adult!$A$1:$M$52,10,FALSE)</f>
        <v>-0.006989354015669811</v>
      </c>
      <c r="N33" s="96">
        <f>$B33*VLOOKUP($A33,Transpose_Avg_cred_adult!$A$1:$M$52,11,FALSE)</f>
        <v>-0.011219070512820508</v>
      </c>
      <c r="O33" s="96">
        <f>$B33*VLOOKUP($A33,Transpose_Avg_cred_adult!$A$1:$M$52,12,FALSE)</f>
        <v>-0.009030209203490356</v>
      </c>
      <c r="P33" s="96">
        <f>$B33*VLOOKUP($A33,Transpose_Avg_cred_adult!$A$1:$M$52,13,FALSE)</f>
        <v>-0.007632530858085831</v>
      </c>
      <c r="Q33" s="96"/>
      <c r="R33" s="96"/>
      <c r="S33" s="96">
        <f>$B33*VLOOKUP($A33,Transpose_Avg_cred_adult!$O$1:$AA$52,2,FALSE)</f>
        <v>-0.012184780525206051</v>
      </c>
      <c r="T33" s="96">
        <f>$B33*VLOOKUP($A33,Transpose_Avg_cred_adult!$O$1:$AA$52,3,FALSE)</f>
        <v>-0.0018831615120274926</v>
      </c>
      <c r="U33" s="96">
        <f>$B33*VLOOKUP($A33,Transpose_Avg_cred_adult!$O$1:$AA$52,4,FALSE)</f>
        <v>0</v>
      </c>
      <c r="V33" s="96">
        <f>$B33*VLOOKUP($A33,Transpose_Avg_cred_adult!$O$1:$AA$52,5,FALSE)</f>
        <v>0</v>
      </c>
      <c r="W33" s="96">
        <f>$B33*VLOOKUP($A33,Transpose_Avg_cred_adult!$O$1:$AA$52,6,FALSE)</f>
        <v>0</v>
      </c>
      <c r="X33" s="96">
        <f>$B33*VLOOKUP($A33,Transpose_Avg_cred_adult!$O$1:$AA$52,7,FALSE)</f>
        <v>-0.009614035087719295</v>
      </c>
      <c r="Y33" s="96">
        <f>$B33*VLOOKUP($A33,Transpose_Avg_cred_adult!$O$1:$AA$52,8,FALSE)</f>
        <v>0</v>
      </c>
      <c r="Z33" s="96">
        <f>$B33*VLOOKUP($A33,Transpose_Avg_cred_adult!$O$1:$AA$52,9,FALSE)</f>
        <v>-0.003096045197740111</v>
      </c>
      <c r="AA33" s="96">
        <f>$B33*VLOOKUP($A33,Transpose_Avg_cred_adult!$O$1:$AA$52,10,FALSE)</f>
        <v>0</v>
      </c>
      <c r="AB33" s="96">
        <f>$B33*VLOOKUP($A33,Transpose_Avg_cred_adult!$O$1:$AA$52,11,FALSE)</f>
        <v>0</v>
      </c>
      <c r="AC33" s="96">
        <f>$B33*VLOOKUP($A33,Transpose_Avg_cred_adult!$O$1:$AA$52,12,FALSE)</f>
        <v>0</v>
      </c>
      <c r="AD33" s="96">
        <f>$B33*VLOOKUP($A33,Transpose_Avg_cred_adult!$O$1:$AA$52,13,FALSE)</f>
        <v>-0.016606060606060607</v>
      </c>
    </row>
    <row r="34" spans="1:30" ht="15">
      <c r="A34" s="165" t="s">
        <v>324</v>
      </c>
      <c r="B34" s="166">
        <v>0.114</v>
      </c>
      <c r="C34" s="93"/>
      <c r="D34" s="93"/>
      <c r="E34" s="96">
        <f>$B34*VLOOKUP($A34,Transpose_Avg_cred_adult!$A$1:$M$52,2,FALSE)</f>
        <v>0.01349107810277565</v>
      </c>
      <c r="F34" s="96">
        <f>$B34*VLOOKUP($A34,Transpose_Avg_cred_adult!$A$1:$M$52,3,FALSE)</f>
        <v>0.023317027363693343</v>
      </c>
      <c r="G34" s="96">
        <f>$B34*VLOOKUP($A34,Transpose_Avg_cred_adult!$A$1:$M$52,4,FALSE)</f>
        <v>0.006978639036421249</v>
      </c>
      <c r="H34" s="96">
        <f>$B34*VLOOKUP($A34,Transpose_Avg_cred_adult!$A$1:$M$52,5,FALSE)</f>
        <v>0.01745911819077765</v>
      </c>
      <c r="I34" s="96">
        <f>$B34*VLOOKUP($A34,Transpose_Avg_cred_adult!$A$1:$M$52,6,FALSE)</f>
        <v>0.01575955987643883</v>
      </c>
      <c r="J34" s="96">
        <f>$B34*VLOOKUP($A34,Transpose_Avg_cred_adult!$A$1:$M$52,7,FALSE)</f>
        <v>0.0196252627908722</v>
      </c>
      <c r="K34" s="96">
        <f>$B34*VLOOKUP($A34,Transpose_Avg_cred_adult!$A$1:$M$52,8,FALSE)</f>
        <v>0.01071202481184013</v>
      </c>
      <c r="L34" s="96">
        <f>$B34*VLOOKUP($A34,Transpose_Avg_cred_adult!$A$1:$M$52,9,FALSE)</f>
        <v>0.01758093102178413</v>
      </c>
      <c r="M34" s="96">
        <f>$B34*VLOOKUP($A34,Transpose_Avg_cred_adult!$A$1:$M$52,10,FALSE)</f>
        <v>0.014456359372415352</v>
      </c>
      <c r="N34" s="96">
        <f>$B34*VLOOKUP($A34,Transpose_Avg_cred_adult!$A$1:$M$52,11,FALSE)</f>
        <v>0.019418213730713785</v>
      </c>
      <c r="O34" s="96">
        <f>$B34*VLOOKUP($A34,Transpose_Avg_cred_adult!$A$1:$M$52,12,FALSE)</f>
        <v>0.014386298130266767</v>
      </c>
      <c r="P34" s="96">
        <f>$B34*VLOOKUP($A34,Transpose_Avg_cred_adult!$A$1:$M$52,13,FALSE)</f>
        <v>0.017428695150841698</v>
      </c>
      <c r="Q34" s="96"/>
      <c r="R34" s="96"/>
      <c r="S34" s="96">
        <f>$B34*VLOOKUP($A34,Transpose_Avg_cred_adult!$O$1:$AA$52,2,FALSE)</f>
        <v>0.021124371507350276</v>
      </c>
      <c r="T34" s="96">
        <f>$B34*VLOOKUP($A34,Transpose_Avg_cred_adult!$O$1:$AA$52,3,FALSE)</f>
        <v>0.017129880202367342</v>
      </c>
      <c r="U34" s="96">
        <f>$B34*VLOOKUP($A34,Transpose_Avg_cred_adult!$O$1:$AA$52,4,FALSE)</f>
        <v>0.00933964194373401</v>
      </c>
      <c r="V34" s="96">
        <f>$B34*VLOOKUP($A34,Transpose_Avg_cred_adult!$O$1:$AA$52,5,FALSE)</f>
        <v>0.012223776223776198</v>
      </c>
      <c r="W34" s="96">
        <f>$B34*VLOOKUP($A34,Transpose_Avg_cred_adult!$O$1:$AA$52,6,FALSE)</f>
        <v>0.015685344493528656</v>
      </c>
      <c r="X34" s="96">
        <f>$B34*VLOOKUP($A34,Transpose_Avg_cred_adult!$O$1:$AA$52,7,FALSE)</f>
        <v>0.024509090909090876</v>
      </c>
      <c r="Y34" s="96">
        <f>$B34*VLOOKUP($A34,Transpose_Avg_cred_adult!$O$1:$AA$52,8,FALSE)</f>
        <v>0.015612316715542524</v>
      </c>
      <c r="Z34" s="96">
        <f>$B34*VLOOKUP($A34,Transpose_Avg_cred_adult!$O$1:$AA$52,9,FALSE)</f>
        <v>0.016985223815732323</v>
      </c>
      <c r="AA34" s="96">
        <f>$B34*VLOOKUP($A34,Transpose_Avg_cred_adult!$O$1:$AA$52,10,FALSE)</f>
        <v>0.022512605042016846</v>
      </c>
      <c r="AB34" s="96">
        <f>$B34*VLOOKUP($A34,Transpose_Avg_cred_adult!$O$1:$AA$52,11,FALSE)</f>
        <v>0.02189318181818187</v>
      </c>
      <c r="AC34" s="96">
        <f>$B34*VLOOKUP($A34,Transpose_Avg_cred_adult!$O$1:$AA$52,12,FALSE)</f>
        <v>0.01523809523809527</v>
      </c>
      <c r="AD34" s="96">
        <f>$B34*VLOOKUP($A34,Transpose_Avg_cred_adult!$O$1:$AA$52,13,FALSE)</f>
        <v>0.009787878787878793</v>
      </c>
    </row>
    <row r="35" spans="1:30" ht="15">
      <c r="A35" s="165" t="s">
        <v>313</v>
      </c>
      <c r="B35" s="166">
        <v>0.445</v>
      </c>
      <c r="C35" s="93"/>
      <c r="D35" s="93"/>
      <c r="E35" s="96">
        <f>$B35*VLOOKUP($A35,Transpose_Avg_cred_adult!$A$1:$M$52,2,FALSE)</f>
        <v>0.03205188505169328</v>
      </c>
      <c r="F35" s="96">
        <f>$B35*VLOOKUP($A35,Transpose_Avg_cred_adult!$A$1:$M$52,3,FALSE)</f>
        <v>0.012450216189471359</v>
      </c>
      <c r="G35" s="96">
        <f>$B35*VLOOKUP($A35,Transpose_Avg_cred_adult!$A$1:$M$52,4,FALSE)</f>
        <v>0.030231842448760197</v>
      </c>
      <c r="H35" s="96">
        <f>$B35*VLOOKUP($A35,Transpose_Avg_cred_adult!$A$1:$M$52,5,FALSE)</f>
        <v>0.018658016122067002</v>
      </c>
      <c r="I35" s="96">
        <f>$B35*VLOOKUP($A35,Transpose_Avg_cred_adult!$A$1:$M$52,6,FALSE)</f>
        <v>0.01502206165704686</v>
      </c>
      <c r="J35" s="96">
        <f>$B35*VLOOKUP($A35,Transpose_Avg_cred_adult!$A$1:$M$52,7,FALSE)</f>
        <v>0.01697500232687379</v>
      </c>
      <c r="K35" s="96">
        <f>$B35*VLOOKUP($A35,Transpose_Avg_cred_adult!$A$1:$M$52,8,FALSE)</f>
        <v>0.016499189832398467</v>
      </c>
      <c r="L35" s="96">
        <f>$B35*VLOOKUP($A35,Transpose_Avg_cred_adult!$A$1:$M$52,9,FALSE)</f>
        <v>0.013014498783071255</v>
      </c>
      <c r="M35" s="96">
        <f>$B35*VLOOKUP($A35,Transpose_Avg_cred_adult!$A$1:$M$52,10,FALSE)</f>
        <v>0.022235967825726503</v>
      </c>
      <c r="N35" s="96">
        <f>$B35*VLOOKUP($A35,Transpose_Avg_cred_adult!$A$1:$M$52,11,FALSE)</f>
        <v>0.035959985920512236</v>
      </c>
      <c r="O35" s="96">
        <f>$B35*VLOOKUP($A35,Transpose_Avg_cred_adult!$A$1:$M$52,12,FALSE)</f>
        <v>0.03504636793353288</v>
      </c>
      <c r="P35" s="96">
        <f>$B35*VLOOKUP($A35,Transpose_Avg_cred_adult!$A$1:$M$52,13,FALSE)</f>
        <v>0.01933766180249347</v>
      </c>
      <c r="Q35" s="96"/>
      <c r="R35" s="96"/>
      <c r="S35" s="96">
        <f>$B35*VLOOKUP($A35,Transpose_Avg_cred_adult!$O$1:$AA$52,2,FALSE)</f>
        <v>0.013918894344426275</v>
      </c>
      <c r="T35" s="96">
        <f>$B35*VLOOKUP($A35,Transpose_Avg_cred_adult!$O$1:$AA$52,3,FALSE)</f>
        <v>0.015575283186967026</v>
      </c>
      <c r="U35" s="96">
        <f>$B35*VLOOKUP($A35,Transpose_Avg_cred_adult!$O$1:$AA$52,4,FALSE)</f>
        <v>0.018228687127024714</v>
      </c>
      <c r="V35" s="96">
        <f>$B35*VLOOKUP($A35,Transpose_Avg_cred_adult!$O$1:$AA$52,5,FALSE)</f>
        <v>0.024895104895104877</v>
      </c>
      <c r="W35" s="96">
        <f>$B35*VLOOKUP($A35,Transpose_Avg_cred_adult!$O$1:$AA$52,6,FALSE)</f>
        <v>0.013220439691027925</v>
      </c>
      <c r="X35" s="96">
        <f>$B35*VLOOKUP($A35,Transpose_Avg_cred_adult!$O$1:$AA$52,7,FALSE)</f>
        <v>0</v>
      </c>
      <c r="Y35" s="96">
        <f>$B35*VLOOKUP($A35,Transpose_Avg_cred_adult!$O$1:$AA$52,8,FALSE)</f>
        <v>0.029797165200391017</v>
      </c>
      <c r="Z35" s="96">
        <f>$B35*VLOOKUP($A35,Transpose_Avg_cred_adult!$O$1:$AA$52,9,FALSE)</f>
        <v>0.02374987927954029</v>
      </c>
      <c r="AA35" s="96">
        <f>$B35*VLOOKUP($A35,Transpose_Avg_cred_adult!$O$1:$AA$52,10,FALSE)</f>
        <v>0</v>
      </c>
      <c r="AB35" s="96">
        <f>$B35*VLOOKUP($A35,Transpose_Avg_cred_adult!$O$1:$AA$52,11,FALSE)</f>
        <v>0.030172348484848482</v>
      </c>
      <c r="AC35" s="96">
        <f>$B35*VLOOKUP($A35,Transpose_Avg_cred_adult!$O$1:$AA$52,12,FALSE)</f>
        <v>0.021934001670843795</v>
      </c>
      <c r="AD35" s="96">
        <f>$B35*VLOOKUP($A35,Transpose_Avg_cred_adult!$O$1:$AA$52,13,FALSE)</f>
        <v>0</v>
      </c>
    </row>
    <row r="36" spans="1:30" ht="15">
      <c r="A36" s="165" t="s">
        <v>312</v>
      </c>
      <c r="B36" s="166">
        <v>-0.189</v>
      </c>
      <c r="C36" s="93"/>
      <c r="D36" s="93"/>
      <c r="E36" s="96">
        <f>$B36*VLOOKUP($A36,Transpose_Avg_cred_adult!$A$1:$M$52,2,FALSE)</f>
        <v>-0.009679192406378202</v>
      </c>
      <c r="F36" s="96">
        <f>$B36*VLOOKUP($A36,Transpose_Avg_cred_adult!$A$1:$M$52,3,FALSE)</f>
        <v>-0.006735449264026121</v>
      </c>
      <c r="G36" s="96">
        <f>$B36*VLOOKUP($A36,Transpose_Avg_cred_adult!$A$1:$M$52,4,FALSE)</f>
        <v>-0.005281815939004219</v>
      </c>
      <c r="H36" s="96">
        <f>$B36*VLOOKUP($A36,Transpose_Avg_cred_adult!$A$1:$M$52,5,FALSE)</f>
        <v>-0.01007278879914197</v>
      </c>
      <c r="I36" s="96">
        <f>$B36*VLOOKUP($A36,Transpose_Avg_cred_adult!$A$1:$M$52,6,FALSE)</f>
        <v>-0.006858522975809856</v>
      </c>
      <c r="J36" s="96">
        <f>$B36*VLOOKUP($A36,Transpose_Avg_cred_adult!$A$1:$M$52,7,FALSE)</f>
        <v>-0.03593352031226893</v>
      </c>
      <c r="K36" s="96">
        <f>$B36*VLOOKUP($A36,Transpose_Avg_cred_adult!$A$1:$M$52,8,FALSE)</f>
        <v>-0.01116552999610968</v>
      </c>
      <c r="L36" s="96">
        <f>$B36*VLOOKUP($A36,Transpose_Avg_cred_adult!$A$1:$M$52,9,FALSE)</f>
        <v>-0.010401593894730781</v>
      </c>
      <c r="M36" s="96">
        <f>$B36*VLOOKUP($A36,Transpose_Avg_cred_adult!$A$1:$M$52,10,FALSE)</f>
        <v>-0.004074054276315795</v>
      </c>
      <c r="N36" s="96">
        <f>$B36*VLOOKUP($A36,Transpose_Avg_cred_adult!$A$1:$M$52,11,FALSE)</f>
        <v>-0.013926226651637837</v>
      </c>
      <c r="O36" s="96">
        <f>$B36*VLOOKUP($A36,Transpose_Avg_cred_adult!$A$1:$M$52,12,FALSE)</f>
        <v>-0.01595195542273184</v>
      </c>
      <c r="P36" s="96">
        <f>$B36*VLOOKUP($A36,Transpose_Avg_cred_adult!$A$1:$M$52,13,FALSE)</f>
        <v>-0.006446569272445827</v>
      </c>
      <c r="Q36" s="96"/>
      <c r="R36" s="96"/>
      <c r="S36" s="96">
        <f>$B36*VLOOKUP($A36,Transpose_Avg_cred_adult!$O$1:$AA$52,2,FALSE)</f>
        <v>-0.009135887114610516</v>
      </c>
      <c r="T36" s="96">
        <f>$B36*VLOOKUP($A36,Transpose_Avg_cred_adult!$O$1:$AA$52,3,FALSE)</f>
        <v>-0.00658542740549829</v>
      </c>
      <c r="U36" s="96">
        <f>$B36*VLOOKUP($A36,Transpose_Avg_cred_adult!$O$1:$AA$52,4,FALSE)</f>
        <v>-0.004592071611253205</v>
      </c>
      <c r="V36" s="96">
        <f>$B36*VLOOKUP($A36,Transpose_Avg_cred_adult!$O$1:$AA$52,5,FALSE)</f>
        <v>-0.005727272727272727</v>
      </c>
      <c r="W36" s="96">
        <f>$B36*VLOOKUP($A36,Transpose_Avg_cred_adult!$O$1:$AA$52,6,FALSE)</f>
        <v>-0.013002325040688208</v>
      </c>
      <c r="X36" s="96">
        <f>$B36*VLOOKUP($A36,Transpose_Avg_cred_adult!$O$1:$AA$52,7,FALSE)</f>
        <v>-0.06293971291866035</v>
      </c>
      <c r="Y36" s="96">
        <f>$B36*VLOOKUP($A36,Transpose_Avg_cred_adult!$O$1:$AA$52,8,FALSE)</f>
        <v>-0.006928152492668627</v>
      </c>
      <c r="Z36" s="96">
        <f>$B36*VLOOKUP($A36,Transpose_Avg_cred_adult!$O$1:$AA$52,9,FALSE)</f>
        <v>-0.021119784876140895</v>
      </c>
      <c r="AA36" s="96">
        <f>$B36*VLOOKUP($A36,Transpose_Avg_cred_adult!$O$1:$AA$52,10,FALSE)</f>
        <v>-0.0037058823529411765</v>
      </c>
      <c r="AB36" s="96">
        <f>$B36*VLOOKUP($A36,Transpose_Avg_cred_adult!$O$1:$AA$52,11,FALSE)</f>
        <v>-0.040377272727272796</v>
      </c>
      <c r="AC36" s="96">
        <f>$B36*VLOOKUP($A36,Transpose_Avg_cred_adult!$O$1:$AA$52,12,FALSE)</f>
        <v>0</v>
      </c>
      <c r="AD36" s="96">
        <f>$B36*VLOOKUP($A36,Transpose_Avg_cred_adult!$O$1:$AA$52,13,FALSE)</f>
        <v>0</v>
      </c>
    </row>
    <row r="37" spans="1:30" ht="15">
      <c r="A37" s="165" t="s">
        <v>314</v>
      </c>
      <c r="B37" s="166">
        <v>0.792</v>
      </c>
      <c r="C37" s="93"/>
      <c r="D37" s="93"/>
      <c r="E37" s="96">
        <f>$B37*VLOOKUP($A37,Transpose_Avg_cred_adult!$A$1:$M$52,2,FALSE)</f>
        <v>0.0037051237142388532</v>
      </c>
      <c r="F37" s="96">
        <f>$B37*VLOOKUP($A37,Transpose_Avg_cred_adult!$A$1:$M$52,3,FALSE)</f>
        <v>0.010928996536240649</v>
      </c>
      <c r="G37" s="96">
        <f>$B37*VLOOKUP($A37,Transpose_Avg_cred_adult!$A$1:$M$52,4,FALSE)</f>
        <v>0.007943794326241172</v>
      </c>
      <c r="H37" s="96">
        <f>$B37*VLOOKUP($A37,Transpose_Avg_cred_adult!$A$1:$M$52,5,FALSE)</f>
        <v>6.638462976813758E-4</v>
      </c>
      <c r="I37" s="96">
        <f>$B37*VLOOKUP($A37,Transpose_Avg_cred_adult!$A$1:$M$52,6,FALSE)</f>
        <v>0.037052192252808216</v>
      </c>
      <c r="J37" s="96">
        <f>$B37*VLOOKUP($A37,Transpose_Avg_cred_adult!$A$1:$M$52,7,FALSE)</f>
        <v>0.003000000000000002</v>
      </c>
      <c r="K37" s="96">
        <f>$B37*VLOOKUP($A37,Transpose_Avg_cred_adult!$A$1:$M$52,8,FALSE)</f>
        <v>0.006514658748114629</v>
      </c>
      <c r="L37" s="96">
        <f>$B37*VLOOKUP($A37,Transpose_Avg_cred_adult!$A$1:$M$52,9,FALSE)</f>
        <v>0.003070677824479671</v>
      </c>
      <c r="M37" s="96">
        <f>$B37*VLOOKUP($A37,Transpose_Avg_cred_adult!$A$1:$M$52,10,FALSE)</f>
        <v>0</v>
      </c>
      <c r="N37" s="96">
        <f>$B37*VLOOKUP($A37,Transpose_Avg_cred_adult!$A$1:$M$52,11,FALSE)</f>
        <v>0.007962499999999987</v>
      </c>
      <c r="O37" s="96">
        <f>$B37*VLOOKUP($A37,Transpose_Avg_cred_adult!$A$1:$M$52,12,FALSE)</f>
        <v>0.015138604545949053</v>
      </c>
      <c r="P37" s="96">
        <f>$B37*VLOOKUP($A37,Transpose_Avg_cred_adult!$A$1:$M$52,13,FALSE)</f>
        <v>0.016156826479726258</v>
      </c>
      <c r="Q37" s="96"/>
      <c r="R37" s="96"/>
      <c r="S37" s="96">
        <f>$B37*VLOOKUP($A37,Transpose_Avg_cred_adult!$O$1:$AA$52,2,FALSE)</f>
        <v>0.006376078205865444</v>
      </c>
      <c r="T37" s="96">
        <f>$B37*VLOOKUP($A37,Transpose_Avg_cred_adult!$O$1:$AA$52,3,FALSE)</f>
        <v>0.008164948453608276</v>
      </c>
      <c r="U37" s="96">
        <f>$B37*VLOOKUP($A37,Transpose_Avg_cred_adult!$O$1:$AA$52,4,FALSE)</f>
        <v>0.007764705882352942</v>
      </c>
      <c r="V37" s="96">
        <f>$B37*VLOOKUP($A37,Transpose_Avg_cred_adult!$O$1:$AA$52,5,FALSE)</f>
        <v>0</v>
      </c>
      <c r="W37" s="96">
        <f>$B37*VLOOKUP($A37,Transpose_Avg_cred_adult!$O$1:$AA$52,6,FALSE)</f>
        <v>0.05019948849104862</v>
      </c>
      <c r="X37" s="96">
        <f>$B37*VLOOKUP($A37,Transpose_Avg_cred_adult!$O$1:$AA$52,7,FALSE)</f>
        <v>0.027789473684210517</v>
      </c>
      <c r="Y37" s="96">
        <f>$B37*VLOOKUP($A37,Transpose_Avg_cred_adult!$O$1:$AA$52,8,FALSE)</f>
        <v>0</v>
      </c>
      <c r="Z37" s="96">
        <f>$B37*VLOOKUP($A37,Transpose_Avg_cred_adult!$O$1:$AA$52,9,FALSE)</f>
        <v>0</v>
      </c>
      <c r="AA37" s="96">
        <f>$B37*VLOOKUP($A37,Transpose_Avg_cred_adult!$O$1:$AA$52,10,FALSE)</f>
        <v>0.01885714285714285</v>
      </c>
      <c r="AB37" s="96">
        <f>$B37*VLOOKUP($A37,Transpose_Avg_cred_adult!$O$1:$AA$52,11,FALSE)</f>
        <v>0.037200000000000025</v>
      </c>
      <c r="AC37" s="96">
        <f>$B37*VLOOKUP($A37,Transpose_Avg_cred_adult!$O$1:$AA$52,12,FALSE)</f>
        <v>0.012571428571428593</v>
      </c>
      <c r="AD37" s="96">
        <f>$B37*VLOOKUP($A37,Transpose_Avg_cred_adult!$O$1:$AA$52,13,FALSE)</f>
        <v>0</v>
      </c>
    </row>
    <row r="38" spans="1:30" ht="15">
      <c r="A38" s="165" t="s">
        <v>315</v>
      </c>
      <c r="B38" s="166">
        <v>-0.158</v>
      </c>
      <c r="C38" s="93"/>
      <c r="D38" s="93"/>
      <c r="E38" s="96">
        <f>$B38*VLOOKUP($A38,Transpose_Avg_cred_adult!$A$1:$M$52,2,FALSE)</f>
        <v>-0.018119063428421008</v>
      </c>
      <c r="F38" s="96">
        <f>$B38*VLOOKUP($A38,Transpose_Avg_cred_adult!$A$1:$M$52,3,FALSE)</f>
        <v>-0.030846822694806358</v>
      </c>
      <c r="G38" s="96">
        <f>$B38*VLOOKUP($A38,Transpose_Avg_cred_adult!$A$1:$M$52,4,FALSE)</f>
        <v>-0.012940562964753103</v>
      </c>
      <c r="H38" s="96">
        <f>$B38*VLOOKUP($A38,Transpose_Avg_cred_adult!$A$1:$M$52,5,FALSE)</f>
        <v>-0.03043235361861929</v>
      </c>
      <c r="I38" s="96">
        <f>$B38*VLOOKUP($A38,Transpose_Avg_cred_adult!$A$1:$M$52,6,FALSE)</f>
        <v>-0.038634963780652565</v>
      </c>
      <c r="J38" s="96">
        <f>$B38*VLOOKUP($A38,Transpose_Avg_cred_adult!$A$1:$M$52,7,FALSE)</f>
        <v>-0.03470959450639754</v>
      </c>
      <c r="K38" s="96">
        <f>$B38*VLOOKUP($A38,Transpose_Avg_cred_adult!$A$1:$M$52,8,FALSE)</f>
        <v>-0.03404625019124812</v>
      </c>
      <c r="L38" s="96">
        <f>$B38*VLOOKUP($A38,Transpose_Avg_cred_adult!$A$1:$M$52,9,FALSE)</f>
        <v>-0.020042084367114833</v>
      </c>
      <c r="M38" s="96">
        <f>$B38*VLOOKUP($A38,Transpose_Avg_cred_adult!$A$1:$M$52,10,FALSE)</f>
        <v>-0.022444528076620316</v>
      </c>
      <c r="N38" s="96">
        <f>$B38*VLOOKUP($A38,Transpose_Avg_cred_adult!$A$1:$M$52,11,FALSE)</f>
        <v>-0.029678257305559966</v>
      </c>
      <c r="O38" s="96">
        <f>$B38*VLOOKUP($A38,Transpose_Avg_cred_adult!$A$1:$M$52,12,FALSE)</f>
        <v>-0.03758677812972053</v>
      </c>
      <c r="P38" s="96">
        <f>$B38*VLOOKUP($A38,Transpose_Avg_cred_adult!$A$1:$M$52,13,FALSE)</f>
        <v>-0.028606048978020986</v>
      </c>
      <c r="Q38" s="96"/>
      <c r="R38" s="96"/>
      <c r="S38" s="96">
        <f>$B38*VLOOKUP($A38,Transpose_Avg_cred_adult!$O$1:$AA$52,2,FALSE)</f>
        <v>-0.02838149442404759</v>
      </c>
      <c r="T38" s="96">
        <f>$B38*VLOOKUP($A38,Transpose_Avg_cred_adult!$O$1:$AA$52,3,FALSE)</f>
        <v>-0.06653842115311195</v>
      </c>
      <c r="U38" s="96">
        <f>$B38*VLOOKUP($A38,Transpose_Avg_cred_adult!$O$1:$AA$52,4,FALSE)</f>
        <v>-0.022635890878090297</v>
      </c>
      <c r="V38" s="96">
        <f>$B38*VLOOKUP($A38,Transpose_Avg_cred_adult!$O$1:$AA$52,5,FALSE)</f>
        <v>-0.057822843822843834</v>
      </c>
      <c r="W38" s="96">
        <f>$B38*VLOOKUP($A38,Transpose_Avg_cred_adult!$O$1:$AA$52,6,FALSE)</f>
        <v>-0.053815675940995615</v>
      </c>
      <c r="X38" s="96">
        <f>$B38*VLOOKUP($A38,Transpose_Avg_cred_adult!$O$1:$AA$52,7,FALSE)</f>
        <v>-0.020663476874003217</v>
      </c>
      <c r="Y38" s="96">
        <f>$B38*VLOOKUP($A38,Transpose_Avg_cred_adult!$O$1:$AA$52,8,FALSE)</f>
        <v>-0.02908250244379271</v>
      </c>
      <c r="Z38" s="96">
        <f>$B38*VLOOKUP($A38,Transpose_Avg_cred_adult!$O$1:$AA$52,9,FALSE)</f>
        <v>-0.01947152204355598</v>
      </c>
      <c r="AA38" s="96">
        <f>$B38*VLOOKUP($A38,Transpose_Avg_cred_adult!$O$1:$AA$52,10,FALSE)</f>
        <v>-0.021169934640522848</v>
      </c>
      <c r="AB38" s="96">
        <f>$B38*VLOOKUP($A38,Transpose_Avg_cred_adult!$O$1:$AA$52,11,FALSE)</f>
        <v>-0.0395598484848485</v>
      </c>
      <c r="AC38" s="96">
        <f>$B38*VLOOKUP($A38,Transpose_Avg_cred_adult!$O$1:$AA$52,12,FALSE)</f>
        <v>-0.01055973266499583</v>
      </c>
      <c r="AD38" s="96">
        <f>$B38*VLOOKUP($A38,Transpose_Avg_cred_adult!$O$1:$AA$52,13,FALSE)</f>
        <v>-0.03898701298701303</v>
      </c>
    </row>
    <row r="39" spans="1:30" ht="15">
      <c r="A39" s="165" t="s">
        <v>320</v>
      </c>
      <c r="B39" s="166">
        <v>0.351</v>
      </c>
      <c r="C39" s="93"/>
      <c r="D39" s="93"/>
      <c r="E39" s="96">
        <f>$B39*VLOOKUP($A39,Transpose_Avg_cred_adult!$A$1:$M$52,2,FALSE)</f>
        <v>0.007532570226595108</v>
      </c>
      <c r="F39" s="96">
        <f>$B39*VLOOKUP($A39,Transpose_Avg_cred_adult!$A$1:$M$52,3,FALSE)</f>
        <v>0.01183850330134316</v>
      </c>
      <c r="G39" s="96">
        <f>$B39*VLOOKUP($A39,Transpose_Avg_cred_adult!$A$1:$M$52,4,FALSE)</f>
        <v>0.0020321901297335205</v>
      </c>
      <c r="H39" s="96">
        <f>$B39*VLOOKUP($A39,Transpose_Avg_cred_adult!$A$1:$M$52,5,FALSE)</f>
        <v>0.006582174410265866</v>
      </c>
      <c r="I39" s="96">
        <f>$B39*VLOOKUP($A39,Transpose_Avg_cred_adult!$A$1:$M$52,6,FALSE)</f>
        <v>0.002065073529411766</v>
      </c>
      <c r="J39" s="96">
        <f>$B39*VLOOKUP($A39,Transpose_Avg_cred_adult!$A$1:$M$52,7,FALSE)</f>
        <v>0.00237418831168831</v>
      </c>
      <c r="K39" s="96">
        <f>$B39*VLOOKUP($A39,Transpose_Avg_cred_adult!$A$1:$M$52,8,FALSE)</f>
        <v>0.00861031834245325</v>
      </c>
      <c r="L39" s="96">
        <f>$B39*VLOOKUP($A39,Transpose_Avg_cred_adult!$A$1:$M$52,9,FALSE)</f>
        <v>0.005081690553535007</v>
      </c>
      <c r="M39" s="96">
        <f>$B39*VLOOKUP($A39,Transpose_Avg_cred_adult!$A$1:$M$52,10,FALSE)</f>
        <v>0.003165247844827586</v>
      </c>
      <c r="N39" s="96">
        <f>$B39*VLOOKUP($A39,Transpose_Avg_cred_adult!$A$1:$M$52,11,FALSE)</f>
        <v>0.016985666225222157</v>
      </c>
      <c r="O39" s="96">
        <f>$B39*VLOOKUP($A39,Transpose_Avg_cred_adult!$A$1:$M$52,12,FALSE)</f>
        <v>0.009192787701723533</v>
      </c>
      <c r="P39" s="96">
        <f>$B39*VLOOKUP($A39,Transpose_Avg_cred_adult!$A$1:$M$52,13,FALSE)</f>
        <v>0.00808941732900919</v>
      </c>
      <c r="Q39" s="96"/>
      <c r="R39" s="96"/>
      <c r="S39" s="96">
        <f>$B39*VLOOKUP($A39,Transpose_Avg_cred_adult!$O$1:$AA$52,2,FALSE)</f>
        <v>0.013385566417481306</v>
      </c>
      <c r="T39" s="96">
        <f>$B39*VLOOKUP($A39,Transpose_Avg_cred_adult!$O$1:$AA$52,3,FALSE)</f>
        <v>0.0331819695017182</v>
      </c>
      <c r="U39" s="96">
        <f>$B39*VLOOKUP($A39,Transpose_Avg_cred_adult!$O$1:$AA$52,4,FALSE)</f>
        <v>0.005086956521739129</v>
      </c>
      <c r="V39" s="96">
        <f>$B39*VLOOKUP($A39,Transpose_Avg_cred_adult!$O$1:$AA$52,5,FALSE)</f>
        <v>0</v>
      </c>
      <c r="W39" s="96">
        <f>$B39*VLOOKUP($A39,Transpose_Avg_cred_adult!$O$1:$AA$52,6,FALSE)</f>
        <v>0.003441176470588235</v>
      </c>
      <c r="X39" s="96">
        <f>$B39*VLOOKUP($A39,Transpose_Avg_cred_adult!$O$1:$AA$52,7,FALSE)</f>
        <v>0</v>
      </c>
      <c r="Y39" s="96">
        <f>$B39*VLOOKUP($A39,Transpose_Avg_cred_adult!$O$1:$AA$52,8,FALSE)</f>
        <v>0.009092375366568928</v>
      </c>
      <c r="Z39" s="96">
        <f>$B39*VLOOKUP($A39,Transpose_Avg_cred_adult!$O$1:$AA$52,9,FALSE)</f>
        <v>0.004499999999999992</v>
      </c>
      <c r="AA39" s="96">
        <f>$B39*VLOOKUP($A39,Transpose_Avg_cred_adult!$O$1:$AA$52,10,FALSE)</f>
        <v>0.0055714285714285805</v>
      </c>
      <c r="AB39" s="96">
        <f>$B39*VLOOKUP($A39,Transpose_Avg_cred_adult!$O$1:$AA$52,11,FALSE)</f>
        <v>0.01794886363636362</v>
      </c>
      <c r="AC39" s="96">
        <f>$B39*VLOOKUP($A39,Transpose_Avg_cred_adult!$O$1:$AA$52,12,FALSE)</f>
        <v>0.0055714285714285805</v>
      </c>
      <c r="AD39" s="96">
        <f>$B39*VLOOKUP($A39,Transpose_Avg_cred_adult!$O$1:$AA$52,13,FALSE)</f>
        <v>0.03899999999999996</v>
      </c>
    </row>
    <row r="40" spans="1:30" ht="15">
      <c r="A40" s="165" t="s">
        <v>321</v>
      </c>
      <c r="B40" s="166">
        <v>0.0209</v>
      </c>
      <c r="C40" s="93"/>
      <c r="D40" s="93"/>
      <c r="E40" s="96">
        <f>$B40*VLOOKUP($A40,Transpose_Avg_cred_adult!$A$1:$M$52,2,FALSE)</f>
        <v>0.0015727260032428198</v>
      </c>
      <c r="F40" s="96">
        <f>$B40*VLOOKUP($A40,Transpose_Avg_cred_adult!$A$1:$M$52,3,FALSE)</f>
        <v>0.004676547205839277</v>
      </c>
      <c r="G40" s="96">
        <f>$B40*VLOOKUP($A40,Transpose_Avg_cred_adult!$A$1:$M$52,4,FALSE)</f>
        <v>0.0010673836452122986</v>
      </c>
      <c r="H40" s="96">
        <f>$B40*VLOOKUP($A40,Transpose_Avg_cred_adult!$A$1:$M$52,5,FALSE)</f>
        <v>0.003264813570596922</v>
      </c>
      <c r="I40" s="96">
        <f>$B40*VLOOKUP($A40,Transpose_Avg_cred_adult!$A$1:$M$52,6,FALSE)</f>
        <v>0.0016431050957803393</v>
      </c>
      <c r="J40" s="96">
        <f>$B40*VLOOKUP($A40,Transpose_Avg_cred_adult!$A$1:$M$52,7,FALSE)</f>
        <v>0.0020318493477899623</v>
      </c>
      <c r="K40" s="96">
        <f>$B40*VLOOKUP($A40,Transpose_Avg_cred_adult!$A$1:$M$52,8,FALSE)</f>
        <v>0.0014359463844066409</v>
      </c>
      <c r="L40" s="96">
        <f>$B40*VLOOKUP($A40,Transpose_Avg_cred_adult!$A$1:$M$52,9,FALSE)</f>
        <v>0.0019406236914274826</v>
      </c>
      <c r="M40" s="96">
        <f>$B40*VLOOKUP($A40,Transpose_Avg_cred_adult!$A$1:$M$52,10,FALSE)</f>
        <v>0.0026339887636250793</v>
      </c>
      <c r="N40" s="96">
        <f>$B40*VLOOKUP($A40,Transpose_Avg_cred_adult!$A$1:$M$52,11,FALSE)</f>
        <v>0.00226572541463167</v>
      </c>
      <c r="O40" s="96">
        <f>$B40*VLOOKUP($A40,Transpose_Avg_cred_adult!$A$1:$M$52,12,FALSE)</f>
        <v>0.0030009393041978195</v>
      </c>
      <c r="P40" s="96">
        <f>$B40*VLOOKUP($A40,Transpose_Avg_cred_adult!$A$1:$M$52,13,FALSE)</f>
        <v>0.002025154651203057</v>
      </c>
      <c r="Q40" s="96"/>
      <c r="R40" s="96"/>
      <c r="S40" s="96">
        <f>$B40*VLOOKUP($A40,Transpose_Avg_cred_adult!$O$1:$AA$52,2,FALSE)</f>
        <v>0.0023169834318770444</v>
      </c>
      <c r="T40" s="96">
        <f>$B40*VLOOKUP($A40,Transpose_Avg_cred_adult!$O$1:$AA$52,3,FALSE)</f>
        <v>0.0026322009831996943</v>
      </c>
      <c r="U40" s="96">
        <f>$B40*VLOOKUP($A40,Transpose_Avg_cred_adult!$O$1:$AA$52,4,FALSE)</f>
        <v>6.057971014492751E-4</v>
      </c>
      <c r="V40" s="96">
        <f>$B40*VLOOKUP($A40,Transpose_Avg_cred_adult!$O$1:$AA$52,5,FALSE)</f>
        <v>0.0012666666666666664</v>
      </c>
      <c r="W40" s="96">
        <f>$B40*VLOOKUP($A40,Transpose_Avg_cred_adult!$O$1:$AA$52,6,FALSE)</f>
        <v>0.0017345126456379657</v>
      </c>
      <c r="X40" s="96">
        <f>$B40*VLOOKUP($A40,Transpose_Avg_cred_adult!$O$1:$AA$52,7,FALSE)</f>
        <v>6.333333333333332E-4</v>
      </c>
      <c r="Y40" s="96">
        <f>$B40*VLOOKUP($A40,Transpose_Avg_cred_adult!$O$1:$AA$52,8,FALSE)</f>
        <v>0.0016558602150537633</v>
      </c>
      <c r="Z40" s="96">
        <f>$B40*VLOOKUP($A40,Transpose_Avg_cred_adult!$O$1:$AA$52,9,FALSE)</f>
        <v>0.004287936404461824</v>
      </c>
      <c r="AA40" s="96">
        <f>$B40*VLOOKUP($A40,Transpose_Avg_cred_adult!$O$1:$AA$52,10,FALSE)</f>
        <v>0.002390522875816988</v>
      </c>
      <c r="AB40" s="96">
        <f>$B40*VLOOKUP($A40,Transpose_Avg_cred_adult!$O$1:$AA$52,11,FALSE)</f>
        <v>0.002287916666666667</v>
      </c>
      <c r="AC40" s="96">
        <f>$B40*VLOOKUP($A40,Transpose_Avg_cred_adult!$O$1:$AA$52,12,FALSE)</f>
        <v>0.00481904761904762</v>
      </c>
      <c r="AD40" s="96">
        <f>$B40*VLOOKUP($A40,Transpose_Avg_cred_adult!$O$1:$AA$52,13,FALSE)</f>
        <v>0.0016285714285714282</v>
      </c>
    </row>
    <row r="41" spans="1:30" ht="15">
      <c r="A41" s="165" t="s">
        <v>332</v>
      </c>
      <c r="B41" s="166">
        <v>0.945</v>
      </c>
      <c r="C41" s="93"/>
      <c r="D41" s="93"/>
      <c r="E41" s="96">
        <f>$B41*VLOOKUP($A41,Transpose_Avg_cred_adult!$A$1:$M$52,2,FALSE)</f>
        <v>0.007173630895323639</v>
      </c>
      <c r="F41" s="96">
        <f>$B41*VLOOKUP($A41,Transpose_Avg_cred_adult!$A$1:$M$52,3,FALSE)</f>
        <v>0.005113048339217357</v>
      </c>
      <c r="G41" s="96">
        <f>$B41*VLOOKUP($A41,Transpose_Avg_cred_adult!$A$1:$M$52,4,FALSE)</f>
        <v>7.03125E-4</v>
      </c>
      <c r="H41" s="96">
        <f>$B41*VLOOKUP($A41,Transpose_Avg_cred_adult!$A$1:$M$52,5,FALSE)</f>
        <v>0.002178335977678079</v>
      </c>
      <c r="I41" s="96">
        <f>$B41*VLOOKUP($A41,Transpose_Avg_cred_adult!$A$1:$M$52,6,FALSE)</f>
        <v>0.00557494785487389</v>
      </c>
      <c r="J41" s="96">
        <f>$B41*VLOOKUP($A41,Transpose_Avg_cred_adult!$A$1:$M$52,7,FALSE)</f>
        <v>0</v>
      </c>
      <c r="K41" s="96">
        <f>$B41*VLOOKUP($A41,Transpose_Avg_cred_adult!$A$1:$M$52,8,FALSE)</f>
        <v>0.005667535909712722</v>
      </c>
      <c r="L41" s="96">
        <f>$B41*VLOOKUP($A41,Transpose_Avg_cred_adult!$A$1:$M$52,9,FALSE)</f>
        <v>0.009845294981387765</v>
      </c>
      <c r="M41" s="96">
        <f>$B41*VLOOKUP($A41,Transpose_Avg_cred_adult!$A$1:$M$52,10,FALSE)</f>
        <v>0.003515697809878848</v>
      </c>
      <c r="N41" s="96">
        <f>$B41*VLOOKUP($A41,Transpose_Avg_cred_adult!$A$1:$M$52,11,FALSE)</f>
        <v>0.002460937500000003</v>
      </c>
      <c r="O41" s="96">
        <f>$B41*VLOOKUP($A41,Transpose_Avg_cred_adult!$A$1:$M$52,12,FALSE)</f>
        <v>0.00920521232476831</v>
      </c>
      <c r="P41" s="96">
        <f>$B41*VLOOKUP($A41,Transpose_Avg_cred_adult!$A$1:$M$52,13,FALSE)</f>
        <v>0</v>
      </c>
      <c r="Q41" s="96"/>
      <c r="R41" s="96"/>
      <c r="S41" s="96">
        <f>$B41*VLOOKUP($A41,Transpose_Avg_cred_adult!$O$1:$AA$52,2,FALSE)</f>
        <v>0.012992435971159332</v>
      </c>
      <c r="T41" s="96">
        <f>$B41*VLOOKUP($A41,Transpose_Avg_cred_adult!$O$1:$AA$52,3,FALSE)</f>
        <v>0.006494845360824746</v>
      </c>
      <c r="U41" s="96">
        <f>$B41*VLOOKUP($A41,Transpose_Avg_cred_adult!$O$1:$AA$52,4,FALSE)</f>
        <v>0</v>
      </c>
      <c r="V41" s="96">
        <f>$B41*VLOOKUP($A41,Transpose_Avg_cred_adult!$O$1:$AA$52,5,FALSE)</f>
        <v>0</v>
      </c>
      <c r="W41" s="96">
        <f>$B41*VLOOKUP($A41,Transpose_Avg_cred_adult!$O$1:$AA$52,6,FALSE)</f>
        <v>0</v>
      </c>
      <c r="X41" s="96">
        <f>$B41*VLOOKUP($A41,Transpose_Avg_cred_adult!$O$1:$AA$52,7,FALSE)</f>
        <v>0</v>
      </c>
      <c r="Y41" s="96">
        <f>$B41*VLOOKUP($A41,Transpose_Avg_cred_adult!$O$1:$AA$52,8,FALSE)</f>
        <v>0</v>
      </c>
      <c r="Z41" s="96">
        <f>$B41*VLOOKUP($A41,Transpose_Avg_cred_adult!$O$1:$AA$52,9,FALSE)</f>
        <v>0.005338983050847454</v>
      </c>
      <c r="AA41" s="96">
        <f>$B41*VLOOKUP($A41,Transpose_Avg_cred_adult!$O$1:$AA$52,10,FALSE)</f>
        <v>0</v>
      </c>
      <c r="AB41" s="96">
        <f>$B41*VLOOKUP($A41,Transpose_Avg_cred_adult!$O$1:$AA$52,11,FALSE)</f>
        <v>0.01575000000000003</v>
      </c>
      <c r="AC41" s="96">
        <f>$B41*VLOOKUP($A41,Transpose_Avg_cred_adult!$O$1:$AA$52,12,FALSE)</f>
        <v>0</v>
      </c>
      <c r="AD41" s="96">
        <f>$B41*VLOOKUP($A41,Transpose_Avg_cred_adult!$O$1:$AA$52,13,FALSE)</f>
        <v>0</v>
      </c>
    </row>
    <row r="42" spans="1:30" ht="15">
      <c r="A42" s="165" t="s">
        <v>292</v>
      </c>
      <c r="B42" s="166">
        <v>-0.0555</v>
      </c>
      <c r="C42" s="93"/>
      <c r="D42" s="93"/>
      <c r="E42" s="96">
        <f>$B42*VLOOKUP($A42,Transpose_Avg_cred_adult!$A$1:$M$52,2,FALSE)</f>
        <v>-0.0029984036875000016</v>
      </c>
      <c r="F42" s="96">
        <f>$B42*VLOOKUP($A42,Transpose_Avg_cred_adult!$A$1:$M$52,3,FALSE)</f>
        <v>-0.0021069141250000018</v>
      </c>
      <c r="G42" s="96">
        <f>$B42*VLOOKUP($A42,Transpose_Avg_cred_adult!$A$1:$M$52,4,FALSE)</f>
        <v>-0.002048715437500002</v>
      </c>
      <c r="H42" s="96">
        <f>$B42*VLOOKUP($A42,Transpose_Avg_cred_adult!$A$1:$M$52,5,FALSE)</f>
        <v>-0.00215514825</v>
      </c>
      <c r="I42" s="96">
        <f>$B42*VLOOKUP($A42,Transpose_Avg_cred_adult!$A$1:$M$52,6,FALSE)</f>
        <v>-0.0017563321874999999</v>
      </c>
      <c r="J42" s="96">
        <f>$B42*VLOOKUP($A42,Transpose_Avg_cred_adult!$A$1:$M$52,7,FALSE)</f>
        <v>-0.0022919071875</v>
      </c>
      <c r="K42" s="96">
        <f>$B42*VLOOKUP($A42,Transpose_Avg_cred_adult!$A$1:$M$52,8,FALSE)</f>
        <v>-0.002475027124999998</v>
      </c>
      <c r="L42" s="96">
        <f>$B42*VLOOKUP($A42,Transpose_Avg_cred_adult!$A$1:$M$52,9,FALSE)</f>
        <v>-0.002080357375000002</v>
      </c>
      <c r="M42" s="96">
        <f>$B42*VLOOKUP($A42,Transpose_Avg_cred_adult!$A$1:$M$52,10,FALSE)</f>
        <v>-0.0020139215625000003</v>
      </c>
      <c r="N42" s="96">
        <f>$B42*VLOOKUP($A42,Transpose_Avg_cred_adult!$A$1:$M$52,11,FALSE)</f>
        <v>-0.002102175812500002</v>
      </c>
      <c r="O42" s="96">
        <f>$B42*VLOOKUP($A42,Transpose_Avg_cred_adult!$A$1:$M$52,12,FALSE)</f>
        <v>-0.001934935812499998</v>
      </c>
      <c r="P42" s="96">
        <f>$B42*VLOOKUP($A42,Transpose_Avg_cred_adult!$A$1:$M$52,13,FALSE)</f>
        <v>-0.0023680485625000016</v>
      </c>
      <c r="Q42" s="96"/>
      <c r="R42" s="96"/>
      <c r="S42" s="96">
        <f>$B42*VLOOKUP($A42,Transpose_Avg_cred_adult!$O$1:$AA$52,2,FALSE)</f>
        <v>-0.002529116500000002</v>
      </c>
      <c r="T42" s="96">
        <f>$B42*VLOOKUP($A42,Transpose_Avg_cred_adult!$O$1:$AA$52,3,FALSE)</f>
        <v>-0.002148719500000002</v>
      </c>
      <c r="U42" s="96">
        <f>$B42*VLOOKUP($A42,Transpose_Avg_cred_adult!$O$1:$AA$52,4,FALSE)</f>
        <v>-0.0017392405000000019</v>
      </c>
      <c r="V42" s="96">
        <f>$B42*VLOOKUP($A42,Transpose_Avg_cred_adult!$O$1:$AA$52,5,FALSE)</f>
        <v>-0.0018656880000000001</v>
      </c>
      <c r="W42" s="96">
        <f>$B42*VLOOKUP($A42,Transpose_Avg_cred_adult!$O$1:$AA$52,6,FALSE)</f>
        <v>-0.0015379420000000018</v>
      </c>
      <c r="X42" s="96">
        <f>$B42*VLOOKUP($A42,Transpose_Avg_cred_adult!$O$1:$AA$52,7,FALSE)</f>
        <v>-0.002010727999999998</v>
      </c>
      <c r="Y42" s="96">
        <f>$B42*VLOOKUP($A42,Transpose_Avg_cred_adult!$O$1:$AA$52,8,FALSE)</f>
        <v>-0.002041271500000002</v>
      </c>
      <c r="Z42" s="96">
        <f>$B42*VLOOKUP($A42,Transpose_Avg_cred_adult!$O$1:$AA$52,9,FALSE)</f>
        <v>-0.0018754560000000002</v>
      </c>
      <c r="AA42" s="96">
        <f>$B42*VLOOKUP($A42,Transpose_Avg_cred_adult!$O$1:$AA$52,10,FALSE)</f>
        <v>-0.0016973935000000019</v>
      </c>
      <c r="AB42" s="96">
        <f>$B42*VLOOKUP($A42,Transpose_Avg_cred_adult!$O$1:$AA$52,11,FALSE)</f>
        <v>-0.0016897714999999983</v>
      </c>
      <c r="AC42" s="96">
        <f>$B42*VLOOKUP($A42,Transpose_Avg_cred_adult!$O$1:$AA$52,12,FALSE)</f>
        <v>-0.001654344</v>
      </c>
      <c r="AD42" s="96">
        <f>$B42*VLOOKUP($A42,Transpose_Avg_cred_adult!$O$1:$AA$52,13,FALSE)</f>
        <v>-0.0018426</v>
      </c>
    </row>
    <row r="43" spans="1:30" ht="15">
      <c r="A43" s="165" t="s">
        <v>263</v>
      </c>
      <c r="B43" s="166">
        <v>27.43</v>
      </c>
      <c r="C43" s="93"/>
      <c r="D43" s="93"/>
      <c r="E43" s="96">
        <f>$B43*VLOOKUP($A43,Transpose_Avg_cred_adult!$A$1:$M$52,2,FALSE)</f>
        <v>0.22454198</v>
      </c>
      <c r="F43" s="96">
        <f>$B43*VLOOKUP($A43,Transpose_Avg_cred_adult!$A$1:$M$52,3,FALSE)</f>
        <v>0.11566202375</v>
      </c>
      <c r="G43" s="96">
        <f>$B43*VLOOKUP($A43,Transpose_Avg_cred_adult!$A$1:$M$52,4,FALSE)</f>
        <v>0.18838123958333325</v>
      </c>
      <c r="H43" s="96">
        <f>$B43*VLOOKUP($A43,Transpose_Avg_cred_adult!$A$1:$M$52,5,FALSE)</f>
        <v>0.36453212791666756</v>
      </c>
      <c r="I43" s="96">
        <f>$B43*VLOOKUP($A43,Transpose_Avg_cred_adult!$A$1:$M$52,6,FALSE)</f>
        <v>0.15029125583333322</v>
      </c>
      <c r="J43" s="96">
        <f>$B43*VLOOKUP($A43,Transpose_Avg_cred_adult!$A$1:$M$52,7,FALSE)</f>
        <v>0.3248283458333324</v>
      </c>
      <c r="K43" s="96">
        <f>$B43*VLOOKUP($A43,Transpose_Avg_cred_adult!$A$1:$M$52,8,FALSE)</f>
        <v>0.37480123416666755</v>
      </c>
      <c r="L43" s="96">
        <f>$B43*VLOOKUP($A43,Transpose_Avg_cred_adult!$A$1:$M$52,9,FALSE)</f>
        <v>0.27868994291666754</v>
      </c>
      <c r="M43" s="96">
        <f>$B43*VLOOKUP($A43,Transpose_Avg_cred_adult!$A$1:$M$52,10,FALSE)</f>
        <v>0.2777756095833324</v>
      </c>
      <c r="N43" s="96">
        <f>$B43*VLOOKUP($A43,Transpose_Avg_cred_adult!$A$1:$M$52,11,FALSE)</f>
        <v>0.14375605833333324</v>
      </c>
      <c r="O43" s="96">
        <f>$B43*VLOOKUP($A43,Transpose_Avg_cred_adult!$A$1:$M$52,12,FALSE)</f>
        <v>0.44151327999999995</v>
      </c>
      <c r="P43" s="96">
        <f>$B43*VLOOKUP($A43,Transpose_Avg_cred_adult!$A$1:$M$52,13,FALSE)</f>
        <v>0.030044993333333245</v>
      </c>
      <c r="Q43" s="96"/>
      <c r="R43" s="96"/>
      <c r="S43" s="96">
        <f>$B43*VLOOKUP($A43,Transpose_Avg_cred_adult!$O$1:$AA$52,2,FALSE)</f>
        <v>0.23847642</v>
      </c>
      <c r="T43" s="96">
        <f>$B43*VLOOKUP($A43,Transpose_Avg_cred_adult!$O$1:$AA$52,3,FALSE)</f>
        <v>0.12748549666666675</v>
      </c>
      <c r="U43" s="96">
        <f>$B43*VLOOKUP($A43,Transpose_Avg_cred_adult!$O$1:$AA$52,4,FALSE)</f>
        <v>0.19649023333333324</v>
      </c>
      <c r="V43" s="96">
        <f>$B43*VLOOKUP($A43,Transpose_Avg_cred_adult!$O$1:$AA$52,5,FALSE)</f>
        <v>0.35744033</v>
      </c>
      <c r="W43" s="96">
        <f>$B43*VLOOKUP($A43,Transpose_Avg_cred_adult!$O$1:$AA$52,6,FALSE)</f>
        <v>0.13730543666666678</v>
      </c>
      <c r="X43" s="96">
        <f>$B43*VLOOKUP($A43,Transpose_Avg_cred_adult!$O$1:$AA$52,7,FALSE)</f>
        <v>0.3543041666666676</v>
      </c>
      <c r="Y43" s="96">
        <f>$B43*VLOOKUP($A43,Transpose_Avg_cred_adult!$O$1:$AA$52,8,FALSE)</f>
        <v>0.4159850933333324</v>
      </c>
      <c r="Z43" s="96">
        <f>$B43*VLOOKUP($A43,Transpose_Avg_cred_adult!$O$1:$AA$52,9,FALSE)</f>
        <v>0.24608367333333322</v>
      </c>
      <c r="AA43" s="96">
        <f>$B43*VLOOKUP($A43,Transpose_Avg_cred_adult!$O$1:$AA$52,10,FALSE)</f>
        <v>0.2724987633333332</v>
      </c>
      <c r="AB43" s="96">
        <f>$B43*VLOOKUP($A43,Transpose_Avg_cred_adult!$O$1:$AA$52,11,FALSE)</f>
        <v>0.13430642333333323</v>
      </c>
      <c r="AC43" s="96">
        <f>$B43*VLOOKUP($A43,Transpose_Avg_cred_adult!$O$1:$AA$52,12,FALSE)</f>
        <v>0.43984919333333244</v>
      </c>
      <c r="AD43" s="96">
        <f>$B43*VLOOKUP($A43,Transpose_Avg_cred_adult!$O$1:$AA$52,13,FALSE)</f>
        <v>0.03137077666666676</v>
      </c>
    </row>
    <row r="44" spans="1:30" ht="15">
      <c r="A44" s="165" t="s">
        <v>267</v>
      </c>
      <c r="B44" s="166">
        <v>40.51</v>
      </c>
      <c r="C44" s="93"/>
      <c r="D44" s="93"/>
      <c r="E44" s="96">
        <f>$B44*VLOOKUP($A44,Transpose_Avg_cred_adult!$A$1:$M$52,2,FALSE)</f>
        <v>2.434649312083332</v>
      </c>
      <c r="F44" s="96">
        <f>$B44*VLOOKUP($A44,Transpose_Avg_cred_adult!$A$1:$M$52,3,FALSE)</f>
        <v>1.493515928333332</v>
      </c>
      <c r="G44" s="96">
        <f>$B44*VLOOKUP($A44,Transpose_Avg_cred_adult!$A$1:$M$52,4,FALSE)</f>
        <v>1.8153661904166678</v>
      </c>
      <c r="H44" s="96">
        <f>$B44*VLOOKUP($A44,Transpose_Avg_cred_adult!$A$1:$M$52,5,FALSE)</f>
        <v>1.56771168125</v>
      </c>
      <c r="I44" s="96">
        <f>$B44*VLOOKUP($A44,Transpose_Avg_cred_adult!$A$1:$M$52,6,FALSE)</f>
        <v>2.271571243333332</v>
      </c>
      <c r="J44" s="96">
        <f>$B44*VLOOKUP($A44,Transpose_Avg_cred_adult!$A$1:$M$52,7,FALSE)</f>
        <v>1.52597119</v>
      </c>
      <c r="K44" s="96">
        <f>$B44*VLOOKUP($A44,Transpose_Avg_cred_adult!$A$1:$M$52,8,FALSE)</f>
        <v>1.8425889104166677</v>
      </c>
      <c r="L44" s="96">
        <f>$B44*VLOOKUP($A44,Transpose_Avg_cred_adult!$A$1:$M$52,9,FALSE)</f>
        <v>2.077523279583332</v>
      </c>
      <c r="M44" s="96">
        <f>$B44*VLOOKUP($A44,Transpose_Avg_cred_adult!$A$1:$M$52,10,FALSE)</f>
        <v>1.4734803575</v>
      </c>
      <c r="N44" s="96">
        <f>$B44*VLOOKUP($A44,Transpose_Avg_cred_adult!$A$1:$M$52,11,FALSE)</f>
        <v>1.9504518491666678</v>
      </c>
      <c r="O44" s="96">
        <f>$B44*VLOOKUP($A44,Transpose_Avg_cred_adult!$A$1:$M$52,12,FALSE)</f>
        <v>2.1607527624999996</v>
      </c>
      <c r="P44" s="96">
        <f>$B44*VLOOKUP($A44,Transpose_Avg_cred_adult!$A$1:$M$52,13,FALSE)</f>
        <v>1.984125786666668</v>
      </c>
      <c r="Q44" s="96"/>
      <c r="R44" s="96"/>
      <c r="S44" s="96">
        <f>$B44*VLOOKUP($A44,Transpose_Avg_cred_adult!$O$1:$AA$52,2,FALSE)</f>
        <v>2.48869134</v>
      </c>
      <c r="T44" s="96">
        <f>$B44*VLOOKUP($A44,Transpose_Avg_cred_adult!$O$1:$AA$52,3,FALSE)</f>
        <v>1.6147285999999998</v>
      </c>
      <c r="U44" s="96">
        <f>$B44*VLOOKUP($A44,Transpose_Avg_cred_adult!$O$1:$AA$52,4,FALSE)</f>
        <v>1.937039663333332</v>
      </c>
      <c r="V44" s="96">
        <f>$B44*VLOOKUP($A44,Transpose_Avg_cred_adult!$O$1:$AA$52,5,FALSE)</f>
        <v>1.8073401466666679</v>
      </c>
      <c r="W44" s="96">
        <f>$B44*VLOOKUP($A44,Transpose_Avg_cred_adult!$O$1:$AA$52,6,FALSE)</f>
        <v>2.27479854</v>
      </c>
      <c r="X44" s="96">
        <f>$B44*VLOOKUP($A44,Transpose_Avg_cred_adult!$O$1:$AA$52,7,FALSE)</f>
        <v>1.680408813333332</v>
      </c>
      <c r="Y44" s="96">
        <f>$B44*VLOOKUP($A44,Transpose_Avg_cred_adult!$O$1:$AA$52,8,FALSE)</f>
        <v>2.066604146666668</v>
      </c>
      <c r="Z44" s="96">
        <f>$B44*VLOOKUP($A44,Transpose_Avg_cred_adult!$O$1:$AA$52,9,FALSE)</f>
        <v>2.221743943333332</v>
      </c>
      <c r="AA44" s="96">
        <f>$B44*VLOOKUP($A44,Transpose_Avg_cred_adult!$O$1:$AA$52,10,FALSE)</f>
        <v>1.6156738333333318</v>
      </c>
      <c r="AB44" s="96">
        <f>$B44*VLOOKUP($A44,Transpose_Avg_cred_adult!$O$1:$AA$52,11,FALSE)</f>
        <v>2.16408471</v>
      </c>
      <c r="AC44" s="96">
        <f>$B44*VLOOKUP($A44,Transpose_Avg_cred_adult!$O$1:$AA$52,12,FALSE)</f>
        <v>2.16870285</v>
      </c>
      <c r="AD44" s="96">
        <f>$B44*VLOOKUP($A44,Transpose_Avg_cred_adult!$O$1:$AA$52,13,FALSE)</f>
        <v>2.22055565</v>
      </c>
    </row>
    <row r="45" spans="1:30" ht="15">
      <c r="A45" s="165" t="s">
        <v>271</v>
      </c>
      <c r="B45" s="166">
        <v>33.29</v>
      </c>
      <c r="C45" s="93"/>
      <c r="D45" s="93"/>
      <c r="E45" s="96">
        <f>$B45*VLOOKUP($A45,Transpose_Avg_cred_adult!$A$1:$M$52,2,FALSE)</f>
        <v>4.786046429583344</v>
      </c>
      <c r="F45" s="96">
        <f>$B45*VLOOKUP($A45,Transpose_Avg_cred_adult!$A$1:$M$52,3,FALSE)</f>
        <v>11.173748274583344</v>
      </c>
      <c r="G45" s="96">
        <f>$B45*VLOOKUP($A45,Transpose_Avg_cred_adult!$A$1:$M$52,4,FALSE)</f>
        <v>7.97019609125</v>
      </c>
      <c r="H45" s="96">
        <f>$B45*VLOOKUP($A45,Transpose_Avg_cred_adult!$A$1:$M$52,5,FALSE)</f>
        <v>8.605734094166657</v>
      </c>
      <c r="I45" s="96">
        <f>$B45*VLOOKUP($A45,Transpose_Avg_cred_adult!$A$1:$M$52,6,FALSE)</f>
        <v>2.9608861154166655</v>
      </c>
      <c r="J45" s="96">
        <f>$B45*VLOOKUP($A45,Transpose_Avg_cred_adult!$A$1:$M$52,7,FALSE)</f>
        <v>5.804893815</v>
      </c>
      <c r="K45" s="96">
        <f>$B45*VLOOKUP($A45,Transpose_Avg_cred_adult!$A$1:$M$52,8,FALSE)</f>
        <v>5.2359247154166555</v>
      </c>
      <c r="L45" s="96">
        <f>$B45*VLOOKUP($A45,Transpose_Avg_cred_adult!$A$1:$M$52,9,FALSE)</f>
        <v>4.895392982916656</v>
      </c>
      <c r="M45" s="96">
        <f>$B45*VLOOKUP($A45,Transpose_Avg_cred_adult!$A$1:$M$52,10,FALSE)</f>
        <v>9.842303627916655</v>
      </c>
      <c r="N45" s="96">
        <f>$B45*VLOOKUP($A45,Transpose_Avg_cred_adult!$A$1:$M$52,11,FALSE)</f>
        <v>6.041718875</v>
      </c>
      <c r="O45" s="96">
        <f>$B45*VLOOKUP($A45,Transpose_Avg_cred_adult!$A$1:$M$52,12,FALSE)</f>
        <v>6.880341135833344</v>
      </c>
      <c r="P45" s="96">
        <f>$B45*VLOOKUP($A45,Transpose_Avg_cred_adult!$A$1:$M$52,13,FALSE)</f>
        <v>2.9789833916666657</v>
      </c>
      <c r="Q45" s="96"/>
      <c r="R45" s="96"/>
      <c r="S45" s="96">
        <f>$B45*VLOOKUP($A45,Transpose_Avg_cred_adult!$O$1:$AA$52,2,FALSE)</f>
        <v>4.7351696</v>
      </c>
      <c r="T45" s="96">
        <f>$B45*VLOOKUP($A45,Transpose_Avg_cred_adult!$O$1:$AA$52,3,FALSE)</f>
        <v>10.748164753333345</v>
      </c>
      <c r="U45" s="96">
        <f>$B45*VLOOKUP($A45,Transpose_Avg_cred_adult!$O$1:$AA$52,4,FALSE)</f>
        <v>7.726020876666656</v>
      </c>
      <c r="V45" s="96">
        <f>$B45*VLOOKUP($A45,Transpose_Avg_cred_adult!$O$1:$AA$52,5,FALSE)</f>
        <v>8.352571966666655</v>
      </c>
      <c r="W45" s="96">
        <f>$B45*VLOOKUP($A45,Transpose_Avg_cred_adult!$O$1:$AA$52,6,FALSE)</f>
        <v>2.911998363333334</v>
      </c>
      <c r="X45" s="96">
        <f>$B45*VLOOKUP($A45,Transpose_Avg_cred_adult!$O$1:$AA$52,7,FALSE)</f>
        <v>5.8011597866666555</v>
      </c>
      <c r="Y45" s="96">
        <f>$B45*VLOOKUP($A45,Transpose_Avg_cred_adult!$O$1:$AA$52,8,FALSE)</f>
        <v>5.16547614</v>
      </c>
      <c r="Z45" s="96">
        <f>$B45*VLOOKUP($A45,Transpose_Avg_cred_adult!$O$1:$AA$52,9,FALSE)</f>
        <v>5.13278536</v>
      </c>
      <c r="AA45" s="96">
        <f>$B45*VLOOKUP($A45,Transpose_Avg_cred_adult!$O$1:$AA$52,10,FALSE)</f>
        <v>9.763402166666655</v>
      </c>
      <c r="AB45" s="96">
        <f>$B45*VLOOKUP($A45,Transpose_Avg_cred_adult!$O$1:$AA$52,11,FALSE)</f>
        <v>5.56851817</v>
      </c>
      <c r="AC45" s="96">
        <f>$B45*VLOOKUP($A45,Transpose_Avg_cred_adult!$O$1:$AA$52,12,FALSE)</f>
        <v>6.942407566666655</v>
      </c>
      <c r="AD45" s="96">
        <f>$B45*VLOOKUP($A45,Transpose_Avg_cred_adult!$O$1:$AA$52,13,FALSE)</f>
        <v>3.0282692366666657</v>
      </c>
    </row>
    <row r="46" spans="1:30" ht="15">
      <c r="A46" s="165" t="s">
        <v>291</v>
      </c>
      <c r="B46" s="166">
        <v>25.99</v>
      </c>
      <c r="C46" s="93"/>
      <c r="D46" s="93"/>
      <c r="E46" s="96">
        <f>$B46*VLOOKUP($A46,Transpose_Avg_cred_adult!$A$1:$M$52,2,FALSE)</f>
        <v>5.514546287916675</v>
      </c>
      <c r="F46" s="96">
        <f>$B46*VLOOKUP($A46,Transpose_Avg_cred_adult!$A$1:$M$52,3,FALSE)</f>
        <v>4.367380175416675</v>
      </c>
      <c r="G46" s="96">
        <f>$B46*VLOOKUP($A46,Transpose_Avg_cred_adult!$A$1:$M$52,4,FALSE)</f>
        <v>5.1122265024999995</v>
      </c>
      <c r="H46" s="96">
        <f>$B46*VLOOKUP($A46,Transpose_Avg_cred_adult!$A$1:$M$52,5,FALSE)</f>
        <v>4.340818395416675</v>
      </c>
      <c r="I46" s="96">
        <f>$B46*VLOOKUP($A46,Transpose_Avg_cred_adult!$A$1:$M$52,6,FALSE)</f>
        <v>6.890272792083325</v>
      </c>
      <c r="J46" s="96">
        <f>$B46*VLOOKUP($A46,Transpose_Avg_cred_adult!$A$1:$M$52,7,FALSE)</f>
        <v>4.847240042916675</v>
      </c>
      <c r="K46" s="96">
        <f>$B46*VLOOKUP($A46,Transpose_Avg_cred_adult!$A$1:$M$52,8,FALSE)</f>
        <v>5.3312323204166745</v>
      </c>
      <c r="L46" s="96">
        <f>$B46*VLOOKUP($A46,Transpose_Avg_cred_adult!$A$1:$M$52,9,FALSE)</f>
        <v>4.150448142916675</v>
      </c>
      <c r="M46" s="96">
        <f>$B46*VLOOKUP($A46,Transpose_Avg_cred_adult!$A$1:$M$52,10,FALSE)</f>
        <v>4.91343224125</v>
      </c>
      <c r="N46" s="96">
        <f>$B46*VLOOKUP($A46,Transpose_Avg_cred_adult!$A$1:$M$52,11,FALSE)</f>
        <v>6.2025394899999995</v>
      </c>
      <c r="O46" s="96">
        <f>$B46*VLOOKUP($A46,Transpose_Avg_cred_adult!$A$1:$M$52,12,FALSE)</f>
        <v>5.205181903333324</v>
      </c>
      <c r="P46" s="96">
        <f>$B46*VLOOKUP($A46,Transpose_Avg_cred_adult!$A$1:$M$52,13,FALSE)</f>
        <v>5.1699113075</v>
      </c>
      <c r="Q46" s="96"/>
      <c r="R46" s="96"/>
      <c r="S46" s="96">
        <f>$B46*VLOOKUP($A46,Transpose_Avg_cred_adult!$O$1:$AA$52,2,FALSE)</f>
        <v>5.461434639999999</v>
      </c>
      <c r="T46" s="96">
        <f>$B46*VLOOKUP($A46,Transpose_Avg_cred_adult!$O$1:$AA$52,3,FALSE)</f>
        <v>4.458497866666676</v>
      </c>
      <c r="U46" s="96">
        <f>$B46*VLOOKUP($A46,Transpose_Avg_cred_adult!$O$1:$AA$52,4,FALSE)</f>
        <v>5.243032006666676</v>
      </c>
      <c r="V46" s="96">
        <f>$B46*VLOOKUP($A46,Transpose_Avg_cred_adult!$O$1:$AA$52,5,FALSE)</f>
        <v>4.296129673333324</v>
      </c>
      <c r="W46" s="96">
        <f>$B46*VLOOKUP($A46,Transpose_Avg_cred_adult!$O$1:$AA$52,6,FALSE)</f>
        <v>6.973749423333325</v>
      </c>
      <c r="X46" s="96">
        <f>$B46*VLOOKUP($A46,Transpose_Avg_cred_adult!$O$1:$AA$52,7,FALSE)</f>
        <v>4.809674746666675</v>
      </c>
      <c r="Y46" s="96">
        <f>$B46*VLOOKUP($A46,Transpose_Avg_cred_adult!$O$1:$AA$52,8,FALSE)</f>
        <v>5.3815760333333245</v>
      </c>
      <c r="Z46" s="96">
        <f>$B46*VLOOKUP($A46,Transpose_Avg_cred_adult!$O$1:$AA$52,9,FALSE)</f>
        <v>4.0588756266666755</v>
      </c>
      <c r="AA46" s="96">
        <f>$B46*VLOOKUP($A46,Transpose_Avg_cred_adult!$O$1:$AA$52,10,FALSE)</f>
        <v>4.970856063333325</v>
      </c>
      <c r="AB46" s="96">
        <f>$B46*VLOOKUP($A46,Transpose_Avg_cred_adult!$O$1:$AA$52,11,FALSE)</f>
        <v>6.5030965133333245</v>
      </c>
      <c r="AC46" s="96">
        <f>$B46*VLOOKUP($A46,Transpose_Avg_cred_adult!$O$1:$AA$52,12,FALSE)</f>
        <v>5.103595656666675</v>
      </c>
      <c r="AD46" s="96">
        <f>$B46*VLOOKUP($A46,Transpose_Avg_cred_adult!$O$1:$AA$52,13,FALSE)</f>
        <v>5.026145456666676</v>
      </c>
    </row>
    <row r="47" spans="1:30" ht="15">
      <c r="A47" s="165" t="s">
        <v>275</v>
      </c>
      <c r="B47" s="166">
        <v>-41.08</v>
      </c>
      <c r="C47" s="93"/>
      <c r="D47" s="93"/>
      <c r="E47" s="96">
        <f>$B47*VLOOKUP($A47,Transpose_Avg_cred_adult!$A$1:$M$52,2,FALSE)</f>
        <v>-0.3657266816666668</v>
      </c>
      <c r="F47" s="96">
        <f>$B47*VLOOKUP($A47,Transpose_Avg_cred_adult!$A$1:$M$52,3,FALSE)</f>
        <v>-0.3549654333333332</v>
      </c>
      <c r="G47" s="96">
        <f>$B47*VLOOKUP($A47,Transpose_Avg_cred_adult!$A$1:$M$52,4,FALSE)</f>
        <v>-0.491888496666668</v>
      </c>
      <c r="H47" s="96">
        <f>$B47*VLOOKUP($A47,Transpose_Avg_cred_adult!$A$1:$M$52,5,FALSE)</f>
        <v>-0.36919623</v>
      </c>
      <c r="I47" s="96">
        <f>$B47*VLOOKUP($A47,Transpose_Avg_cred_adult!$A$1:$M$52,6,FALSE)</f>
        <v>-0.478588846666668</v>
      </c>
      <c r="J47" s="96">
        <f>$B47*VLOOKUP($A47,Transpose_Avg_cred_adult!$A$1:$M$52,7,FALSE)</f>
        <v>-0.37814995833333315</v>
      </c>
      <c r="K47" s="96">
        <f>$B47*VLOOKUP($A47,Transpose_Avg_cred_adult!$A$1:$M$52,8,FALSE)</f>
        <v>-0.42226987833333196</v>
      </c>
      <c r="L47" s="96">
        <f>$B47*VLOOKUP($A47,Transpose_Avg_cred_adult!$A$1:$M$52,9,FALSE)</f>
        <v>-0.5209423266666681</v>
      </c>
      <c r="M47" s="96">
        <f>$B47*VLOOKUP($A47,Transpose_Avg_cred_adult!$A$1:$M$52,10,FALSE)</f>
        <v>-0.30627194</v>
      </c>
      <c r="N47" s="96">
        <f>$B47*VLOOKUP($A47,Transpose_Avg_cred_adult!$A$1:$M$52,11,FALSE)</f>
        <v>-0.25478843</v>
      </c>
      <c r="O47" s="96">
        <f>$B47*VLOOKUP($A47,Transpose_Avg_cred_adult!$A$1:$M$52,12,FALSE)</f>
        <v>-0.433881825</v>
      </c>
      <c r="P47" s="96">
        <f>$B47*VLOOKUP($A47,Transpose_Avg_cred_adult!$A$1:$M$52,13,FALSE)</f>
        <v>-0.6130522449999999</v>
      </c>
      <c r="Q47" s="96"/>
      <c r="R47" s="96"/>
      <c r="S47" s="96">
        <f>$B47*VLOOKUP($A47,Transpose_Avg_cred_adult!$O$1:$AA$52,2,FALSE)</f>
        <v>-0.3504260933333332</v>
      </c>
      <c r="T47" s="96">
        <f>$B47*VLOOKUP($A47,Transpose_Avg_cred_adult!$O$1:$AA$52,3,FALSE)</f>
        <v>-0.3511381466666668</v>
      </c>
      <c r="U47" s="96">
        <f>$B47*VLOOKUP($A47,Transpose_Avg_cred_adult!$O$1:$AA$52,4,FALSE)</f>
        <v>-0.40754098666666677</v>
      </c>
      <c r="V47" s="96">
        <f>$B47*VLOOKUP($A47,Transpose_Avg_cred_adult!$O$1:$AA$52,5,FALSE)</f>
        <v>-0.35465733333333316</v>
      </c>
      <c r="W47" s="96">
        <f>$B47*VLOOKUP($A47,Transpose_Avg_cred_adult!$O$1:$AA$52,6,FALSE)</f>
        <v>-0.36733736</v>
      </c>
      <c r="X47" s="96">
        <f>$B47*VLOOKUP($A47,Transpose_Avg_cred_adult!$O$1:$AA$52,7,FALSE)</f>
        <v>-0.3509327466666668</v>
      </c>
      <c r="Y47" s="96">
        <f>$B47*VLOOKUP($A47,Transpose_Avg_cred_adult!$O$1:$AA$52,8,FALSE)</f>
        <v>-0.45079822666666797</v>
      </c>
      <c r="Z47" s="96">
        <f>$B47*VLOOKUP($A47,Transpose_Avg_cred_adult!$O$1:$AA$52,9,FALSE)</f>
        <v>-0.427615413333332</v>
      </c>
      <c r="AA47" s="96">
        <f>$B47*VLOOKUP($A47,Transpose_Avg_cred_adult!$O$1:$AA$52,10,FALSE)</f>
        <v>-0.2727164266666668</v>
      </c>
      <c r="AB47" s="96">
        <f>$B47*VLOOKUP($A47,Transpose_Avg_cred_adult!$O$1:$AA$52,11,FALSE)</f>
        <v>-0.22956873333333316</v>
      </c>
      <c r="AC47" s="96">
        <f>$B47*VLOOKUP($A47,Transpose_Avg_cred_adult!$O$1:$AA$52,12,FALSE)</f>
        <v>-0.42143972</v>
      </c>
      <c r="AD47" s="96">
        <f>$B47*VLOOKUP($A47,Transpose_Avg_cred_adult!$O$1:$AA$52,13,FALSE)</f>
        <v>-0.534026306666668</v>
      </c>
    </row>
    <row r="48" spans="1:30" ht="15">
      <c r="A48" s="165" t="s">
        <v>279</v>
      </c>
      <c r="B48" s="166">
        <v>27.24</v>
      </c>
      <c r="C48" s="93"/>
      <c r="D48" s="93"/>
      <c r="E48" s="96">
        <f>$B48*VLOOKUP($A48,Transpose_Avg_cred_adult!$A$1:$M$52,2,FALSE)</f>
        <v>0.8899081000000009</v>
      </c>
      <c r="F48" s="96">
        <f>$B48*VLOOKUP($A48,Transpose_Avg_cred_adult!$A$1:$M$52,3,FALSE)</f>
        <v>0.8214562499999999</v>
      </c>
      <c r="G48" s="96">
        <f>$B48*VLOOKUP($A48,Transpose_Avg_cred_adult!$A$1:$M$52,4,FALSE)</f>
        <v>1.1736535600000009</v>
      </c>
      <c r="H48" s="96">
        <f>$B48*VLOOKUP($A48,Transpose_Avg_cred_adult!$A$1:$M$52,5,FALSE)</f>
        <v>0.8777034450000001</v>
      </c>
      <c r="I48" s="96">
        <f>$B48*VLOOKUP($A48,Transpose_Avg_cred_adult!$A$1:$M$52,6,FALSE)</f>
        <v>1.800515194999999</v>
      </c>
      <c r="J48" s="96">
        <f>$B48*VLOOKUP($A48,Transpose_Avg_cred_adult!$A$1:$M$52,7,FALSE)</f>
        <v>1.035993949999999</v>
      </c>
      <c r="K48" s="96">
        <f>$B48*VLOOKUP($A48,Transpose_Avg_cred_adult!$A$1:$M$52,8,FALSE)</f>
        <v>0.9987693550000007</v>
      </c>
      <c r="L48" s="96">
        <f>$B48*VLOOKUP($A48,Transpose_Avg_cred_adult!$A$1:$M$52,9,FALSE)</f>
        <v>0.9155783950000009</v>
      </c>
      <c r="M48" s="96">
        <f>$B48*VLOOKUP($A48,Transpose_Avg_cred_adult!$A$1:$M$52,10,FALSE)</f>
        <v>0.7124814949999991</v>
      </c>
      <c r="N48" s="96">
        <f>$B48*VLOOKUP($A48,Transpose_Avg_cred_adult!$A$1:$M$52,11,FALSE)</f>
        <v>1.0959957250000008</v>
      </c>
      <c r="O48" s="96">
        <f>$B48*VLOOKUP($A48,Transpose_Avg_cred_adult!$A$1:$M$52,12,FALSE)</f>
        <v>0.84017694</v>
      </c>
      <c r="P48" s="96">
        <f>$B48*VLOOKUP($A48,Transpose_Avg_cred_adult!$A$1:$M$52,13,FALSE)</f>
        <v>1.683563659999999</v>
      </c>
      <c r="Q48" s="96"/>
      <c r="R48" s="96"/>
      <c r="S48" s="96">
        <f>$B48*VLOOKUP($A48,Transpose_Avg_cred_adult!$O$1:$AA$52,2,FALSE)</f>
        <v>0.887052439999999</v>
      </c>
      <c r="T48" s="96">
        <f>$B48*VLOOKUP($A48,Transpose_Avg_cred_adult!$O$1:$AA$52,3,FALSE)</f>
        <v>0.82450032</v>
      </c>
      <c r="U48" s="96">
        <f>$B48*VLOOKUP($A48,Transpose_Avg_cred_adult!$O$1:$AA$52,4,FALSE)</f>
        <v>1.13367432</v>
      </c>
      <c r="V48" s="96">
        <f>$B48*VLOOKUP($A48,Transpose_Avg_cred_adult!$O$1:$AA$52,5,FALSE)</f>
        <v>0.8513498800000009</v>
      </c>
      <c r="W48" s="96">
        <f>$B48*VLOOKUP($A48,Transpose_Avg_cred_adult!$O$1:$AA$52,6,FALSE)</f>
        <v>1.7272883999999997</v>
      </c>
      <c r="X48" s="96">
        <f>$B48*VLOOKUP($A48,Transpose_Avg_cred_adult!$O$1:$AA$52,7,FALSE)</f>
        <v>0.9639963599999999</v>
      </c>
      <c r="Y48" s="96">
        <f>$B48*VLOOKUP($A48,Transpose_Avg_cred_adult!$O$1:$AA$52,8,FALSE)</f>
        <v>0.96889956</v>
      </c>
      <c r="Z48" s="96">
        <f>$B48*VLOOKUP($A48,Transpose_Avg_cred_adult!$O$1:$AA$52,9,FALSE)</f>
        <v>0.8632900799999998</v>
      </c>
      <c r="AA48" s="96">
        <f>$B48*VLOOKUP($A48,Transpose_Avg_cred_adult!$O$1:$AA$52,10,FALSE)</f>
        <v>0.70328232</v>
      </c>
      <c r="AB48" s="96">
        <f>$B48*VLOOKUP($A48,Transpose_Avg_cred_adult!$O$1:$AA$52,11,FALSE)</f>
        <v>1.11003</v>
      </c>
      <c r="AC48" s="96">
        <f>$B48*VLOOKUP($A48,Transpose_Avg_cred_adult!$O$1:$AA$52,12,FALSE)</f>
        <v>0.87266064</v>
      </c>
      <c r="AD48" s="96">
        <f>$B48*VLOOKUP($A48,Transpose_Avg_cred_adult!$O$1:$AA$52,13,FALSE)</f>
        <v>1.6097387200000008</v>
      </c>
    </row>
    <row r="49" spans="1:30" ht="15">
      <c r="A49" s="165" t="s">
        <v>282</v>
      </c>
      <c r="B49" s="166">
        <v>20.04</v>
      </c>
      <c r="C49" s="93"/>
      <c r="D49" s="93"/>
      <c r="E49" s="96">
        <f>$B49*VLOOKUP($A49,Transpose_Avg_cred_adult!$A$1:$M$52,2,FALSE)</f>
        <v>1.7257579600000006</v>
      </c>
      <c r="F49" s="96">
        <f>$B49*VLOOKUP($A49,Transpose_Avg_cred_adult!$A$1:$M$52,3,FALSE)</f>
        <v>1.613599924999999</v>
      </c>
      <c r="G49" s="96">
        <f>$B49*VLOOKUP($A49,Transpose_Avg_cred_adult!$A$1:$M$52,4,FALSE)</f>
        <v>1.6111617250000008</v>
      </c>
      <c r="H49" s="96">
        <f>$B49*VLOOKUP($A49,Transpose_Avg_cred_adult!$A$1:$M$52,5,FALSE)</f>
        <v>1.2735762349999993</v>
      </c>
      <c r="I49" s="96">
        <f>$B49*VLOOKUP($A49,Transpose_Avg_cred_adult!$A$1:$M$52,6,FALSE)</f>
        <v>2.637308254999993</v>
      </c>
      <c r="J49" s="96">
        <f>$B49*VLOOKUP($A49,Transpose_Avg_cred_adult!$A$1:$M$52,7,FALSE)</f>
        <v>1.5414951700000006</v>
      </c>
      <c r="K49" s="96">
        <f>$B49*VLOOKUP($A49,Transpose_Avg_cred_adult!$A$1:$M$52,8,FALSE)</f>
        <v>1.1899242649999993</v>
      </c>
      <c r="L49" s="96">
        <f>$B49*VLOOKUP($A49,Transpose_Avg_cred_adult!$A$1:$M$52,9,FALSE)</f>
        <v>1.4584193500000007</v>
      </c>
      <c r="M49" s="96">
        <f>$B49*VLOOKUP($A49,Transpose_Avg_cred_adult!$A$1:$M$52,10,FALSE)</f>
        <v>1.8071003200000004</v>
      </c>
      <c r="N49" s="96">
        <f>$B49*VLOOKUP($A49,Transpose_Avg_cred_adult!$A$1:$M$52,11,FALSE)</f>
        <v>1.5229924049999999</v>
      </c>
      <c r="O49" s="96">
        <f>$B49*VLOOKUP($A49,Transpose_Avg_cred_adult!$A$1:$M$52,12,FALSE)</f>
        <v>2.029453305</v>
      </c>
      <c r="P49" s="96">
        <f>$B49*VLOOKUP($A49,Transpose_Avg_cred_adult!$A$1:$M$52,13,FALSE)</f>
        <v>3.471120049999993</v>
      </c>
      <c r="Q49" s="96"/>
      <c r="R49" s="96"/>
      <c r="S49" s="96">
        <f>$B49*VLOOKUP($A49,Transpose_Avg_cred_adult!$O$1:$AA$52,2,FALSE)</f>
        <v>1.9141206</v>
      </c>
      <c r="T49" s="96">
        <f>$B49*VLOOKUP($A49,Transpose_Avg_cred_adult!$O$1:$AA$52,3,FALSE)</f>
        <v>1.5227327200000007</v>
      </c>
      <c r="U49" s="96">
        <f>$B49*VLOOKUP($A49,Transpose_Avg_cred_adult!$O$1:$AA$52,4,FALSE)</f>
        <v>1.6775818000000005</v>
      </c>
      <c r="V49" s="96">
        <f>$B49*VLOOKUP($A49,Transpose_Avg_cred_adult!$O$1:$AA$52,5,FALSE)</f>
        <v>1.3373694</v>
      </c>
      <c r="W49" s="96">
        <f>$B49*VLOOKUP($A49,Transpose_Avg_cred_adult!$O$1:$AA$52,6,FALSE)</f>
        <v>2.5515462400000066</v>
      </c>
      <c r="X49" s="96">
        <f>$B49*VLOOKUP($A49,Transpose_Avg_cred_adult!$O$1:$AA$52,7,FALSE)</f>
        <v>1.50225852</v>
      </c>
      <c r="Y49" s="96">
        <f>$B49*VLOOKUP($A49,Transpose_Avg_cred_adult!$O$1:$AA$52,8,FALSE)</f>
        <v>1.08969504</v>
      </c>
      <c r="Z49" s="96">
        <f>$B49*VLOOKUP($A49,Transpose_Avg_cred_adult!$O$1:$AA$52,9,FALSE)</f>
        <v>1.4759794000000006</v>
      </c>
      <c r="AA49" s="96">
        <f>$B49*VLOOKUP($A49,Transpose_Avg_cred_adult!$O$1:$AA$52,10,FALSE)</f>
        <v>1.6124851999999994</v>
      </c>
      <c r="AB49" s="96">
        <f>$B49*VLOOKUP($A49,Transpose_Avg_cred_adult!$O$1:$AA$52,11,FALSE)</f>
        <v>1.5182504399999999</v>
      </c>
      <c r="AC49" s="96">
        <f>$B49*VLOOKUP($A49,Transpose_Avg_cred_adult!$O$1:$AA$52,12,FALSE)</f>
        <v>1.9900187599999992</v>
      </c>
      <c r="AD49" s="96">
        <f>$B49*VLOOKUP($A49,Transpose_Avg_cred_adult!$O$1:$AA$52,13,FALSE)</f>
        <v>3.5269264399999933</v>
      </c>
    </row>
    <row r="50" spans="1:30" ht="15">
      <c r="A50" s="165" t="s">
        <v>285</v>
      </c>
      <c r="B50" s="166">
        <v>33.38</v>
      </c>
      <c r="C50" s="93"/>
      <c r="D50" s="93"/>
      <c r="E50" s="96">
        <f>$B50*VLOOKUP($A50,Transpose_Avg_cred_adult!$A$1:$M$52,2,FALSE)</f>
        <v>8.060809634166656</v>
      </c>
      <c r="F50" s="96">
        <f>$B50*VLOOKUP($A50,Transpose_Avg_cred_adult!$A$1:$M$52,3,FALSE)</f>
        <v>6.843626015000001</v>
      </c>
      <c r="G50" s="96">
        <f>$B50*VLOOKUP($A50,Transpose_Avg_cred_adult!$A$1:$M$52,4,FALSE)</f>
        <v>7.536450168333345</v>
      </c>
      <c r="H50" s="96">
        <f>$B50*VLOOKUP($A50,Transpose_Avg_cred_adult!$A$1:$M$52,5,FALSE)</f>
        <v>8.222359098333346</v>
      </c>
      <c r="I50" s="96">
        <f>$B50*VLOOKUP($A50,Transpose_Avg_cred_adult!$A$1:$M$52,6,FALSE)</f>
        <v>6.402384140000001</v>
      </c>
      <c r="J50" s="96">
        <f>$B50*VLOOKUP($A50,Transpose_Avg_cred_adult!$A$1:$M$52,7,FALSE)</f>
        <v>9.902979510833346</v>
      </c>
      <c r="K50" s="96">
        <f>$B50*VLOOKUP($A50,Transpose_Avg_cred_adult!$A$1:$M$52,8,FALSE)</f>
        <v>8.879508376666655</v>
      </c>
      <c r="L50" s="96">
        <f>$B50*VLOOKUP($A50,Transpose_Avg_cred_adult!$A$1:$M$52,9,FALSE)</f>
        <v>9.52640165</v>
      </c>
      <c r="M50" s="96">
        <f>$B50*VLOOKUP($A50,Transpose_Avg_cred_adult!$A$1:$M$52,10,FALSE)</f>
        <v>6.1796282733333445</v>
      </c>
      <c r="N50" s="96">
        <f>$B50*VLOOKUP($A50,Transpose_Avg_cred_adult!$A$1:$M$52,11,FALSE)</f>
        <v>7.1124727075</v>
      </c>
      <c r="O50" s="96">
        <f>$B50*VLOOKUP($A50,Transpose_Avg_cred_adult!$A$1:$M$52,12,FALSE)</f>
        <v>7.533970312500001</v>
      </c>
      <c r="P50" s="96">
        <f>$B50*VLOOKUP($A50,Transpose_Avg_cred_adult!$A$1:$M$52,13,FALSE)</f>
        <v>7.965436020000001</v>
      </c>
      <c r="Q50" s="96"/>
      <c r="R50" s="96"/>
      <c r="S50" s="96">
        <f>$B50*VLOOKUP($A50,Transpose_Avg_cred_adult!$O$1:$AA$52,2,FALSE)</f>
        <v>7.788866946666657</v>
      </c>
      <c r="T50" s="96">
        <f>$B50*VLOOKUP($A50,Transpose_Avg_cred_adult!$O$1:$AA$52,3,FALSE)</f>
        <v>6.8748780400000005</v>
      </c>
      <c r="U50" s="96">
        <f>$B50*VLOOKUP($A50,Transpose_Avg_cred_adult!$O$1:$AA$52,4,FALSE)</f>
        <v>7.417570080000001</v>
      </c>
      <c r="V50" s="96">
        <f>$B50*VLOOKUP($A50,Transpose_Avg_cred_adult!$O$1:$AA$52,5,FALSE)</f>
        <v>8.183385166666657</v>
      </c>
      <c r="W50" s="96">
        <f>$B50*VLOOKUP($A50,Transpose_Avg_cred_adult!$O$1:$AA$52,6,FALSE)</f>
        <v>6.561918286666656</v>
      </c>
      <c r="X50" s="96">
        <f>$B50*VLOOKUP($A50,Transpose_Avg_cred_adult!$O$1:$AA$52,7,FALSE)</f>
        <v>9.80600922</v>
      </c>
      <c r="Y50" s="96">
        <f>$B50*VLOOKUP($A50,Transpose_Avg_cred_adult!$O$1:$AA$52,8,FALSE)</f>
        <v>8.786105573333344</v>
      </c>
      <c r="Z50" s="96">
        <f>$B50*VLOOKUP($A50,Transpose_Avg_cred_adult!$O$1:$AA$52,9,FALSE)</f>
        <v>9.468593053333345</v>
      </c>
      <c r="AA50" s="96">
        <f>$B50*VLOOKUP($A50,Transpose_Avg_cred_adult!$O$1:$AA$52,10,FALSE)</f>
        <v>6.344581106666657</v>
      </c>
      <c r="AB50" s="96">
        <f>$B50*VLOOKUP($A50,Transpose_Avg_cred_adult!$O$1:$AA$52,11,FALSE)</f>
        <v>7.180460813333346</v>
      </c>
      <c r="AC50" s="96">
        <f>$B50*VLOOKUP($A50,Transpose_Avg_cred_adult!$O$1:$AA$52,12,FALSE)</f>
        <v>7.411995620000001</v>
      </c>
      <c r="AD50" s="96">
        <f>$B50*VLOOKUP($A50,Transpose_Avg_cred_adult!$O$1:$AA$52,13,FALSE)</f>
        <v>8.086327253333344</v>
      </c>
    </row>
    <row r="51" spans="1:30" ht="15">
      <c r="A51" s="165" t="s">
        <v>288</v>
      </c>
      <c r="B51" s="166">
        <v>37.48</v>
      </c>
      <c r="C51" s="93"/>
      <c r="D51" s="93"/>
      <c r="E51" s="96">
        <f>$B51*VLOOKUP($A51,Transpose_Avg_cred_adult!$A$1:$M$52,2,FALSE)</f>
        <v>4.589365095</v>
      </c>
      <c r="F51" s="96">
        <f>$B51*VLOOKUP($A51,Transpose_Avg_cred_adult!$A$1:$M$52,3,FALSE)</f>
        <v>2.908193448333332</v>
      </c>
      <c r="G51" s="96">
        <f>$B51*VLOOKUP($A51,Transpose_Avg_cred_adult!$A$1:$M$52,4,FALSE)</f>
        <v>3.407422363333332</v>
      </c>
      <c r="H51" s="96">
        <f>$B51*VLOOKUP($A51,Transpose_Avg_cred_adult!$A$1:$M$52,5,FALSE)</f>
        <v>3.694011621666667</v>
      </c>
      <c r="I51" s="96">
        <f>$B51*VLOOKUP($A51,Transpose_Avg_cred_adult!$A$1:$M$52,6,FALSE)</f>
        <v>4.440802183333321</v>
      </c>
      <c r="J51" s="96">
        <f>$B51*VLOOKUP($A51,Transpose_Avg_cred_adult!$A$1:$M$52,7,FALSE)</f>
        <v>3.7820630733333207</v>
      </c>
      <c r="K51" s="96">
        <f>$B51*VLOOKUP($A51,Transpose_Avg_cred_adult!$A$1:$M$52,8,FALSE)</f>
        <v>4.007883196666679</v>
      </c>
      <c r="L51" s="96">
        <f>$B51*VLOOKUP($A51,Transpose_Avg_cred_adult!$A$1:$M$52,9,FALSE)</f>
        <v>4.548258905</v>
      </c>
      <c r="M51" s="96">
        <f>$B51*VLOOKUP($A51,Transpose_Avg_cred_adult!$A$1:$M$52,10,FALSE)</f>
        <v>3.701695021666668</v>
      </c>
      <c r="N51" s="96">
        <f>$B51*VLOOKUP($A51,Transpose_Avg_cred_adult!$A$1:$M$52,11,FALSE)</f>
        <v>4.39324006333332</v>
      </c>
      <c r="O51" s="96">
        <f>$B51*VLOOKUP($A51,Transpose_Avg_cred_adult!$A$1:$M$52,12,FALSE)</f>
        <v>3.5234417033333316</v>
      </c>
      <c r="P51" s="96">
        <f>$B51*VLOOKUP($A51,Transpose_Avg_cred_adult!$A$1:$M$52,13,FALSE)</f>
        <v>3.3869364199999996</v>
      </c>
      <c r="Q51" s="96"/>
      <c r="R51" s="96"/>
      <c r="S51" s="96">
        <f>$B51*VLOOKUP($A51,Transpose_Avg_cred_adult!$O$1:$AA$52,2,FALSE)</f>
        <v>4.629642039999999</v>
      </c>
      <c r="T51" s="96">
        <f>$B51*VLOOKUP($A51,Transpose_Avg_cred_adult!$O$1:$AA$52,3,FALSE)</f>
        <v>3.2072760399999996</v>
      </c>
      <c r="U51" s="96">
        <f>$B51*VLOOKUP($A51,Transpose_Avg_cred_adult!$O$1:$AA$52,4,FALSE)</f>
        <v>3.4297448266666675</v>
      </c>
      <c r="V51" s="96">
        <f>$B51*VLOOKUP($A51,Transpose_Avg_cred_adult!$O$1:$AA$52,5,FALSE)</f>
        <v>3.8562172533333205</v>
      </c>
      <c r="W51" s="96">
        <f>$B51*VLOOKUP($A51,Transpose_Avg_cred_adult!$O$1:$AA$52,6,FALSE)</f>
        <v>4.498299626666679</v>
      </c>
      <c r="X51" s="96">
        <f>$B51*VLOOKUP($A51,Transpose_Avg_cred_adult!$O$1:$AA$52,7,FALSE)</f>
        <v>3.8152016399999993</v>
      </c>
      <c r="Y51" s="96">
        <f>$B51*VLOOKUP($A51,Transpose_Avg_cred_adult!$O$1:$AA$52,8,FALSE)</f>
        <v>4.084220586666679</v>
      </c>
      <c r="Z51" s="96">
        <f>$B51*VLOOKUP($A51,Transpose_Avg_cred_adult!$O$1:$AA$52,9,FALSE)</f>
        <v>4.646320639999999</v>
      </c>
      <c r="AA51" s="96">
        <f>$B51*VLOOKUP($A51,Transpose_Avg_cred_adult!$O$1:$AA$52,10,FALSE)</f>
        <v>3.7868667599999997</v>
      </c>
      <c r="AB51" s="96">
        <f>$B51*VLOOKUP($A51,Transpose_Avg_cred_adult!$O$1:$AA$52,11,FALSE)</f>
        <v>4.4146692533333205</v>
      </c>
      <c r="AC51" s="96">
        <f>$B51*VLOOKUP($A51,Transpose_Avg_cred_adult!$O$1:$AA$52,12,FALSE)</f>
        <v>3.673514746666668</v>
      </c>
      <c r="AD51" s="96">
        <f>$B51*VLOOKUP($A51,Transpose_Avg_cred_adult!$O$1:$AA$52,13,FALSE)</f>
        <v>3.3978118666666677</v>
      </c>
    </row>
    <row r="52" spans="1:30" ht="15">
      <c r="A52" s="165" t="s">
        <v>289</v>
      </c>
      <c r="B52" s="166">
        <v>4.28</v>
      </c>
      <c r="E52" s="96">
        <f>$B52*VLOOKUP($A52,Transpose_Avg_cred_adult!$A$1:$M$52,2,FALSE)</f>
        <v>0.153688915</v>
      </c>
      <c r="F52" s="96">
        <f>$B52*VLOOKUP($A52,Transpose_Avg_cred_adult!$A$1:$M$52,3,FALSE)</f>
        <v>0.10948329166666652</v>
      </c>
      <c r="G52" s="96">
        <f>$B52*VLOOKUP($A52,Transpose_Avg_cred_adult!$A$1:$M$52,4,FALSE)</f>
        <v>0.125450545</v>
      </c>
      <c r="H52" s="96">
        <f>$B52*VLOOKUP($A52,Transpose_Avg_cred_adult!$A$1:$M$52,5,FALSE)</f>
        <v>0.11387154000000001</v>
      </c>
      <c r="I52" s="96">
        <f>$B52*VLOOKUP($A52,Transpose_Avg_cred_adult!$A$1:$M$52,6,FALSE)</f>
        <v>0.117165</v>
      </c>
      <c r="J52" s="96">
        <f>$B52*VLOOKUP($A52,Transpose_Avg_cred_adult!$A$1:$M$52,7,FALSE)</f>
        <v>0.10832697833333348</v>
      </c>
      <c r="K52" s="96">
        <f>$B52*VLOOKUP($A52,Transpose_Avg_cred_adult!$A$1:$M$52,8,FALSE)</f>
        <v>0.11333190333333348</v>
      </c>
      <c r="L52" s="96">
        <f>$B52*VLOOKUP($A52,Transpose_Avg_cred_adult!$A$1:$M$52,9,FALSE)</f>
        <v>0.10911753</v>
      </c>
      <c r="M52" s="96">
        <f>$B52*VLOOKUP($A52,Transpose_Avg_cred_adult!$A$1:$M$52,10,FALSE)</f>
        <v>0.08249022333333347</v>
      </c>
      <c r="N52" s="96">
        <f>$B52*VLOOKUP($A52,Transpose_Avg_cred_adult!$A$1:$M$52,11,FALSE)</f>
        <v>0.10351715</v>
      </c>
      <c r="O52" s="96">
        <f>$B52*VLOOKUP($A52,Transpose_Avg_cred_adult!$A$1:$M$52,12,FALSE)</f>
        <v>0.12182306666666652</v>
      </c>
      <c r="P52" s="96">
        <f>$B52*VLOOKUP($A52,Transpose_Avg_cred_adult!$A$1:$M$52,13,FALSE)</f>
        <v>0.1397245233333335</v>
      </c>
      <c r="S52" s="96">
        <f>$B52*VLOOKUP($A52,Transpose_Avg_cred_adult!$O$1:$AA$52,2,FALSE)</f>
        <v>0.16648629333333348</v>
      </c>
      <c r="T52" s="96">
        <f>$B52*VLOOKUP($A52,Transpose_Avg_cred_adult!$O$1:$AA$52,3,FALSE)</f>
        <v>0.11487234666666653</v>
      </c>
      <c r="U52" s="96">
        <f>$B52*VLOOKUP($A52,Transpose_Avg_cred_adult!$O$1:$AA$52,4,FALSE)</f>
        <v>0.13307090666666654</v>
      </c>
      <c r="V52" s="96">
        <f>$B52*VLOOKUP($A52,Transpose_Avg_cred_adult!$O$1:$AA$52,5,FALSE)</f>
        <v>0.11498648000000002</v>
      </c>
      <c r="W52" s="96">
        <f>$B52*VLOOKUP($A52,Transpose_Avg_cred_adult!$O$1:$AA$52,6,FALSE)</f>
        <v>0.1212738</v>
      </c>
      <c r="X52" s="96">
        <f>$B52*VLOOKUP($A52,Transpose_Avg_cred_adult!$O$1:$AA$52,7,FALSE)</f>
        <v>0.11835198666666653</v>
      </c>
      <c r="Y52" s="96">
        <f>$B52*VLOOKUP($A52,Transpose_Avg_cred_adult!$O$1:$AA$52,8,FALSE)</f>
        <v>0.12117536000000001</v>
      </c>
      <c r="Z52" s="96">
        <f>$B52*VLOOKUP($A52,Transpose_Avg_cred_adult!$O$1:$AA$52,9,FALSE)</f>
        <v>0.10920134666666652</v>
      </c>
      <c r="AA52" s="96">
        <f>$B52*VLOOKUP($A52,Transpose_Avg_cred_adult!$O$1:$AA$52,10,FALSE)</f>
        <v>0.09055053333333347</v>
      </c>
      <c r="AB52" s="96">
        <f>$B52*VLOOKUP($A52,Transpose_Avg_cred_adult!$O$1:$AA$52,11,FALSE)</f>
        <v>0.10591002666666653</v>
      </c>
      <c r="AC52" s="96">
        <f>$B52*VLOOKUP($A52,Transpose_Avg_cred_adult!$O$1:$AA$52,12,FALSE)</f>
        <v>0.12618010666666654</v>
      </c>
      <c r="AD52" s="96">
        <f>$B52*VLOOKUP($A52,Transpose_Avg_cred_adult!$O$1:$AA$52,13,FALSE)</f>
        <v>0.13767476</v>
      </c>
    </row>
    <row r="53" spans="1:30" ht="15">
      <c r="A53" s="165" t="s">
        <v>290</v>
      </c>
      <c r="B53" s="166">
        <v>24.68</v>
      </c>
      <c r="E53" s="96">
        <f>$B53*VLOOKUP($A53,Transpose_Avg_cred_adult!$A$1:$M$52,2,FALSE)</f>
        <v>1.190455225</v>
      </c>
      <c r="F53" s="96">
        <f>$B53*VLOOKUP($A53,Transpose_Avg_cred_adult!$A$1:$M$52,3,FALSE)</f>
        <v>0.6840010583333341</v>
      </c>
      <c r="G53" s="96">
        <f>$B53*VLOOKUP($A53,Transpose_Avg_cred_adult!$A$1:$M$52,4,FALSE)</f>
        <v>0.807131635</v>
      </c>
      <c r="H53" s="96">
        <f>$B53*VLOOKUP($A53,Transpose_Avg_cred_adult!$A$1:$M$52,5,FALSE)</f>
        <v>1.1409358333333341</v>
      </c>
      <c r="I53" s="96">
        <f>$B53*VLOOKUP($A53,Transpose_Avg_cred_adult!$A$1:$M$52,6,FALSE)</f>
        <v>0.9514931816666657</v>
      </c>
      <c r="J53" s="96">
        <f>$B53*VLOOKUP($A53,Transpose_Avg_cred_adult!$A$1:$M$52,7,FALSE)</f>
        <v>1.129311553333334</v>
      </c>
      <c r="K53" s="96">
        <f>$B53*VLOOKUP($A53,Transpose_Avg_cred_adult!$A$1:$M$52,8,FALSE)</f>
        <v>1.7895025816666656</v>
      </c>
      <c r="L53" s="96">
        <f>$B53*VLOOKUP($A53,Transpose_Avg_cred_adult!$A$1:$M$52,9,FALSE)</f>
        <v>1.968936465</v>
      </c>
      <c r="M53" s="96">
        <f>$B53*VLOOKUP($A53,Transpose_Avg_cred_adult!$A$1:$M$52,10,FALSE)</f>
        <v>1.0286274366666657</v>
      </c>
      <c r="N53" s="96">
        <f>$B53*VLOOKUP($A53,Transpose_Avg_cred_adult!$A$1:$M$52,11,FALSE)</f>
        <v>1.274781643333334</v>
      </c>
      <c r="O53" s="96">
        <f>$B53*VLOOKUP($A53,Transpose_Avg_cred_adult!$A$1:$M$52,12,FALSE)</f>
        <v>0.85725363</v>
      </c>
      <c r="P53" s="96">
        <f>$B53*VLOOKUP($A53,Transpose_Avg_cred_adult!$A$1:$M$52,13,FALSE)</f>
        <v>1.2125397116666659</v>
      </c>
      <c r="S53" s="96">
        <f>$B53*VLOOKUP($A53,Transpose_Avg_cred_adult!$O$1:$AA$52,2,FALSE)</f>
        <v>1.1136685466666658</v>
      </c>
      <c r="T53" s="96">
        <f>$B53*VLOOKUP($A53,Transpose_Avg_cred_adult!$O$1:$AA$52,3,FALSE)</f>
        <v>0.6888517066666658</v>
      </c>
      <c r="U53" s="96">
        <f>$B53*VLOOKUP($A53,Transpose_Avg_cred_adult!$O$1:$AA$52,4,FALSE)</f>
        <v>0.7684940666666659</v>
      </c>
      <c r="V53" s="96">
        <f>$B53*VLOOKUP($A53,Transpose_Avg_cred_adult!$O$1:$AA$52,5,FALSE)</f>
        <v>1.1011393333333341</v>
      </c>
      <c r="W53" s="96">
        <f>$B53*VLOOKUP($A53,Transpose_Avg_cred_adult!$O$1:$AA$52,6,FALSE)</f>
        <v>0.94850176</v>
      </c>
      <c r="X53" s="96">
        <f>$B53*VLOOKUP($A53,Transpose_Avg_cred_adult!$O$1:$AA$52,7,FALSE)</f>
        <v>1.09018964</v>
      </c>
      <c r="Y53" s="96">
        <f>$B53*VLOOKUP($A53,Transpose_Avg_cred_adult!$O$1:$AA$52,8,FALSE)</f>
        <v>1.7319107733333343</v>
      </c>
      <c r="Z53" s="96">
        <f>$B53*VLOOKUP($A53,Transpose_Avg_cred_adult!$O$1:$AA$52,9,FALSE)</f>
        <v>1.8987228933333342</v>
      </c>
      <c r="AA53" s="96">
        <f>$B53*VLOOKUP($A53,Transpose_Avg_cred_adult!$O$1:$AA$52,10,FALSE)</f>
        <v>0.9983964933333341</v>
      </c>
      <c r="AB53" s="96">
        <f>$B53*VLOOKUP($A53,Transpose_Avg_cred_adult!$O$1:$AA$52,11,FALSE)</f>
        <v>1.0970177733333342</v>
      </c>
      <c r="AC53" s="96">
        <f>$B53*VLOOKUP($A53,Transpose_Avg_cred_adult!$O$1:$AA$52,12,FALSE)</f>
        <v>0.8484408133333342</v>
      </c>
      <c r="AD53" s="96">
        <f>$B53*VLOOKUP($A53,Transpose_Avg_cred_adult!$O$1:$AA$52,13,FALSE)</f>
        <v>1.1482040933333342</v>
      </c>
    </row>
    <row r="54" spans="1:25" ht="15">
      <c r="A54" s="90" t="s">
        <v>353</v>
      </c>
      <c r="B54" s="166"/>
      <c r="Y54" s="96"/>
    </row>
    <row r="55" spans="1:2" ht="15">
      <c r="A55" s="165" t="s">
        <v>355</v>
      </c>
      <c r="B55" s="166">
        <v>-29.66</v>
      </c>
    </row>
    <row r="56" spans="1:2" ht="15">
      <c r="A56" s="165" t="s">
        <v>352</v>
      </c>
      <c r="B56" s="166">
        <v>-30.201</v>
      </c>
    </row>
    <row r="57" spans="1:2" ht="15">
      <c r="A57" s="165" t="s">
        <v>354</v>
      </c>
      <c r="B57" s="166">
        <v>-29.796</v>
      </c>
    </row>
    <row r="58" spans="1:2" ht="15">
      <c r="A58" s="165" t="s">
        <v>356</v>
      </c>
      <c r="B58" s="166">
        <v>-30.207</v>
      </c>
    </row>
    <row r="59" spans="1:2" ht="15">
      <c r="A59" s="165" t="s">
        <v>357</v>
      </c>
      <c r="B59" s="166">
        <v>-28.569</v>
      </c>
    </row>
    <row r="60" spans="1:2" ht="15">
      <c r="A60" s="165" t="s">
        <v>358</v>
      </c>
      <c r="B60" s="166">
        <v>-30.12</v>
      </c>
    </row>
    <row r="61" spans="1:2" ht="15">
      <c r="A61" s="165" t="s">
        <v>359</v>
      </c>
      <c r="B61" s="166">
        <v>-29.798000000000002</v>
      </c>
    </row>
    <row r="62" spans="1:2" ht="15">
      <c r="A62" s="165" t="s">
        <v>360</v>
      </c>
      <c r="B62" s="166">
        <v>-29.933</v>
      </c>
    </row>
    <row r="63" spans="1:2" ht="15">
      <c r="A63" s="165" t="s">
        <v>361</v>
      </c>
      <c r="B63" s="166">
        <v>-30.115</v>
      </c>
    </row>
    <row r="64" spans="1:2" ht="15">
      <c r="A64" s="165" t="s">
        <v>362</v>
      </c>
      <c r="B64" s="166">
        <v>-30.077</v>
      </c>
    </row>
    <row r="65" spans="1:2" ht="15">
      <c r="A65" s="165" t="s">
        <v>363</v>
      </c>
      <c r="B65" s="166">
        <v>-29.66372</v>
      </c>
    </row>
    <row r="66" spans="1:2" ht="15">
      <c r="A66" s="170" t="s">
        <v>364</v>
      </c>
      <c r="B66" s="166">
        <v>-27.962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A3D33CE-5EBB-42AA-8878-05ECBECD2D09}">
  <dimension ref="A2:L66"/>
  <sheetViews>
    <sheetView workbookViewId="0" topLeftCell="A33">
      <selection pane="topLeft" activeCell="K9" sqref="K8:L9"/>
    </sheetView>
  </sheetViews>
  <sheetFormatPr defaultColWidth="8.66428571428571" defaultRowHeight="14"/>
  <cols>
    <col min="1" max="1" width="19.5714285714286" style="165" customWidth="1"/>
    <col min="2" max="5" width="10.5714285714286" style="165" customWidth="1"/>
    <col min="6" max="16384" width="8.71428571428571" style="165"/>
  </cols>
  <sheetData>
    <row r="2" spans="1:1" ht="16">
      <c r="A2" s="164" t="s">
        <v>421</v>
      </c>
    </row>
    <row r="3" spans="1:12" ht="14">
      <c r="A3" s="282" t="s">
        <v>342</v>
      </c>
      <c r="B3" s="283" t="s">
        <v>343</v>
      </c>
      <c r="C3" s="283" t="s">
        <v>344</v>
      </c>
      <c r="D3" s="283" t="s">
        <v>345</v>
      </c>
      <c r="E3" s="283" t="s">
        <v>346</v>
      </c>
      <c r="J3" s="282" t="s">
        <v>342</v>
      </c>
      <c r="K3" s="283" t="s">
        <v>343</v>
      </c>
      <c r="L3" s="283" t="s">
        <v>345</v>
      </c>
    </row>
    <row r="4" spans="1:12" ht="14">
      <c r="A4" s="165" t="s">
        <v>347</v>
      </c>
      <c r="B4" s="166" t="s">
        <v>348</v>
      </c>
      <c r="C4" s="166" t="s">
        <v>349</v>
      </c>
      <c r="D4" s="166" t="s">
        <v>350</v>
      </c>
      <c r="E4" s="166" t="s">
        <v>349</v>
      </c>
      <c r="J4" s="165" t="s">
        <v>347</v>
      </c>
      <c r="K4" s="166" t="s">
        <v>348</v>
      </c>
      <c r="L4" s="166" t="s">
        <v>350</v>
      </c>
    </row>
    <row r="5" spans="1:12" ht="14">
      <c r="A5" s="282" t="s">
        <v>342</v>
      </c>
      <c r="B5" s="283" t="s">
        <v>342</v>
      </c>
      <c r="C5" s="283" t="s">
        <v>342</v>
      </c>
      <c r="D5" s="283" t="s">
        <v>342</v>
      </c>
      <c r="E5" s="283" t="s">
        <v>342</v>
      </c>
      <c r="J5" s="282" t="s">
        <v>342</v>
      </c>
      <c r="K5" s="283" t="s">
        <v>342</v>
      </c>
      <c r="L5" s="283" t="s">
        <v>342</v>
      </c>
    </row>
    <row r="6" spans="1:12" ht="14">
      <c r="A6" s="165" t="s">
        <v>218</v>
      </c>
      <c r="B6" s="166" t="s">
        <v>342</v>
      </c>
      <c r="C6" s="166" t="s">
        <v>342</v>
      </c>
      <c r="D6" s="166" t="s">
        <v>342</v>
      </c>
      <c r="E6" s="166" t="s">
        <v>342</v>
      </c>
      <c r="J6" s="165" t="s">
        <v>218</v>
      </c>
      <c r="K6" s="166" t="s">
        <v>342</v>
      </c>
      <c r="L6" s="166" t="s">
        <v>342</v>
      </c>
    </row>
    <row r="7" spans="1:12" ht="14">
      <c r="A7" s="165" t="s">
        <v>236</v>
      </c>
      <c r="B7" s="166"/>
      <c r="C7" s="166"/>
      <c r="D7" s="166"/>
      <c r="E7" s="166"/>
      <c r="J7" s="165" t="s">
        <v>236</v>
      </c>
      <c r="K7" s="166"/>
      <c r="L7" s="166"/>
    </row>
    <row r="8" spans="1:12" ht="14">
      <c r="A8" s="165" t="s">
        <v>244</v>
      </c>
      <c r="B8" s="166"/>
      <c r="C8" s="166"/>
      <c r="D8" s="166">
        <v>0.636914665081185</v>
      </c>
      <c r="E8" s="166">
        <v>0.273957379704225</v>
      </c>
      <c r="J8" s="165" t="s">
        <v>244</v>
      </c>
      <c r="K8" s="166"/>
      <c r="L8" s="166">
        <v>0.636914665081185</v>
      </c>
    </row>
    <row r="9" spans="1:12" ht="14">
      <c r="A9" s="165" t="s">
        <v>247</v>
      </c>
      <c r="B9" s="166"/>
      <c r="C9" s="166"/>
      <c r="D9" s="166">
        <v>0.775488116352465</v>
      </c>
      <c r="E9" s="166">
        <v>0.247670885480142</v>
      </c>
      <c r="J9" s="165" t="s">
        <v>247</v>
      </c>
      <c r="K9" s="166"/>
      <c r="L9" s="166">
        <v>0.775488116352465</v>
      </c>
    </row>
    <row r="10" spans="1:12" ht="14">
      <c r="A10" s="165" t="s">
        <v>251</v>
      </c>
      <c r="B10" s="166">
        <v>0.1471177203765</v>
      </c>
      <c r="C10" s="166">
        <v>0.0764943175877291</v>
      </c>
      <c r="D10" s="166">
        <v>0.929513077874562</v>
      </c>
      <c r="E10" s="166">
        <v>0.256618157686023</v>
      </c>
      <c r="J10" s="165" t="s">
        <v>251</v>
      </c>
      <c r="K10" s="166">
        <v>0.1471177203765</v>
      </c>
      <c r="L10" s="166">
        <v>0.929513077874562</v>
      </c>
    </row>
    <row r="11" spans="1:12" ht="14">
      <c r="A11" s="165" t="s">
        <v>255</v>
      </c>
      <c r="B11" s="166"/>
      <c r="C11" s="166"/>
      <c r="D11" s="166">
        <v>0.893626066737346</v>
      </c>
      <c r="E11" s="166">
        <v>0.262567026919951</v>
      </c>
      <c r="J11" s="165" t="s">
        <v>255</v>
      </c>
      <c r="K11" s="166"/>
      <c r="L11" s="166">
        <v>0.893626066737346</v>
      </c>
    </row>
    <row r="12" spans="1:12" ht="14">
      <c r="A12" s="165" t="s">
        <v>259</v>
      </c>
      <c r="B12" s="166"/>
      <c r="C12" s="166"/>
      <c r="D12" s="166">
        <v>0.769612650471449</v>
      </c>
      <c r="E12" s="166">
        <v>0.275792511750686</v>
      </c>
      <c r="J12" s="165" t="s">
        <v>259</v>
      </c>
      <c r="K12" s="166"/>
      <c r="L12" s="166">
        <v>0.769612650471449</v>
      </c>
    </row>
    <row r="13" spans="1:12" ht="14">
      <c r="A13" s="165" t="s">
        <v>298</v>
      </c>
      <c r="B13" s="166"/>
      <c r="C13" s="166"/>
      <c r="D13" s="166"/>
      <c r="E13" s="166"/>
      <c r="J13" s="165" t="s">
        <v>298</v>
      </c>
      <c r="K13" s="166"/>
      <c r="L13" s="166"/>
    </row>
    <row r="14" spans="1:12" ht="14">
      <c r="A14" s="165" t="s">
        <v>301</v>
      </c>
      <c r="B14" s="166"/>
      <c r="C14" s="166"/>
      <c r="D14" s="166"/>
      <c r="E14" s="166"/>
      <c r="J14" s="165" t="s">
        <v>301</v>
      </c>
      <c r="K14" s="166"/>
      <c r="L14" s="166"/>
    </row>
    <row r="15" spans="1:12" ht="14">
      <c r="A15" s="165" t="s">
        <v>304</v>
      </c>
      <c r="B15" s="166"/>
      <c r="C15" s="166"/>
      <c r="D15" s="166"/>
      <c r="E15" s="166"/>
      <c r="J15" s="165" t="s">
        <v>304</v>
      </c>
      <c r="K15" s="166"/>
      <c r="L15" s="166"/>
    </row>
    <row r="16" spans="1:12" ht="14">
      <c r="A16" s="165" t="s">
        <v>293</v>
      </c>
      <c r="B16" s="166">
        <v>0.337159412818851</v>
      </c>
      <c r="C16" s="166">
        <v>0.179053767022256</v>
      </c>
      <c r="D16" s="166"/>
      <c r="E16" s="166"/>
      <c r="J16" s="165" t="s">
        <v>293</v>
      </c>
      <c r="K16" s="166">
        <v>0.337159412818851</v>
      </c>
      <c r="L16" s="166"/>
    </row>
    <row r="17" spans="1:12" ht="14">
      <c r="A17" s="165" t="s">
        <v>305</v>
      </c>
      <c r="B17" s="166">
        <v>0.256204539520044</v>
      </c>
      <c r="C17" s="166">
        <v>0.0754050392290009</v>
      </c>
      <c r="D17" s="166">
        <v>0.169750212808466</v>
      </c>
      <c r="E17" s="166">
        <v>0.0668935801222953</v>
      </c>
      <c r="J17" s="165" t="s">
        <v>305</v>
      </c>
      <c r="K17" s="166">
        <v>0.256204539520044</v>
      </c>
      <c r="L17" s="166">
        <v>0.169750212808466</v>
      </c>
    </row>
    <row r="18" spans="1:12" ht="14">
      <c r="A18" s="165" t="s">
        <v>306</v>
      </c>
      <c r="B18" s="166">
        <v>0.387491167212935</v>
      </c>
      <c r="C18" s="166">
        <v>0.0895196966739683</v>
      </c>
      <c r="D18" s="166">
        <v>0.250935671052172</v>
      </c>
      <c r="E18" s="166">
        <v>0.0867732140229619</v>
      </c>
      <c r="J18" s="165" t="s">
        <v>306</v>
      </c>
      <c r="K18" s="166">
        <v>0.387491167212935</v>
      </c>
      <c r="L18" s="166">
        <v>0.250935671052172</v>
      </c>
    </row>
    <row r="19" spans="1:12" ht="14">
      <c r="A19" s="165" t="s">
        <v>307</v>
      </c>
      <c r="B19" s="166">
        <v>0.283678675861997</v>
      </c>
      <c r="C19" s="166">
        <v>0.179138770577475</v>
      </c>
      <c r="D19" s="166"/>
      <c r="E19" s="166"/>
      <c r="J19" s="165" t="s">
        <v>307</v>
      </c>
      <c r="K19" s="166">
        <v>0.283678675861997</v>
      </c>
      <c r="L19" s="166"/>
    </row>
    <row r="20" spans="1:12" ht="14">
      <c r="A20" s="165" t="s">
        <v>308</v>
      </c>
      <c r="B20" s="166">
        <v>0.283420734711986</v>
      </c>
      <c r="C20" s="166">
        <v>0.118651259111439</v>
      </c>
      <c r="D20" s="166">
        <v>0.227170032308159</v>
      </c>
      <c r="E20" s="166">
        <v>0.12191295203978</v>
      </c>
      <c r="J20" s="165" t="s">
        <v>308</v>
      </c>
      <c r="K20" s="166">
        <v>0.283420734711986</v>
      </c>
      <c r="L20" s="166">
        <v>0.227170032308159</v>
      </c>
    </row>
    <row r="21" spans="1:12" ht="14">
      <c r="A21" s="165" t="s">
        <v>309</v>
      </c>
      <c r="B21" s="166">
        <v>0.182215964301017</v>
      </c>
      <c r="C21" s="166">
        <v>0.104602272887645</v>
      </c>
      <c r="D21" s="166"/>
      <c r="E21" s="166"/>
      <c r="J21" s="165" t="s">
        <v>309</v>
      </c>
      <c r="K21" s="166">
        <v>0.182215964301017</v>
      </c>
      <c r="L21" s="166"/>
    </row>
    <row r="22" spans="1:12" ht="14">
      <c r="A22" s="165" t="s">
        <v>310</v>
      </c>
      <c r="B22" s="166"/>
      <c r="C22" s="166"/>
      <c r="D22" s="166"/>
      <c r="E22" s="166"/>
      <c r="J22" s="165" t="s">
        <v>310</v>
      </c>
      <c r="K22" s="166"/>
      <c r="L22" s="166"/>
    </row>
    <row r="23" spans="1:12" ht="14">
      <c r="A23" s="165" t="s">
        <v>317</v>
      </c>
      <c r="B23" s="166">
        <v>4.60749151191682</v>
      </c>
      <c r="C23" s="166">
        <v>1.16326095697618</v>
      </c>
      <c r="D23" s="166">
        <v>4.34499472548185</v>
      </c>
      <c r="E23" s="166">
        <v>1.18754409367499</v>
      </c>
      <c r="J23" s="165" t="s">
        <v>317</v>
      </c>
      <c r="K23" s="166">
        <v>4.60749151191682</v>
      </c>
      <c r="L23" s="166">
        <v>4.34499472548185</v>
      </c>
    </row>
    <row r="24" spans="1:12" ht="14">
      <c r="A24" s="165" t="s">
        <v>318</v>
      </c>
      <c r="B24" s="166"/>
      <c r="C24" s="166"/>
      <c r="D24" s="166"/>
      <c r="E24" s="166"/>
      <c r="J24" s="165" t="s">
        <v>318</v>
      </c>
      <c r="K24" s="166"/>
      <c r="L24" s="166"/>
    </row>
    <row r="25" spans="1:12" ht="14">
      <c r="A25" s="165" t="s">
        <v>319</v>
      </c>
      <c r="B25" s="166"/>
      <c r="C25" s="166"/>
      <c r="D25" s="166"/>
      <c r="E25" s="166"/>
      <c r="J25" s="165" t="s">
        <v>319</v>
      </c>
      <c r="K25" s="166"/>
      <c r="L25" s="166"/>
    </row>
    <row r="26" spans="1:12" ht="14">
      <c r="A26" s="165" t="s">
        <v>316</v>
      </c>
      <c r="B26" s="166"/>
      <c r="C26" s="166"/>
      <c r="D26" s="166"/>
      <c r="E26" s="166"/>
      <c r="J26" s="165" t="s">
        <v>316</v>
      </c>
      <c r="K26" s="166"/>
      <c r="L26" s="166"/>
    </row>
    <row r="27" spans="1:12" ht="14">
      <c r="A27" s="165" t="s">
        <v>329</v>
      </c>
      <c r="B27" s="166"/>
      <c r="C27" s="166"/>
      <c r="D27" s="166"/>
      <c r="E27" s="166"/>
      <c r="J27" s="165" t="s">
        <v>329</v>
      </c>
      <c r="K27" s="166"/>
      <c r="L27" s="166"/>
    </row>
    <row r="28" spans="1:12" ht="14">
      <c r="A28" s="165" t="s">
        <v>322</v>
      </c>
      <c r="B28" s="166"/>
      <c r="C28" s="166"/>
      <c r="D28" s="166"/>
      <c r="E28" s="166"/>
      <c r="J28" s="165" t="s">
        <v>322</v>
      </c>
      <c r="K28" s="166"/>
      <c r="L28" s="166"/>
    </row>
    <row r="29" spans="1:12" ht="14">
      <c r="A29" s="165" t="s">
        <v>323</v>
      </c>
      <c r="B29" s="166">
        <v>-0.20901263674049</v>
      </c>
      <c r="C29" s="166">
        <v>0.154550223013454</v>
      </c>
      <c r="D29" s="166">
        <v>-0.203041397804293</v>
      </c>
      <c r="E29" s="166">
        <v>0.145572252913495</v>
      </c>
      <c r="J29" s="165" t="s">
        <v>323</v>
      </c>
      <c r="K29" s="166">
        <v>-0.20901263674049</v>
      </c>
      <c r="L29" s="166">
        <v>-0.203041397804293</v>
      </c>
    </row>
    <row r="30" spans="1:12" ht="14">
      <c r="A30" s="165" t="s">
        <v>324</v>
      </c>
      <c r="B30" s="166">
        <v>-0.14719226575924</v>
      </c>
      <c r="C30" s="166">
        <v>0.0755613853063232</v>
      </c>
      <c r="D30" s="166"/>
      <c r="E30" s="166"/>
      <c r="J30" s="165" t="s">
        <v>324</v>
      </c>
      <c r="K30" s="166">
        <v>-0.14719226575924</v>
      </c>
      <c r="L30" s="166"/>
    </row>
    <row r="31" spans="1:12" ht="14">
      <c r="A31" s="165" t="s">
        <v>313</v>
      </c>
      <c r="B31" s="166"/>
      <c r="C31" s="166"/>
      <c r="D31" s="166">
        <v>-0.192070445792335</v>
      </c>
      <c r="E31" s="166">
        <v>0.116123673506342</v>
      </c>
      <c r="J31" s="165" t="s">
        <v>313</v>
      </c>
      <c r="K31" s="166"/>
      <c r="L31" s="166">
        <v>-0.192070445792335</v>
      </c>
    </row>
    <row r="32" spans="1:12" ht="14">
      <c r="A32" s="165" t="s">
        <v>312</v>
      </c>
      <c r="B32" s="166">
        <v>-0.290481867788864</v>
      </c>
      <c r="C32" s="166">
        <v>0.176478739908732</v>
      </c>
      <c r="D32" s="166"/>
      <c r="E32" s="166"/>
      <c r="J32" s="165" t="s">
        <v>312</v>
      </c>
      <c r="K32" s="166">
        <v>-0.290481867788864</v>
      </c>
      <c r="L32" s="166"/>
    </row>
    <row r="33" spans="1:12" ht="14">
      <c r="A33" s="165" t="s">
        <v>314</v>
      </c>
      <c r="B33" s="166"/>
      <c r="C33" s="166"/>
      <c r="D33" s="166"/>
      <c r="E33" s="166"/>
      <c r="J33" s="165" t="s">
        <v>314</v>
      </c>
      <c r="K33" s="166"/>
      <c r="L33" s="166"/>
    </row>
    <row r="34" spans="1:12" ht="14">
      <c r="A34" s="165" t="s">
        <v>315</v>
      </c>
      <c r="B34" s="166"/>
      <c r="C34" s="166"/>
      <c r="D34" s="166">
        <v>0.195907526610929</v>
      </c>
      <c r="E34" s="166">
        <v>0.0898451704306569</v>
      </c>
      <c r="J34" s="165" t="s">
        <v>315</v>
      </c>
      <c r="K34" s="166"/>
      <c r="L34" s="166">
        <v>0.195907526610929</v>
      </c>
    </row>
    <row r="35" spans="1:12" ht="14">
      <c r="A35" s="165" t="s">
        <v>320</v>
      </c>
      <c r="B35" s="166"/>
      <c r="C35" s="166"/>
      <c r="D35" s="166"/>
      <c r="E35" s="166"/>
      <c r="J35" s="165" t="s">
        <v>320</v>
      </c>
      <c r="K35" s="166"/>
      <c r="L35" s="166"/>
    </row>
    <row r="36" spans="1:12" ht="14">
      <c r="A36" s="165" t="s">
        <v>321</v>
      </c>
      <c r="B36" s="166">
        <v>0.172612172987674</v>
      </c>
      <c r="C36" s="166">
        <v>0.114104957940004</v>
      </c>
      <c r="D36" s="166"/>
      <c r="E36" s="166"/>
      <c r="J36" s="165" t="s">
        <v>321</v>
      </c>
      <c r="K36" s="166">
        <v>0.172612172987674</v>
      </c>
      <c r="L36" s="166"/>
    </row>
    <row r="37" spans="1:12" ht="14">
      <c r="A37" s="165" t="s">
        <v>332</v>
      </c>
      <c r="B37" s="166"/>
      <c r="C37" s="166"/>
      <c r="D37" s="166"/>
      <c r="E37" s="166"/>
      <c r="J37" s="165" t="s">
        <v>332</v>
      </c>
      <c r="K37" s="166"/>
      <c r="L37" s="166"/>
    </row>
    <row r="38" spans="1:12" ht="14">
      <c r="A38" s="165" t="s">
        <v>292</v>
      </c>
      <c r="B38" s="166"/>
      <c r="C38" s="166"/>
      <c r="D38" s="166"/>
      <c r="E38" s="166"/>
      <c r="J38" s="165" t="s">
        <v>292</v>
      </c>
      <c r="K38" s="166"/>
      <c r="L38" s="166"/>
    </row>
    <row r="39" spans="1:12" ht="14">
      <c r="A39" s="165" t="s">
        <v>263</v>
      </c>
      <c r="B39" s="166"/>
      <c r="C39" s="166"/>
      <c r="D39" s="166">
        <v>-48.969516796949</v>
      </c>
      <c r="E39" s="166">
        <v>11.6983518799347</v>
      </c>
      <c r="J39" s="165" t="s">
        <v>263</v>
      </c>
      <c r="K39" s="166"/>
      <c r="L39" s="166">
        <v>-48.969516796949</v>
      </c>
    </row>
    <row r="40" spans="1:12" ht="14">
      <c r="A40" s="165" t="s">
        <v>267</v>
      </c>
      <c r="B40" s="166"/>
      <c r="C40" s="166"/>
      <c r="D40" s="166">
        <v>9.32516816004476</v>
      </c>
      <c r="E40" s="166">
        <v>4.47794620377289</v>
      </c>
      <c r="J40" s="165" t="s">
        <v>267</v>
      </c>
      <c r="K40" s="166"/>
      <c r="L40" s="166">
        <v>9.32516816004476</v>
      </c>
    </row>
    <row r="41" spans="1:12" ht="14">
      <c r="A41" s="165" t="s">
        <v>271</v>
      </c>
      <c r="B41" s="166"/>
      <c r="C41" s="166"/>
      <c r="D41" s="166"/>
      <c r="E41" s="166"/>
      <c r="J41" s="165" t="s">
        <v>271</v>
      </c>
      <c r="K41" s="166"/>
      <c r="L41" s="166"/>
    </row>
    <row r="42" spans="1:12" ht="14">
      <c r="A42" s="165" t="s">
        <v>291</v>
      </c>
      <c r="B42" s="166">
        <v>1.02670917303465</v>
      </c>
      <c r="C42" s="166">
        <v>0.380272707964127</v>
      </c>
      <c r="D42" s="166">
        <v>-3.85400955301329</v>
      </c>
      <c r="E42" s="166">
        <v>1.54129903346633</v>
      </c>
      <c r="J42" s="165" t="s">
        <v>291</v>
      </c>
      <c r="K42" s="166">
        <v>1.02670917303465</v>
      </c>
      <c r="L42" s="166">
        <v>-3.85400955301329</v>
      </c>
    </row>
    <row r="43" spans="1:12" ht="14">
      <c r="A43" s="165" t="s">
        <v>275</v>
      </c>
      <c r="B43" s="166">
        <v>-2.76319238808807</v>
      </c>
      <c r="C43" s="166">
        <v>5.80116105504374</v>
      </c>
      <c r="D43" s="166"/>
      <c r="E43" s="166"/>
      <c r="J43" s="165" t="s">
        <v>275</v>
      </c>
      <c r="K43" s="166">
        <v>-2.76319238808807</v>
      </c>
      <c r="L43" s="166"/>
    </row>
    <row r="44" spans="1:12" ht="14">
      <c r="A44" s="165" t="s">
        <v>279</v>
      </c>
      <c r="B44" s="166"/>
      <c r="C44" s="166"/>
      <c r="D44" s="166"/>
      <c r="E44" s="166"/>
      <c r="J44" s="165" t="s">
        <v>279</v>
      </c>
      <c r="K44" s="166"/>
      <c r="L44" s="166"/>
    </row>
    <row r="45" spans="1:12" ht="14">
      <c r="A45" s="165" t="s">
        <v>282</v>
      </c>
      <c r="B45" s="166">
        <v>-1.35210923121628</v>
      </c>
      <c r="C45" s="166">
        <v>0.586207021451238</v>
      </c>
      <c r="D45" s="166"/>
      <c r="E45" s="166"/>
      <c r="J45" s="165" t="s">
        <v>282</v>
      </c>
      <c r="K45" s="166">
        <v>-1.35210923121628</v>
      </c>
      <c r="L45" s="166"/>
    </row>
    <row r="46" spans="1:12" ht="14">
      <c r="A46" s="165" t="s">
        <v>285</v>
      </c>
      <c r="B46" s="166">
        <v>-0.783379456182976</v>
      </c>
      <c r="C46" s="166">
        <v>0.52701833136237</v>
      </c>
      <c r="D46" s="166">
        <v>3.31006698604045</v>
      </c>
      <c r="E46" s="166">
        <v>1.76698779912682</v>
      </c>
      <c r="J46" s="165" t="s">
        <v>285</v>
      </c>
      <c r="K46" s="166">
        <v>-0.783379456182976</v>
      </c>
      <c r="L46" s="166">
        <v>3.31006698604045</v>
      </c>
    </row>
    <row r="47" spans="1:12" ht="14">
      <c r="A47" s="165" t="s">
        <v>288</v>
      </c>
      <c r="B47" s="166"/>
      <c r="C47" s="166"/>
      <c r="D47" s="166"/>
      <c r="E47" s="166"/>
      <c r="J47" s="165" t="s">
        <v>288</v>
      </c>
      <c r="K47" s="166"/>
      <c r="L47" s="166"/>
    </row>
    <row r="48" spans="1:12" ht="14">
      <c r="A48" s="165" t="s">
        <v>289</v>
      </c>
      <c r="B48" s="166">
        <v>-7.86177437842115</v>
      </c>
      <c r="C48" s="166">
        <v>3.36207402342677</v>
      </c>
      <c r="D48" s="166"/>
      <c r="E48" s="166"/>
      <c r="J48" s="165" t="s">
        <v>289</v>
      </c>
      <c r="K48" s="166">
        <v>-7.86177437842115</v>
      </c>
      <c r="L48" s="166"/>
    </row>
    <row r="49" spans="1:12" ht="14">
      <c r="A49" s="165" t="s">
        <v>290</v>
      </c>
      <c r="B49" s="166"/>
      <c r="C49" s="166"/>
      <c r="D49" s="166">
        <v>7.61270193971934</v>
      </c>
      <c r="E49" s="166">
        <v>4.96401268464429</v>
      </c>
      <c r="J49" s="165" t="s">
        <v>290</v>
      </c>
      <c r="K49" s="166"/>
      <c r="L49" s="166">
        <v>7.61270193971934</v>
      </c>
    </row>
    <row r="50" spans="1:12" ht="14">
      <c r="A50" s="165" t="s">
        <v>352</v>
      </c>
      <c r="B50" s="166"/>
      <c r="C50" s="166"/>
      <c r="D50" s="166">
        <v>0.175415289866505</v>
      </c>
      <c r="E50" s="166">
        <v>0.163086986526063</v>
      </c>
      <c r="J50" s="90" t="s">
        <v>353</v>
      </c>
      <c r="K50" s="27"/>
      <c r="L50" s="27"/>
    </row>
    <row r="51" spans="1:12" ht="14">
      <c r="A51" s="165" t="s">
        <v>354</v>
      </c>
      <c r="B51" s="166"/>
      <c r="C51" s="166"/>
      <c r="D51" s="166">
        <v>0.172259355167042</v>
      </c>
      <c r="E51" s="166">
        <v>0.103268061492772</v>
      </c>
      <c r="J51" s="165" t="s">
        <v>355</v>
      </c>
      <c r="K51" s="175">
        <f>B61+0</f>
        <v>0.806231766129744</v>
      </c>
      <c r="L51" s="175">
        <f>D61+0</f>
        <v>-0.76084719118436</v>
      </c>
    </row>
    <row r="52" spans="1:12" ht="14">
      <c r="A52" s="165" t="s">
        <v>356</v>
      </c>
      <c r="B52" s="166"/>
      <c r="C52" s="166"/>
      <c r="D52" s="166">
        <v>0.312461946535163</v>
      </c>
      <c r="E52" s="166">
        <v>0.132998796670369</v>
      </c>
      <c r="J52" s="165" t="s">
        <v>352</v>
      </c>
      <c r="K52" s="175">
        <f>$K$51+B50</f>
        <v>0.806231766129744</v>
      </c>
      <c r="L52" s="175">
        <f>$L$51+D50</f>
        <v>-0.5854319013178549</v>
      </c>
    </row>
    <row r="53" spans="1:12" ht="14">
      <c r="A53" s="165" t="s">
        <v>357</v>
      </c>
      <c r="B53" s="166"/>
      <c r="C53" s="166"/>
      <c r="D53" s="166">
        <v>0.390313475158232</v>
      </c>
      <c r="E53" s="166">
        <v>0.145039722732258</v>
      </c>
      <c r="J53" s="165" t="s">
        <v>354</v>
      </c>
      <c r="K53" s="175">
        <f t="shared" si="0" ref="K53:K62">$K$51+B51</f>
        <v>0.806231766129744</v>
      </c>
      <c r="L53" s="175">
        <f t="shared" si="1" ref="L53:L62">$L$51+D51</f>
        <v>-0.588587836017318</v>
      </c>
    </row>
    <row r="54" spans="1:12" ht="14">
      <c r="A54" s="165" t="s">
        <v>358</v>
      </c>
      <c r="B54" s="166"/>
      <c r="C54" s="166"/>
      <c r="D54" s="166">
        <v>-0.00125240357162329</v>
      </c>
      <c r="E54" s="166">
        <v>0.161381820351333</v>
      </c>
      <c r="J54" s="165" t="s">
        <v>356</v>
      </c>
      <c r="K54" s="175">
        <f t="shared" si="0"/>
        <v>0.806231766129744</v>
      </c>
      <c r="L54" s="175">
        <f t="shared" si="1"/>
        <v>-0.44838524464919693</v>
      </c>
    </row>
    <row r="55" spans="1:12" ht="14">
      <c r="A55" s="165" t="s">
        <v>359</v>
      </c>
      <c r="B55" s="166"/>
      <c r="C55" s="166"/>
      <c r="D55" s="166">
        <v>0.212463495517229</v>
      </c>
      <c r="E55" s="166">
        <v>0.173215329576674</v>
      </c>
      <c r="J55" s="165" t="s">
        <v>357</v>
      </c>
      <c r="K55" s="175">
        <f t="shared" si="0"/>
        <v>0.806231766129744</v>
      </c>
      <c r="L55" s="175">
        <f t="shared" si="1"/>
        <v>-0.37053371602612795</v>
      </c>
    </row>
    <row r="56" spans="1:12" ht="14">
      <c r="A56" s="165" t="s">
        <v>360</v>
      </c>
      <c r="B56" s="166"/>
      <c r="C56" s="166"/>
      <c r="D56" s="166">
        <v>-0.501660741224979</v>
      </c>
      <c r="E56" s="166">
        <v>0.176113299543319</v>
      </c>
      <c r="J56" s="165" t="s">
        <v>358</v>
      </c>
      <c r="K56" s="175">
        <f t="shared" si="0"/>
        <v>0.806231766129744</v>
      </c>
      <c r="L56" s="175">
        <f t="shared" si="1"/>
        <v>-0.7620995947559832</v>
      </c>
    </row>
    <row r="57" spans="1:12" ht="14">
      <c r="A57" s="165" t="s">
        <v>361</v>
      </c>
      <c r="B57" s="166"/>
      <c r="C57" s="166"/>
      <c r="D57" s="166">
        <v>0.570212396345572</v>
      </c>
      <c r="E57" s="166">
        <v>0.179139871045779</v>
      </c>
      <c r="J57" s="165" t="s">
        <v>359</v>
      </c>
      <c r="K57" s="175">
        <f t="shared" si="0"/>
        <v>0.806231766129744</v>
      </c>
      <c r="L57" s="175">
        <f t="shared" si="1"/>
        <v>-0.548383695667131</v>
      </c>
    </row>
    <row r="58" spans="1:12" ht="14">
      <c r="A58" s="165" t="s">
        <v>362</v>
      </c>
      <c r="B58" s="166"/>
      <c r="C58" s="166"/>
      <c r="D58" s="166">
        <v>0.250181092439675</v>
      </c>
      <c r="E58" s="166">
        <v>0.10651996819324</v>
      </c>
      <c r="J58" s="165" t="s">
        <v>360</v>
      </c>
      <c r="K58" s="175">
        <f t="shared" si="0"/>
        <v>0.806231766129744</v>
      </c>
      <c r="L58" s="175">
        <f t="shared" si="1"/>
        <v>-1.262507932409339</v>
      </c>
    </row>
    <row r="59" spans="1:12" ht="14">
      <c r="A59" s="165" t="s">
        <v>363</v>
      </c>
      <c r="B59" s="166"/>
      <c r="C59" s="166"/>
      <c r="D59" s="166">
        <v>0.572901352865213</v>
      </c>
      <c r="E59" s="166">
        <v>0.133226649899098</v>
      </c>
      <c r="J59" s="165" t="s">
        <v>361</v>
      </c>
      <c r="K59" s="175">
        <f t="shared" si="0"/>
        <v>0.806231766129744</v>
      </c>
      <c r="L59" s="175">
        <f t="shared" si="1"/>
        <v>-0.19063479483878798</v>
      </c>
    </row>
    <row r="60" spans="1:12" ht="14">
      <c r="A60" s="165" t="s">
        <v>364</v>
      </c>
      <c r="B60" s="166"/>
      <c r="C60" s="166"/>
      <c r="D60" s="166">
        <v>-0.462582972010114</v>
      </c>
      <c r="E60" s="166">
        <v>0.0891354703038723</v>
      </c>
      <c r="J60" s="165" t="s">
        <v>362</v>
      </c>
      <c r="K60" s="175">
        <f t="shared" si="0"/>
        <v>0.806231766129744</v>
      </c>
      <c r="L60" s="175">
        <f t="shared" si="1"/>
        <v>-0.5106660987446849</v>
      </c>
    </row>
    <row r="61" spans="1:12" ht="14">
      <c r="A61" s="165" t="s">
        <v>365</v>
      </c>
      <c r="B61" s="166">
        <v>0.806231766129744</v>
      </c>
      <c r="C61" s="166">
        <v>0.162510922574183</v>
      </c>
      <c r="D61" s="166">
        <v>-0.76084719118436</v>
      </c>
      <c r="E61" s="166">
        <v>0.629545546385017</v>
      </c>
      <c r="J61" s="165" t="s">
        <v>363</v>
      </c>
      <c r="K61" s="175">
        <f t="shared" si="0"/>
        <v>0.806231766129744</v>
      </c>
      <c r="L61" s="175">
        <f t="shared" si="1"/>
        <v>-0.1879458383191469</v>
      </c>
    </row>
    <row r="62" spans="1:12" ht="14">
      <c r="A62" s="165" t="s">
        <v>342</v>
      </c>
      <c r="B62" s="166" t="s">
        <v>342</v>
      </c>
      <c r="C62" s="166" t="s">
        <v>342</v>
      </c>
      <c r="D62" s="166" t="s">
        <v>342</v>
      </c>
      <c r="E62" s="166" t="s">
        <v>342</v>
      </c>
      <c r="J62" s="165" t="s">
        <v>364</v>
      </c>
      <c r="K62" s="175">
        <f t="shared" si="0"/>
        <v>0.806231766129744</v>
      </c>
      <c r="L62" s="175">
        <f t="shared" si="1"/>
        <v>-1.223430163194474</v>
      </c>
    </row>
    <row r="63" spans="1:5" ht="14">
      <c r="A63" s="165" t="s">
        <v>367</v>
      </c>
      <c r="B63" s="166" t="s">
        <v>422</v>
      </c>
      <c r="C63" s="166" t="s">
        <v>342</v>
      </c>
      <c r="D63" s="166" t="s">
        <v>422</v>
      </c>
      <c r="E63" s="166" t="s">
        <v>342</v>
      </c>
    </row>
    <row r="64" spans="1:5" ht="14">
      <c r="A64" s="284" t="s">
        <v>369</v>
      </c>
      <c r="B64" s="285">
        <v>0.178488560865217</v>
      </c>
      <c r="C64" s="285"/>
      <c r="D64" s="285">
        <v>0.22946757900191</v>
      </c>
      <c r="E64" s="285" t="s">
        <v>342</v>
      </c>
    </row>
    <row r="65" spans="1:1" ht="14">
      <c r="A65" s="165" t="s">
        <v>370</v>
      </c>
    </row>
    <row r="66" spans="1:1" ht="14">
      <c r="A66" s="165" t="s">
        <v>371</v>
      </c>
    </row>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956C9BB-3867-44D5-A089-9B749D583E6C}">
  <dimension ref="A2:AD66"/>
  <sheetViews>
    <sheetView workbookViewId="0" topLeftCell="A4">
      <selection pane="topLeft" activeCell="K9" sqref="K8:L9"/>
    </sheetView>
  </sheetViews>
  <sheetFormatPr defaultColWidth="8.83428571428571" defaultRowHeight="15"/>
  <cols>
    <col min="2" max="2" width="10.8571428571429" bestFit="1" customWidth="1"/>
    <col min="4" max="4" width="14.5714285714286" bestFit="1" customWidth="1"/>
    <col min="18" max="18" width="27.5714285714286" bestFit="1" customWidth="1"/>
  </cols>
  <sheetData>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SUM(E11:E53)+$B55</f>
        <v>0.8085927003331097</v>
      </c>
      <c r="F6" s="101">
        <f>SUM(F11:F53)+$B56</f>
        <v>0.8367940692948679</v>
      </c>
      <c r="G6" s="101">
        <f>SUM(G11:G53)+$B57</f>
        <v>0.809183230433085</v>
      </c>
      <c r="H6" s="101">
        <f>SUM(H11:H53)+$B58</f>
        <v>0.8020333374316415</v>
      </c>
      <c r="I6" s="101">
        <f>SUM(I11:I53)+$B59</f>
        <v>0.9759907864819031</v>
      </c>
      <c r="J6" s="101">
        <f>SUM(J11:J53)+$B60</f>
        <v>0.472308558963638</v>
      </c>
      <c r="K6" s="101">
        <f>SUM(K11:K53)+$B61</f>
        <v>0.8400997359457616</v>
      </c>
      <c r="L6" s="101">
        <f>SUM(L11:L53)+$B62</f>
        <v>0.7193056224761882</v>
      </c>
      <c r="M6" s="101">
        <f>SUM(M11:M53)+$B63</f>
        <v>0.9445104443788921</v>
      </c>
      <c r="N6" s="101">
        <f>SUM(N11:N53)+$B64</f>
        <v>0.9446663244481641</v>
      </c>
      <c r="O6" s="101">
        <f>SUM(O11:O53)+$B65</f>
        <v>0.887550429169746</v>
      </c>
      <c r="P6" s="101">
        <f>SUM(P11:P53)+$B66</f>
        <v>0.7276481642586816</v>
      </c>
      <c r="Q6" s="93"/>
      <c r="R6" s="100" t="s">
        <v>388</v>
      </c>
      <c r="S6" s="101">
        <f>SUM(S11:S53)+$B55</f>
        <v>0.7768322693703649</v>
      </c>
      <c r="T6" s="101">
        <f>SUM(T11:T53)+$B56</f>
        <v>0.929080006044531</v>
      </c>
      <c r="U6" s="101">
        <f>SUM(U11:U53)+$B57</f>
        <v>1.0848184756666601</v>
      </c>
      <c r="V6" s="101">
        <f>SUM(V11:V53)+$B58</f>
        <v>0.8229848992380866</v>
      </c>
      <c r="W6" s="101">
        <f>SUM(W11:W53)+$B59</f>
        <v>1.2483507707450947</v>
      </c>
      <c r="X6" s="101">
        <f>SUM(X11:X53)+$B60</f>
        <v>0.8626017560606041</v>
      </c>
      <c r="Y6" s="101">
        <f>SUM(Y11:Y53)+$B61</f>
        <v>1.0127282823333381</v>
      </c>
      <c r="Z6" s="101">
        <f>SUM(Z11:Z53)+$B62</f>
        <v>0.9540406248888953</v>
      </c>
      <c r="AA6" s="101">
        <f>SUM(AA11:AA53)+$B63</f>
        <v>1.2374960441111025</v>
      </c>
      <c r="AB6" s="101">
        <f>SUM(AB11:AB53)+$B64</f>
        <v>0.8914065292222233</v>
      </c>
      <c r="AC6" s="101">
        <f>SUM(AC11:AC53)+$B65</f>
        <v>0.9431853130769223</v>
      </c>
      <c r="AD6" s="101">
        <f>SUM(AD11:AD53)+$B66</f>
        <v>1.069652042880179</v>
      </c>
    </row>
    <row r="7" spans="1:30" ht="46.5" customHeight="1">
      <c r="A7" s="93"/>
      <c r="B7" s="94"/>
      <c r="C7" s="93"/>
      <c r="D7" s="100" t="s">
        <v>389</v>
      </c>
      <c r="E7" s="96">
        <f>E6-Transpose_Avg_cred_dw!B4</f>
        <v>0.11396309139429073</v>
      </c>
      <c r="F7" s="96">
        <f>F6-Transpose_Avg_cred_dw!C4</f>
        <v>0.07835450121617393</v>
      </c>
      <c r="G7" s="96">
        <f>G6-Transpose_Avg_cred_dw!D4</f>
        <v>0.11233002576738005</v>
      </c>
      <c r="H7" s="96">
        <f>H6-Transpose_Avg_cred_dw!E4</f>
        <v>0.030539078221589522</v>
      </c>
      <c r="I7" s="96">
        <f>I6-Transpose_Avg_cred_dw!F4</f>
        <v>0.23571077663667606</v>
      </c>
      <c r="J7" s="96">
        <f>J6-Transpose_Avg_cred_dw!G4</f>
        <v>-0.11572174406666502</v>
      </c>
      <c r="K7" s="96">
        <f>K6-Transpose_Avg_cred_dw!H4</f>
        <v>0.05656798991401557</v>
      </c>
      <c r="L7" s="96">
        <f>L6-Transpose_Avg_cred_dw!I4</f>
        <v>0.09093260660317226</v>
      </c>
      <c r="M7" s="96">
        <f>M6-Transpose_Avg_cred_dw!J4</f>
        <v>0.12163259758800204</v>
      </c>
      <c r="N7" s="96">
        <f>N6-Transpose_Avg_cred_adult!K4</f>
        <v>0.16706154618549107</v>
      </c>
      <c r="O7" s="96">
        <f>O6-Transpose_Avg_cred_adult!L4</f>
        <v>0.207355412665569</v>
      </c>
      <c r="P7" s="96">
        <f>P6-Transpose_Avg_cred_adult!M4</f>
        <v>0.14279031186152658</v>
      </c>
      <c r="Q7" s="93"/>
      <c r="R7" s="98" t="s">
        <v>390</v>
      </c>
      <c r="S7" s="96">
        <f>S6-E6</f>
        <v>-0.031760430962744834</v>
      </c>
      <c r="T7" s="96">
        <f t="shared" si="0" ref="T7:AD7">T6-F6</f>
        <v>0.09228593674966312</v>
      </c>
      <c r="U7" s="96">
        <f t="shared" si="0"/>
        <v>0.2756352452335751</v>
      </c>
      <c r="V7" s="96">
        <f t="shared" si="0"/>
        <v>0.020951561806445085</v>
      </c>
      <c r="W7" s="96">
        <f>W6-I6</f>
        <v>0.27235998426319163</v>
      </c>
      <c r="X7" s="96">
        <f t="shared" si="0"/>
        <v>0.3902931970969661</v>
      </c>
      <c r="Y7" s="96">
        <f t="shared" si="0"/>
        <v>0.17262854638757652</v>
      </c>
      <c r="Z7" s="96">
        <f t="shared" si="0"/>
        <v>0.23473500241270706</v>
      </c>
      <c r="AA7" s="96">
        <f t="shared" si="0"/>
        <v>0.2929855997322104</v>
      </c>
      <c r="AB7" s="96">
        <f t="shared" si="0"/>
        <v>-0.05325979522594082</v>
      </c>
      <c r="AC7" s="96">
        <f t="shared" si="0"/>
        <v>0.0556348839071763</v>
      </c>
      <c r="AD7" s="96">
        <f t="shared" si="0"/>
        <v>0.3420038786214974</v>
      </c>
    </row>
    <row r="8" spans="1:30" ht="37.5" customHeight="1">
      <c r="A8" s="287" t="s">
        <v>342</v>
      </c>
      <c r="B8" s="288" t="s">
        <v>114</v>
      </c>
      <c r="C8" s="93"/>
      <c r="D8" s="98" t="s">
        <v>391</v>
      </c>
      <c r="E8" s="99">
        <f>SQRT((E7^2+F7^2+G7^2+H7^2+I7^2+J7^2+K7^2+L7^2+M7^2+N7^2+O7^2+P7^2)/12)</f>
        <v>0.13515017637202417</v>
      </c>
      <c r="F8" s="93"/>
      <c r="G8" s="93"/>
      <c r="H8" s="93"/>
      <c r="I8" s="93"/>
      <c r="J8" s="93"/>
      <c r="K8" s="93"/>
      <c r="L8" s="93"/>
      <c r="M8" s="93"/>
      <c r="N8" s="93"/>
      <c r="O8" s="93"/>
      <c r="P8" s="93"/>
      <c r="Q8" s="93"/>
      <c r="R8" s="98" t="s">
        <v>392</v>
      </c>
      <c r="S8" s="97">
        <f>S6/Transpose_Avg_cred_dw!P4</f>
        <v>1.743030853711899</v>
      </c>
      <c r="T8" s="97">
        <f>T6/Transpose_Avg_cred_dw!Q4</f>
        <v>1.3102322216011337</v>
      </c>
      <c r="U8" s="97">
        <f>U6/Transpose_Avg_cred_dw!R4</f>
        <v>1.1834383370909016</v>
      </c>
      <c r="V8" s="97">
        <f>V6/Transpose_Avg_cred_dw!S4</f>
        <v>0.903669693281036</v>
      </c>
      <c r="W8" s="97">
        <f>W6/Transpose_Avg_cred_dw!T4</f>
        <v>2.179272494650361</v>
      </c>
      <c r="X8" s="97">
        <f>X6/Transpose_Avg_cred_dw!U4</f>
        <v>1.186077414583331</v>
      </c>
      <c r="Y8" s="97">
        <f>Y6/Transpose_Avg_cred_dw!V4</f>
        <v>1.5190924235000065</v>
      </c>
      <c r="Z8" s="97">
        <f>Z6/Transpose_Avg_cred_dw!W4</f>
        <v>1.0567834614153915</v>
      </c>
      <c r="AA8" s="97">
        <f>AA6/Transpose_Avg_cred_dw!X4</f>
        <v>2.101408376792438</v>
      </c>
      <c r="AB8" s="97">
        <f>AB6/Transpose_Avg_cred_dw!Y4</f>
        <v>1.1627041685507256</v>
      </c>
      <c r="AC8" s="97">
        <f>AC6/Transpose_Avg_cred_dw!Z4</f>
        <v>1.1926949635769415</v>
      </c>
      <c r="AD8" s="97">
        <f>AD6/Transpose_Avg_cred_dw!AA4</f>
        <v>1.4547267783170432</v>
      </c>
    </row>
    <row r="9" spans="1:30" ht="15">
      <c r="A9" s="165" t="s">
        <v>347</v>
      </c>
      <c r="B9" s="166"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2" t="s">
        <v>342</v>
      </c>
      <c r="B10" s="283" t="s">
        <v>342</v>
      </c>
      <c r="C10" s="93"/>
      <c r="D10" s="93"/>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row>
    <row r="11" spans="1:30" ht="15">
      <c r="A11" s="165" t="s">
        <v>236</v>
      </c>
      <c r="B11" s="166">
        <v>-0.00665</v>
      </c>
      <c r="C11" s="93"/>
      <c r="D11" s="93"/>
      <c r="E11" s="96">
        <f>$B11*VLOOKUP($A11,Transpose_Avg_cred_dw!$A$1:$M$52,2,FALSE)</f>
        <v>-0.0031554034940753668</v>
      </c>
      <c r="F11" s="96">
        <f>$B11*VLOOKUP($A11,Transpose_Avg_cred_dw!$A$1:$M$52,3,FALSE)</f>
        <v>-0.0034540765590958637</v>
      </c>
      <c r="G11" s="96">
        <f>$B11*VLOOKUP($A11,Transpose_Avg_cred_dw!$A$1:$M$52,4,FALSE)</f>
        <v>-0.00372048348063973</v>
      </c>
      <c r="H11" s="96">
        <f>$B11*VLOOKUP($A11,Transpose_Avg_cred_dw!$A$1:$M$52,5,FALSE)</f>
        <v>-0.0035872458840445582</v>
      </c>
      <c r="I11" s="96">
        <f>$B11*VLOOKUP($A11,Transpose_Avg_cred_dw!$A$1:$M$52,6,FALSE)</f>
        <v>-0.0025949528732137433</v>
      </c>
      <c r="J11" s="96">
        <f>$B11*VLOOKUP($A11,Transpose_Avg_cred_dw!$A$1:$M$52,7,FALSE)</f>
        <v>-0.0036640492424242456</v>
      </c>
      <c r="K11" s="96">
        <f>$B11*VLOOKUP($A11,Transpose_Avg_cred_dw!$A$1:$M$52,8,FALSE)</f>
        <v>-0.0027559895833333347</v>
      </c>
      <c r="L11" s="96">
        <f>$B11*VLOOKUP($A11,Transpose_Avg_cred_dw!$A$1:$M$52,9,FALSE)</f>
        <v>-0.00282690972222222</v>
      </c>
      <c r="M11" s="96">
        <f>$B11*VLOOKUP($A11,Transpose_Avg_cred_dw!$A$1:$M$52,10,FALSE)</f>
        <v>-0.00303001811594203</v>
      </c>
      <c r="N11" s="96">
        <f>$B11*VLOOKUP($A11,Transpose_Avg_cred_dw!$A$1:$M$52,11,FALSE)</f>
        <v>-0.0019141942575842037</v>
      </c>
      <c r="O11" s="96">
        <f>$B11*VLOOKUP($A11,Transpose_Avg_cred_dw!$A$1:$M$52,12,FALSE)</f>
        <v>-0.0019242184786210492</v>
      </c>
      <c r="P11" s="96">
        <f>$B11*VLOOKUP($A11,Transpose_Avg_cred_dw!$A$1:$M$52,13,FALSE)</f>
        <v>-0.003235550431854776</v>
      </c>
      <c r="Q11" s="96"/>
      <c r="R11" s="96"/>
      <c r="S11" s="96">
        <f>$B11*VLOOKUP($A11,Transpose_Avg_cred_dw!$O$1:$AA$52,2,FALSE)</f>
        <v>-0.00399</v>
      </c>
      <c r="T11" s="96">
        <f>$B11*VLOOKUP($A11,Transpose_Avg_cred_dw!$O$1:$AA$52,3,FALSE)</f>
        <v>-0.0022916748639255037</v>
      </c>
      <c r="U11" s="96">
        <f>$B11*VLOOKUP($A11,Transpose_Avg_cred_dw!$O$1:$AA$52,4,FALSE)</f>
        <v>-0.003325</v>
      </c>
      <c r="V11" s="96">
        <f>$B11*VLOOKUP($A11,Transpose_Avg_cred_dw!$O$1:$AA$52,5,FALSE)</f>
        <v>-0.00249375</v>
      </c>
      <c r="W11" s="96">
        <f>$B11*VLOOKUP($A11,Transpose_Avg_cred_dw!$O$1:$AA$52,6,FALSE)</f>
        <v>-0.0033653594771241796</v>
      </c>
      <c r="X11" s="96">
        <f>$B11*VLOOKUP($A11,Transpose_Avg_cred_dw!$O$1:$AA$52,7,FALSE)</f>
        <v>-0.002754040404040403</v>
      </c>
      <c r="Y11" s="96">
        <f>$B11*VLOOKUP($A11,Transpose_Avg_cred_dw!$O$1:$AA$52,8,FALSE)</f>
        <v>-0.002216666666666664</v>
      </c>
      <c r="Z11" s="96">
        <f>$B11*VLOOKUP($A11,Transpose_Avg_cred_dw!$O$1:$AA$52,9,FALSE)</f>
        <v>-0.0034727777777777765</v>
      </c>
      <c r="AA11" s="96">
        <f>$B11*VLOOKUP($A11,Transpose_Avg_cred_dw!$O$1:$AA$52,10,FALSE)</f>
        <v>-0.004359444444444447</v>
      </c>
      <c r="AB11" s="96">
        <f>$B11*VLOOKUP($A11,Transpose_Avg_cred_dw!$O$1:$AA$52,11,FALSE)</f>
        <v>-0.0027338888888888877</v>
      </c>
      <c r="AC11" s="96">
        <f>$B11*VLOOKUP($A11,Transpose_Avg_cred_dw!$O$1:$AA$52,12,FALSE)</f>
        <v>-0.0013207977207977232</v>
      </c>
      <c r="AD11" s="96">
        <f>$B11*VLOOKUP($A11,Transpose_Avg_cred_dw!$O$1:$AA$52,13,FALSE)</f>
        <v>-0.003535076252723311</v>
      </c>
    </row>
    <row r="12" spans="1:30" ht="15">
      <c r="A12" s="165" t="s">
        <v>244</v>
      </c>
      <c r="B12" s="166">
        <v>0.956</v>
      </c>
      <c r="C12" s="93"/>
      <c r="D12" s="93"/>
      <c r="E12" s="96">
        <f>$B12*VLOOKUP($A12,Transpose_Avg_cred_dw!$A$1:$M$52,2,FALSE)</f>
        <v>0.03541639586047483</v>
      </c>
      <c r="F12" s="96">
        <f>$B12*VLOOKUP($A12,Transpose_Avg_cred_dw!$A$1:$M$52,3,FALSE)</f>
        <v>0.024152445144724557</v>
      </c>
      <c r="G12" s="96">
        <f>$B12*VLOOKUP($A12,Transpose_Avg_cred_dw!$A$1:$M$52,4,FALSE)</f>
        <v>0.05623584355459352</v>
      </c>
      <c r="H12" s="96">
        <f>$B12*VLOOKUP($A12,Transpose_Avg_cred_dw!$A$1:$M$52,5,FALSE)</f>
        <v>0.04507067034272912</v>
      </c>
      <c r="I12" s="96">
        <f>$B12*VLOOKUP($A12,Transpose_Avg_cred_dw!$A$1:$M$52,6,FALSE)</f>
        <v>0.021456330625895796</v>
      </c>
      <c r="J12" s="96">
        <f>$B12*VLOOKUP($A12,Transpose_Avg_cred_dw!$A$1:$M$52,7,FALSE)</f>
        <v>0.05370257575757573</v>
      </c>
      <c r="K12" s="96">
        <f>$B12*VLOOKUP($A12,Transpose_Avg_cred_dw!$A$1:$M$52,8,FALSE)</f>
        <v>0.056430555555555574</v>
      </c>
      <c r="L12" s="96">
        <f>$B12*VLOOKUP($A12,Transpose_Avg_cred_dw!$A$1:$M$52,9,FALSE)</f>
        <v>0.06809603174603171</v>
      </c>
      <c r="M12" s="96">
        <f>$B12*VLOOKUP($A12,Transpose_Avg_cred_dw!$A$1:$M$52,10,FALSE)</f>
        <v>0.01385507246376811</v>
      </c>
      <c r="N12" s="96">
        <f>$B12*VLOOKUP($A12,Transpose_Avg_cred_dw!$A$1:$M$52,11,FALSE)</f>
        <v>0.04053977920227922</v>
      </c>
      <c r="O12" s="96">
        <f>$B12*VLOOKUP($A12,Transpose_Avg_cred_dw!$A$1:$M$52,12,FALSE)</f>
        <v>0.042825209972489404</v>
      </c>
      <c r="P12" s="96">
        <f>$B12*VLOOKUP($A12,Transpose_Avg_cred_dw!$A$1:$M$52,13,FALSE)</f>
        <v>0.04112050713080464</v>
      </c>
      <c r="Q12" s="96"/>
      <c r="R12" s="96"/>
      <c r="S12" s="96">
        <f>$B12*VLOOKUP($A12,Transpose_Avg_cred_dw!$O$1:$AA$52,2,FALSE)</f>
        <v>0.1121234567901235</v>
      </c>
      <c r="T12" s="96">
        <f>$B12*VLOOKUP($A12,Transpose_Avg_cred_dw!$O$1:$AA$52,3,FALSE)</f>
        <v>0.06288071348940914</v>
      </c>
      <c r="U12" s="96">
        <f>$B12*VLOOKUP($A12,Transpose_Avg_cred_dw!$O$1:$AA$52,4,FALSE)</f>
        <v>0.07966666666666664</v>
      </c>
      <c r="V12" s="96">
        <f>$B12*VLOOKUP($A12,Transpose_Avg_cred_dw!$O$1:$AA$52,5,FALSE)</f>
        <v>0</v>
      </c>
      <c r="W12" s="96">
        <f>$B12*VLOOKUP($A12,Transpose_Avg_cred_dw!$O$1:$AA$52,6,FALSE)</f>
        <v>0</v>
      </c>
      <c r="X12" s="96">
        <f>$B12*VLOOKUP($A12,Transpose_Avg_cred_dw!$O$1:$AA$52,7,FALSE)</f>
        <v>0.13519191919191878</v>
      </c>
      <c r="Y12" s="96">
        <f>$B12*VLOOKUP($A12,Transpose_Avg_cred_dw!$O$1:$AA$52,8,FALSE)</f>
        <v>0</v>
      </c>
      <c r="Z12" s="96">
        <f>$B12*VLOOKUP($A12,Transpose_Avg_cred_dw!$O$1:$AA$52,9,FALSE)</f>
        <v>0.06373333333333335</v>
      </c>
      <c r="AA12" s="96">
        <f>$B12*VLOOKUP($A12,Transpose_Avg_cred_dw!$O$1:$AA$52,10,FALSE)</f>
        <v>0.16995555555555578</v>
      </c>
      <c r="AB12" s="96">
        <f>$B12*VLOOKUP($A12,Transpose_Avg_cred_dw!$O$1:$AA$52,11,FALSE)</f>
        <v>0.15933333333333363</v>
      </c>
      <c r="AC12" s="96">
        <f>$B12*VLOOKUP($A12,Transpose_Avg_cred_dw!$O$1:$AA$52,12,FALSE)</f>
        <v>0</v>
      </c>
      <c r="AD12" s="96">
        <f>$B12*VLOOKUP($A12,Transpose_Avg_cred_dw!$O$1:$AA$52,13,FALSE)</f>
        <v>0.018745098039215684</v>
      </c>
    </row>
    <row r="13" spans="1:30" ht="15">
      <c r="A13" s="165" t="s">
        <v>247</v>
      </c>
      <c r="B13" s="166">
        <v>1.176</v>
      </c>
      <c r="C13" s="93"/>
      <c r="D13" s="93"/>
      <c r="E13" s="96">
        <f>$B13*VLOOKUP($A13,Transpose_Avg_cred_dw!$A$1:$M$52,2,FALSE)</f>
        <v>0.5891634605160924</v>
      </c>
      <c r="F13" s="96">
        <f>$B13*VLOOKUP($A13,Transpose_Avg_cred_dw!$A$1:$M$52,3,FALSE)</f>
        <v>0.6210916090471272</v>
      </c>
      <c r="G13" s="96">
        <f>$B13*VLOOKUP($A13,Transpose_Avg_cred_dw!$A$1:$M$52,4,FALSE)</f>
        <v>0.5417071969696974</v>
      </c>
      <c r="H13" s="96">
        <f>$B13*VLOOKUP($A13,Transpose_Avg_cred_dw!$A$1:$M$52,5,FALSE)</f>
        <v>0.6302777787713846</v>
      </c>
      <c r="I13" s="96">
        <f>$B13*VLOOKUP($A13,Transpose_Avg_cred_dw!$A$1:$M$52,6,FALSE)</f>
        <v>0.5787740042566133</v>
      </c>
      <c r="J13" s="96">
        <f>$B13*VLOOKUP($A13,Transpose_Avg_cred_dw!$A$1:$M$52,7,FALSE)</f>
        <v>0.7563818181818179</v>
      </c>
      <c r="K13" s="96">
        <f>$B13*VLOOKUP($A13,Transpose_Avg_cred_dw!$A$1:$M$52,8,FALSE)</f>
        <v>0.644194444444445</v>
      </c>
      <c r="L13" s="96">
        <f>$B13*VLOOKUP($A13,Transpose_Avg_cred_dw!$A$1:$M$52,9,FALSE)</f>
        <v>0.5848500000000005</v>
      </c>
      <c r="M13" s="96">
        <f>$B13*VLOOKUP($A13,Transpose_Avg_cred_dw!$A$1:$M$52,10,FALSE)</f>
        <v>0.684113043478261</v>
      </c>
      <c r="N13" s="96">
        <f>$B13*VLOOKUP($A13,Transpose_Avg_cred_dw!$A$1:$M$52,11,FALSE)</f>
        <v>0.6117761688794294</v>
      </c>
      <c r="O13" s="96">
        <f>$B13*VLOOKUP($A13,Transpose_Avg_cred_dw!$A$1:$M$52,12,FALSE)</f>
        <v>0.6565899740438446</v>
      </c>
      <c r="P13" s="96">
        <f>$B13*VLOOKUP($A13,Transpose_Avg_cred_dw!$A$1:$M$52,13,FALSE)</f>
        <v>0.6935807687862602</v>
      </c>
      <c r="Q13" s="96"/>
      <c r="R13" s="96"/>
      <c r="S13" s="96">
        <f>$B13*VLOOKUP($A13,Transpose_Avg_cred_dw!$O$1:$AA$52,2,FALSE)</f>
        <v>0.5154074074074079</v>
      </c>
      <c r="T13" s="96">
        <f>$B13*VLOOKUP($A13,Transpose_Avg_cred_dw!$O$1:$AA$52,3,FALSE)</f>
        <v>0.8076757820184932</v>
      </c>
      <c r="U13" s="96">
        <f>$B13*VLOOKUP($A13,Transpose_Avg_cred_dw!$O$1:$AA$52,4,FALSE)</f>
        <v>0.9799999999999996</v>
      </c>
      <c r="V13" s="96">
        <f>$B13*VLOOKUP($A13,Transpose_Avg_cred_dw!$O$1:$AA$52,5,FALSE)</f>
        <v>0.47600000000000026</v>
      </c>
      <c r="W13" s="96">
        <f>$B13*VLOOKUP($A13,Transpose_Avg_cred_dw!$O$1:$AA$52,6,FALSE)</f>
        <v>0.6044705882352936</v>
      </c>
      <c r="X13" s="96">
        <f>$B13*VLOOKUP($A13,Transpose_Avg_cred_dw!$O$1:$AA$52,7,FALSE)</f>
        <v>0.320727272727273</v>
      </c>
      <c r="Y13" s="96">
        <f>$B13*VLOOKUP($A13,Transpose_Avg_cred_dw!$O$1:$AA$52,8,FALSE)</f>
        <v>0.39199999999999957</v>
      </c>
      <c r="Z13" s="96">
        <f>$B13*VLOOKUP($A13,Transpose_Avg_cred_dw!$O$1:$AA$52,9,FALSE)</f>
        <v>0.6271999999999995</v>
      </c>
      <c r="AA13" s="96">
        <f>$B13*VLOOKUP($A13,Transpose_Avg_cred_dw!$O$1:$AA$52,10,FALSE)</f>
        <v>0.35279999999999995</v>
      </c>
      <c r="AB13" s="96">
        <f>$B13*VLOOKUP($A13,Transpose_Avg_cred_dw!$O$1:$AA$52,11,FALSE)</f>
        <v>0.6925333333333334</v>
      </c>
      <c r="AC13" s="96">
        <f>$B13*VLOOKUP($A13,Transpose_Avg_cred_dw!$O$1:$AA$52,12,FALSE)</f>
        <v>0.6092991452991452</v>
      </c>
      <c r="AD13" s="96">
        <f>$B13*VLOOKUP($A13,Transpose_Avg_cred_dw!$O$1:$AA$52,13,FALSE)</f>
        <v>0.5982483660130717</v>
      </c>
    </row>
    <row r="14" spans="1:30" ht="15">
      <c r="A14" s="165" t="s">
        <v>251</v>
      </c>
      <c r="B14" s="166">
        <v>1.323</v>
      </c>
      <c r="C14" s="93"/>
      <c r="D14" s="93"/>
      <c r="E14" s="96">
        <f>$B14*VLOOKUP($A14,Transpose_Avg_cred_dw!$A$1:$M$52,2,FALSE)</f>
        <v>0.411825903455098</v>
      </c>
      <c r="F14" s="96">
        <f>$B14*VLOOKUP($A14,Transpose_Avg_cred_dw!$A$1:$M$52,3,FALSE)</f>
        <v>0.323200253482972</v>
      </c>
      <c r="G14" s="96">
        <f>$B14*VLOOKUP($A14,Transpose_Avg_cred_dw!$A$1:$M$52,4,FALSE)</f>
        <v>0.38126534090909037</v>
      </c>
      <c r="H14" s="96">
        <f>$B14*VLOOKUP($A14,Transpose_Avg_cred_dw!$A$1:$M$52,5,FALSE)</f>
        <v>0.3617496206718475</v>
      </c>
      <c r="I14" s="96">
        <f>$B14*VLOOKUP($A14,Transpose_Avg_cred_dw!$A$1:$M$52,6,FALSE)</f>
        <v>0.35791671480693277</v>
      </c>
      <c r="J14" s="96">
        <f>$B14*VLOOKUP($A14,Transpose_Avg_cred_dw!$A$1:$M$52,7,FALSE)</f>
        <v>0.2963720454545461</v>
      </c>
      <c r="K14" s="96">
        <f>$B14*VLOOKUP($A14,Transpose_Avg_cred_dw!$A$1:$M$52,8,FALSE)</f>
        <v>0.27317499999999934</v>
      </c>
      <c r="L14" s="96">
        <f>$B14*VLOOKUP($A14,Transpose_Avg_cred_dw!$A$1:$M$52,9,FALSE)</f>
        <v>0.3937500000000005</v>
      </c>
      <c r="M14" s="96">
        <f>$B14*VLOOKUP($A14,Transpose_Avg_cred_dw!$A$1:$M$52,10,FALSE)</f>
        <v>0.28829347826086904</v>
      </c>
      <c r="N14" s="96">
        <f>$B14*VLOOKUP($A14,Transpose_Avg_cred_dw!$A$1:$M$52,11,FALSE)</f>
        <v>0.2915732717011247</v>
      </c>
      <c r="O14" s="96">
        <f>$B14*VLOOKUP($A14,Transpose_Avg_cred_dw!$A$1:$M$52,12,FALSE)</f>
        <v>0.33996823184362035</v>
      </c>
      <c r="P14" s="96">
        <f>$B14*VLOOKUP($A14,Transpose_Avg_cred_dw!$A$1:$M$52,13,FALSE)</f>
        <v>0.33095667256084854</v>
      </c>
      <c r="Q14" s="96"/>
      <c r="R14" s="96"/>
      <c r="S14" s="96">
        <f>$B14*VLOOKUP($A14,Transpose_Avg_cred_dw!$O$1:$AA$52,2,FALSE)</f>
        <v>0.12576666666666664</v>
      </c>
      <c r="T14" s="96">
        <f>$B14*VLOOKUP($A14,Transpose_Avg_cred_dw!$O$1:$AA$52,3,FALSE)</f>
        <v>0.2111733228408421</v>
      </c>
      <c r="U14" s="96">
        <f>$B14*VLOOKUP($A14,Transpose_Avg_cred_dw!$O$1:$AA$52,4,FALSE)</f>
        <v>0</v>
      </c>
      <c r="V14" s="96">
        <f>$B14*VLOOKUP($A14,Transpose_Avg_cred_dw!$O$1:$AA$52,5,FALSE)</f>
        <v>0.496125</v>
      </c>
      <c r="W14" s="96">
        <f>$B14*VLOOKUP($A14,Transpose_Avg_cred_dw!$O$1:$AA$52,6,FALSE)</f>
        <v>0.45489705882352993</v>
      </c>
      <c r="X14" s="96">
        <f>$B14*VLOOKUP($A14,Transpose_Avg_cred_dw!$O$1:$AA$52,7,FALSE)</f>
        <v>0.5746363636363632</v>
      </c>
      <c r="Y14" s="96">
        <f>$B14*VLOOKUP($A14,Transpose_Avg_cred_dw!$O$1:$AA$52,8,FALSE)</f>
        <v>0.8820000000000003</v>
      </c>
      <c r="Z14" s="96">
        <f>$B14*VLOOKUP($A14,Transpose_Avg_cred_dw!$O$1:$AA$52,9,FALSE)</f>
        <v>0.12862499999999996</v>
      </c>
      <c r="AA14" s="96">
        <f>$B14*VLOOKUP($A14,Transpose_Avg_cred_dw!$O$1:$AA$52,10,FALSE)</f>
        <v>0.30869999999999953</v>
      </c>
      <c r="AB14" s="96">
        <f>$B14*VLOOKUP($A14,Transpose_Avg_cred_dw!$O$1:$AA$52,11,FALSE)</f>
        <v>0.24990000000000012</v>
      </c>
      <c r="AC14" s="96">
        <f>$B14*VLOOKUP($A14,Transpose_Avg_cred_dw!$O$1:$AA$52,12,FALSE)</f>
        <v>0.40869230769230774</v>
      </c>
      <c r="AD14" s="96">
        <f>$B14*VLOOKUP($A14,Transpose_Avg_cred_dw!$O$1:$AA$52,13,FALSE)</f>
        <v>0.4712647058823524</v>
      </c>
    </row>
    <row r="15" spans="1:30" ht="15">
      <c r="A15" s="165" t="s">
        <v>255</v>
      </c>
      <c r="B15" s="166">
        <v>1.349</v>
      </c>
      <c r="C15" s="93"/>
      <c r="D15" s="93"/>
      <c r="E15" s="96">
        <f>$B15*VLOOKUP($A15,Transpose_Avg_cred_dw!$A$1:$M$52,2,FALSE)</f>
        <v>0.11259682158119666</v>
      </c>
      <c r="F15" s="96">
        <f>$B15*VLOOKUP($A15,Transpose_Avg_cred_dw!$A$1:$M$52,3,FALSE)</f>
        <v>0.15880639939309033</v>
      </c>
      <c r="G15" s="96">
        <f>$B15*VLOOKUP($A15,Transpose_Avg_cred_dw!$A$1:$M$52,4,FALSE)</f>
        <v>0.18575008943602708</v>
      </c>
      <c r="H15" s="96">
        <f>$B15*VLOOKUP($A15,Transpose_Avg_cred_dw!$A$1:$M$52,5,FALSE)</f>
        <v>0.14115833611484252</v>
      </c>
      <c r="I15" s="96">
        <f>$B15*VLOOKUP($A15,Transpose_Avg_cred_dw!$A$1:$M$52,6,FALSE)</f>
        <v>0.19420939857244196</v>
      </c>
      <c r="J15" s="96">
        <f>$B15*VLOOKUP($A15,Transpose_Avg_cred_dw!$A$1:$M$52,7,FALSE)</f>
        <v>0.061215984848484874</v>
      </c>
      <c r="K15" s="96">
        <f>$B15*VLOOKUP($A15,Transpose_Avg_cred_dw!$A$1:$M$52,8,FALSE)</f>
        <v>0.18528675595238028</v>
      </c>
      <c r="L15" s="96">
        <f>$B15*VLOOKUP($A15,Transpose_Avg_cred_dw!$A$1:$M$52,9,FALSE)</f>
        <v>0.11529399801587296</v>
      </c>
      <c r="M15" s="96">
        <f>$B15*VLOOKUP($A15,Transpose_Avg_cred_dw!$A$1:$M$52,10,FALSE)</f>
        <v>0.1588496376811597</v>
      </c>
      <c r="N15" s="96">
        <f>$B15*VLOOKUP($A15,Transpose_Avg_cred_dw!$A$1:$M$52,11,FALSE)</f>
        <v>0.22976169769743118</v>
      </c>
      <c r="O15" s="96">
        <f>$B15*VLOOKUP($A15,Transpose_Avg_cred_dw!$A$1:$M$52,12,FALSE)</f>
        <v>0.11378694320521528</v>
      </c>
      <c r="P15" s="96">
        <f>$B15*VLOOKUP($A15,Transpose_Avg_cred_dw!$A$1:$M$52,13,FALSE)</f>
        <v>0.07913314302444739</v>
      </c>
      <c r="Q15" s="96"/>
      <c r="R15" s="96"/>
      <c r="S15" s="96">
        <f>$B15*VLOOKUP($A15,Transpose_Avg_cred_dw!$O$1:$AA$52,2,FALSE)</f>
        <v>0.16487777777777746</v>
      </c>
      <c r="T15" s="96">
        <f>$B15*VLOOKUP($A15,Transpose_Avg_cred_dw!$O$1:$AA$52,3,FALSE)</f>
        <v>0.06555242966751916</v>
      </c>
      <c r="U15" s="96">
        <f>$B15*VLOOKUP($A15,Transpose_Avg_cred_dw!$O$1:$AA$52,4,FALSE)</f>
        <v>0.11241666666666662</v>
      </c>
      <c r="V15" s="96">
        <f>$B15*VLOOKUP($A15,Transpose_Avg_cred_dw!$O$1:$AA$52,5,FALSE)</f>
        <v>0.056208333333333374</v>
      </c>
      <c r="W15" s="96">
        <f>$B15*VLOOKUP($A15,Transpose_Avg_cred_dw!$O$1:$AA$52,6,FALSE)</f>
        <v>0.1388676470588232</v>
      </c>
      <c r="X15" s="96">
        <f>$B15*VLOOKUP($A15,Transpose_Avg_cred_dw!$O$1:$AA$52,7,FALSE)</f>
        <v>0.12263636363636361</v>
      </c>
      <c r="Y15" s="96">
        <f>$B15*VLOOKUP($A15,Transpose_Avg_cred_dw!$O$1:$AA$52,8,FALSE)</f>
        <v>0</v>
      </c>
      <c r="Z15" s="96">
        <f>$B15*VLOOKUP($A15,Transpose_Avg_cred_dw!$O$1:$AA$52,9,FALSE)</f>
        <v>0.35223888888888877</v>
      </c>
      <c r="AA15" s="96">
        <f>$B15*VLOOKUP($A15,Transpose_Avg_cred_dw!$O$1:$AA$52,10,FALSE)</f>
        <v>0.14988888888888874</v>
      </c>
      <c r="AB15" s="96">
        <f>$B15*VLOOKUP($A15,Transpose_Avg_cred_dw!$O$1:$AA$52,11,FALSE)</f>
        <v>0</v>
      </c>
      <c r="AC15" s="96">
        <f>$B15*VLOOKUP($A15,Transpose_Avg_cred_dw!$O$1:$AA$52,12,FALSE)</f>
        <v>0.19875376475376427</v>
      </c>
      <c r="AD15" s="96">
        <f>$B15*VLOOKUP($A15,Transpose_Avg_cred_dw!$O$1:$AA$52,13,FALSE)</f>
        <v>0.10286492374727663</v>
      </c>
    </row>
    <row r="16" spans="1:30" ht="15">
      <c r="A16" s="165" t="s">
        <v>259</v>
      </c>
      <c r="B16" s="166">
        <v>0.911</v>
      </c>
      <c r="C16" s="93"/>
      <c r="D16" s="93"/>
      <c r="E16" s="96">
        <f>$B16*VLOOKUP($A16,Transpose_Avg_cred_dw!$A$1:$M$52,2,FALSE)</f>
        <v>0.05852199392043143</v>
      </c>
      <c r="F16" s="96">
        <f>$B16*VLOOKUP($A16,Transpose_Avg_cred_dw!$A$1:$M$52,3,FALSE)</f>
        <v>0.07482115585122938</v>
      </c>
      <c r="G16" s="96">
        <f>$B16*VLOOKUP($A16,Transpose_Avg_cred_dw!$A$1:$M$52,4,FALSE)</f>
        <v>0.04979840292809045</v>
      </c>
      <c r="H16" s="96">
        <f>$B16*VLOOKUP($A16,Transpose_Avg_cred_dw!$A$1:$M$52,5,FALSE)</f>
        <v>0.03372732608486284</v>
      </c>
      <c r="I16" s="96">
        <f>$B16*VLOOKUP($A16,Transpose_Avg_cred_dw!$A$1:$M$52,6,FALSE)</f>
        <v>0.060990697527110574</v>
      </c>
      <c r="J16" s="96">
        <f>$B16*VLOOKUP($A16,Transpose_Avg_cred_dw!$A$1:$M$52,7,FALSE)</f>
        <v>0.02846875</v>
      </c>
      <c r="K16" s="96">
        <f>$B16*VLOOKUP($A16,Transpose_Avg_cred_dw!$A$1:$M$52,8,FALSE)</f>
        <v>0.03005034722222221</v>
      </c>
      <c r="L16" s="96">
        <f>$B16*VLOOKUP($A16,Transpose_Avg_cred_dw!$A$1:$M$52,9,FALSE)</f>
        <v>0.03863616071428573</v>
      </c>
      <c r="M16" s="96">
        <f>$B16*VLOOKUP($A16,Transpose_Avg_cred_dw!$A$1:$M$52,10,FALSE)</f>
        <v>0.03894855072463769</v>
      </c>
      <c r="N16" s="96">
        <f>$B16*VLOOKUP($A16,Transpose_Avg_cred_dw!$A$1:$M$52,11,FALSE)</f>
        <v>0.0425150663145228</v>
      </c>
      <c r="O16" s="96">
        <f>$B16*VLOOKUP($A16,Transpose_Avg_cred_dw!$A$1:$M$52,12,FALSE)</f>
        <v>0.04558846753260361</v>
      </c>
      <c r="P16" s="96">
        <f>$B16*VLOOKUP($A16,Transpose_Avg_cred_dw!$A$1:$M$52,13,FALSE)</f>
        <v>0.03999088482074752</v>
      </c>
      <c r="Q16" s="96"/>
      <c r="R16" s="96"/>
      <c r="S16" s="96">
        <f>$B16*VLOOKUP($A16,Transpose_Avg_cred_dw!$O$1:$AA$52,2,FALSE)</f>
        <v>0.12259135802469144</v>
      </c>
      <c r="T16" s="96">
        <f>$B16*VLOOKUP($A16,Transpose_Avg_cred_dw!$O$1:$AA$52,3,FALSE)</f>
        <v>0.03572549019607843</v>
      </c>
      <c r="U16" s="96">
        <f>$B16*VLOOKUP($A16,Transpose_Avg_cred_dw!$O$1:$AA$52,4,FALSE)</f>
        <v>0</v>
      </c>
      <c r="V16" s="96">
        <f>$B16*VLOOKUP($A16,Transpose_Avg_cred_dw!$O$1:$AA$52,5,FALSE)</f>
        <v>0.1626785714285718</v>
      </c>
      <c r="W16" s="96">
        <f>$B16*VLOOKUP($A16,Transpose_Avg_cred_dw!$O$1:$AA$52,6,FALSE)</f>
        <v>0.03572549019607843</v>
      </c>
      <c r="X16" s="96">
        <f>$B16*VLOOKUP($A16,Transpose_Avg_cred_dw!$O$1:$AA$52,7,FALSE)</f>
        <v>0.027606060606060606</v>
      </c>
      <c r="Y16" s="96">
        <f>$B16*VLOOKUP($A16,Transpose_Avg_cred_dw!$O$1:$AA$52,8,FALSE)</f>
        <v>0</v>
      </c>
      <c r="Z16" s="96">
        <f>$B16*VLOOKUP($A16,Transpose_Avg_cred_dw!$O$1:$AA$52,9,FALSE)</f>
        <v>0.037958333333333365</v>
      </c>
      <c r="AA16" s="96">
        <f>$B16*VLOOKUP($A16,Transpose_Avg_cred_dw!$O$1:$AA$52,10,FALSE)</f>
        <v>0.16195555555555577</v>
      </c>
      <c r="AB16" s="96">
        <f>$B16*VLOOKUP($A16,Transpose_Avg_cred_dw!$O$1:$AA$52,11,FALSE)</f>
        <v>0</v>
      </c>
      <c r="AC16" s="96">
        <f>$B16*VLOOKUP($A16,Transpose_Avg_cred_dw!$O$1:$AA$52,12,FALSE)</f>
        <v>0.02335897435897432</v>
      </c>
      <c r="AD16" s="96">
        <f>$B16*VLOOKUP($A16,Transpose_Avg_cred_dw!$O$1:$AA$52,13,FALSE)</f>
        <v>0.03572549019607843</v>
      </c>
    </row>
    <row r="17" spans="1:30" ht="15">
      <c r="A17" s="165" t="s">
        <v>298</v>
      </c>
      <c r="B17" s="166">
        <v>0.374</v>
      </c>
      <c r="C17" s="93"/>
      <c r="D17" s="93"/>
      <c r="E17" s="96">
        <f>$B17*VLOOKUP($A17,Transpose_Avg_cred_dw!$A$1:$M$52,2,FALSE)</f>
        <v>0.15933240600164938</v>
      </c>
      <c r="F17" s="96">
        <f>$B17*VLOOKUP($A17,Transpose_Avg_cred_dw!$A$1:$M$52,3,FALSE)</f>
        <v>0.10541720655806171</v>
      </c>
      <c r="G17" s="96">
        <f>$B17*VLOOKUP($A17,Transpose_Avg_cred_dw!$A$1:$M$52,4,FALSE)</f>
        <v>0.02641464947089947</v>
      </c>
      <c r="H17" s="96">
        <f>$B17*VLOOKUP($A17,Transpose_Avg_cred_dw!$A$1:$M$52,5,FALSE)</f>
        <v>0.02872321705066269</v>
      </c>
      <c r="I17" s="96">
        <f>$B17*VLOOKUP($A17,Transpose_Avg_cred_dw!$A$1:$M$52,6,FALSE)</f>
        <v>0.0536007644529383</v>
      </c>
      <c r="J17" s="96">
        <f>$B17*VLOOKUP($A17,Transpose_Avg_cred_dw!$A$1:$M$52,7,FALSE)</f>
        <v>0.027256666666666676</v>
      </c>
      <c r="K17" s="96">
        <f>$B17*VLOOKUP($A17,Transpose_Avg_cred_dw!$A$1:$M$52,8,FALSE)</f>
        <v>0.033504166666666654</v>
      </c>
      <c r="L17" s="96">
        <f>$B17*VLOOKUP($A17,Transpose_Avg_cred_dw!$A$1:$M$52,9,FALSE)</f>
        <v>0.0019479166666666653</v>
      </c>
      <c r="M17" s="96">
        <f>$B17*VLOOKUP($A17,Transpose_Avg_cred_dw!$A$1:$M$52,10,FALSE)</f>
        <v>0.005033126293995858</v>
      </c>
      <c r="N17" s="96">
        <f>$B17*VLOOKUP($A17,Transpose_Avg_cred_dw!$A$1:$M$52,11,FALSE)</f>
        <v>0.048787624975668395</v>
      </c>
      <c r="O17" s="96">
        <f>$B17*VLOOKUP($A17,Transpose_Avg_cred_dw!$A$1:$M$52,12,FALSE)</f>
        <v>0.06591360874140463</v>
      </c>
      <c r="P17" s="96">
        <f>$B17*VLOOKUP($A17,Transpose_Avg_cred_dw!$A$1:$M$52,13,FALSE)</f>
        <v>0.21318445207220948</v>
      </c>
      <c r="Q17" s="96"/>
      <c r="R17" s="96"/>
      <c r="S17" s="96">
        <f>$B17*VLOOKUP($A17,Transpose_Avg_cred_dw!$O$1:$AA$52,2,FALSE)</f>
        <v>0.12328148148148162</v>
      </c>
      <c r="T17" s="96">
        <f>$B17*VLOOKUP($A17,Transpose_Avg_cred_dw!$O$1:$AA$52,3,FALSE)</f>
        <v>0.14941360089186176</v>
      </c>
      <c r="U17" s="96">
        <f>$B17*VLOOKUP($A17,Transpose_Avg_cred_dw!$O$1:$AA$52,4,FALSE)</f>
        <v>0</v>
      </c>
      <c r="V17" s="96">
        <f>$B17*VLOOKUP($A17,Transpose_Avg_cred_dw!$O$1:$AA$52,5,FALSE)</f>
        <v>0.035619047619047606</v>
      </c>
      <c r="W17" s="96">
        <f>$B17*VLOOKUP($A17,Transpose_Avg_cred_dw!$O$1:$AA$52,6,FALSE)</f>
        <v>0.08442063492063481</v>
      </c>
      <c r="X17" s="96">
        <f>$B17*VLOOKUP($A17,Transpose_Avg_cred_dw!$O$1:$AA$52,7,FALSE)</f>
        <v>0.056666666666666844</v>
      </c>
      <c r="Y17" s="96">
        <f>$B17*VLOOKUP($A17,Transpose_Avg_cred_dw!$O$1:$AA$52,8,FALSE)</f>
        <v>0.062333333333333456</v>
      </c>
      <c r="Z17" s="96">
        <f>$B17*VLOOKUP($A17,Transpose_Avg_cred_dw!$O$1:$AA$52,9,FALSE)</f>
        <v>0.015583333333333345</v>
      </c>
      <c r="AA17" s="96">
        <f>$B17*VLOOKUP($A17,Transpose_Avg_cred_dw!$O$1:$AA$52,10,FALSE)</f>
        <v>0</v>
      </c>
      <c r="AB17" s="96">
        <f>$B17*VLOOKUP($A17,Transpose_Avg_cred_dw!$O$1:$AA$52,11,FALSE)</f>
        <v>0.06648888888888897</v>
      </c>
      <c r="AC17" s="96">
        <f>$B17*VLOOKUP($A17,Transpose_Avg_cred_dw!$O$1:$AA$52,12,FALSE)</f>
        <v>0.0590606430606431</v>
      </c>
      <c r="AD17" s="96">
        <f>$B17*VLOOKUP($A17,Transpose_Avg_cred_dw!$O$1:$AA$52,13,FALSE)</f>
        <v>0.2754074074074073</v>
      </c>
    </row>
    <row r="18" spans="1:30" ht="15">
      <c r="A18" s="165" t="s">
        <v>301</v>
      </c>
      <c r="B18" s="166">
        <v>0.0112</v>
      </c>
      <c r="C18" s="93"/>
      <c r="D18" s="93"/>
      <c r="E18" s="96">
        <f>$B18*VLOOKUP($A18,Transpose_Avg_cred_dw!$A$1:$M$52,2,FALSE)</f>
        <v>0.004932027597159174</v>
      </c>
      <c r="F18" s="96">
        <f>$B18*VLOOKUP($A18,Transpose_Avg_cred_dw!$A$1:$M$52,3,FALSE)</f>
        <v>0.007234675151932121</v>
      </c>
      <c r="G18" s="96">
        <f>$B18*VLOOKUP($A18,Transpose_Avg_cred_dw!$A$1:$M$52,4,FALSE)</f>
        <v>0.009202777777777775</v>
      </c>
      <c r="H18" s="96">
        <f>$B18*VLOOKUP($A18,Transpose_Avg_cred_dw!$A$1:$M$52,5,FALSE)</f>
        <v>0.009518308711748615</v>
      </c>
      <c r="I18" s="96">
        <f>$B18*VLOOKUP($A18,Transpose_Avg_cred_dw!$A$1:$M$52,6,FALSE)</f>
        <v>0.00910419783115435</v>
      </c>
      <c r="J18" s="96">
        <f>$B18*VLOOKUP($A18,Transpose_Avg_cred_dw!$A$1:$M$52,7,FALSE)</f>
        <v>0.009263757575757574</v>
      </c>
      <c r="K18" s="96">
        <f>$B18*VLOOKUP($A18,Transpose_Avg_cred_dw!$A$1:$M$52,8,FALSE)</f>
        <v>0.010036666666666662</v>
      </c>
      <c r="L18" s="96">
        <f>$B18*VLOOKUP($A18,Transpose_Avg_cred_dw!$A$1:$M$52,9,FALSE)</f>
        <v>0.010095555555555557</v>
      </c>
      <c r="M18" s="96">
        <f>$B18*VLOOKUP($A18,Transpose_Avg_cred_dw!$A$1:$M$52,10,FALSE)</f>
        <v>0.010521739130434783</v>
      </c>
      <c r="N18" s="96">
        <f>$B18*VLOOKUP($A18,Transpose_Avg_cred_dw!$A$1:$M$52,11,FALSE)</f>
        <v>0.00919676880285576</v>
      </c>
      <c r="O18" s="96">
        <f>$B18*VLOOKUP($A18,Transpose_Avg_cred_dw!$A$1:$M$52,12,FALSE)</f>
        <v>0.00863953533308796</v>
      </c>
      <c r="P18" s="96">
        <f>$B18*VLOOKUP($A18,Transpose_Avg_cred_dw!$A$1:$M$52,13,FALSE)</f>
        <v>0.0036813088936658717</v>
      </c>
      <c r="Q18" s="96"/>
      <c r="R18" s="96"/>
      <c r="S18" s="96">
        <f>$B18*VLOOKUP($A18,Transpose_Avg_cred_dw!$O$1:$AA$52,2,FALSE)</f>
        <v>0.006678518518518515</v>
      </c>
      <c r="T18" s="96">
        <f>$B18*VLOOKUP($A18,Transpose_Avg_cred_dw!$O$1:$AA$52,3,FALSE)</f>
        <v>0.004900413141845368</v>
      </c>
      <c r="U18" s="96">
        <f>$B18*VLOOKUP($A18,Transpose_Avg_cred_dw!$O$1:$AA$52,4,FALSE)</f>
        <v>0.00933333333333333</v>
      </c>
      <c r="V18" s="96">
        <f>$B18*VLOOKUP($A18,Transpose_Avg_cred_dw!$O$1:$AA$52,5,FALSE)</f>
        <v>0.007600000000000005</v>
      </c>
      <c r="W18" s="96">
        <f>$B18*VLOOKUP($A18,Transpose_Avg_cred_dw!$O$1:$AA$52,6,FALSE)</f>
        <v>0.0070745098039215705</v>
      </c>
      <c r="X18" s="96">
        <f>$B18*VLOOKUP($A18,Transpose_Avg_cred_dw!$O$1:$AA$52,7,FALSE)</f>
        <v>0.009163636363636362</v>
      </c>
      <c r="Y18" s="96">
        <f>$B18*VLOOKUP($A18,Transpose_Avg_cred_dw!$O$1:$AA$52,8,FALSE)</f>
        <v>0.00933333333333333</v>
      </c>
      <c r="Z18" s="96">
        <f>$B18*VLOOKUP($A18,Transpose_Avg_cred_dw!$O$1:$AA$52,9,FALSE)</f>
        <v>0.00905333333333333</v>
      </c>
      <c r="AA18" s="96">
        <f>$B18*VLOOKUP($A18,Transpose_Avg_cred_dw!$O$1:$AA$52,10,FALSE)</f>
        <v>0.009986666666666671</v>
      </c>
      <c r="AB18" s="96">
        <f>$B18*VLOOKUP($A18,Transpose_Avg_cred_dw!$O$1:$AA$52,11,FALSE)</f>
        <v>0.008586666666666671</v>
      </c>
      <c r="AC18" s="96">
        <f>$B18*VLOOKUP($A18,Transpose_Avg_cred_dw!$O$1:$AA$52,12,FALSE)</f>
        <v>0.008483190883190878</v>
      </c>
      <c r="AD18" s="96">
        <f>$B18*VLOOKUP($A18,Transpose_Avg_cred_dw!$O$1:$AA$52,13,FALSE)</f>
        <v>0.0016958605664487984</v>
      </c>
    </row>
    <row r="19" spans="1:30" ht="15">
      <c r="A19" s="165" t="s">
        <v>304</v>
      </c>
      <c r="B19" s="166">
        <v>-0.039</v>
      </c>
      <c r="C19" s="93"/>
      <c r="D19" s="93"/>
      <c r="E19" s="96">
        <f>$B19*VLOOKUP($A19,Transpose_Avg_cred_dw!$A$1:$M$52,2,FALSE)</f>
        <v>-0.0039301621715273185</v>
      </c>
      <c r="F19" s="96">
        <f>$B19*VLOOKUP($A19,Transpose_Avg_cred_dw!$A$1:$M$52,3,FALSE)</f>
        <v>-0.0016956139122315586</v>
      </c>
      <c r="G19" s="96">
        <f>$B19*VLOOKUP($A19,Transpose_Avg_cred_dw!$A$1:$M$52,4,FALSE)</f>
        <v>-0.003363023088023087</v>
      </c>
      <c r="H19" s="96">
        <f>$B19*VLOOKUP($A19,Transpose_Avg_cred_dw!$A$1:$M$52,5,FALSE)</f>
        <v>-0.002526407226263365</v>
      </c>
      <c r="I19" s="96">
        <f>$B19*VLOOKUP($A19,Transpose_Avg_cred_dw!$A$1:$M$52,6,FALSE)</f>
        <v>-0.0011829192546583855</v>
      </c>
      <c r="J19" s="96">
        <f>$B19*VLOOKUP($A19,Transpose_Avg_cred_dw!$A$1:$M$52,7,FALSE)</f>
        <v>-0.0033312500000000013</v>
      </c>
      <c r="K19" s="96">
        <f>$B19*VLOOKUP($A19,Transpose_Avg_cred_dw!$A$1:$M$52,8,FALSE)</f>
        <v>-2.3214285714285706E-4</v>
      </c>
      <c r="L19" s="96">
        <f>$B19*VLOOKUP($A19,Transpose_Avg_cred_dw!$A$1:$M$52,9,FALSE)</f>
        <v>-0.003101041666666667</v>
      </c>
      <c r="M19" s="96">
        <f>$B19*VLOOKUP($A19,Transpose_Avg_cred_dw!$A$1:$M$52,10,FALSE)</f>
        <v>-0.0018369565217391296</v>
      </c>
      <c r="N19" s="96">
        <f>$B19*VLOOKUP($A19,Transpose_Avg_cred_dw!$A$1:$M$52,11,FALSE)</f>
        <v>-0.0013154791313758692</v>
      </c>
      <c r="O19" s="96">
        <f>$B19*VLOOKUP($A19,Transpose_Avg_cred_dw!$A$1:$M$52,12,FALSE)</f>
        <v>-0.0018394345238095242</v>
      </c>
      <c r="P19" s="96">
        <f>$B19*VLOOKUP($A19,Transpose_Avg_cred_dw!$A$1:$M$52,13,FALSE)</f>
        <v>-0.0019170665464715818</v>
      </c>
      <c r="Q19" s="96"/>
      <c r="R19" s="96"/>
      <c r="S19" s="96">
        <f>$B19*VLOOKUP($A19,Transpose_Avg_cred_dw!$O$1:$AA$52,2,FALSE)</f>
        <v>-0.0024074074074074076</v>
      </c>
      <c r="T19" s="96">
        <f>$B19*VLOOKUP($A19,Transpose_Avg_cred_dw!$O$1:$AA$52,3,FALSE)</f>
        <v>-0.0036956521739130435</v>
      </c>
      <c r="U19" s="96">
        <f>$B19*VLOOKUP($A19,Transpose_Avg_cred_dw!$O$1:$AA$52,4,FALSE)</f>
        <v>-0.0032499999999999985</v>
      </c>
      <c r="V19" s="96">
        <f>$B19*VLOOKUP($A19,Transpose_Avg_cred_dw!$O$1:$AA$52,5,FALSE)</f>
        <v>-0.008821428571428563</v>
      </c>
      <c r="W19" s="96">
        <f>$B19*VLOOKUP($A19,Transpose_Avg_cred_dw!$O$1:$AA$52,6,FALSE)</f>
        <v>-0.0037051820728291316</v>
      </c>
      <c r="X19" s="96">
        <f>$B19*VLOOKUP($A19,Transpose_Avg_cred_dw!$O$1:$AA$52,7,FALSE)</f>
        <v>-0.0011818181818181817</v>
      </c>
      <c r="Y19" s="96">
        <f>$B19*VLOOKUP($A19,Transpose_Avg_cred_dw!$O$1:$AA$52,8,FALSE)</f>
        <v>0</v>
      </c>
      <c r="Z19" s="96">
        <f>$B19*VLOOKUP($A19,Transpose_Avg_cred_dw!$O$1:$AA$52,9,FALSE)</f>
        <v>-0.0042249999999999874</v>
      </c>
      <c r="AA19" s="96">
        <f>$B19*VLOOKUP($A19,Transpose_Avg_cred_dw!$O$1:$AA$52,10,FALSE)</f>
        <v>-0.0042249999999999874</v>
      </c>
      <c r="AB19" s="96">
        <f>$B19*VLOOKUP($A19,Transpose_Avg_cred_dw!$O$1:$AA$52,11,FALSE)</f>
        <v>-0.0021666666666666683</v>
      </c>
      <c r="AC19" s="96">
        <f>$B19*VLOOKUP($A19,Transpose_Avg_cred_dw!$O$1:$AA$52,12,FALSE)</f>
        <v>-0.0033015873015873037</v>
      </c>
      <c r="AD19" s="96">
        <f>$B19*VLOOKUP($A19,Transpose_Avg_cred_dw!$O$1:$AA$52,13,FALSE)</f>
        <v>-0.0010833333333333342</v>
      </c>
    </row>
    <row r="20" spans="1:30" ht="15">
      <c r="A20" s="165" t="s">
        <v>293</v>
      </c>
      <c r="B20" s="166">
        <v>0.0996</v>
      </c>
      <c r="C20" s="93"/>
      <c r="D20" s="93"/>
      <c r="E20" s="96">
        <f>$B20*VLOOKUP($A20,Transpose_Avg_cred_dw!$A$1:$M$52,2,FALSE)</f>
        <v>0.010455156816867353</v>
      </c>
      <c r="F20" s="96">
        <f>$B20*VLOOKUP($A20,Transpose_Avg_cred_dw!$A$1:$M$52,3,FALSE)</f>
        <v>0.008560531346749221</v>
      </c>
      <c r="G20" s="96">
        <f>$B20*VLOOKUP($A20,Transpose_Avg_cred_dw!$A$1:$M$52,4,FALSE)</f>
        <v>0.0033616197691197685</v>
      </c>
      <c r="H20" s="96">
        <f>$B20*VLOOKUP($A20,Transpose_Avg_cred_dw!$A$1:$M$52,5,FALSE)</f>
        <v>0.0030769608169608173</v>
      </c>
      <c r="I20" s="96">
        <f>$B20*VLOOKUP($A20,Transpose_Avg_cred_dw!$A$1:$M$52,6,FALSE)</f>
        <v>0.0019219278547539457</v>
      </c>
      <c r="J20" s="96">
        <f>$B20*VLOOKUP($A20,Transpose_Avg_cred_dw!$A$1:$M$52,7,FALSE)</f>
        <v>8.299999999999996E-4</v>
      </c>
      <c r="K20" s="96">
        <f>$B20*VLOOKUP($A20,Transpose_Avg_cred_dw!$A$1:$M$52,8,FALSE)</f>
        <v>0</v>
      </c>
      <c r="L20" s="96">
        <f>$B20*VLOOKUP($A20,Transpose_Avg_cred_dw!$A$1:$M$52,9,FALSE)</f>
        <v>0.0027666666666666686</v>
      </c>
      <c r="M20" s="96">
        <f>$B20*VLOOKUP($A20,Transpose_Avg_cred_dw!$A$1:$M$52,10,FALSE)</f>
        <v>6.186335403726706E-4</v>
      </c>
      <c r="N20" s="96">
        <f>$B20*VLOOKUP($A20,Transpose_Avg_cred_dw!$A$1:$M$52,11,FALSE)</f>
        <v>0.0012772204968944086</v>
      </c>
      <c r="O20" s="96">
        <f>$B20*VLOOKUP($A20,Transpose_Avg_cred_dw!$A$1:$M$52,12,FALSE)</f>
        <v>5.187499999999996E-4</v>
      </c>
      <c r="P20" s="96">
        <f>$B20*VLOOKUP($A20,Transpose_Avg_cred_dw!$A$1:$M$52,13,FALSE)</f>
        <v>0.004490821256038651</v>
      </c>
      <c r="Q20" s="96"/>
      <c r="R20" s="96"/>
      <c r="S20" s="96">
        <f>$B20*VLOOKUP($A20,Transpose_Avg_cred_dw!$O$1:$AA$52,2,FALSE)</f>
        <v>0.008607407407407402</v>
      </c>
      <c r="T20" s="96">
        <f>$B20*VLOOKUP($A20,Transpose_Avg_cred_dw!$O$1:$AA$52,3,FALSE)</f>
        <v>0.009438127090301002</v>
      </c>
      <c r="U20" s="96">
        <f>$B20*VLOOKUP($A20,Transpose_Avg_cred_dw!$O$1:$AA$52,4,FALSE)</f>
        <v>0</v>
      </c>
      <c r="V20" s="96">
        <f>$B20*VLOOKUP($A20,Transpose_Avg_cred_dw!$O$1:$AA$52,5,FALSE)</f>
        <v>0</v>
      </c>
      <c r="W20" s="96">
        <f>$B20*VLOOKUP($A20,Transpose_Avg_cred_dw!$O$1:$AA$52,6,FALSE)</f>
        <v>0.004742857142857141</v>
      </c>
      <c r="X20" s="96">
        <f>$B20*VLOOKUP($A20,Transpose_Avg_cred_dw!$O$1:$AA$52,7,FALSE)</f>
        <v>0</v>
      </c>
      <c r="Y20" s="96">
        <f>$B20*VLOOKUP($A20,Transpose_Avg_cred_dw!$O$1:$AA$52,8,FALSE)</f>
        <v>0</v>
      </c>
      <c r="Z20" s="96">
        <f>$B20*VLOOKUP($A20,Transpose_Avg_cred_dw!$O$1:$AA$52,9,FALSE)</f>
        <v>0</v>
      </c>
      <c r="AA20" s="96">
        <f>$B20*VLOOKUP($A20,Transpose_Avg_cred_dw!$O$1:$AA$52,10,FALSE)</f>
        <v>0.006640000000000003</v>
      </c>
      <c r="AB20" s="96">
        <f>$B20*VLOOKUP($A20,Transpose_Avg_cred_dw!$O$1:$AA$52,11,FALSE)</f>
        <v>0.011066666666666653</v>
      </c>
      <c r="AC20" s="96">
        <f>$B20*VLOOKUP($A20,Transpose_Avg_cred_dw!$O$1:$AA$52,12,FALSE)</f>
        <v>0</v>
      </c>
      <c r="AD20" s="96">
        <f>$B20*VLOOKUP($A20,Transpose_Avg_cred_dw!$O$1:$AA$52,13,FALSE)</f>
        <v>0.00840849673202614</v>
      </c>
    </row>
    <row r="21" spans="1:30" ht="15">
      <c r="A21" s="165" t="s">
        <v>305</v>
      </c>
      <c r="B21" s="166">
        <v>0.197</v>
      </c>
      <c r="C21" s="93"/>
      <c r="D21" s="93"/>
      <c r="E21" s="96">
        <f>$B21*VLOOKUP($A21,Transpose_Avg_cred_dw!$A$1:$M$52,2,FALSE)</f>
        <v>0.09246923002071025</v>
      </c>
      <c r="F21" s="96">
        <f>$B21*VLOOKUP($A21,Transpose_Avg_cred_dw!$A$1:$M$52,3,FALSE)</f>
        <v>0.10309628446627199</v>
      </c>
      <c r="G21" s="96">
        <f>$B21*VLOOKUP($A21,Transpose_Avg_cred_dw!$A$1:$M$52,4,FALSE)</f>
        <v>0.0769295837842712</v>
      </c>
      <c r="H21" s="96">
        <f>$B21*VLOOKUP($A21,Transpose_Avg_cred_dw!$A$1:$M$52,5,FALSE)</f>
        <v>0.09224070760157725</v>
      </c>
      <c r="I21" s="96">
        <f>$B21*VLOOKUP($A21,Transpose_Avg_cred_dw!$A$1:$M$52,6,FALSE)</f>
        <v>0.07773883145839669</v>
      </c>
      <c r="J21" s="96">
        <f>$B21*VLOOKUP($A21,Transpose_Avg_cred_dw!$A$1:$M$52,7,FALSE)</f>
        <v>0.09393318181818185</v>
      </c>
      <c r="K21" s="96">
        <f>$B21*VLOOKUP($A21,Transpose_Avg_cred_dw!$A$1:$M$52,8,FALSE)</f>
        <v>0.10546405423280422</v>
      </c>
      <c r="L21" s="96">
        <f>$B21*VLOOKUP($A21,Transpose_Avg_cred_dw!$A$1:$M$52,9,FALSE)</f>
        <v>0.10202762896825397</v>
      </c>
      <c r="M21" s="96">
        <f>$B21*VLOOKUP($A21,Transpose_Avg_cred_dw!$A$1:$M$52,10,FALSE)</f>
        <v>0.12796842650103524</v>
      </c>
      <c r="N21" s="96">
        <f>$B21*VLOOKUP($A21,Transpose_Avg_cred_dw!$A$1:$M$52,11,FALSE)</f>
        <v>0.09793215365049603</v>
      </c>
      <c r="O21" s="96">
        <f>$B21*VLOOKUP($A21,Transpose_Avg_cred_dw!$A$1:$M$52,12,FALSE)</f>
        <v>0.0810366292139019</v>
      </c>
      <c r="P21" s="96">
        <f>$B21*VLOOKUP($A21,Transpose_Avg_cred_dw!$A$1:$M$52,13,FALSE)</f>
        <v>0.08826974107975259</v>
      </c>
      <c r="Q21" s="96"/>
      <c r="R21" s="96"/>
      <c r="S21" s="96">
        <f>$B21*VLOOKUP($A21,Transpose_Avg_cred_dw!$O$1:$AA$52,2,FALSE)</f>
        <v>0.10822839506172846</v>
      </c>
      <c r="T21" s="96">
        <f>$B21*VLOOKUP($A21,Transpose_Avg_cred_dw!$O$1:$AA$52,3,FALSE)</f>
        <v>0.13548029378975668</v>
      </c>
      <c r="U21" s="96">
        <f>$B21*VLOOKUP($A21,Transpose_Avg_cred_dw!$O$1:$AA$52,4,FALSE)</f>
        <v>0.13133333333333339</v>
      </c>
      <c r="V21" s="96">
        <f>$B21*VLOOKUP($A21,Transpose_Avg_cred_dw!$O$1:$AA$52,5,FALSE)</f>
        <v>0.11608928571428566</v>
      </c>
      <c r="W21" s="96">
        <f>$B21*VLOOKUP($A21,Transpose_Avg_cred_dw!$O$1:$AA$52,6,FALSE)</f>
        <v>0.07702497665732953</v>
      </c>
      <c r="X21" s="96">
        <f>$B21*VLOOKUP($A21,Transpose_Avg_cred_dw!$O$1:$AA$52,7,FALSE)</f>
        <v>0.12138383838383836</v>
      </c>
      <c r="Y21" s="96">
        <f>$B21*VLOOKUP($A21,Transpose_Avg_cred_dw!$O$1:$AA$52,8,FALSE)</f>
        <v>0.0656666666666666</v>
      </c>
      <c r="Z21" s="96">
        <f>$B21*VLOOKUP($A21,Transpose_Avg_cred_dw!$O$1:$AA$52,9,FALSE)</f>
        <v>0.13735277777777774</v>
      </c>
      <c r="AA21" s="96">
        <f>$B21*VLOOKUP($A21,Transpose_Avg_cred_dw!$O$1:$AA$52,10,FALSE)</f>
        <v>0.10233055555555548</v>
      </c>
      <c r="AB21" s="96">
        <f>$B21*VLOOKUP($A21,Transpose_Avg_cred_dw!$O$1:$AA$52,11,FALSE)</f>
        <v>0.14008888888888887</v>
      </c>
      <c r="AC21" s="96">
        <f>$B21*VLOOKUP($A21,Transpose_Avg_cred_dw!$O$1:$AA$52,12,FALSE)</f>
        <v>0.07769352869352862</v>
      </c>
      <c r="AD21" s="96">
        <f>$B21*VLOOKUP($A21,Transpose_Avg_cred_dw!$O$1:$AA$52,13,FALSE)</f>
        <v>0.05643899782135079</v>
      </c>
    </row>
    <row r="22" spans="1:30" ht="15">
      <c r="A22" s="165" t="s">
        <v>306</v>
      </c>
      <c r="B22" s="166">
        <v>0.232</v>
      </c>
      <c r="C22" s="93"/>
      <c r="D22" s="93"/>
      <c r="E22" s="96">
        <f>$B22*VLOOKUP($A22,Transpose_Avg_cred_dw!$A$1:$M$52,2,FALSE)</f>
        <v>0.04988284924140185</v>
      </c>
      <c r="F22" s="96">
        <f>$B22*VLOOKUP($A22,Transpose_Avg_cred_dw!$A$1:$M$52,3,FALSE)</f>
        <v>0.03701951398103094</v>
      </c>
      <c r="G22" s="96">
        <f>$B22*VLOOKUP($A22,Transpose_Avg_cred_dw!$A$1:$M$52,4,FALSE)</f>
        <v>0.036624879749879755</v>
      </c>
      <c r="H22" s="96">
        <f>$B22*VLOOKUP($A22,Transpose_Avg_cred_dw!$A$1:$M$52,5,FALSE)</f>
        <v>0.05440764317618547</v>
      </c>
      <c r="I22" s="96">
        <f>$B22*VLOOKUP($A22,Transpose_Avg_cred_dw!$A$1:$M$52,6,FALSE)</f>
        <v>0.042375084335953855</v>
      </c>
      <c r="J22" s="96">
        <f>$B22*VLOOKUP($A22,Transpose_Avg_cred_dw!$A$1:$M$52,7,FALSE)</f>
        <v>0.03777030303030296</v>
      </c>
      <c r="K22" s="96">
        <f>$B22*VLOOKUP($A22,Transpose_Avg_cred_dw!$A$1:$M$52,8,FALSE)</f>
        <v>0.05118730158730167</v>
      </c>
      <c r="L22" s="96">
        <f>$B22*VLOOKUP($A22,Transpose_Avg_cred_dw!$A$1:$M$52,9,FALSE)</f>
        <v>0.0420615079365079</v>
      </c>
      <c r="M22" s="96">
        <f>$B22*VLOOKUP($A22,Transpose_Avg_cred_dw!$A$1:$M$52,10,FALSE)</f>
        <v>0.03344306418219459</v>
      </c>
      <c r="N22" s="96">
        <f>$B22*VLOOKUP($A22,Transpose_Avg_cred_dw!$A$1:$M$52,11,FALSE)</f>
        <v>0.041866288220636066</v>
      </c>
      <c r="O22" s="96">
        <f>$B22*VLOOKUP($A22,Transpose_Avg_cred_dw!$A$1:$M$52,12,FALSE)</f>
        <v>0.03797941863147744</v>
      </c>
      <c r="P22" s="96">
        <f>$B22*VLOOKUP($A22,Transpose_Avg_cred_dw!$A$1:$M$52,13,FALSE)</f>
        <v>0.03055545231105873</v>
      </c>
      <c r="Q22" s="96"/>
      <c r="R22" s="96"/>
      <c r="S22" s="96">
        <f>$B22*VLOOKUP($A22,Transpose_Avg_cred_dw!$O$1:$AA$52,2,FALSE)</f>
        <v>0.03179259259259259</v>
      </c>
      <c r="T22" s="96">
        <f>$B22*VLOOKUP($A22,Transpose_Avg_cred_dw!$O$1:$AA$52,3,FALSE)</f>
        <v>0.021771394845563653</v>
      </c>
      <c r="U22" s="96">
        <f>$B22*VLOOKUP($A22,Transpose_Avg_cred_dw!$O$1:$AA$52,4,FALSE)</f>
        <v>0</v>
      </c>
      <c r="V22" s="96">
        <f>$B22*VLOOKUP($A22,Transpose_Avg_cred_dw!$O$1:$AA$52,5,FALSE)</f>
        <v>0.033142857142857175</v>
      </c>
      <c r="W22" s="96">
        <f>$B22*VLOOKUP($A22,Transpose_Avg_cred_dw!$O$1:$AA$52,6,FALSE)</f>
        <v>0.024694677871148384</v>
      </c>
      <c r="X22" s="96">
        <f>$B22*VLOOKUP($A22,Transpose_Avg_cred_dw!$O$1:$AA$52,7,FALSE)</f>
        <v>0.03515151515151527</v>
      </c>
      <c r="Y22" s="96">
        <f>$B22*VLOOKUP($A22,Transpose_Avg_cred_dw!$O$1:$AA$52,8,FALSE)</f>
        <v>0</v>
      </c>
      <c r="Z22" s="96">
        <f>$B22*VLOOKUP($A22,Transpose_Avg_cred_dw!$O$1:$AA$52,9,FALSE)</f>
        <v>0.009666666666666674</v>
      </c>
      <c r="AA22" s="96">
        <f>$B22*VLOOKUP($A22,Transpose_Avg_cred_dw!$O$1:$AA$52,10,FALSE)</f>
        <v>0.0760444444444445</v>
      </c>
      <c r="AB22" s="96">
        <f>$B22*VLOOKUP($A22,Transpose_Avg_cred_dw!$O$1:$AA$52,11,FALSE)</f>
        <v>0</v>
      </c>
      <c r="AC22" s="96">
        <f>$B22*VLOOKUP($A22,Transpose_Avg_cred_dw!$O$1:$AA$52,12,FALSE)</f>
        <v>0.04853398453398449</v>
      </c>
      <c r="AD22" s="96">
        <f>$B22*VLOOKUP($A22,Transpose_Avg_cred_dw!$O$1:$AA$52,13,FALSE)</f>
        <v>0.058758169934640496</v>
      </c>
    </row>
    <row r="23" spans="1:30" ht="15">
      <c r="A23" s="165" t="s">
        <v>307</v>
      </c>
      <c r="B23" s="166">
        <v>-0.0195</v>
      </c>
      <c r="C23" s="93"/>
      <c r="D23" s="93"/>
      <c r="E23" s="96">
        <f>$B23*VLOOKUP($A23,Transpose_Avg_cred_dw!$A$1:$M$52,2,FALSE)</f>
        <v>-0.0012995606321675405</v>
      </c>
      <c r="F23" s="96">
        <f>$B23*VLOOKUP($A23,Transpose_Avg_cred_dw!$A$1:$M$52,3,FALSE)</f>
        <v>-9.106121001031997E-4</v>
      </c>
      <c r="G23" s="96">
        <f>$B23*VLOOKUP($A23,Transpose_Avg_cred_dw!$A$1:$M$52,4,FALSE)</f>
        <v>-6.763065927128432E-4</v>
      </c>
      <c r="H23" s="96">
        <f>$B23*VLOOKUP($A23,Transpose_Avg_cred_dw!$A$1:$M$52,5,FALSE)</f>
        <v>-6.559305087318204E-4</v>
      </c>
      <c r="I23" s="96">
        <f>$B23*VLOOKUP($A23,Transpose_Avg_cred_dw!$A$1:$M$52,6,FALSE)</f>
        <v>-0.0016225472896668556</v>
      </c>
      <c r="J23" s="96">
        <f>$B23*VLOOKUP($A23,Transpose_Avg_cred_dw!$A$1:$M$52,7,FALSE)</f>
        <v>-3.250000000000007E-4</v>
      </c>
      <c r="K23" s="96">
        <f>$B23*VLOOKUP($A23,Transpose_Avg_cred_dw!$A$1:$M$52,8,FALSE)</f>
        <v>-4.333333333333329E-4</v>
      </c>
      <c r="L23" s="96">
        <f>$B23*VLOOKUP($A23,Transpose_Avg_cred_dw!$A$1:$M$52,9,FALSE)</f>
        <v>0</v>
      </c>
      <c r="M23" s="96">
        <f>$B23*VLOOKUP($A23,Transpose_Avg_cred_dw!$A$1:$M$52,10,FALSE)</f>
        <v>-7.065217391304346E-4</v>
      </c>
      <c r="N23" s="96">
        <f>$B23*VLOOKUP($A23,Transpose_Avg_cred_dw!$A$1:$M$52,11,FALSE)</f>
        <v>-7.518033596837947E-4</v>
      </c>
      <c r="O23" s="96">
        <f>$B23*VLOOKUP($A23,Transpose_Avg_cred_dw!$A$1:$M$52,12,FALSE)</f>
        <v>-0.0012672334119054325</v>
      </c>
      <c r="P23" s="96">
        <f>$B23*VLOOKUP($A23,Transpose_Avg_cred_dw!$A$1:$M$52,13,FALSE)</f>
        <v>-8.441075514874139E-4</v>
      </c>
      <c r="Q23" s="96"/>
      <c r="R23" s="96"/>
      <c r="S23" s="96">
        <f>$B23*VLOOKUP($A23,Transpose_Avg_cred_dw!$O$1:$AA$52,2,FALSE)</f>
        <v>-4.8148148148148225E-4</v>
      </c>
      <c r="T23" s="96">
        <f>$B23*VLOOKUP($A23,Transpose_Avg_cred_dw!$O$1:$AA$52,3,FALSE)</f>
        <v>-3.823529411764706E-4</v>
      </c>
      <c r="U23" s="96">
        <f>$B23*VLOOKUP($A23,Transpose_Avg_cred_dw!$O$1:$AA$52,4,FALSE)</f>
        <v>0</v>
      </c>
      <c r="V23" s="96">
        <f>$B23*VLOOKUP($A23,Transpose_Avg_cred_dw!$O$1:$AA$52,5,FALSE)</f>
        <v>-0.0018571428571428565</v>
      </c>
      <c r="W23" s="96">
        <f>$B23*VLOOKUP($A23,Transpose_Avg_cred_dw!$O$1:$AA$52,6,FALSE)</f>
        <v>-0.001306372549019608</v>
      </c>
      <c r="X23" s="96">
        <f>$B23*VLOOKUP($A23,Transpose_Avg_cred_dw!$O$1:$AA$52,7,FALSE)</f>
        <v>-0.0011818181818181817</v>
      </c>
      <c r="Y23" s="96">
        <f>$B23*VLOOKUP($A23,Transpose_Avg_cred_dw!$O$1:$AA$52,8,FALSE)</f>
        <v>0</v>
      </c>
      <c r="Z23" s="96">
        <f>$B23*VLOOKUP($A23,Transpose_Avg_cred_dw!$O$1:$AA$52,9,FALSE)</f>
        <v>-0.0013000000000000006</v>
      </c>
      <c r="AA23" s="96">
        <f>$B23*VLOOKUP($A23,Transpose_Avg_cred_dw!$O$1:$AA$52,10,FALSE)</f>
        <v>0</v>
      </c>
      <c r="AB23" s="96">
        <f>$B23*VLOOKUP($A23,Transpose_Avg_cred_dw!$O$1:$AA$52,11,FALSE)</f>
        <v>0</v>
      </c>
      <c r="AC23" s="96">
        <f>$B23*VLOOKUP($A23,Transpose_Avg_cred_dw!$O$1:$AA$52,12,FALSE)</f>
        <v>-0.0038571428571428606</v>
      </c>
      <c r="AD23" s="96">
        <f>$B23*VLOOKUP($A23,Transpose_Avg_cred_dw!$O$1:$AA$52,13,FALSE)</f>
        <v>-5.416666666666671E-4</v>
      </c>
    </row>
    <row r="24" spans="1:30" ht="15">
      <c r="A24" s="165" t="s">
        <v>308</v>
      </c>
      <c r="B24" s="166">
        <v>0.194</v>
      </c>
      <c r="C24" s="93"/>
      <c r="D24" s="93"/>
      <c r="E24" s="96">
        <f>$B24*VLOOKUP($A24,Transpose_Avg_cred_dw!$A$1:$M$52,2,FALSE)</f>
        <v>0.015635055545088438</v>
      </c>
      <c r="F24" s="96">
        <f>$B24*VLOOKUP($A24,Transpose_Avg_cred_dw!$A$1:$M$52,3,FALSE)</f>
        <v>0.012391482065048233</v>
      </c>
      <c r="G24" s="96">
        <f>$B24*VLOOKUP($A24,Transpose_Avg_cred_dw!$A$1:$M$52,4,FALSE)</f>
        <v>0.026935550444925536</v>
      </c>
      <c r="H24" s="96">
        <f>$B24*VLOOKUP($A24,Transpose_Avg_cred_dw!$A$1:$M$52,5,FALSE)</f>
        <v>0.01597063467105027</v>
      </c>
      <c r="I24" s="96">
        <f>$B24*VLOOKUP($A24,Transpose_Avg_cred_dw!$A$1:$M$52,6,FALSE)</f>
        <v>0.01773463601615776</v>
      </c>
      <c r="J24" s="96">
        <f>$B24*VLOOKUP($A24,Transpose_Avg_cred_dw!$A$1:$M$52,7,FALSE)</f>
        <v>0.015277500000000001</v>
      </c>
      <c r="K24" s="96">
        <f>$B24*VLOOKUP($A24,Transpose_Avg_cred_dw!$A$1:$M$52,8,FALSE)</f>
        <v>0.013456183862433866</v>
      </c>
      <c r="L24" s="96">
        <f>$B24*VLOOKUP($A24,Transpose_Avg_cred_dw!$A$1:$M$52,9,FALSE)</f>
        <v>0.012057638888888894</v>
      </c>
      <c r="M24" s="96">
        <f>$B24*VLOOKUP($A24,Transpose_Avg_cred_dw!$A$1:$M$52,10,FALSE)</f>
        <v>0.01301366459627329</v>
      </c>
      <c r="N24" s="96">
        <f>$B24*VLOOKUP($A24,Transpose_Avg_cred_dw!$A$1:$M$52,11,FALSE)</f>
        <v>0.009550850568513604</v>
      </c>
      <c r="O24" s="96">
        <f>$B24*VLOOKUP($A24,Transpose_Avg_cred_dw!$A$1:$M$52,12,FALSE)</f>
        <v>0.015667208524046763</v>
      </c>
      <c r="P24" s="96">
        <f>$B24*VLOOKUP($A24,Transpose_Avg_cred_dw!$A$1:$M$52,13,FALSE)</f>
        <v>0.017093775281418297</v>
      </c>
      <c r="Q24" s="96"/>
      <c r="R24" s="96"/>
      <c r="S24" s="96">
        <f>$B24*VLOOKUP($A24,Transpose_Avg_cred_dw!$O$1:$AA$52,2,FALSE)</f>
        <v>0</v>
      </c>
      <c r="T24" s="96">
        <f>$B24*VLOOKUP($A24,Transpose_Avg_cred_dw!$O$1:$AA$52,3,FALSE)</f>
        <v>0.016564233720243952</v>
      </c>
      <c r="U24" s="96">
        <f>$B24*VLOOKUP($A24,Transpose_Avg_cred_dw!$O$1:$AA$52,4,FALSE)</f>
        <v>0.016166666666666663</v>
      </c>
      <c r="V24" s="96">
        <f>$B24*VLOOKUP($A24,Transpose_Avg_cred_dw!$O$1:$AA$52,5,FALSE)</f>
        <v>0.00808333333333334</v>
      </c>
      <c r="W24" s="96">
        <f>$B24*VLOOKUP($A24,Transpose_Avg_cred_dw!$O$1:$AA$52,6,FALSE)</f>
        <v>0.03305788982259577</v>
      </c>
      <c r="X24" s="96">
        <f>$B24*VLOOKUP($A24,Transpose_Avg_cred_dw!$O$1:$AA$52,7,FALSE)</f>
        <v>0.005878787878787878</v>
      </c>
      <c r="Y24" s="96">
        <f>$B24*VLOOKUP($A24,Transpose_Avg_cred_dw!$O$1:$AA$52,8,FALSE)</f>
        <v>0.12933333333333338</v>
      </c>
      <c r="Z24" s="96">
        <f>$B24*VLOOKUP($A24,Transpose_Avg_cred_dw!$O$1:$AA$52,9,FALSE)</f>
        <v>0.018861111111111106</v>
      </c>
      <c r="AA24" s="96">
        <f>$B24*VLOOKUP($A24,Transpose_Avg_cred_dw!$O$1:$AA$52,10,FALSE)</f>
        <v>0</v>
      </c>
      <c r="AB24" s="96">
        <f>$B24*VLOOKUP($A24,Transpose_Avg_cred_dw!$O$1:$AA$52,11,FALSE)</f>
        <v>0</v>
      </c>
      <c r="AC24" s="96">
        <f>$B24*VLOOKUP($A24,Transpose_Avg_cred_dw!$O$1:$AA$52,12,FALSE)</f>
        <v>0.004974358974358967</v>
      </c>
      <c r="AD24" s="96">
        <f>$B24*VLOOKUP($A24,Transpose_Avg_cred_dw!$O$1:$AA$52,13,FALSE)</f>
        <v>0.023985838779956522</v>
      </c>
    </row>
    <row r="25" spans="1:30" ht="15">
      <c r="A25" s="165" t="s">
        <v>309</v>
      </c>
      <c r="B25" s="166">
        <v>-0.0119</v>
      </c>
      <c r="C25" s="93"/>
      <c r="D25" s="93"/>
      <c r="E25" s="96">
        <f>$B25*VLOOKUP($A25,Transpose_Avg_cred_dw!$A$1:$M$52,2,FALSE)</f>
        <v>-0.0010412105322796115</v>
      </c>
      <c r="F25" s="96">
        <f>$B25*VLOOKUP($A25,Transpose_Avg_cred_dw!$A$1:$M$52,3,FALSE)</f>
        <v>-8.483750000000002E-4</v>
      </c>
      <c r="G25" s="96">
        <f>$B25*VLOOKUP($A25,Transpose_Avg_cred_dw!$A$1:$M$52,4,FALSE)</f>
        <v>-0.001606557239057239</v>
      </c>
      <c r="H25" s="96">
        <f>$B25*VLOOKUP($A25,Transpose_Avg_cred_dw!$A$1:$M$52,5,FALSE)</f>
        <v>-4.585755795130796E-4</v>
      </c>
      <c r="I25" s="96">
        <f>$B25*VLOOKUP($A25,Transpose_Avg_cred_dw!$A$1:$M$52,6,FALSE)</f>
        <v>-0.001459672772879296</v>
      </c>
      <c r="J25" s="96">
        <f>$B25*VLOOKUP($A25,Transpose_Avg_cred_dw!$A$1:$M$52,7,FALSE)</f>
        <v>-1.7804924242424228E-4</v>
      </c>
      <c r="K25" s="96">
        <f>$B25*VLOOKUP($A25,Transpose_Avg_cred_dw!$A$1:$M$52,8,FALSE)</f>
        <v>-0.0011793750000000005</v>
      </c>
      <c r="L25" s="96">
        <f>$B25*VLOOKUP($A25,Transpose_Avg_cred_dw!$A$1:$M$52,9,FALSE)</f>
        <v>-6.493055555555561E-4</v>
      </c>
      <c r="M25" s="96">
        <f>$B25*VLOOKUP($A25,Transpose_Avg_cred_dw!$A$1:$M$52,10,FALSE)</f>
        <v>-6.732246376811593E-4</v>
      </c>
      <c r="N25" s="96">
        <f>$B25*VLOOKUP($A25,Transpose_Avg_cred_dw!$A$1:$M$52,11,FALSE)</f>
        <v>-2.4259178321678283E-4</v>
      </c>
      <c r="O25" s="96">
        <f>$B25*VLOOKUP($A25,Transpose_Avg_cred_dw!$A$1:$M$52,12,FALSE)</f>
        <v>-4.404834401709397E-4</v>
      </c>
      <c r="P25" s="96">
        <f>$B25*VLOOKUP($A25,Transpose_Avg_cred_dw!$A$1:$M$52,13,FALSE)</f>
        <v>-0.0014499655209609403</v>
      </c>
      <c r="Q25" s="96"/>
      <c r="R25" s="96"/>
      <c r="S25" s="96">
        <f>$B25*VLOOKUP($A25,Transpose_Avg_cred_dw!$O$1:$AA$52,2,FALSE)</f>
        <v>-0.0017482716049382768</v>
      </c>
      <c r="T25" s="96">
        <f>$B25*VLOOKUP($A25,Transpose_Avg_cred_dw!$O$1:$AA$52,3,FALSE)</f>
        <v>0</v>
      </c>
      <c r="U25" s="96">
        <f>$B25*VLOOKUP($A25,Transpose_Avg_cred_dw!$O$1:$AA$52,4,FALSE)</f>
        <v>-0.0019833333333333374</v>
      </c>
      <c r="V25" s="96">
        <f>$B25*VLOOKUP($A25,Transpose_Avg_cred_dw!$O$1:$AA$52,5,FALSE)</f>
        <v>-0.0010625000000000003</v>
      </c>
      <c r="W25" s="96">
        <f>$B25*VLOOKUP($A25,Transpose_Avg_cred_dw!$O$1:$AA$52,6,FALSE)</f>
        <v>-0.0023555555555555613</v>
      </c>
      <c r="X25" s="96">
        <f>$B25*VLOOKUP($A25,Transpose_Avg_cred_dw!$O$1:$AA$52,7,FALSE)</f>
        <v>-0.0016828282828282779</v>
      </c>
      <c r="Y25" s="96">
        <f>$B25*VLOOKUP($A25,Transpose_Avg_cred_dw!$O$1:$AA$52,8,FALSE)</f>
        <v>0</v>
      </c>
      <c r="Z25" s="96">
        <f>$B25*VLOOKUP($A25,Transpose_Avg_cred_dw!$O$1:$AA$52,9,FALSE)</f>
        <v>-0.0011569444444444442</v>
      </c>
      <c r="AA25" s="96">
        <f>$B25*VLOOKUP($A25,Transpose_Avg_cred_dw!$O$1:$AA$52,10,FALSE)</f>
        <v>0</v>
      </c>
      <c r="AB25" s="96">
        <f>$B25*VLOOKUP($A25,Transpose_Avg_cred_dw!$O$1:$AA$52,11,FALSE)</f>
        <v>-0.0021155555555555585</v>
      </c>
      <c r="AC25" s="96">
        <f>$B25*VLOOKUP($A25,Transpose_Avg_cred_dw!$O$1:$AA$52,12,FALSE)</f>
        <v>-0.001448148148148152</v>
      </c>
      <c r="AD25" s="96">
        <f>$B25*VLOOKUP($A25,Transpose_Avg_cred_dw!$O$1:$AA$52,13,FALSE)</f>
        <v>-0.0025601851851851888</v>
      </c>
    </row>
    <row r="26" spans="1:30" ht="15">
      <c r="A26" s="165" t="s">
        <v>310</v>
      </c>
      <c r="B26" s="166">
        <v>-0.274</v>
      </c>
      <c r="C26" s="93"/>
      <c r="D26" s="93"/>
      <c r="E26" s="96">
        <f>$B26*VLOOKUP($A26,Transpose_Avg_cred_dw!$A$1:$M$52,2,FALSE)</f>
        <v>-0.006119619732119737</v>
      </c>
      <c r="F26" s="96">
        <f>$B26*VLOOKUP($A26,Transpose_Avg_cred_dw!$A$1:$M$52,3,FALSE)</f>
        <v>-0.0047188987071436796</v>
      </c>
      <c r="G26" s="96">
        <f>$B26*VLOOKUP($A26,Transpose_Avg_cred_dw!$A$1:$M$52,4,FALSE)</f>
        <v>-7.611111111111118E-4</v>
      </c>
      <c r="H26" s="96">
        <f>$B26*VLOOKUP($A26,Transpose_Avg_cred_dw!$A$1:$M$52,5,FALSE)</f>
        <v>-0.0011679454390451825</v>
      </c>
      <c r="I26" s="96">
        <f>$B26*VLOOKUP($A26,Transpose_Avg_cred_dw!$A$1:$M$52,6,FALSE)</f>
        <v>-0.006362350692785477</v>
      </c>
      <c r="J26" s="96">
        <f>$B26*VLOOKUP($A26,Transpose_Avg_cred_dw!$A$1:$M$52,7,FALSE)</f>
        <v>-0.004566666666666676</v>
      </c>
      <c r="K26" s="96">
        <f>$B26*VLOOKUP($A26,Transpose_Avg_cred_dw!$A$1:$M$52,8,FALSE)</f>
        <v>0</v>
      </c>
      <c r="L26" s="96">
        <f>$B26*VLOOKUP($A26,Transpose_Avg_cred_dw!$A$1:$M$52,9,FALSE)</f>
        <v>0</v>
      </c>
      <c r="M26" s="96">
        <f>$B26*VLOOKUP($A26,Transpose_Avg_cred_dw!$A$1:$M$52,10,FALSE)</f>
        <v>0</v>
      </c>
      <c r="N26" s="96">
        <f>$B26*VLOOKUP($A26,Transpose_Avg_cred_dw!$A$1:$M$52,11,FALSE)</f>
        <v>-0.004301932367149748</v>
      </c>
      <c r="O26" s="96">
        <f>$B26*VLOOKUP($A26,Transpose_Avg_cred_dw!$A$1:$M$52,12,FALSE)</f>
        <v>0</v>
      </c>
      <c r="P26" s="96">
        <f>$B26*VLOOKUP($A26,Transpose_Avg_cred_dw!$A$1:$M$52,13,FALSE)</f>
        <v>-0.006578246230420144</v>
      </c>
      <c r="Q26" s="96"/>
      <c r="R26" s="96"/>
      <c r="S26" s="96">
        <f>$B26*VLOOKUP($A26,Transpose_Avg_cred_dw!$O$1:$AA$52,2,FALSE)</f>
        <v>-0.003382716049382722</v>
      </c>
      <c r="T26" s="96">
        <f>$B26*VLOOKUP($A26,Transpose_Avg_cred_dw!$O$1:$AA$52,3,FALSE)</f>
        <v>0</v>
      </c>
      <c r="U26" s="96">
        <f>$B26*VLOOKUP($A26,Transpose_Avg_cred_dw!$O$1:$AA$52,4,FALSE)</f>
        <v>-0.022833333333333327</v>
      </c>
      <c r="V26" s="96">
        <f>$B26*VLOOKUP($A26,Transpose_Avg_cred_dw!$O$1:$AA$52,5,FALSE)</f>
        <v>-0.011416666666666676</v>
      </c>
      <c r="W26" s="96">
        <f>$B26*VLOOKUP($A26,Transpose_Avg_cred_dw!$O$1:$AA$52,6,FALSE)</f>
        <v>-0.018420168067226888</v>
      </c>
      <c r="X26" s="96">
        <f>$B26*VLOOKUP($A26,Transpose_Avg_cred_dw!$O$1:$AA$52,7,FALSE)</f>
        <v>0</v>
      </c>
      <c r="Y26" s="96">
        <f>$B26*VLOOKUP($A26,Transpose_Avg_cred_dw!$O$1:$AA$52,8,FALSE)</f>
        <v>0</v>
      </c>
      <c r="Z26" s="96">
        <f>$B26*VLOOKUP($A26,Transpose_Avg_cred_dw!$O$1:$AA$52,9,FALSE)</f>
        <v>0</v>
      </c>
      <c r="AA26" s="96">
        <f>$B26*VLOOKUP($A26,Transpose_Avg_cred_dw!$O$1:$AA$52,10,FALSE)</f>
        <v>-0.011416666666666676</v>
      </c>
      <c r="AB26" s="96">
        <f>$B26*VLOOKUP($A26,Transpose_Avg_cred_dw!$O$1:$AA$52,11,FALSE)</f>
        <v>0</v>
      </c>
      <c r="AC26" s="96">
        <f>$B26*VLOOKUP($A26,Transpose_Avg_cred_dw!$O$1:$AA$52,12,FALSE)</f>
        <v>-0.0070256410256410145</v>
      </c>
      <c r="AD26" s="96">
        <f>$B26*VLOOKUP($A26,Transpose_Avg_cred_dw!$O$1:$AA$52,13,FALSE)</f>
        <v>-0.015520697167755983</v>
      </c>
    </row>
    <row r="27" spans="1:30" ht="15">
      <c r="A27" s="165" t="s">
        <v>317</v>
      </c>
      <c r="B27" s="166">
        <v>-3.321</v>
      </c>
      <c r="C27" s="93"/>
      <c r="D27" s="93"/>
      <c r="E27" s="96">
        <f>$B27*VLOOKUP($A27,Transpose_Avg_cred_dw!$A$1:$M$52,2,FALSE)</f>
        <v>0</v>
      </c>
      <c r="F27" s="96">
        <f>$B27*VLOOKUP($A27,Transpose_Avg_cred_dw!$A$1:$M$52,3,FALSE)</f>
        <v>0</v>
      </c>
      <c r="G27" s="96">
        <f>$B27*VLOOKUP($A27,Transpose_Avg_cred_dw!$A$1:$M$52,4,FALSE)</f>
        <v>0</v>
      </c>
      <c r="H27" s="96">
        <f>$B27*VLOOKUP($A27,Transpose_Avg_cred_dw!$A$1:$M$52,5,FALSE)</f>
        <v>0</v>
      </c>
      <c r="I27" s="96">
        <f>$B27*VLOOKUP($A27,Transpose_Avg_cred_dw!$A$1:$M$52,6,FALSE)</f>
        <v>0</v>
      </c>
      <c r="J27" s="96">
        <f>$B27*VLOOKUP($A27,Transpose_Avg_cred_dw!$A$1:$M$52,7,FALSE)</f>
        <v>0</v>
      </c>
      <c r="K27" s="96">
        <f>$B27*VLOOKUP($A27,Transpose_Avg_cred_dw!$A$1:$M$52,8,FALSE)</f>
        <v>0</v>
      </c>
      <c r="L27" s="96">
        <f>$B27*VLOOKUP($A27,Transpose_Avg_cred_dw!$A$1:$M$52,9,FALSE)</f>
        <v>0</v>
      </c>
      <c r="M27" s="96">
        <f>$B27*VLOOKUP($A27,Transpose_Avg_cred_dw!$A$1:$M$52,10,FALSE)</f>
        <v>0</v>
      </c>
      <c r="N27" s="96">
        <f>$B27*VLOOKUP($A27,Transpose_Avg_cred_dw!$A$1:$M$52,11,FALSE)</f>
        <v>0</v>
      </c>
      <c r="O27" s="96">
        <f>$B27*VLOOKUP($A27,Transpose_Avg_cred_dw!$A$1:$M$52,12,FALSE)</f>
        <v>0</v>
      </c>
      <c r="P27" s="96">
        <f>$B27*VLOOKUP($A27,Transpose_Avg_cred_dw!$A$1:$M$52,13,FALSE)</f>
        <v>-0.005347826086956538</v>
      </c>
      <c r="Q27" s="96"/>
      <c r="R27" s="96"/>
      <c r="S27" s="96">
        <f>$B27*VLOOKUP($A27,Transpose_Avg_cred_dw!$O$1:$AA$52,2,FALSE)</f>
        <v>-0.1106999999999999</v>
      </c>
      <c r="T27" s="96">
        <f>$B27*VLOOKUP($A27,Transpose_Avg_cred_dw!$O$1:$AA$52,3,FALSE)</f>
        <v>0</v>
      </c>
      <c r="U27" s="96">
        <f>$B27*VLOOKUP($A27,Transpose_Avg_cred_dw!$O$1:$AA$52,4,FALSE)</f>
        <v>0</v>
      </c>
      <c r="V27" s="96">
        <f>$B27*VLOOKUP($A27,Transpose_Avg_cred_dw!$O$1:$AA$52,5,FALSE)</f>
        <v>0</v>
      </c>
      <c r="W27" s="96">
        <f>$B27*VLOOKUP($A27,Transpose_Avg_cred_dw!$O$1:$AA$52,6,FALSE)</f>
        <v>0</v>
      </c>
      <c r="X27" s="96">
        <f>$B27*VLOOKUP($A27,Transpose_Avg_cred_dw!$O$1:$AA$52,7,FALSE)</f>
        <v>0</v>
      </c>
      <c r="Y27" s="96">
        <f>$B27*VLOOKUP($A27,Transpose_Avg_cred_dw!$O$1:$AA$52,8,FALSE)</f>
        <v>0</v>
      </c>
      <c r="Z27" s="96">
        <f>$B27*VLOOKUP($A27,Transpose_Avg_cred_dw!$O$1:$AA$52,9,FALSE)</f>
        <v>0</v>
      </c>
      <c r="AA27" s="96">
        <f>$B27*VLOOKUP($A27,Transpose_Avg_cred_dw!$O$1:$AA$52,10,FALSE)</f>
        <v>0</v>
      </c>
      <c r="AB27" s="96">
        <f>$B27*VLOOKUP($A27,Transpose_Avg_cred_dw!$O$1:$AA$52,11,FALSE)</f>
        <v>0</v>
      </c>
      <c r="AC27" s="96">
        <f>$B27*VLOOKUP($A27,Transpose_Avg_cred_dw!$O$1:$AA$52,12,FALSE)</f>
        <v>0</v>
      </c>
      <c r="AD27" s="96">
        <f>$B27*VLOOKUP($A27,Transpose_Avg_cred_dw!$O$1:$AA$52,13,FALSE)</f>
        <v>0</v>
      </c>
    </row>
    <row r="28" spans="1:30" ht="15">
      <c r="A28" s="165" t="s">
        <v>318</v>
      </c>
      <c r="B28" s="166">
        <v>0.242</v>
      </c>
      <c r="C28" s="93"/>
      <c r="D28" s="93"/>
      <c r="E28" s="96">
        <f>$B28*VLOOKUP($A28,Transpose_Avg_cred_dw!$A$1:$M$52,2,FALSE)</f>
        <v>0.0033438746438746395</v>
      </c>
      <c r="F28" s="96">
        <f>$B28*VLOOKUP($A28,Transpose_Avg_cred_dw!$A$1:$M$52,3,FALSE)</f>
        <v>5.60185185185184E-4</v>
      </c>
      <c r="G28" s="96">
        <f>$B28*VLOOKUP($A28,Transpose_Avg_cred_dw!$A$1:$M$52,4,FALSE)</f>
        <v>0</v>
      </c>
      <c r="H28" s="96">
        <f>$B28*VLOOKUP($A28,Transpose_Avg_cred_dw!$A$1:$M$52,5,FALSE)</f>
        <v>5.60185185185184E-4</v>
      </c>
      <c r="I28" s="96">
        <f>$B28*VLOOKUP($A28,Transpose_Avg_cred_dw!$A$1:$M$52,6,FALSE)</f>
        <v>7.014492753623185E-4</v>
      </c>
      <c r="J28" s="96">
        <f>$B28*VLOOKUP($A28,Transpose_Avg_cred_dw!$A$1:$M$52,7,FALSE)</f>
        <v>0.0015125</v>
      </c>
      <c r="K28" s="96">
        <f>$B28*VLOOKUP($A28,Transpose_Avg_cred_dw!$A$1:$M$52,8,FALSE)</f>
        <v>0</v>
      </c>
      <c r="L28" s="96">
        <f>$B28*VLOOKUP($A28,Transpose_Avg_cred_dw!$A$1:$M$52,9,FALSE)</f>
        <v>0</v>
      </c>
      <c r="M28" s="96">
        <f>$B28*VLOOKUP($A28,Transpose_Avg_cred_dw!$A$1:$M$52,10,FALSE)</f>
        <v>0</v>
      </c>
      <c r="N28" s="96">
        <f>$B28*VLOOKUP($A28,Transpose_Avg_cred_dw!$A$1:$M$52,11,FALSE)</f>
        <v>0</v>
      </c>
      <c r="O28" s="96">
        <f>$B28*VLOOKUP($A28,Transpose_Avg_cred_dw!$A$1:$M$52,12,FALSE)</f>
        <v>0.0013444444444444454</v>
      </c>
      <c r="P28" s="96">
        <f>$B28*VLOOKUP($A28,Transpose_Avg_cred_dw!$A$1:$M$52,13,FALSE)</f>
        <v>0</v>
      </c>
      <c r="Q28" s="96"/>
      <c r="R28" s="96"/>
      <c r="S28" s="96">
        <f>$B28*VLOOKUP($A28,Transpose_Avg_cred_dw!$O$1:$AA$52,2,FALSE)</f>
        <v>0.022108641975308634</v>
      </c>
      <c r="T28" s="96">
        <f>$B28*VLOOKUP($A28,Transpose_Avg_cred_dw!$O$1:$AA$52,3,FALSE)</f>
        <v>0.004745098039215686</v>
      </c>
      <c r="U28" s="96">
        <f>$B28*VLOOKUP($A28,Transpose_Avg_cred_dw!$O$1:$AA$52,4,FALSE)</f>
        <v>0</v>
      </c>
      <c r="V28" s="96">
        <f>$B28*VLOOKUP($A28,Transpose_Avg_cred_dw!$O$1:$AA$52,5,FALSE)</f>
        <v>0</v>
      </c>
      <c r="W28" s="96">
        <f>$B28*VLOOKUP($A28,Transpose_Avg_cred_dw!$O$1:$AA$52,6,FALSE)</f>
        <v>0</v>
      </c>
      <c r="X28" s="96">
        <f>$B28*VLOOKUP($A28,Transpose_Avg_cred_dw!$O$1:$AA$52,7,FALSE)</f>
        <v>0</v>
      </c>
      <c r="Y28" s="96">
        <f>$B28*VLOOKUP($A28,Transpose_Avg_cred_dw!$O$1:$AA$52,8,FALSE)</f>
        <v>0</v>
      </c>
      <c r="Z28" s="96">
        <f>$B28*VLOOKUP($A28,Transpose_Avg_cred_dw!$O$1:$AA$52,9,FALSE)</f>
        <v>0</v>
      </c>
      <c r="AA28" s="96">
        <f>$B28*VLOOKUP($A28,Transpose_Avg_cred_dw!$O$1:$AA$52,10,FALSE)</f>
        <v>0.01613333333333334</v>
      </c>
      <c r="AB28" s="96">
        <f>$B28*VLOOKUP($A28,Transpose_Avg_cred_dw!$O$1:$AA$52,11,FALSE)</f>
        <v>0.013444444444444455</v>
      </c>
      <c r="AC28" s="96">
        <f>$B28*VLOOKUP($A28,Transpose_Avg_cred_dw!$O$1:$AA$52,12,FALSE)</f>
        <v>0</v>
      </c>
      <c r="AD28" s="96">
        <f>$B28*VLOOKUP($A28,Transpose_Avg_cred_dw!$O$1:$AA$52,13,FALSE)</f>
        <v>0</v>
      </c>
    </row>
    <row r="29" spans="1:30" ht="15">
      <c r="A29" s="165" t="s">
        <v>319</v>
      </c>
      <c r="B29" s="166">
        <v>-2.597</v>
      </c>
      <c r="C29" s="93"/>
      <c r="D29" s="93"/>
      <c r="E29" s="96">
        <f>$B29*VLOOKUP($A29,Transpose_Avg_cred_dw!$A$1:$M$52,2,FALSE)</f>
        <v>0</v>
      </c>
      <c r="F29" s="96">
        <f>$B29*VLOOKUP($A29,Transpose_Avg_cred_dw!$A$1:$M$52,3,FALSE)</f>
        <v>0</v>
      </c>
      <c r="G29" s="96">
        <f>$B29*VLOOKUP($A29,Transpose_Avg_cred_dw!$A$1:$M$52,4,FALSE)</f>
        <v>-0.009837121212121217</v>
      </c>
      <c r="H29" s="96">
        <f>$B29*VLOOKUP($A29,Transpose_Avg_cred_dw!$A$1:$M$52,5,FALSE)</f>
        <v>-0.009837121212121217</v>
      </c>
      <c r="I29" s="96">
        <f>$B29*VLOOKUP($A29,Transpose_Avg_cred_dw!$A$1:$M$52,6,FALSE)</f>
        <v>-0.0053768115942028965</v>
      </c>
      <c r="J29" s="96">
        <f>$B29*VLOOKUP($A29,Transpose_Avg_cred_dw!$A$1:$M$52,7,FALSE)</f>
        <v>-0.24228829545454533</v>
      </c>
      <c r="K29" s="96">
        <f>$B29*VLOOKUP($A29,Transpose_Avg_cred_dw!$A$1:$M$52,8,FALSE)</f>
        <v>0</v>
      </c>
      <c r="L29" s="96">
        <f>$B29*VLOOKUP($A29,Transpose_Avg_cred_dw!$A$1:$M$52,9,FALSE)</f>
        <v>0</v>
      </c>
      <c r="M29" s="96">
        <f>$B29*VLOOKUP($A29,Transpose_Avg_cred_dw!$A$1:$M$52,10,FALSE)</f>
        <v>0</v>
      </c>
      <c r="N29" s="96">
        <f>$B29*VLOOKUP($A29,Transpose_Avg_cred_dw!$A$1:$M$52,11,FALSE)</f>
        <v>-0.054104166666666585</v>
      </c>
      <c r="O29" s="96">
        <f>$B29*VLOOKUP($A29,Transpose_Avg_cred_dw!$A$1:$M$52,12,FALSE)</f>
        <v>0</v>
      </c>
      <c r="P29" s="96">
        <f>$B29*VLOOKUP($A29,Transpose_Avg_cred_dw!$A$1:$M$52,13,FALSE)</f>
        <v>0</v>
      </c>
      <c r="Q29" s="96"/>
      <c r="R29" s="96"/>
      <c r="S29" s="96">
        <f>$B29*VLOOKUP($A29,Transpose_Avg_cred_dw!$O$1:$AA$52,2,FALSE)</f>
        <v>0</v>
      </c>
      <c r="T29" s="96">
        <f>$B29*VLOOKUP($A29,Transpose_Avg_cred_dw!$O$1:$AA$52,3,FALSE)</f>
        <v>-0.06658974358974348</v>
      </c>
      <c r="U29" s="96">
        <f>$B29*VLOOKUP($A29,Transpose_Avg_cred_dw!$O$1:$AA$52,4,FALSE)</f>
        <v>0</v>
      </c>
      <c r="V29" s="96">
        <f>$B29*VLOOKUP($A29,Transpose_Avg_cred_dw!$O$1:$AA$52,5,FALSE)</f>
        <v>0</v>
      </c>
      <c r="W29" s="96">
        <f>$B29*VLOOKUP($A29,Transpose_Avg_cred_dw!$O$1:$AA$52,6,FALSE)</f>
        <v>0</v>
      </c>
      <c r="X29" s="96">
        <f>$B29*VLOOKUP($A29,Transpose_Avg_cred_dw!$O$1:$AA$52,7,FALSE)</f>
        <v>0</v>
      </c>
      <c r="Y29" s="96">
        <f>$B29*VLOOKUP($A29,Transpose_Avg_cred_dw!$O$1:$AA$52,8,FALSE)</f>
        <v>0</v>
      </c>
      <c r="Z29" s="96">
        <f>$B29*VLOOKUP($A29,Transpose_Avg_cred_dw!$O$1:$AA$52,9,FALSE)</f>
        <v>0</v>
      </c>
      <c r="AA29" s="96">
        <f>$B29*VLOOKUP($A29,Transpose_Avg_cred_dw!$O$1:$AA$52,10,FALSE)</f>
        <v>0</v>
      </c>
      <c r="AB29" s="96">
        <f>$B29*VLOOKUP($A29,Transpose_Avg_cred_dw!$O$1:$AA$52,11,FALSE)</f>
        <v>0</v>
      </c>
      <c r="AC29" s="96">
        <f>$B29*VLOOKUP($A29,Transpose_Avg_cred_dw!$O$1:$AA$52,12,FALSE)</f>
        <v>0</v>
      </c>
      <c r="AD29" s="96">
        <f>$B29*VLOOKUP($A29,Transpose_Avg_cred_dw!$O$1:$AA$52,13,FALSE)</f>
        <v>0</v>
      </c>
    </row>
    <row r="30" spans="1:30" ht="15">
      <c r="A30" s="165" t="s">
        <v>316</v>
      </c>
      <c r="B30" s="166">
        <v>0.182</v>
      </c>
      <c r="C30" s="93"/>
      <c r="D30" s="93"/>
      <c r="E30" s="96">
        <f>$B30*VLOOKUP($A30,Transpose_Avg_cred_dw!$A$1:$M$52,2,FALSE)</f>
        <v>0.07432903043593828</v>
      </c>
      <c r="F30" s="96">
        <f>$B30*VLOOKUP($A30,Transpose_Avg_cred_dw!$A$1:$M$52,3,FALSE)</f>
        <v>0.05901993757883277</v>
      </c>
      <c r="G30" s="96">
        <f>$B30*VLOOKUP($A30,Transpose_Avg_cred_dw!$A$1:$M$52,4,FALSE)</f>
        <v>0.0211181607744107</v>
      </c>
      <c r="H30" s="96">
        <f>$B30*VLOOKUP($A30,Transpose_Avg_cred_dw!$A$1:$M$52,5,FALSE)</f>
        <v>0.035691701596097455</v>
      </c>
      <c r="I30" s="96">
        <f>$B30*VLOOKUP($A30,Transpose_Avg_cred_dw!$A$1:$M$52,6,FALSE)</f>
        <v>0.019638866930171216</v>
      </c>
      <c r="J30" s="96">
        <f>$B30*VLOOKUP($A30,Transpose_Avg_cred_dw!$A$1:$M$52,7,FALSE)</f>
        <v>0.0604046969696969</v>
      </c>
      <c r="K30" s="96">
        <f>$B30*VLOOKUP($A30,Transpose_Avg_cred_dw!$A$1:$M$52,8,FALSE)</f>
        <v>0.026445370370370404</v>
      </c>
      <c r="L30" s="96">
        <f>$B30*VLOOKUP($A30,Transpose_Avg_cred_dw!$A$1:$M$52,9,FALSE)</f>
        <v>0.05848194444444443</v>
      </c>
      <c r="M30" s="96">
        <f>$B30*VLOOKUP($A30,Transpose_Avg_cred_dw!$A$1:$M$52,10,FALSE)</f>
        <v>0.03380942028985503</v>
      </c>
      <c r="N30" s="96">
        <f>$B30*VLOOKUP($A30,Transpose_Avg_cred_dw!$A$1:$M$52,11,FALSE)</f>
        <v>0.019925820707070642</v>
      </c>
      <c r="O30" s="96">
        <f>$B30*VLOOKUP($A30,Transpose_Avg_cred_dw!$A$1:$M$52,12,FALSE)</f>
        <v>0.04784281619731887</v>
      </c>
      <c r="P30" s="96">
        <f>$B30*VLOOKUP($A30,Transpose_Avg_cred_dw!$A$1:$M$52,13,FALSE)</f>
        <v>0.07924226629375365</v>
      </c>
      <c r="Q30" s="96"/>
      <c r="R30" s="96"/>
      <c r="S30" s="96">
        <f>$B30*VLOOKUP($A30,Transpose_Avg_cred_dw!$O$1:$AA$52,2,FALSE)</f>
        <v>0.12402962962962955</v>
      </c>
      <c r="T30" s="96">
        <f>$B30*VLOOKUP($A30,Transpose_Avg_cred_dw!$O$1:$AA$52,3,FALSE)</f>
        <v>0.0984654731457801</v>
      </c>
      <c r="U30" s="96">
        <f>$B30*VLOOKUP($A30,Transpose_Avg_cred_dw!$O$1:$AA$52,4,FALSE)</f>
        <v>0.07583333333333339</v>
      </c>
      <c r="V30" s="96">
        <f>$B30*VLOOKUP($A30,Transpose_Avg_cred_dw!$O$1:$AA$52,5,FALSE)</f>
        <v>0.03141666666666674</v>
      </c>
      <c r="W30" s="96">
        <f>$B30*VLOOKUP($A30,Transpose_Avg_cred_dw!$O$1:$AA$52,6,FALSE)</f>
        <v>0.025872549019607838</v>
      </c>
      <c r="X30" s="96">
        <f>$B30*VLOOKUP($A30,Transpose_Avg_cred_dw!$O$1:$AA$52,7,FALSE)</f>
        <v>0.03860606060606058</v>
      </c>
      <c r="Y30" s="96">
        <f>$B30*VLOOKUP($A30,Transpose_Avg_cred_dw!$O$1:$AA$52,8,FALSE)</f>
        <v>0.030333333333333393</v>
      </c>
      <c r="Z30" s="96">
        <f>$B30*VLOOKUP($A30,Transpose_Avg_cred_dw!$O$1:$AA$52,9,FALSE)</f>
        <v>0.05915</v>
      </c>
      <c r="AA30" s="96">
        <f>$B30*VLOOKUP($A30,Transpose_Avg_cred_dw!$O$1:$AA$52,10,FALSE)</f>
        <v>0.0798777777777778</v>
      </c>
      <c r="AB30" s="96">
        <f>$B30*VLOOKUP($A30,Transpose_Avg_cred_dw!$O$1:$AA$52,11,FALSE)</f>
        <v>0.0343777777777778</v>
      </c>
      <c r="AC30" s="96">
        <f>$B30*VLOOKUP($A30,Transpose_Avg_cred_dw!$O$1:$AA$52,12,FALSE)</f>
        <v>0.02474074074074075</v>
      </c>
      <c r="AD30" s="96">
        <f>$B30*VLOOKUP($A30,Transpose_Avg_cred_dw!$O$1:$AA$52,13,FALSE)</f>
        <v>0.10666230936819165</v>
      </c>
    </row>
    <row r="31" spans="1:30" ht="15">
      <c r="A31" s="165" t="s">
        <v>329</v>
      </c>
      <c r="B31" s="166">
        <v>0.0594</v>
      </c>
      <c r="C31" s="93"/>
      <c r="D31" s="93"/>
      <c r="E31" s="96">
        <f>$B31*VLOOKUP($A31,Transpose_Avg_cred_dw!$A$1:$M$52,2,FALSE)</f>
        <v>0.004072180631868132</v>
      </c>
      <c r="F31" s="96">
        <f>$B31*VLOOKUP($A31,Transpose_Avg_cred_dw!$A$1:$M$52,3,FALSE)</f>
        <v>0.010968712212516557</v>
      </c>
      <c r="G31" s="96">
        <f>$B31*VLOOKUP($A31,Transpose_Avg_cred_dw!$A$1:$M$52,4,FALSE)</f>
        <v>0.009695044642857156</v>
      </c>
      <c r="H31" s="96">
        <f>$B31*VLOOKUP($A31,Transpose_Avg_cred_dw!$A$1:$M$52,5,FALSE)</f>
        <v>0.00605739212992887</v>
      </c>
      <c r="I31" s="96">
        <f>$B31*VLOOKUP($A31,Transpose_Avg_cred_dw!$A$1:$M$52,6,FALSE)</f>
        <v>0.007023117534639268</v>
      </c>
      <c r="J31" s="96">
        <f>$B31*VLOOKUP($A31,Transpose_Avg_cred_dw!$A$1:$M$52,7,FALSE)</f>
        <v>0.0046755</v>
      </c>
      <c r="K31" s="96">
        <f>$B31*VLOOKUP($A31,Transpose_Avg_cred_dw!$A$1:$M$52,8,FALSE)</f>
        <v>0.006777767857142858</v>
      </c>
      <c r="L31" s="96">
        <f>$B31*VLOOKUP($A31,Transpose_Avg_cred_dw!$A$1:$M$52,9,FALSE)</f>
        <v>0.008438571428571425</v>
      </c>
      <c r="M31" s="96">
        <f>$B31*VLOOKUP($A31,Transpose_Avg_cred_dw!$A$1:$M$52,10,FALSE)</f>
        <v>0.005497267080745343</v>
      </c>
      <c r="N31" s="96">
        <f>$B31*VLOOKUP($A31,Transpose_Avg_cred_dw!$A$1:$M$52,11,FALSE)</f>
        <v>0.0022607692307692333</v>
      </c>
      <c r="O31" s="96">
        <f>$B31*VLOOKUP($A31,Transpose_Avg_cred_dw!$A$1:$M$52,12,FALSE)</f>
        <v>0.0035117197802197794</v>
      </c>
      <c r="P31" s="96">
        <f>$B31*VLOOKUP($A31,Transpose_Avg_cred_dw!$A$1:$M$52,13,FALSE)</f>
        <v>0.008967448512585822</v>
      </c>
      <c r="Q31" s="96"/>
      <c r="R31" s="96"/>
      <c r="S31" s="96">
        <f>$B31*VLOOKUP($A31,Transpose_Avg_cred_dw!$O$1:$AA$52,2,FALSE)</f>
        <v>0.0034466666666666673</v>
      </c>
      <c r="T31" s="96">
        <f>$B31*VLOOKUP($A31,Transpose_Avg_cred_dw!$O$1:$AA$52,3,FALSE)</f>
        <v>0.004354987212276214</v>
      </c>
      <c r="U31" s="96">
        <f>$B31*VLOOKUP($A31,Transpose_Avg_cred_dw!$O$1:$AA$52,4,FALSE)</f>
        <v>0.024750000000000022</v>
      </c>
      <c r="V31" s="96">
        <f>$B31*VLOOKUP($A31,Transpose_Avg_cred_dw!$O$1:$AA$52,5,FALSE)</f>
        <v>0.023689285714285725</v>
      </c>
      <c r="W31" s="96">
        <f>$B31*VLOOKUP($A31,Transpose_Avg_cred_dw!$O$1:$AA$52,6,FALSE)</f>
        <v>0.0028285714285714277</v>
      </c>
      <c r="X31" s="96">
        <f>$B31*VLOOKUP($A31,Transpose_Avg_cred_dw!$O$1:$AA$52,7,FALSE)</f>
        <v>0.023999999999999997</v>
      </c>
      <c r="Y31" s="96">
        <f>$B31*VLOOKUP($A31,Transpose_Avg_cred_dw!$O$1:$AA$52,8,FALSE)</f>
        <v>0.00990000000000002</v>
      </c>
      <c r="Z31" s="96">
        <f>$B31*VLOOKUP($A31,Transpose_Avg_cred_dw!$O$1:$AA$52,9,FALSE)</f>
        <v>0</v>
      </c>
      <c r="AA31" s="96">
        <f>$B31*VLOOKUP($A31,Transpose_Avg_cred_dw!$O$1:$AA$52,10,FALSE)</f>
        <v>0.013034999999999974</v>
      </c>
      <c r="AB31" s="96">
        <f>$B31*VLOOKUP($A31,Transpose_Avg_cred_dw!$O$1:$AA$52,11,FALSE)</f>
        <v>0</v>
      </c>
      <c r="AC31" s="96">
        <f>$B31*VLOOKUP($A31,Transpose_Avg_cred_dw!$O$1:$AA$52,12,FALSE)</f>
        <v>0.005923076923076922</v>
      </c>
      <c r="AD31" s="96">
        <f>$B31*VLOOKUP($A31,Transpose_Avg_cred_dw!$O$1:$AA$52,13,FALSE)</f>
        <v>0</v>
      </c>
    </row>
    <row r="32" spans="1:30" ht="15">
      <c r="A32" s="165" t="s">
        <v>322</v>
      </c>
      <c r="B32" s="166">
        <v>0.0403</v>
      </c>
      <c r="C32" s="93"/>
      <c r="D32" s="93"/>
      <c r="E32" s="96">
        <f>$B32*VLOOKUP($A32,Transpose_Avg_cred_dw!$A$1:$M$52,2,FALSE)</f>
        <v>0.029791908100427845</v>
      </c>
      <c r="F32" s="96">
        <f>$B32*VLOOKUP($A32,Transpose_Avg_cred_dw!$A$1:$M$52,3,FALSE)</f>
        <v>0.026785239172277098</v>
      </c>
      <c r="G32" s="96">
        <f>$B32*VLOOKUP($A32,Transpose_Avg_cred_dw!$A$1:$M$52,4,FALSE)</f>
        <v>0.017020855955387215</v>
      </c>
      <c r="H32" s="96">
        <f>$B32*VLOOKUP($A32,Transpose_Avg_cred_dw!$A$1:$M$52,5,FALSE)</f>
        <v>0.02589411557343624</v>
      </c>
      <c r="I32" s="96">
        <f>$B32*VLOOKUP($A32,Transpose_Avg_cred_dw!$A$1:$M$52,6,FALSE)</f>
        <v>0.026333874223602487</v>
      </c>
      <c r="J32" s="96">
        <f>$B32*VLOOKUP($A32,Transpose_Avg_cred_dw!$A$1:$M$52,7,FALSE)</f>
        <v>0.01909975757575758</v>
      </c>
      <c r="K32" s="96">
        <f>$B32*VLOOKUP($A32,Transpose_Avg_cred_dw!$A$1:$M$52,8,FALSE)</f>
        <v>0.02574988756613755</v>
      </c>
      <c r="L32" s="96">
        <f>$B32*VLOOKUP($A32,Transpose_Avg_cred_dw!$A$1:$M$52,9,FALSE)</f>
        <v>0.022878645833333322</v>
      </c>
      <c r="M32" s="96">
        <f>$B32*VLOOKUP($A32,Transpose_Avg_cred_dw!$A$1:$M$52,10,FALSE)</f>
        <v>0.029413576604554872</v>
      </c>
      <c r="N32" s="96">
        <f>$B32*VLOOKUP($A32,Transpose_Avg_cred_dw!$A$1:$M$52,11,FALSE)</f>
        <v>0.027057723567193694</v>
      </c>
      <c r="O32" s="96">
        <f>$B32*VLOOKUP($A32,Transpose_Avg_cred_dw!$A$1:$M$52,12,FALSE)</f>
        <v>0.024092544952882818</v>
      </c>
      <c r="P32" s="96">
        <f>$B32*VLOOKUP($A32,Transpose_Avg_cred_dw!$A$1:$M$52,13,FALSE)</f>
        <v>0.02706559103622032</v>
      </c>
      <c r="Q32" s="96"/>
      <c r="R32" s="96"/>
      <c r="S32" s="96">
        <f>$B32*VLOOKUP($A32,Transpose_Avg_cred_dw!$O$1:$AA$52,2,FALSE)</f>
        <v>0.022140123456790138</v>
      </c>
      <c r="T32" s="96">
        <f>$B32*VLOOKUP($A32,Transpose_Avg_cred_dw!$O$1:$AA$52,3,FALSE)</f>
        <v>0.02650988917306053</v>
      </c>
      <c r="U32" s="96">
        <f>$B32*VLOOKUP($A32,Transpose_Avg_cred_dw!$O$1:$AA$52,4,FALSE)</f>
        <v>0.023508333333333322</v>
      </c>
      <c r="V32" s="96">
        <f>$B32*VLOOKUP($A32,Transpose_Avg_cred_dw!$O$1:$AA$52,5,FALSE)</f>
        <v>0.022069047619047637</v>
      </c>
      <c r="W32" s="96">
        <f>$B32*VLOOKUP($A32,Transpose_Avg_cred_dw!$O$1:$AA$52,6,FALSE)</f>
        <v>0.028494094304388415</v>
      </c>
      <c r="X32" s="96">
        <f>$B32*VLOOKUP($A32,Transpose_Avg_cred_dw!$O$1:$AA$52,7,FALSE)</f>
        <v>0.014247474747474766</v>
      </c>
      <c r="Y32" s="96">
        <f>$B32*VLOOKUP($A32,Transpose_Avg_cred_dw!$O$1:$AA$52,8,FALSE)</f>
        <v>0.0403</v>
      </c>
      <c r="Z32" s="96">
        <f>$B32*VLOOKUP($A32,Transpose_Avg_cred_dw!$O$1:$AA$52,9,FALSE)</f>
        <v>0.033695277777777775</v>
      </c>
      <c r="AA32" s="96">
        <f>$B32*VLOOKUP($A32,Transpose_Avg_cred_dw!$O$1:$AA$52,10,FALSE)</f>
        <v>0.03414305555555555</v>
      </c>
      <c r="AB32" s="96">
        <f>$B32*VLOOKUP($A32,Transpose_Avg_cred_dw!$O$1:$AA$52,11,FALSE)</f>
        <v>0.02418</v>
      </c>
      <c r="AC32" s="96">
        <f>$B32*VLOOKUP($A32,Transpose_Avg_cred_dw!$O$1:$AA$52,12,FALSE)</f>
        <v>0.0403</v>
      </c>
      <c r="AD32" s="96">
        <f>$B32*VLOOKUP($A32,Transpose_Avg_cred_dw!$O$1:$AA$52,13,FALSE)</f>
        <v>0.0329906862745098</v>
      </c>
    </row>
    <row r="33" spans="1:30" ht="15">
      <c r="A33" s="165" t="s">
        <v>323</v>
      </c>
      <c r="B33" s="166">
        <v>-0.0361</v>
      </c>
      <c r="C33" s="93"/>
      <c r="D33" s="93"/>
      <c r="E33" s="96">
        <f>$B33*VLOOKUP($A33,Transpose_Avg_cred_dw!$A$1:$M$52,2,FALSE)</f>
        <v>-0.001269703080484331</v>
      </c>
      <c r="F33" s="96">
        <f>$B33*VLOOKUP($A33,Transpose_Avg_cred_dw!$A$1:$M$52,3,FALSE)</f>
        <v>-0.0013342715627917845</v>
      </c>
      <c r="G33" s="96">
        <f>$B33*VLOOKUP($A33,Transpose_Avg_cred_dw!$A$1:$M$52,4,FALSE)</f>
        <v>-2.871590909090911E-4</v>
      </c>
      <c r="H33" s="96">
        <f>$B33*VLOOKUP($A33,Transpose_Avg_cred_dw!$A$1:$M$52,5,FALSE)</f>
        <v>-0.0010517395798645805</v>
      </c>
      <c r="I33" s="96">
        <f>$B33*VLOOKUP($A33,Transpose_Avg_cred_dw!$A$1:$M$52,6,FALSE)</f>
        <v>-0.0030801476060171706</v>
      </c>
      <c r="J33" s="96">
        <f>$B33*VLOOKUP($A33,Transpose_Avg_cred_dw!$A$1:$M$52,7,FALSE)</f>
        <v>-0.0015041666666666678</v>
      </c>
      <c r="K33" s="96">
        <f>$B33*VLOOKUP($A33,Transpose_Avg_cred_dw!$A$1:$M$52,8,FALSE)</f>
        <v>-8.810119047619046E-4</v>
      </c>
      <c r="L33" s="96">
        <f>$B33*VLOOKUP($A33,Transpose_Avg_cred_dw!$A$1:$M$52,9,FALSE)</f>
        <v>0</v>
      </c>
      <c r="M33" s="96">
        <f>$B33*VLOOKUP($A33,Transpose_Avg_cred_dw!$A$1:$M$52,10,FALSE)</f>
        <v>-0.0023711645962732923</v>
      </c>
      <c r="N33" s="96">
        <f>$B33*VLOOKUP($A33,Transpose_Avg_cred_dw!$A$1:$M$52,11,FALSE)</f>
        <v>-0.0012097697441447455</v>
      </c>
      <c r="O33" s="96">
        <f>$B33*VLOOKUP($A33,Transpose_Avg_cred_dw!$A$1:$M$52,12,FALSE)</f>
        <v>-0.0012130267438171848</v>
      </c>
      <c r="P33" s="96">
        <f>$B33*VLOOKUP($A33,Transpose_Avg_cred_dw!$A$1:$M$52,13,FALSE)</f>
        <v>-0.002307842190016103</v>
      </c>
      <c r="Q33" s="96"/>
      <c r="R33" s="96"/>
      <c r="S33" s="96">
        <f>$B33*VLOOKUP($A33,Transpose_Avg_cred_dw!$O$1:$AA$52,2,FALSE)</f>
        <v>-0.0024066666666666676</v>
      </c>
      <c r="T33" s="96">
        <f>$B33*VLOOKUP($A33,Transpose_Avg_cred_dw!$O$1:$AA$52,3,FALSE)</f>
        <v>-9.256410256410241E-4</v>
      </c>
      <c r="U33" s="96">
        <f>$B33*VLOOKUP($A33,Transpose_Avg_cred_dw!$O$1:$AA$52,4,FALSE)</f>
        <v>0</v>
      </c>
      <c r="V33" s="96">
        <f>$B33*VLOOKUP($A33,Transpose_Avg_cred_dw!$O$1:$AA$52,5,FALSE)</f>
        <v>0</v>
      </c>
      <c r="W33" s="96">
        <f>$B33*VLOOKUP($A33,Transpose_Avg_cred_dw!$O$1:$AA$52,6,FALSE)</f>
        <v>-0.0020055555555555573</v>
      </c>
      <c r="X33" s="96">
        <f>$B33*VLOOKUP($A33,Transpose_Avg_cred_dw!$O$1:$AA$52,7,FALSE)</f>
        <v>-0.0010939393939393938</v>
      </c>
      <c r="Y33" s="96">
        <f>$B33*VLOOKUP($A33,Transpose_Avg_cred_dw!$O$1:$AA$52,8,FALSE)</f>
        <v>0</v>
      </c>
      <c r="Z33" s="96">
        <f>$B33*VLOOKUP($A33,Transpose_Avg_cred_dw!$O$1:$AA$52,9,FALSE)</f>
        <v>0</v>
      </c>
      <c r="AA33" s="96">
        <f>$B33*VLOOKUP($A33,Transpose_Avg_cred_dw!$O$1:$AA$52,10,FALSE)</f>
        <v>-0.004011111111111107</v>
      </c>
      <c r="AB33" s="96">
        <f>$B33*VLOOKUP($A33,Transpose_Avg_cred_dw!$O$1:$AA$52,11,FALSE)</f>
        <v>0</v>
      </c>
      <c r="AC33" s="96">
        <f>$B33*VLOOKUP($A33,Transpose_Avg_cred_dw!$O$1:$AA$52,12,FALSE)</f>
        <v>0</v>
      </c>
      <c r="AD33" s="96">
        <f>$B33*VLOOKUP($A33,Transpose_Avg_cred_dw!$O$1:$AA$52,13,FALSE)</f>
        <v>-0.003421241830065361</v>
      </c>
    </row>
    <row r="34" spans="1:30" ht="15">
      <c r="A34" s="165" t="s">
        <v>324</v>
      </c>
      <c r="B34" s="166">
        <v>0.696</v>
      </c>
      <c r="C34" s="93"/>
      <c r="D34" s="93"/>
      <c r="E34" s="96">
        <f>$B34*VLOOKUP($A34,Transpose_Avg_cred_dw!$A$1:$M$52,2,FALSE)</f>
        <v>0.08923422542369933</v>
      </c>
      <c r="F34" s="96">
        <f>$B34*VLOOKUP($A34,Transpose_Avg_cred_dw!$A$1:$M$52,3,FALSE)</f>
        <v>0.07662533158877607</v>
      </c>
      <c r="G34" s="96">
        <f>$B34*VLOOKUP($A34,Transpose_Avg_cred_dw!$A$1:$M$52,4,FALSE)</f>
        <v>0.032537121212121226</v>
      </c>
      <c r="H34" s="96">
        <f>$B34*VLOOKUP($A34,Transpose_Avg_cred_dw!$A$1:$M$52,5,FALSE)</f>
        <v>0.036765159066565696</v>
      </c>
      <c r="I34" s="96">
        <f>$B34*VLOOKUP($A34,Transpose_Avg_cred_dw!$A$1:$M$52,6,FALSE)</f>
        <v>0.1435156756287188</v>
      </c>
      <c r="J34" s="96">
        <f>$B34*VLOOKUP($A34,Transpose_Avg_cred_dw!$A$1:$M$52,7,FALSE)</f>
        <v>0.11940090909090888</v>
      </c>
      <c r="K34" s="96">
        <f>$B34*VLOOKUP($A34,Transpose_Avg_cred_dw!$A$1:$M$52,8,FALSE)</f>
        <v>0.0293222222222222</v>
      </c>
      <c r="L34" s="96">
        <f>$B34*VLOOKUP($A34,Transpose_Avg_cred_dw!$A$1:$M$52,9,FALSE)</f>
        <v>0.12356071428571434</v>
      </c>
      <c r="M34" s="96">
        <f>$B34*VLOOKUP($A34,Transpose_Avg_cred_dw!$A$1:$M$52,10,FALSE)</f>
        <v>0.08494658385093182</v>
      </c>
      <c r="N34" s="96">
        <f>$B34*VLOOKUP($A34,Transpose_Avg_cred_dw!$A$1:$M$52,11,FALSE)</f>
        <v>0.1202703296703298</v>
      </c>
      <c r="O34" s="96">
        <f>$B34*VLOOKUP($A34,Transpose_Avg_cred_dw!$A$1:$M$52,12,FALSE)</f>
        <v>0.06923888369800135</v>
      </c>
      <c r="P34" s="96">
        <f>$B34*VLOOKUP($A34,Transpose_Avg_cred_dw!$A$1:$M$52,13,FALSE)</f>
        <v>0.07457322885606633</v>
      </c>
      <c r="Q34" s="96"/>
      <c r="R34" s="96"/>
      <c r="S34" s="96">
        <f>$B34*VLOOKUP($A34,Transpose_Avg_cred_dw!$O$1:$AA$52,2,FALSE)</f>
        <v>0.28183703703703683</v>
      </c>
      <c r="T34" s="96">
        <f>$B34*VLOOKUP($A34,Transpose_Avg_cred_dw!$O$1:$AA$52,3,FALSE)</f>
        <v>0.08503167420814448</v>
      </c>
      <c r="U34" s="96">
        <f>$B34*VLOOKUP($A34,Transpose_Avg_cred_dw!$O$1:$AA$52,4,FALSE)</f>
        <v>0.23199999999999973</v>
      </c>
      <c r="V34" s="96">
        <f>$B34*VLOOKUP($A34,Transpose_Avg_cred_dw!$O$1:$AA$52,5,FALSE)</f>
        <v>0.02900000000000002</v>
      </c>
      <c r="W34" s="96">
        <f>$B34*VLOOKUP($A34,Transpose_Avg_cred_dw!$O$1:$AA$52,6,FALSE)</f>
        <v>0.17871148459383734</v>
      </c>
      <c r="X34" s="96">
        <f>$B34*VLOOKUP($A34,Transpose_Avg_cred_dw!$O$1:$AA$52,7,FALSE)</f>
        <v>0.26715151515151525</v>
      </c>
      <c r="Y34" s="96">
        <f>$B34*VLOOKUP($A34,Transpose_Avg_cred_dw!$O$1:$AA$52,8,FALSE)</f>
        <v>0</v>
      </c>
      <c r="Z34" s="96">
        <f>$B34*VLOOKUP($A34,Transpose_Avg_cred_dw!$O$1:$AA$52,9,FALSE)</f>
        <v>0.18173333333333325</v>
      </c>
      <c r="AA34" s="96">
        <f>$B34*VLOOKUP($A34,Transpose_Avg_cred_dw!$O$1:$AA$52,10,FALSE)</f>
        <v>0.2900000000000002</v>
      </c>
      <c r="AB34" s="96">
        <f>$B34*VLOOKUP($A34,Transpose_Avg_cred_dw!$O$1:$AA$52,11,FALSE)</f>
        <v>0.038666666666666696</v>
      </c>
      <c r="AC34" s="96">
        <f>$B34*VLOOKUP($A34,Transpose_Avg_cred_dw!$O$1:$AA$52,12,FALSE)</f>
        <v>0.10990964590964597</v>
      </c>
      <c r="AD34" s="96">
        <f>$B34*VLOOKUP($A34,Transpose_Avg_cred_dw!$O$1:$AA$52,13,FALSE)</f>
        <v>0.06596078431372551</v>
      </c>
    </row>
    <row r="35" spans="1:30" ht="15">
      <c r="A35" s="165" t="s">
        <v>313</v>
      </c>
      <c r="B35" s="166">
        <v>-0.0192</v>
      </c>
      <c r="C35" s="93"/>
      <c r="D35" s="93"/>
      <c r="E35" s="96">
        <f>$B35*VLOOKUP($A35,Transpose_Avg_cred_dw!$A$1:$M$52,2,FALSE)</f>
        <v>-0.0017866607077133393</v>
      </c>
      <c r="F35" s="96">
        <f>$B35*VLOOKUP($A35,Transpose_Avg_cred_dw!$A$1:$M$52,3,FALSE)</f>
        <v>-0.0013996397857388562</v>
      </c>
      <c r="G35" s="96">
        <f>$B35*VLOOKUP($A35,Transpose_Avg_cred_dw!$A$1:$M$52,4,FALSE)</f>
        <v>-0.0012972582972582969</v>
      </c>
      <c r="H35" s="96">
        <f>$B35*VLOOKUP($A35,Transpose_Avg_cred_dw!$A$1:$M$52,5,FALSE)</f>
        <v>-0.0019002742469238624</v>
      </c>
      <c r="I35" s="96">
        <f>$B35*VLOOKUP($A35,Transpose_Avg_cred_dw!$A$1:$M$52,6,FALSE)</f>
        <v>-0.0016776058723884807</v>
      </c>
      <c r="J35" s="96">
        <f>$B35*VLOOKUP($A35,Transpose_Avg_cred_dw!$A$1:$M$52,7,FALSE)</f>
        <v>-0.0012</v>
      </c>
      <c r="K35" s="96">
        <f>$B35*VLOOKUP($A35,Transpose_Avg_cred_dw!$A$1:$M$52,8,FALSE)</f>
        <v>-0.0023790476190476157</v>
      </c>
      <c r="L35" s="96">
        <f>$B35*VLOOKUP($A35,Transpose_Avg_cred_dw!$A$1:$M$52,9,FALSE)</f>
        <v>-0.00162</v>
      </c>
      <c r="M35" s="96">
        <f>$B35*VLOOKUP($A35,Transpose_Avg_cred_dw!$A$1:$M$52,10,FALSE)</f>
        <v>-0.0013157763975155268</v>
      </c>
      <c r="N35" s="96">
        <f>$B35*VLOOKUP($A35,Transpose_Avg_cred_dw!$A$1:$M$52,11,FALSE)</f>
        <v>-0.0012708280125671423</v>
      </c>
      <c r="O35" s="96">
        <f>$B35*VLOOKUP($A35,Transpose_Avg_cred_dw!$A$1:$M$52,12,FALSE)</f>
        <v>-0.0021202647383576252</v>
      </c>
      <c r="P35" s="96">
        <f>$B35*VLOOKUP($A35,Transpose_Avg_cred_dw!$A$1:$M$52,13,FALSE)</f>
        <v>0</v>
      </c>
      <c r="Q35" s="96"/>
      <c r="R35" s="96"/>
      <c r="S35" s="96">
        <f>$B35*VLOOKUP($A35,Transpose_Avg_cred_dw!$O$1:$AA$52,2,FALSE)</f>
        <v>-2.370370370370374E-4</v>
      </c>
      <c r="T35" s="96">
        <f>$B35*VLOOKUP($A35,Transpose_Avg_cred_dw!$O$1:$AA$52,3,FALSE)</f>
        <v>-3.764705882352941E-4</v>
      </c>
      <c r="U35" s="96">
        <f>$B35*VLOOKUP($A35,Transpose_Avg_cred_dw!$O$1:$AA$52,4,FALSE)</f>
        <v>-0.003200000000000006</v>
      </c>
      <c r="V35" s="96">
        <f>$B35*VLOOKUP($A35,Transpose_Avg_cred_dw!$O$1:$AA$52,5,FALSE)</f>
        <v>-8.000000000000006E-4</v>
      </c>
      <c r="W35" s="96">
        <f>$B35*VLOOKUP($A35,Transpose_Avg_cred_dw!$O$1:$AA$52,6,FALSE)</f>
        <v>-0.0010666666666666674</v>
      </c>
      <c r="X35" s="96">
        <f>$B35*VLOOKUP($A35,Transpose_Avg_cred_dw!$O$1:$AA$52,7,FALSE)</f>
        <v>-0.002133333333333331</v>
      </c>
      <c r="Y35" s="96">
        <f>$B35*VLOOKUP($A35,Transpose_Avg_cred_dw!$O$1:$AA$52,8,FALSE)</f>
        <v>-0.0063999999999999925</v>
      </c>
      <c r="Z35" s="96">
        <f>$B35*VLOOKUP($A35,Transpose_Avg_cred_dw!$O$1:$AA$52,9,FALSE)</f>
        <v>-0.0023466666666666623</v>
      </c>
      <c r="AA35" s="96">
        <f>$B35*VLOOKUP($A35,Transpose_Avg_cred_dw!$O$1:$AA$52,10,FALSE)</f>
        <v>0</v>
      </c>
      <c r="AB35" s="96">
        <f>$B35*VLOOKUP($A35,Transpose_Avg_cred_dw!$O$1:$AA$52,11,FALSE)</f>
        <v>0</v>
      </c>
      <c r="AC35" s="96">
        <f>$B35*VLOOKUP($A35,Transpose_Avg_cred_dw!$O$1:$AA$52,12,FALSE)</f>
        <v>-0.0014065934065934074</v>
      </c>
      <c r="AD35" s="96">
        <f>$B35*VLOOKUP($A35,Transpose_Avg_cred_dw!$O$1:$AA$52,13,FALSE)</f>
        <v>-3.764705882352941E-4</v>
      </c>
    </row>
    <row r="36" spans="1:30" ht="15">
      <c r="A36" s="165" t="s">
        <v>312</v>
      </c>
      <c r="B36" s="166">
        <v>-0.329</v>
      </c>
      <c r="C36" s="93"/>
      <c r="D36" s="93"/>
      <c r="E36" s="96">
        <f>$B36*VLOOKUP($A36,Transpose_Avg_cred_dw!$A$1:$M$52,2,FALSE)</f>
        <v>-0.011835857776482776</v>
      </c>
      <c r="F36" s="96">
        <f>$B36*VLOOKUP($A36,Transpose_Avg_cred_dw!$A$1:$M$52,3,FALSE)</f>
        <v>-0.010791504629629621</v>
      </c>
      <c r="G36" s="96">
        <f>$B36*VLOOKUP($A36,Transpose_Avg_cred_dw!$A$1:$M$52,4,FALSE)</f>
        <v>-0.012479429713804713</v>
      </c>
      <c r="H36" s="96">
        <f>$B36*VLOOKUP($A36,Transpose_Avg_cred_dw!$A$1:$M$52,5,FALSE)</f>
        <v>-0.010114833287627417</v>
      </c>
      <c r="I36" s="96">
        <f>$B36*VLOOKUP($A36,Transpose_Avg_cred_dw!$A$1:$M$52,6,FALSE)</f>
        <v>-0.01120275032938077</v>
      </c>
      <c r="J36" s="96">
        <f>$B36*VLOOKUP($A36,Transpose_Avg_cred_dw!$A$1:$M$52,7,FALSE)</f>
        <v>-0.04299431818181813</v>
      </c>
      <c r="K36" s="96">
        <f>$B36*VLOOKUP($A36,Transpose_Avg_cred_dw!$A$1:$M$52,8,FALSE)</f>
        <v>-0.003427083333333345</v>
      </c>
      <c r="L36" s="96">
        <f>$B36*VLOOKUP($A36,Transpose_Avg_cred_dw!$A$1:$M$52,9,FALSE)</f>
        <v>-0.009710069444444448</v>
      </c>
      <c r="M36" s="96">
        <f>$B36*VLOOKUP($A36,Transpose_Avg_cred_dw!$A$1:$M$52,10,FALSE)</f>
        <v>-0.0028608695652173905</v>
      </c>
      <c r="N36" s="96">
        <f>$B36*VLOOKUP($A36,Transpose_Avg_cred_dw!$A$1:$M$52,11,FALSE)</f>
        <v>-0.0043343531468531555</v>
      </c>
      <c r="O36" s="96">
        <f>$B36*VLOOKUP($A36,Transpose_Avg_cred_dw!$A$1:$M$52,12,FALSE)</f>
        <v>-0.018582381756458755</v>
      </c>
      <c r="P36" s="96">
        <f>$B36*VLOOKUP($A36,Transpose_Avg_cred_dw!$A$1:$M$52,13,FALSE)</f>
        <v>-0.0033906602254428378</v>
      </c>
      <c r="Q36" s="96"/>
      <c r="R36" s="96"/>
      <c r="S36" s="96">
        <f>$B36*VLOOKUP($A36,Transpose_Avg_cred_dw!$O$1:$AA$52,2,FALSE)</f>
        <v>-0.004061728395061736</v>
      </c>
      <c r="T36" s="96">
        <f>$B36*VLOOKUP($A36,Transpose_Avg_cred_dw!$O$1:$AA$52,3,FALSE)</f>
        <v>-0.004768115942028984</v>
      </c>
      <c r="U36" s="96">
        <f>$B36*VLOOKUP($A36,Transpose_Avg_cred_dw!$O$1:$AA$52,4,FALSE)</f>
        <v>0</v>
      </c>
      <c r="V36" s="96">
        <f>$B36*VLOOKUP($A36,Transpose_Avg_cred_dw!$O$1:$AA$52,5,FALSE)</f>
        <v>0</v>
      </c>
      <c r="W36" s="96">
        <f>$B36*VLOOKUP($A36,Transpose_Avg_cred_dw!$O$1:$AA$52,6,FALSE)</f>
        <v>-0.006450980392156863</v>
      </c>
      <c r="X36" s="96">
        <f>$B36*VLOOKUP($A36,Transpose_Avg_cred_dw!$O$1:$AA$52,7,FALSE)</f>
        <v>-0.059818181818181874</v>
      </c>
      <c r="Y36" s="96">
        <f>$B36*VLOOKUP($A36,Transpose_Avg_cred_dw!$O$1:$AA$52,8,FALSE)</f>
        <v>0</v>
      </c>
      <c r="Z36" s="96">
        <f>$B36*VLOOKUP($A36,Transpose_Avg_cred_dw!$O$1:$AA$52,9,FALSE)</f>
        <v>-0.013708333333333345</v>
      </c>
      <c r="AA36" s="96">
        <f>$B36*VLOOKUP($A36,Transpose_Avg_cred_dw!$O$1:$AA$52,10,FALSE)</f>
        <v>-0.03564166666666656</v>
      </c>
      <c r="AB36" s="96">
        <f>$B36*VLOOKUP($A36,Transpose_Avg_cred_dw!$O$1:$AA$52,11,FALSE)</f>
        <v>-0.021933333333333343</v>
      </c>
      <c r="AC36" s="96">
        <f>$B36*VLOOKUP($A36,Transpose_Avg_cred_dw!$O$1:$AA$52,12,FALSE)</f>
        <v>0</v>
      </c>
      <c r="AD36" s="96">
        <f>$B36*VLOOKUP($A36,Transpose_Avg_cred_dw!$O$1:$AA$52,13,FALSE)</f>
        <v>-0.012901960784313726</v>
      </c>
    </row>
    <row r="37" spans="1:30" ht="15">
      <c r="A37" s="165" t="s">
        <v>314</v>
      </c>
      <c r="B37" s="166">
        <v>0.521</v>
      </c>
      <c r="C37" s="93"/>
      <c r="D37" s="93"/>
      <c r="E37" s="96">
        <f>$B37*VLOOKUP($A37,Transpose_Avg_cred_dw!$A$1:$M$52,2,FALSE)</f>
        <v>0</v>
      </c>
      <c r="F37" s="96">
        <f>$B37*VLOOKUP($A37,Transpose_Avg_cred_dw!$A$1:$M$52,3,FALSE)</f>
        <v>0.0051255787037037025</v>
      </c>
      <c r="G37" s="96">
        <f>$B37*VLOOKUP($A37,Transpose_Avg_cred_dw!$A$1:$M$52,4,FALSE)</f>
        <v>0.007959722222222234</v>
      </c>
      <c r="H37" s="96">
        <f>$B37*VLOOKUP($A37,Transpose_Avg_cred_dw!$A$1:$M$52,5,FALSE)</f>
        <v>0.0034974537037037023</v>
      </c>
      <c r="I37" s="96">
        <f>$B37*VLOOKUP($A37,Transpose_Avg_cred_dw!$A$1:$M$52,6,FALSE)</f>
        <v>0.013329367371758693</v>
      </c>
      <c r="J37" s="96">
        <f>$B37*VLOOKUP($A37,Transpose_Avg_cred_dw!$A$1:$M$52,7,FALSE)</f>
        <v>0.00846625</v>
      </c>
      <c r="K37" s="96">
        <f>$B37*VLOOKUP($A37,Transpose_Avg_cred_dw!$A$1:$M$52,8,FALSE)</f>
        <v>0</v>
      </c>
      <c r="L37" s="96">
        <f>$B37*VLOOKUP($A37,Transpose_Avg_cred_dw!$A$1:$M$52,9,FALSE)</f>
        <v>0.008140625</v>
      </c>
      <c r="M37" s="96">
        <f>$B37*VLOOKUP($A37,Transpose_Avg_cred_dw!$A$1:$M$52,10,FALSE)</f>
        <v>0</v>
      </c>
      <c r="N37" s="96">
        <f>$B37*VLOOKUP($A37,Transpose_Avg_cred_dw!$A$1:$M$52,11,FALSE)</f>
        <v>0.0020292572463768096</v>
      </c>
      <c r="O37" s="96">
        <f>$B37*VLOOKUP($A37,Transpose_Avg_cred_dw!$A$1:$M$52,12,FALSE)</f>
        <v>0.0033977252492877474</v>
      </c>
      <c r="P37" s="96">
        <f>$B37*VLOOKUP($A37,Transpose_Avg_cred_dw!$A$1:$M$52,13,FALSE)</f>
        <v>0.010525754301211965</v>
      </c>
      <c r="Q37" s="96"/>
      <c r="R37" s="96"/>
      <c r="S37" s="96">
        <f>$B37*VLOOKUP($A37,Transpose_Avg_cred_dw!$O$1:$AA$52,2,FALSE)</f>
        <v>0</v>
      </c>
      <c r="T37" s="96">
        <f>$B37*VLOOKUP($A37,Transpose_Avg_cred_dw!$O$1:$AA$52,3,FALSE)</f>
        <v>0</v>
      </c>
      <c r="U37" s="96">
        <f>$B37*VLOOKUP($A37,Transpose_Avg_cred_dw!$O$1:$AA$52,4,FALSE)</f>
        <v>0</v>
      </c>
      <c r="V37" s="96">
        <f>$B37*VLOOKUP($A37,Transpose_Avg_cred_dw!$O$1:$AA$52,5,FALSE)</f>
        <v>0</v>
      </c>
      <c r="W37" s="96">
        <f>$B37*VLOOKUP($A37,Transpose_Avg_cred_dw!$O$1:$AA$52,6,FALSE)</f>
        <v>0.08452264239028955</v>
      </c>
      <c r="X37" s="96">
        <f>$B37*VLOOKUP($A37,Transpose_Avg_cred_dw!$O$1:$AA$52,7,FALSE)</f>
        <v>0</v>
      </c>
      <c r="Y37" s="96">
        <f>$B37*VLOOKUP($A37,Transpose_Avg_cred_dw!$O$1:$AA$52,8,FALSE)</f>
        <v>0</v>
      </c>
      <c r="Z37" s="96">
        <f>$B37*VLOOKUP($A37,Transpose_Avg_cred_dw!$O$1:$AA$52,9,FALSE)</f>
        <v>0</v>
      </c>
      <c r="AA37" s="96">
        <f>$B37*VLOOKUP($A37,Transpose_Avg_cred_dw!$O$1:$AA$52,10,FALSE)</f>
        <v>0</v>
      </c>
      <c r="AB37" s="96">
        <f>$B37*VLOOKUP($A37,Transpose_Avg_cred_dw!$O$1:$AA$52,11,FALSE)</f>
        <v>0.034733333333333345</v>
      </c>
      <c r="AC37" s="96">
        <f>$B37*VLOOKUP($A37,Transpose_Avg_cred_dw!$O$1:$AA$52,12,FALSE)</f>
        <v>0</v>
      </c>
      <c r="AD37" s="96">
        <f>$B37*VLOOKUP($A37,Transpose_Avg_cred_dw!$O$1:$AA$52,13,FALSE)</f>
        <v>0.010215686274509804</v>
      </c>
    </row>
    <row r="38" spans="1:30" ht="15">
      <c r="A38" s="165" t="s">
        <v>315</v>
      </c>
      <c r="B38" s="166">
        <v>0.358</v>
      </c>
      <c r="C38" s="93"/>
      <c r="D38" s="93"/>
      <c r="E38" s="96">
        <f>$B38*VLOOKUP($A38,Transpose_Avg_cred_dw!$A$1:$M$52,2,FALSE)</f>
        <v>0.02728410758344969</v>
      </c>
      <c r="F38" s="96">
        <f>$B38*VLOOKUP($A38,Transpose_Avg_cred_dw!$A$1:$M$52,3,FALSE)</f>
        <v>0.04902535791070803</v>
      </c>
      <c r="G38" s="96">
        <f>$B38*VLOOKUP($A38,Transpose_Avg_cred_dw!$A$1:$M$52,4,FALSE)</f>
        <v>0.025142547498797498</v>
      </c>
      <c r="H38" s="96">
        <f>$B38*VLOOKUP($A38,Transpose_Avg_cred_dw!$A$1:$M$52,5,FALSE)</f>
        <v>0.036728233963512054</v>
      </c>
      <c r="I38" s="96">
        <f>$B38*VLOOKUP($A38,Transpose_Avg_cred_dw!$A$1:$M$52,6,FALSE)</f>
        <v>0.044745594260811525</v>
      </c>
      <c r="J38" s="96">
        <f>$B38*VLOOKUP($A38,Transpose_Avg_cred_dw!$A$1:$M$52,7,FALSE)</f>
        <v>0.05665621212121221</v>
      </c>
      <c r="K38" s="96">
        <f>$B38*VLOOKUP($A38,Transpose_Avg_cred_dw!$A$1:$M$52,8,FALSE)</f>
        <v>0.027057175925925925</v>
      </c>
      <c r="L38" s="96">
        <f>$B38*VLOOKUP($A38,Transpose_Avg_cred_dw!$A$1:$M$52,9,FALSE)</f>
        <v>0.07571984126984145</v>
      </c>
      <c r="M38" s="96">
        <f>$B38*VLOOKUP($A38,Transpose_Avg_cred_dw!$A$1:$M$52,10,FALSE)</f>
        <v>0.03442877846790891</v>
      </c>
      <c r="N38" s="96">
        <f>$B38*VLOOKUP($A38,Transpose_Avg_cred_dw!$A$1:$M$52,11,FALSE)</f>
        <v>0.029907365229376103</v>
      </c>
      <c r="O38" s="96">
        <f>$B38*VLOOKUP($A38,Transpose_Avg_cred_dw!$A$1:$M$52,12,FALSE)</f>
        <v>0.05099390613399886</v>
      </c>
      <c r="P38" s="96">
        <f>$B38*VLOOKUP($A38,Transpose_Avg_cred_dw!$A$1:$M$52,13,FALSE)</f>
        <v>0.06636677145212631</v>
      </c>
      <c r="Q38" s="96"/>
      <c r="R38" s="96"/>
      <c r="S38" s="96">
        <f>$B38*VLOOKUP($A38,Transpose_Avg_cred_dw!$O$1:$AA$52,2,FALSE)</f>
        <v>0.04021975308641987</v>
      </c>
      <c r="T38" s="96">
        <f>$B38*VLOOKUP($A38,Transpose_Avg_cred_dw!$O$1:$AA$52,3,FALSE)</f>
        <v>0.13989914092727404</v>
      </c>
      <c r="U38" s="96">
        <f>$B38*VLOOKUP($A38,Transpose_Avg_cred_dw!$O$1:$AA$52,4,FALSE)</f>
        <v>0.05966666666666678</v>
      </c>
      <c r="V38" s="96">
        <f>$B38*VLOOKUP($A38,Transpose_Avg_cred_dw!$O$1:$AA$52,5,FALSE)</f>
        <v>0.014916666666666677</v>
      </c>
      <c r="W38" s="96">
        <f>$B38*VLOOKUP($A38,Transpose_Avg_cred_dw!$O$1:$AA$52,6,FALSE)</f>
        <v>0.057995331465919744</v>
      </c>
      <c r="X38" s="96">
        <f>$B38*VLOOKUP($A38,Transpose_Avg_cred_dw!$O$1:$AA$52,7,FALSE)</f>
        <v>0.04339393939393931</v>
      </c>
      <c r="Y38" s="96">
        <f>$B38*VLOOKUP($A38,Transpose_Avg_cred_dw!$O$1:$AA$52,8,FALSE)</f>
        <v>0.05966666666666678</v>
      </c>
      <c r="Z38" s="96">
        <f>$B38*VLOOKUP($A38,Transpose_Avg_cred_dw!$O$1:$AA$52,9,FALSE)</f>
        <v>0.07358888888888904</v>
      </c>
      <c r="AA38" s="96">
        <f>$B38*VLOOKUP($A38,Transpose_Avg_cred_dw!$O$1:$AA$52,10,FALSE)</f>
        <v>0.0537</v>
      </c>
      <c r="AB38" s="96">
        <f>$B38*VLOOKUP($A38,Transpose_Avg_cred_dw!$O$1:$AA$52,11,FALSE)</f>
        <v>0.05966666666666678</v>
      </c>
      <c r="AC38" s="96">
        <f>$B38*VLOOKUP($A38,Transpose_Avg_cred_dw!$O$1:$AA$52,12,FALSE)</f>
        <v>0.013259259259259245</v>
      </c>
      <c r="AD38" s="96">
        <f>$B38*VLOOKUP($A38,Transpose_Avg_cred_dw!$O$1:$AA$52,13,FALSE)</f>
        <v>0.11582352941176474</v>
      </c>
    </row>
    <row r="39" spans="1:30" ht="15">
      <c r="A39" s="165" t="s">
        <v>320</v>
      </c>
      <c r="B39" s="166">
        <v>0.313</v>
      </c>
      <c r="C39" s="93"/>
      <c r="D39" s="93"/>
      <c r="E39" s="96">
        <f>$B39*VLOOKUP($A39,Transpose_Avg_cred_dw!$A$1:$M$52,2,FALSE)</f>
        <v>0.006966847041847055</v>
      </c>
      <c r="F39" s="96">
        <f>$B39*VLOOKUP($A39,Transpose_Avg_cred_dw!$A$1:$M$52,3,FALSE)</f>
        <v>0.002928654970760234</v>
      </c>
      <c r="G39" s="96">
        <f>$B39*VLOOKUP($A39,Transpose_Avg_cred_dw!$A$1:$M$52,4,FALSE)</f>
        <v>0.0018630952380952375</v>
      </c>
      <c r="H39" s="96">
        <f>$B39*VLOOKUP($A39,Transpose_Avg_cred_dw!$A$1:$M$52,5,FALSE)</f>
        <v>0.0023909722222222227</v>
      </c>
      <c r="I39" s="96">
        <f>$B39*VLOOKUP($A39,Transpose_Avg_cred_dw!$A$1:$M$52,6,FALSE)</f>
        <v>0.0022681159420289846</v>
      </c>
      <c r="J39" s="96">
        <f>$B39*VLOOKUP($A39,Transpose_Avg_cred_dw!$A$1:$M$52,7,FALSE)</f>
        <v>0.00195625</v>
      </c>
      <c r="K39" s="96">
        <f>$B39*VLOOKUP($A39,Transpose_Avg_cred_dw!$A$1:$M$52,8,FALSE)</f>
        <v>0.0032604166666666775</v>
      </c>
      <c r="L39" s="96">
        <f>$B39*VLOOKUP($A39,Transpose_Avg_cred_dw!$A$1:$M$52,9,FALSE)</f>
        <v>0</v>
      </c>
      <c r="M39" s="96">
        <f>$B39*VLOOKUP($A39,Transpose_Avg_cred_dw!$A$1:$M$52,10,FALSE)</f>
        <v>0</v>
      </c>
      <c r="N39" s="96">
        <f>$B39*VLOOKUP($A39,Transpose_Avg_cred_dw!$A$1:$M$52,11,FALSE)</f>
        <v>0.0010032051282051297</v>
      </c>
      <c r="O39" s="96">
        <f>$B39*VLOOKUP($A39,Transpose_Avg_cred_dw!$A$1:$M$52,12,FALSE)</f>
        <v>0.006434071545284783</v>
      </c>
      <c r="P39" s="96">
        <f>$B39*VLOOKUP($A39,Transpose_Avg_cred_dw!$A$1:$M$52,13,FALSE)</f>
        <v>0.008296529366895497</v>
      </c>
      <c r="Q39" s="96"/>
      <c r="R39" s="96"/>
      <c r="S39" s="96">
        <f>$B39*VLOOKUP($A39,Transpose_Avg_cred_dw!$O$1:$AA$52,2,FALSE)</f>
        <v>0.014297530864197527</v>
      </c>
      <c r="T39" s="96">
        <f>$B39*VLOOKUP($A39,Transpose_Avg_cred_dw!$O$1:$AA$52,3,FALSE)</f>
        <v>0.010673486786018753</v>
      </c>
      <c r="U39" s="96">
        <f>$B39*VLOOKUP($A39,Transpose_Avg_cred_dw!$O$1:$AA$52,4,FALSE)</f>
        <v>0</v>
      </c>
      <c r="V39" s="96">
        <f>$B39*VLOOKUP($A39,Transpose_Avg_cred_dw!$O$1:$AA$52,5,FALSE)</f>
        <v>0</v>
      </c>
      <c r="W39" s="96">
        <f>$B39*VLOOKUP($A39,Transpose_Avg_cred_dw!$O$1:$AA$52,6,FALSE)</f>
        <v>0.014831699346405235</v>
      </c>
      <c r="X39" s="96">
        <f>$B39*VLOOKUP($A39,Transpose_Avg_cred_dw!$O$1:$AA$52,7,FALSE)</f>
        <v>0.009484848484848485</v>
      </c>
      <c r="Y39" s="96">
        <f>$B39*VLOOKUP($A39,Transpose_Avg_cred_dw!$O$1:$AA$52,8,FALSE)</f>
        <v>0</v>
      </c>
      <c r="Z39" s="96">
        <f>$B39*VLOOKUP($A39,Transpose_Avg_cred_dw!$O$1:$AA$52,9,FALSE)</f>
        <v>0</v>
      </c>
      <c r="AA39" s="96">
        <f>$B39*VLOOKUP($A39,Transpose_Avg_cred_dw!$O$1:$AA$52,10,FALSE)</f>
        <v>0</v>
      </c>
      <c r="AB39" s="96">
        <f>$B39*VLOOKUP($A39,Transpose_Avg_cred_dw!$O$1:$AA$52,11,FALSE)</f>
        <v>0</v>
      </c>
      <c r="AC39" s="96">
        <f>$B39*VLOOKUP($A39,Transpose_Avg_cred_dw!$O$1:$AA$52,12,FALSE)</f>
        <v>0.008025641025641012</v>
      </c>
      <c r="AD39" s="96">
        <f>$B39*VLOOKUP($A39,Transpose_Avg_cred_dw!$O$1:$AA$52,13,FALSE)</f>
        <v>0.011592592592592581</v>
      </c>
    </row>
    <row r="40" spans="1:30" ht="15">
      <c r="A40" s="165" t="s">
        <v>321</v>
      </c>
      <c r="B40" s="166">
        <v>-0.0204</v>
      </c>
      <c r="C40" s="93"/>
      <c r="D40" s="93"/>
      <c r="E40" s="96">
        <f>$B40*VLOOKUP($A40,Transpose_Avg_cred_dw!$A$1:$M$52,2,FALSE)</f>
        <v>-4.8063353313353293E-4</v>
      </c>
      <c r="F40" s="96">
        <f>$B40*VLOOKUP($A40,Transpose_Avg_cred_dw!$A$1:$M$52,3,FALSE)</f>
        <v>-6.59269841269842E-4</v>
      </c>
      <c r="G40" s="96">
        <f>$B40*VLOOKUP($A40,Transpose_Avg_cred_dw!$A$1:$M$52,4,FALSE)</f>
        <v>-4.3787878787878863E-4</v>
      </c>
      <c r="H40" s="96">
        <f>$B40*VLOOKUP($A40,Transpose_Avg_cred_dw!$A$1:$M$52,5,FALSE)</f>
        <v>-6.879340224992398E-4</v>
      </c>
      <c r="I40" s="96">
        <f>$B40*VLOOKUP($A40,Transpose_Avg_cred_dw!$A$1:$M$52,6,FALSE)</f>
        <v>-6.867193675889327E-4</v>
      </c>
      <c r="J40" s="96">
        <f>$B40*VLOOKUP($A40,Transpose_Avg_cred_dw!$A$1:$M$52,7,FALSE)</f>
        <v>-0.0025747272727272685</v>
      </c>
      <c r="K40" s="96">
        <f>$B40*VLOOKUP($A40,Transpose_Avg_cred_dw!$A$1:$M$52,8,FALSE)</f>
        <v>-4.3444444444444455E-4</v>
      </c>
      <c r="L40" s="96">
        <f>$B40*VLOOKUP($A40,Transpose_Avg_cred_dw!$A$1:$M$52,9,FALSE)</f>
        <v>-8.854166666666672E-4</v>
      </c>
      <c r="M40" s="96">
        <f>$B40*VLOOKUP($A40,Transpose_Avg_cred_dw!$A$1:$M$52,10,FALSE)</f>
        <v>-0.0010601242236024837</v>
      </c>
      <c r="N40" s="96">
        <f>$B40*VLOOKUP($A40,Transpose_Avg_cred_dw!$A$1:$M$52,11,FALSE)</f>
        <v>-0.0012059718301022655</v>
      </c>
      <c r="O40" s="96">
        <f>$B40*VLOOKUP($A40,Transpose_Avg_cred_dw!$A$1:$M$52,12,FALSE)</f>
        <v>-0.0024962947841631997</v>
      </c>
      <c r="P40" s="96">
        <f>$B40*VLOOKUP($A40,Transpose_Avg_cred_dw!$A$1:$M$52,13,FALSE)</f>
        <v>-0.0016978270115341051</v>
      </c>
      <c r="Q40" s="96"/>
      <c r="R40" s="96"/>
      <c r="S40" s="96">
        <f>$B40*VLOOKUP($A40,Transpose_Avg_cred_dw!$O$1:$AA$52,2,FALSE)</f>
        <v>-0.001183703703703704</v>
      </c>
      <c r="T40" s="96">
        <f>$B40*VLOOKUP($A40,Transpose_Avg_cred_dw!$O$1:$AA$52,3,FALSE)</f>
        <v>-0.0020374581939799335</v>
      </c>
      <c r="U40" s="96">
        <f>$B40*VLOOKUP($A40,Transpose_Avg_cred_dw!$O$1:$AA$52,4,FALSE)</f>
        <v>0</v>
      </c>
      <c r="V40" s="96">
        <f>$B40*VLOOKUP($A40,Transpose_Avg_cred_dw!$O$1:$AA$52,5,FALSE)</f>
        <v>-9.714285714285711E-4</v>
      </c>
      <c r="W40" s="96">
        <f>$B40*VLOOKUP($A40,Transpose_Avg_cred_dw!$O$1:$AA$52,6,FALSE)</f>
        <v>-0.0011333333333333343</v>
      </c>
      <c r="X40" s="96">
        <f>$B40*VLOOKUP($A40,Transpose_Avg_cred_dw!$O$1:$AA$52,7,FALSE)</f>
        <v>-0.0012363636363636364</v>
      </c>
      <c r="Y40" s="96">
        <f>$B40*VLOOKUP($A40,Transpose_Avg_cred_dw!$O$1:$AA$52,8,FALSE)</f>
        <v>0</v>
      </c>
      <c r="Z40" s="96">
        <f>$B40*VLOOKUP($A40,Transpose_Avg_cred_dw!$O$1:$AA$52,9,FALSE)</f>
        <v>-0.00357</v>
      </c>
      <c r="AA40" s="96">
        <f>$B40*VLOOKUP($A40,Transpose_Avg_cred_dw!$O$1:$AA$52,10,FALSE)</f>
        <v>-8.500000000000007E-4</v>
      </c>
      <c r="AB40" s="96">
        <f>$B40*VLOOKUP($A40,Transpose_Avg_cred_dw!$O$1:$AA$52,11,FALSE)</f>
        <v>0</v>
      </c>
      <c r="AC40" s="96">
        <f>$B40*VLOOKUP($A40,Transpose_Avg_cred_dw!$O$1:$AA$52,12,FALSE)</f>
        <v>-9.714285714285711E-4</v>
      </c>
      <c r="AD40" s="96">
        <f>$B40*VLOOKUP($A40,Transpose_Avg_cred_dw!$O$1:$AA$52,13,FALSE)</f>
        <v>-0.0019333333333333342</v>
      </c>
    </row>
    <row r="41" spans="1:30" ht="15">
      <c r="A41" s="165" t="s">
        <v>332</v>
      </c>
      <c r="B41" s="166">
        <v>-0.448</v>
      </c>
      <c r="C41" s="93"/>
      <c r="D41" s="93"/>
      <c r="E41" s="96">
        <f>$B41*VLOOKUP($A41,Transpose_Avg_cred_dw!$A$1:$M$52,2,FALSE)</f>
        <v>-0.012057954715849459</v>
      </c>
      <c r="F41" s="96">
        <f>$B41*VLOOKUP($A41,Transpose_Avg_cred_dw!$A$1:$M$52,3,FALSE)</f>
        <v>-0.0067069005847953085</v>
      </c>
      <c r="G41" s="96">
        <f>$B41*VLOOKUP($A41,Transpose_Avg_cred_dw!$A$1:$M$52,4,FALSE)</f>
        <v>-0.0011666666666666683</v>
      </c>
      <c r="H41" s="96">
        <f>$B41*VLOOKUP($A41,Transpose_Avg_cred_dw!$A$1:$M$52,5,FALSE)</f>
        <v>-0.002678260869565219</v>
      </c>
      <c r="I41" s="96">
        <f>$B41*VLOOKUP($A41,Transpose_Avg_cred_dw!$A$1:$M$52,6,FALSE)</f>
        <v>-0.006640316205533607</v>
      </c>
      <c r="J41" s="96">
        <f>$B41*VLOOKUP($A41,Transpose_Avg_cred_dw!$A$1:$M$52,7,FALSE)</f>
        <v>0</v>
      </c>
      <c r="K41" s="96">
        <f>$B41*VLOOKUP($A41,Transpose_Avg_cred_dw!$A$1:$M$52,8,FALSE)</f>
        <v>-0.012444444444444454</v>
      </c>
      <c r="L41" s="96">
        <f>$B41*VLOOKUP($A41,Transpose_Avg_cred_dw!$A$1:$M$52,9,FALSE)</f>
        <v>-0.04168888888888891</v>
      </c>
      <c r="M41" s="96">
        <f>$B41*VLOOKUP($A41,Transpose_Avg_cred_dw!$A$1:$M$52,10,FALSE)</f>
        <v>-0.017066666666666667</v>
      </c>
      <c r="N41" s="96">
        <f>$B41*VLOOKUP($A41,Transpose_Avg_cred_dw!$A$1:$M$52,11,FALSE)</f>
        <v>-0.018666666666666682</v>
      </c>
      <c r="O41" s="96">
        <f>$B41*VLOOKUP($A41,Transpose_Avg_cred_dw!$A$1:$M$52,12,FALSE)</f>
        <v>-0.0074210826210826366</v>
      </c>
      <c r="P41" s="96">
        <f>$B41*VLOOKUP($A41,Transpose_Avg_cred_dw!$A$1:$M$52,13,FALSE)</f>
        <v>-0.005590982286634439</v>
      </c>
      <c r="Q41" s="96"/>
      <c r="R41" s="96"/>
      <c r="S41" s="96">
        <f>$B41*VLOOKUP($A41,Transpose_Avg_cred_dw!$O$1:$AA$52,2,FALSE)</f>
        <v>-0.011061728395061747</v>
      </c>
      <c r="T41" s="96">
        <f>$B41*VLOOKUP($A41,Transpose_Avg_cred_dw!$O$1:$AA$52,3,FALSE)</f>
        <v>-0.011487179487179469</v>
      </c>
      <c r="U41" s="96">
        <f>$B41*VLOOKUP($A41,Transpose_Avg_cred_dw!$O$1:$AA$52,4,FALSE)</f>
        <v>0</v>
      </c>
      <c r="V41" s="96">
        <f>$B41*VLOOKUP($A41,Transpose_Avg_cred_dw!$O$1:$AA$52,5,FALSE)</f>
        <v>0</v>
      </c>
      <c r="W41" s="96">
        <f>$B41*VLOOKUP($A41,Transpose_Avg_cred_dw!$O$1:$AA$52,6,FALSE)</f>
        <v>0</v>
      </c>
      <c r="X41" s="96">
        <f>$B41*VLOOKUP($A41,Transpose_Avg_cred_dw!$O$1:$AA$52,7,FALSE)</f>
        <v>0</v>
      </c>
      <c r="Y41" s="96">
        <f>$B41*VLOOKUP($A41,Transpose_Avg_cred_dw!$O$1:$AA$52,8,FALSE)</f>
        <v>0</v>
      </c>
      <c r="Z41" s="96">
        <f>$B41*VLOOKUP($A41,Transpose_Avg_cred_dw!$O$1:$AA$52,9,FALSE)</f>
        <v>-0.018666666666666682</v>
      </c>
      <c r="AA41" s="96">
        <f>$B41*VLOOKUP($A41,Transpose_Avg_cred_dw!$O$1:$AA$52,10,FALSE)</f>
        <v>-0.03733333333333332</v>
      </c>
      <c r="AB41" s="96">
        <f>$B41*VLOOKUP($A41,Transpose_Avg_cred_dw!$O$1:$AA$52,11,FALSE)</f>
        <v>0</v>
      </c>
      <c r="AC41" s="96">
        <f>$B41*VLOOKUP($A41,Transpose_Avg_cred_dw!$O$1:$AA$52,12,FALSE)</f>
        <v>0</v>
      </c>
      <c r="AD41" s="96">
        <f>$B41*VLOOKUP($A41,Transpose_Avg_cred_dw!$O$1:$AA$52,13,FALSE)</f>
        <v>0</v>
      </c>
    </row>
    <row r="42" spans="1:30" ht="15">
      <c r="A42" s="165" t="s">
        <v>292</v>
      </c>
      <c r="B42" s="166">
        <v>-2.995</v>
      </c>
      <c r="C42" s="93"/>
      <c r="D42" s="93"/>
      <c r="E42" s="96">
        <f>$B42*VLOOKUP($A42,Transpose_Avg_cred_dw!$A$1:$M$52,2,FALSE)</f>
        <v>-0.16180574854166677</v>
      </c>
      <c r="F42" s="96">
        <f>$B42*VLOOKUP($A42,Transpose_Avg_cred_dw!$A$1:$M$52,3,FALSE)</f>
        <v>-0.11369743791666677</v>
      </c>
      <c r="G42" s="96">
        <f>$B42*VLOOKUP($A42,Transpose_Avg_cred_dw!$A$1:$M$52,4,FALSE)</f>
        <v>-0.11055680604166677</v>
      </c>
      <c r="H42" s="96">
        <f>$B42*VLOOKUP($A42,Transpose_Avg_cred_dw!$A$1:$M$52,5,FALSE)</f>
        <v>-0.1163003425</v>
      </c>
      <c r="I42" s="96">
        <f>$B42*VLOOKUP($A42,Transpose_Avg_cred_dw!$A$1:$M$52,6,FALSE)</f>
        <v>-0.09550234630434777</v>
      </c>
      <c r="J42" s="96">
        <f>$B42*VLOOKUP($A42,Transpose_Avg_cred_dw!$A$1:$M$52,7,FALSE)</f>
        <v>-0.1272482655</v>
      </c>
      <c r="K42" s="96">
        <f>$B42*VLOOKUP($A42,Transpose_Avg_cred_dw!$A$1:$M$52,8,FALSE)</f>
        <v>-0.13356227458333322</v>
      </c>
      <c r="L42" s="96">
        <f>$B42*VLOOKUP($A42,Transpose_Avg_cred_dw!$A$1:$M$52,9,FALSE)</f>
        <v>-0.11226433041666677</v>
      </c>
      <c r="M42" s="96">
        <f>$B42*VLOOKUP($A42,Transpose_Avg_cred_dw!$A$1:$M$52,10,FALSE)</f>
        <v>-0.10996767543478249</v>
      </c>
      <c r="N42" s="96">
        <f>$B42*VLOOKUP($A42,Transpose_Avg_cred_dw!$A$1:$M$52,11,FALSE)</f>
        <v>-0.11344173979166677</v>
      </c>
      <c r="O42" s="96">
        <f>$B42*VLOOKUP($A42,Transpose_Avg_cred_dw!$A$1:$M$52,12,FALSE)</f>
        <v>-0.10441680645833323</v>
      </c>
      <c r="P42" s="96">
        <f>$B42*VLOOKUP($A42,Transpose_Avg_cred_dw!$A$1:$M$52,13,FALSE)</f>
        <v>-0.12952906217391308</v>
      </c>
      <c r="Q42" s="96"/>
      <c r="R42" s="96"/>
      <c r="S42" s="96">
        <f>$B42*VLOOKUP($A42,Transpose_Avg_cred_dw!$O$1:$AA$52,2,FALSE)</f>
        <v>-0.13648115166666677</v>
      </c>
      <c r="T42" s="96">
        <f>$B42*VLOOKUP($A42,Transpose_Avg_cred_dw!$O$1:$AA$52,3,FALSE)</f>
        <v>-0.11595342166666676</v>
      </c>
      <c r="U42" s="96">
        <f>$B42*VLOOKUP($A42,Transpose_Avg_cred_dw!$O$1:$AA$52,4,FALSE)</f>
        <v>-0.09385631166666678</v>
      </c>
      <c r="V42" s="96">
        <f>$B42*VLOOKUP($A42,Transpose_Avg_cred_dw!$O$1:$AA$52,5,FALSE)</f>
        <v>-0.10067992</v>
      </c>
      <c r="W42" s="96">
        <f>$B42*VLOOKUP($A42,Transpose_Avg_cred_dw!$O$1:$AA$52,6,FALSE)</f>
        <v>-0.08299344666666676</v>
      </c>
      <c r="X42" s="96">
        <f>$B42*VLOOKUP($A42,Transpose_Avg_cred_dw!$O$1:$AA$52,7,FALSE)</f>
        <v>-0.10850685333333324</v>
      </c>
      <c r="Y42" s="96">
        <f>$B42*VLOOKUP($A42,Transpose_Avg_cred_dw!$O$1:$AA$52,8,FALSE)</f>
        <v>-0.11015510166666675</v>
      </c>
      <c r="Z42" s="96">
        <f>$B42*VLOOKUP($A42,Transpose_Avg_cred_dw!$O$1:$AA$52,9,FALSE)</f>
        <v>-0.10120704000000001</v>
      </c>
      <c r="AA42" s="96">
        <f>$B42*VLOOKUP($A42,Transpose_Avg_cred_dw!$O$1:$AA$52,10,FALSE)</f>
        <v>-0.09159808166666678</v>
      </c>
      <c r="AB42" s="96">
        <f>$B42*VLOOKUP($A42,Transpose_Avg_cred_dw!$O$1:$AA$52,11,FALSE)</f>
        <v>-0.09118676833333324</v>
      </c>
      <c r="AC42" s="96">
        <f>$B42*VLOOKUP($A42,Transpose_Avg_cred_dw!$O$1:$AA$52,12,FALSE)</f>
        <v>-0.08927496</v>
      </c>
      <c r="AD42" s="96">
        <f>$B42*VLOOKUP($A42,Transpose_Avg_cred_dw!$O$1:$AA$52,13,FALSE)</f>
        <v>-0.09943400000000001</v>
      </c>
    </row>
    <row r="43" spans="1:30" ht="15">
      <c r="A43" s="165" t="s">
        <v>263</v>
      </c>
      <c r="B43" s="166">
        <v>-14.66</v>
      </c>
      <c r="C43" s="93"/>
      <c r="D43" s="93"/>
      <c r="E43" s="96">
        <f>$B43*VLOOKUP($A43,Transpose_Avg_cred_dw!$A$1:$M$52,2,FALSE)</f>
        <v>-0.12000676</v>
      </c>
      <c r="F43" s="96">
        <f>$B43*VLOOKUP($A43,Transpose_Avg_cred_dw!$A$1:$M$52,3,FALSE)</f>
        <v>-0.061815722499999996</v>
      </c>
      <c r="G43" s="96">
        <f>$B43*VLOOKUP($A43,Transpose_Avg_cred_dw!$A$1:$M$52,4,FALSE)</f>
        <v>-0.10068060416666662</v>
      </c>
      <c r="H43" s="96">
        <f>$B43*VLOOKUP($A43,Transpose_Avg_cred_dw!$A$1:$M$52,5,FALSE)</f>
        <v>-0.19482468083333382</v>
      </c>
      <c r="I43" s="96">
        <f>$B43*VLOOKUP($A43,Transpose_Avg_cred_dw!$A$1:$M$52,6,FALSE)</f>
        <v>-0.08009969043478259</v>
      </c>
      <c r="J43" s="96">
        <f>$B43*VLOOKUP($A43,Transpose_Avg_cred_dw!$A$1:$M$52,7,FALSE)</f>
        <v>-0.17565318800000002</v>
      </c>
      <c r="K43" s="96">
        <f>$B43*VLOOKUP($A43,Transpose_Avg_cred_dw!$A$1:$M$52,8,FALSE)</f>
        <v>-0.20031301833333381</v>
      </c>
      <c r="L43" s="96">
        <f>$B43*VLOOKUP($A43,Transpose_Avg_cred_dw!$A$1:$M$52,9,FALSE)</f>
        <v>-0.14894621083333381</v>
      </c>
      <c r="M43" s="96">
        <f>$B43*VLOOKUP($A43,Transpose_Avg_cred_dw!$A$1:$M$52,10,FALSE)</f>
        <v>-0.14836047478260814</v>
      </c>
      <c r="N43" s="96">
        <f>$B43*VLOOKUP($A43,Transpose_Avg_cred_dw!$A$1:$M$52,11,FALSE)</f>
        <v>-0.07683061666666662</v>
      </c>
      <c r="O43" s="96">
        <f>$B43*VLOOKUP($A43,Transpose_Avg_cred_dw!$A$1:$M$52,12,FALSE)</f>
        <v>-0.23596736</v>
      </c>
      <c r="P43" s="96">
        <f>$B43*VLOOKUP($A43,Transpose_Avg_cred_dw!$A$1:$M$52,13,FALSE)</f>
        <v>-0.016092218260869522</v>
      </c>
      <c r="Q43" s="96"/>
      <c r="R43" s="96"/>
      <c r="S43" s="96">
        <f>$B43*VLOOKUP($A43,Transpose_Avg_cred_dw!$O$1:$AA$52,2,FALSE)</f>
        <v>-0.12745404000000002</v>
      </c>
      <c r="T43" s="96">
        <f>$B43*VLOOKUP($A43,Transpose_Avg_cred_dw!$O$1:$AA$52,3,FALSE)</f>
        <v>-0.06813479333333337</v>
      </c>
      <c r="U43" s="96">
        <f>$B43*VLOOKUP($A43,Transpose_Avg_cred_dw!$O$1:$AA$52,4,FALSE)</f>
        <v>-0.10501446666666661</v>
      </c>
      <c r="V43" s="96">
        <f>$B43*VLOOKUP($A43,Transpose_Avg_cred_dw!$O$1:$AA$52,5,FALSE)</f>
        <v>-0.19103446</v>
      </c>
      <c r="W43" s="96">
        <f>$B43*VLOOKUP($A43,Transpose_Avg_cred_dw!$O$1:$AA$52,6,FALSE)</f>
        <v>-0.0733830733333334</v>
      </c>
      <c r="X43" s="96">
        <f>$B43*VLOOKUP($A43,Transpose_Avg_cred_dw!$O$1:$AA$52,7,FALSE)</f>
        <v>-0.18935833333333382</v>
      </c>
      <c r="Y43" s="96">
        <f>$B43*VLOOKUP($A43,Transpose_Avg_cred_dw!$O$1:$AA$52,8,FALSE)</f>
        <v>-0.2223237866666662</v>
      </c>
      <c r="Z43" s="96">
        <f>$B43*VLOOKUP($A43,Transpose_Avg_cred_dw!$O$1:$AA$52,9,FALSE)</f>
        <v>-0.1315197466666666</v>
      </c>
      <c r="AA43" s="96">
        <f>$B43*VLOOKUP($A43,Transpose_Avg_cred_dw!$O$1:$AA$52,10,FALSE)</f>
        <v>-0.14563732666666662</v>
      </c>
      <c r="AB43" s="96">
        <f>$B43*VLOOKUP($A43,Transpose_Avg_cred_dw!$O$1:$AA$52,11,FALSE)</f>
        <v>-0.07178024666666662</v>
      </c>
      <c r="AC43" s="96">
        <f>$B43*VLOOKUP($A43,Transpose_Avg_cred_dw!$O$1:$AA$52,12,FALSE)</f>
        <v>-0.23507798666666618</v>
      </c>
      <c r="AD43" s="96">
        <f>$B43*VLOOKUP($A43,Transpose_Avg_cred_dw!$O$1:$AA$52,13,FALSE)</f>
        <v>-0.01676615333333338</v>
      </c>
    </row>
    <row r="44" spans="1:30" ht="15">
      <c r="A44" s="165" t="s">
        <v>267</v>
      </c>
      <c r="B44" s="166">
        <v>23.76</v>
      </c>
      <c r="C44" s="93"/>
      <c r="D44" s="93"/>
      <c r="E44" s="96">
        <f>$B44*VLOOKUP($A44,Transpose_Avg_cred_dw!$A$1:$M$52,2,FALSE)</f>
        <v>1.4279750099999993</v>
      </c>
      <c r="F44" s="96">
        <f>$B44*VLOOKUP($A44,Transpose_Avg_cred_dw!$A$1:$M$52,3,FALSE)</f>
        <v>0.8759797199999992</v>
      </c>
      <c r="G44" s="96">
        <f>$B44*VLOOKUP($A44,Transpose_Avg_cred_dw!$A$1:$M$52,4,FALSE)</f>
        <v>1.0647519300000008</v>
      </c>
      <c r="H44" s="96">
        <f>$B44*VLOOKUP($A44,Transpose_Avg_cred_dw!$A$1:$M$52,5,FALSE)</f>
        <v>0.9194971500000001</v>
      </c>
      <c r="I44" s="96">
        <f>$B44*VLOOKUP($A44,Transpose_Avg_cred_dw!$A$1:$M$52,6,FALSE)</f>
        <v>1.330981481739131</v>
      </c>
      <c r="J44" s="96">
        <f>$B44*VLOOKUP($A44,Transpose_Avg_cred_dw!$A$1:$M$52,7,FALSE)</f>
        <v>0.9017312040000002</v>
      </c>
      <c r="K44" s="96">
        <f>$B44*VLOOKUP($A44,Transpose_Avg_cred_dw!$A$1:$M$52,8,FALSE)</f>
        <v>1.0807186500000008</v>
      </c>
      <c r="L44" s="96">
        <f>$B44*VLOOKUP($A44,Transpose_Avg_cred_dw!$A$1:$M$52,9,FALSE)</f>
        <v>1.2185127899999995</v>
      </c>
      <c r="M44" s="96">
        <f>$B44*VLOOKUP($A44,Transpose_Avg_cred_dw!$A$1:$M$52,10,FALSE)</f>
        <v>0.8650819721739136</v>
      </c>
      <c r="N44" s="96">
        <f>$B44*VLOOKUP($A44,Transpose_Avg_cred_dw!$A$1:$M$52,11,FALSE)</f>
        <v>1.143982620000001</v>
      </c>
      <c r="O44" s="96">
        <f>$B44*VLOOKUP($A44,Transpose_Avg_cred_dw!$A$1:$M$52,12,FALSE)</f>
        <v>1.2673287</v>
      </c>
      <c r="P44" s="96">
        <f>$B44*VLOOKUP($A44,Transpose_Avg_cred_dw!$A$1:$M$52,13,FALSE)</f>
        <v>1.1651170539130444</v>
      </c>
      <c r="Q44" s="96"/>
      <c r="R44" s="96"/>
      <c r="S44" s="96">
        <f>$B44*VLOOKUP($A44,Transpose_Avg_cred_dw!$O$1:$AA$52,2,FALSE)</f>
        <v>1.4596718400000002</v>
      </c>
      <c r="T44" s="96">
        <f>$B44*VLOOKUP($A44,Transpose_Avg_cred_dw!$O$1:$AA$52,3,FALSE)</f>
        <v>0.9470736000000001</v>
      </c>
      <c r="U44" s="96">
        <f>$B44*VLOOKUP($A44,Transpose_Avg_cred_dw!$O$1:$AA$52,4,FALSE)</f>
        <v>1.1361160799999992</v>
      </c>
      <c r="V44" s="96">
        <f>$B44*VLOOKUP($A44,Transpose_Avg_cred_dw!$O$1:$AA$52,5,FALSE)</f>
        <v>1.0600444800000008</v>
      </c>
      <c r="W44" s="96">
        <f>$B44*VLOOKUP($A44,Transpose_Avg_cred_dw!$O$1:$AA$52,6,FALSE)</f>
        <v>1.3342190400000002</v>
      </c>
      <c r="X44" s="96">
        <f>$B44*VLOOKUP($A44,Transpose_Avg_cred_dw!$O$1:$AA$52,7,FALSE)</f>
        <v>0.9855964799999993</v>
      </c>
      <c r="Y44" s="96">
        <f>$B44*VLOOKUP($A44,Transpose_Avg_cred_dw!$O$1:$AA$52,8,FALSE)</f>
        <v>1.2121084800000008</v>
      </c>
      <c r="Z44" s="96">
        <f>$B44*VLOOKUP($A44,Transpose_Avg_cred_dw!$O$1:$AA$52,9,FALSE)</f>
        <v>1.3031013599999992</v>
      </c>
      <c r="AA44" s="96">
        <f>$B44*VLOOKUP($A44,Transpose_Avg_cred_dw!$O$1:$AA$52,10,FALSE)</f>
        <v>0.9476279999999992</v>
      </c>
      <c r="AB44" s="96">
        <f>$B44*VLOOKUP($A44,Transpose_Avg_cred_dw!$O$1:$AA$52,11,FALSE)</f>
        <v>1.2692829600000002</v>
      </c>
      <c r="AC44" s="96">
        <f>$B44*VLOOKUP($A44,Transpose_Avg_cred_dw!$O$1:$AA$52,12,FALSE)</f>
        <v>1.2719916</v>
      </c>
      <c r="AD44" s="96">
        <f>$B44*VLOOKUP($A44,Transpose_Avg_cred_dw!$O$1:$AA$52,13,FALSE)</f>
        <v>1.3024044000000001</v>
      </c>
    </row>
    <row r="45" spans="1:30" ht="15">
      <c r="A45" s="165" t="s">
        <v>271</v>
      </c>
      <c r="B45" s="166">
        <v>11.65</v>
      </c>
      <c r="C45" s="93"/>
      <c r="D45" s="93"/>
      <c r="E45" s="96">
        <f>$B45*VLOOKUP($A45,Transpose_Avg_cred_dw!$A$1:$M$52,2,FALSE)</f>
        <v>1.6749005979166705</v>
      </c>
      <c r="F45" s="96">
        <f>$B45*VLOOKUP($A45,Transpose_Avg_cred_dw!$A$1:$M$52,3,FALSE)</f>
        <v>3.9103084229166707</v>
      </c>
      <c r="G45" s="96">
        <f>$B45*VLOOKUP($A45,Transpose_Avg_cred_dw!$A$1:$M$52,4,FALSE)</f>
        <v>2.78920950625</v>
      </c>
      <c r="H45" s="96">
        <f>$B45*VLOOKUP($A45,Transpose_Avg_cred_dw!$A$1:$M$52,5,FALSE)</f>
        <v>3.0116191708333298</v>
      </c>
      <c r="I45" s="96">
        <f>$B45*VLOOKUP($A45,Transpose_Avg_cred_dw!$A$1:$M$52,6,FALSE)</f>
        <v>1.0347261543478259</v>
      </c>
      <c r="J45" s="96">
        <f>$B45*VLOOKUP($A45,Transpose_Avg_cred_dw!$A$1:$M$52,7,FALSE)</f>
        <v>2.0233271475</v>
      </c>
      <c r="K45" s="96">
        <f>$B45*VLOOKUP($A45,Transpose_Avg_cred_dw!$A$1:$M$52,8,FALSE)</f>
        <v>1.8323377270833296</v>
      </c>
      <c r="L45" s="96">
        <f>$B45*VLOOKUP($A45,Transpose_Avg_cred_dw!$A$1:$M$52,9,FALSE)</f>
        <v>1.7131669645833296</v>
      </c>
      <c r="M45" s="96">
        <f>$B45*VLOOKUP($A45,Transpose_Avg_cred_dw!$A$1:$M$52,10,FALSE)</f>
        <v>3.444381763043481</v>
      </c>
      <c r="N45" s="96">
        <f>$B45*VLOOKUP($A45,Transpose_Avg_cred_dw!$A$1:$M$52,11,FALSE)</f>
        <v>2.114329375</v>
      </c>
      <c r="O45" s="96">
        <f>$B45*VLOOKUP($A45,Transpose_Avg_cred_dw!$A$1:$M$52,12,FALSE)</f>
        <v>2.4078093791666704</v>
      </c>
      <c r="P45" s="96">
        <f>$B45*VLOOKUP($A45,Transpose_Avg_cred_dw!$A$1:$M$52,13,FALSE)</f>
        <v>1.043514813043478</v>
      </c>
      <c r="Q45" s="96"/>
      <c r="R45" s="96"/>
      <c r="S45" s="96">
        <f>$B45*VLOOKUP($A45,Transpose_Avg_cred_dw!$O$1:$AA$52,2,FALSE)</f>
        <v>1.6570960000000001</v>
      </c>
      <c r="T45" s="96">
        <f>$B45*VLOOKUP($A45,Transpose_Avg_cred_dw!$O$1:$AA$52,3,FALSE)</f>
        <v>3.761373366666671</v>
      </c>
      <c r="U45" s="96">
        <f>$B45*VLOOKUP($A45,Transpose_Avg_cred_dw!$O$1:$AA$52,4,FALSE)</f>
        <v>2.7037591833333297</v>
      </c>
      <c r="V45" s="96">
        <f>$B45*VLOOKUP($A45,Transpose_Avg_cred_dw!$O$1:$AA$52,5,FALSE)</f>
        <v>2.923023833333329</v>
      </c>
      <c r="W45" s="96">
        <f>$B45*VLOOKUP($A45,Transpose_Avg_cred_dw!$O$1:$AA$52,6,FALSE)</f>
        <v>1.0190682166666671</v>
      </c>
      <c r="X45" s="96">
        <f>$B45*VLOOKUP($A45,Transpose_Avg_cred_dw!$O$1:$AA$52,7,FALSE)</f>
        <v>2.0301445333333294</v>
      </c>
      <c r="Y45" s="96">
        <f>$B45*VLOOKUP($A45,Transpose_Avg_cred_dw!$O$1:$AA$52,8,FALSE)</f>
        <v>1.8076839</v>
      </c>
      <c r="Z45" s="96">
        <f>$B45*VLOOKUP($A45,Transpose_Avg_cred_dw!$O$1:$AA$52,9,FALSE)</f>
        <v>1.7962436</v>
      </c>
      <c r="AA45" s="96">
        <f>$B45*VLOOKUP($A45,Transpose_Avg_cred_dw!$O$1:$AA$52,10,FALSE)</f>
        <v>3.41675083333333</v>
      </c>
      <c r="AB45" s="96">
        <f>$B45*VLOOKUP($A45,Transpose_Avg_cred_dw!$O$1:$AA$52,11,FALSE)</f>
        <v>1.9487304500000002</v>
      </c>
      <c r="AC45" s="96">
        <f>$B45*VLOOKUP($A45,Transpose_Avg_cred_dw!$O$1:$AA$52,12,FALSE)</f>
        <v>2.4295298333333295</v>
      </c>
      <c r="AD45" s="96">
        <f>$B45*VLOOKUP($A45,Transpose_Avg_cred_dw!$O$1:$AA$52,13,FALSE)</f>
        <v>1.059757783333333</v>
      </c>
    </row>
    <row r="46" spans="1:30" ht="15">
      <c r="A46" s="165" t="s">
        <v>291</v>
      </c>
      <c r="B46" s="166">
        <v>5.244</v>
      </c>
      <c r="C46" s="93"/>
      <c r="D46" s="93"/>
      <c r="E46" s="96">
        <f>$B46*VLOOKUP($A46,Transpose_Avg_cred_dw!$A$1:$M$52,2,FALSE)</f>
        <v>1.1126695165000018</v>
      </c>
      <c r="F46" s="96">
        <f>$B46*VLOOKUP($A46,Transpose_Avg_cred_dw!$A$1:$M$52,3,FALSE)</f>
        <v>0.8812059115000017</v>
      </c>
      <c r="G46" s="96">
        <f>$B46*VLOOKUP($A46,Transpose_Avg_cred_dw!$A$1:$M$52,4,FALSE)</f>
        <v>1.031493489</v>
      </c>
      <c r="H46" s="96">
        <f>$B46*VLOOKUP($A46,Transpose_Avg_cred_dw!$A$1:$M$52,5,FALSE)</f>
        <v>0.8758465435000017</v>
      </c>
      <c r="I46" s="96">
        <f>$B46*VLOOKUP($A46,Transpose_Avg_cred_dw!$A$1:$M$52,6,FALSE)</f>
        <v>1.3929345360000016</v>
      </c>
      <c r="J46" s="96">
        <f>$B46*VLOOKUP($A46,Transpose_Avg_cred_dw!$A$1:$M$52,7,FALSE)</f>
        <v>0.980721081</v>
      </c>
      <c r="K46" s="96">
        <f>$B46*VLOOKUP($A46,Transpose_Avg_cred_dw!$A$1:$M$52,8,FALSE)</f>
        <v>1.0756822735000016</v>
      </c>
      <c r="L46" s="96">
        <f>$B46*VLOOKUP($A46,Transpose_Avg_cred_dw!$A$1:$M$52,9,FALSE)</f>
        <v>0.8374355545000017</v>
      </c>
      <c r="M46" s="96">
        <f>$B46*VLOOKUP($A46,Transpose_Avg_cred_dw!$A$1:$M$52,10,FALSE)</f>
        <v>0.992468952</v>
      </c>
      <c r="N46" s="96">
        <f>$B46*VLOOKUP($A46,Transpose_Avg_cred_dw!$A$1:$M$52,11,FALSE)</f>
        <v>1.2514858439999998</v>
      </c>
      <c r="O46" s="96">
        <f>$B46*VLOOKUP($A46,Transpose_Avg_cred_dw!$A$1:$M$52,12,FALSE)</f>
        <v>1.0502490919999983</v>
      </c>
      <c r="P46" s="96">
        <f>$B46*VLOOKUP($A46,Transpose_Avg_cred_dw!$A$1:$M$52,13,FALSE)</f>
        <v>1.0430760600000022</v>
      </c>
      <c r="Q46" s="96"/>
      <c r="R46" s="96"/>
      <c r="S46" s="96">
        <f>$B46*VLOOKUP($A46,Transpose_Avg_cred_dw!$O$1:$AA$52,2,FALSE)</f>
        <v>1.1019531839999999</v>
      </c>
      <c r="T46" s="96">
        <f>$B46*VLOOKUP($A46,Transpose_Avg_cred_dw!$O$1:$AA$52,3,FALSE)</f>
        <v>0.8995907200000017</v>
      </c>
      <c r="U46" s="96">
        <f>$B46*VLOOKUP($A46,Transpose_Avg_cred_dw!$O$1:$AA$52,4,FALSE)</f>
        <v>1.0578861040000018</v>
      </c>
      <c r="V46" s="96">
        <f>$B46*VLOOKUP($A46,Transpose_Avg_cred_dw!$O$1:$AA$52,5,FALSE)</f>
        <v>0.8668297039999981</v>
      </c>
      <c r="W46" s="96">
        <f>$B46*VLOOKUP($A46,Transpose_Avg_cred_dw!$O$1:$AA$52,6,FALSE)</f>
        <v>1.4070928039999981</v>
      </c>
      <c r="X46" s="96">
        <f>$B46*VLOOKUP($A46,Transpose_Avg_cred_dw!$O$1:$AA$52,7,FALSE)</f>
        <v>0.9704476480000017</v>
      </c>
      <c r="Y46" s="96">
        <f>$B46*VLOOKUP($A46,Transpose_Avg_cred_dw!$O$1:$AA$52,8,FALSE)</f>
        <v>1.085840119999998</v>
      </c>
      <c r="Z46" s="96">
        <f>$B46*VLOOKUP($A46,Transpose_Avg_cred_dw!$O$1:$AA$52,9,FALSE)</f>
        <v>0.8189589760000018</v>
      </c>
      <c r="AA46" s="96">
        <f>$B46*VLOOKUP($A46,Transpose_Avg_cred_dw!$O$1:$AA$52,10,FALSE)</f>
        <v>1.0029691879999982</v>
      </c>
      <c r="AB46" s="96">
        <f>$B46*VLOOKUP($A46,Transpose_Avg_cred_dw!$O$1:$AA$52,11,FALSE)</f>
        <v>1.3121292079999982</v>
      </c>
      <c r="AC46" s="96">
        <f>$B46*VLOOKUP($A46,Transpose_Avg_cred_dw!$O$1:$AA$52,12,FALSE)</f>
        <v>1.0297520440000016</v>
      </c>
      <c r="AD46" s="96">
        <f>$B46*VLOOKUP($A46,Transpose_Avg_cred_dw!$O$1:$AA$52,13,FALSE)</f>
        <v>1.0141249240000019</v>
      </c>
    </row>
    <row r="47" spans="1:30" ht="15">
      <c r="A47" s="165" t="s">
        <v>275</v>
      </c>
      <c r="B47" s="166">
        <v>-23.52</v>
      </c>
      <c r="C47" s="93"/>
      <c r="D47" s="93"/>
      <c r="E47" s="96">
        <f>$B47*VLOOKUP($A47,Transpose_Avg_cred_dw!$A$1:$M$52,2,FALSE)</f>
        <v>-0.20939366000000006</v>
      </c>
      <c r="F47" s="96">
        <f>$B47*VLOOKUP($A47,Transpose_Avg_cred_dw!$A$1:$M$52,3,FALSE)</f>
        <v>-0.20323239999999992</v>
      </c>
      <c r="G47" s="96">
        <f>$B47*VLOOKUP($A47,Transpose_Avg_cred_dw!$A$1:$M$52,4,FALSE)</f>
        <v>-0.28162652000000077</v>
      </c>
      <c r="H47" s="96">
        <f>$B47*VLOOKUP($A47,Transpose_Avg_cred_dw!$A$1:$M$52,5,FALSE)</f>
        <v>-0.21138012</v>
      </c>
      <c r="I47" s="96">
        <f>$B47*VLOOKUP($A47,Transpose_Avg_cred_dw!$A$1:$M$52,6,FALSE)</f>
        <v>-0.27423501913043374</v>
      </c>
      <c r="J47" s="96">
        <f>$B47*VLOOKUP($A47,Transpose_Avg_cred_dw!$A$1:$M$52,7,FALSE)</f>
        <v>-0.214623528</v>
      </c>
      <c r="K47" s="96">
        <f>$B47*VLOOKUP($A47,Transpose_Avg_cred_dw!$A$1:$M$52,8,FALSE)</f>
        <v>-0.24176697999999922</v>
      </c>
      <c r="L47" s="96">
        <f>$B47*VLOOKUP($A47,Transpose_Avg_cred_dw!$A$1:$M$52,9,FALSE)</f>
        <v>-0.29826104000000075</v>
      </c>
      <c r="M47" s="96">
        <f>$B47*VLOOKUP($A47,Transpose_Avg_cred_dw!$A$1:$M$52,10,FALSE)</f>
        <v>-0.1751278747826087</v>
      </c>
      <c r="N47" s="96">
        <f>$B47*VLOOKUP($A47,Transpose_Avg_cred_dw!$A$1:$M$52,11,FALSE)</f>
        <v>-0.14587692</v>
      </c>
      <c r="O47" s="96">
        <f>$B47*VLOOKUP($A47,Transpose_Avg_cred_dw!$A$1:$M$52,12,FALSE)</f>
        <v>-0.2484153</v>
      </c>
      <c r="P47" s="96">
        <f>$B47*VLOOKUP($A47,Transpose_Avg_cred_dw!$A$1:$M$52,13,FALSE)</f>
        <v>-0.35048890434782654</v>
      </c>
      <c r="Q47" s="96"/>
      <c r="R47" s="96"/>
      <c r="S47" s="96">
        <f>$B47*VLOOKUP($A47,Transpose_Avg_cred_dw!$O$1:$AA$52,2,FALSE)</f>
        <v>-0.20063343999999994</v>
      </c>
      <c r="T47" s="96">
        <f>$B47*VLOOKUP($A47,Transpose_Avg_cred_dw!$O$1:$AA$52,3,FALSE)</f>
        <v>-0.20104112000000007</v>
      </c>
      <c r="U47" s="96">
        <f>$B47*VLOOKUP($A47,Transpose_Avg_cred_dw!$O$1:$AA$52,4,FALSE)</f>
        <v>-0.23333408000000005</v>
      </c>
      <c r="V47" s="96">
        <f>$B47*VLOOKUP($A47,Transpose_Avg_cred_dw!$O$1:$AA$52,5,FALSE)</f>
        <v>-0.2030559999999999</v>
      </c>
      <c r="W47" s="96">
        <f>$B47*VLOOKUP($A47,Transpose_Avg_cred_dw!$O$1:$AA$52,6,FALSE)</f>
        <v>-0.21031584</v>
      </c>
      <c r="X47" s="96">
        <f>$B47*VLOOKUP($A47,Transpose_Avg_cred_dw!$O$1:$AA$52,7,FALSE)</f>
        <v>-0.20092352000000008</v>
      </c>
      <c r="Y47" s="96">
        <f>$B47*VLOOKUP($A47,Transpose_Avg_cred_dw!$O$1:$AA$52,8,FALSE)</f>
        <v>-0.25810064000000077</v>
      </c>
      <c r="Z47" s="96">
        <f>$B47*VLOOKUP($A47,Transpose_Avg_cred_dw!$O$1:$AA$52,9,FALSE)</f>
        <v>-0.24482751999999922</v>
      </c>
      <c r="AA47" s="96">
        <f>$B47*VLOOKUP($A47,Transpose_Avg_cred_dw!$O$1:$AA$52,10,FALSE)</f>
        <v>-0.15614144000000008</v>
      </c>
      <c r="AB47" s="96">
        <f>$B47*VLOOKUP($A47,Transpose_Avg_cred_dw!$O$1:$AA$52,11,FALSE)</f>
        <v>-0.1314375999999999</v>
      </c>
      <c r="AC47" s="96">
        <f>$B47*VLOOKUP($A47,Transpose_Avg_cred_dw!$O$1:$AA$52,12,FALSE)</f>
        <v>-0.24129168</v>
      </c>
      <c r="AD47" s="96">
        <f>$B47*VLOOKUP($A47,Transpose_Avg_cred_dw!$O$1:$AA$52,13,FALSE)</f>
        <v>-0.30575216000000077</v>
      </c>
    </row>
    <row r="48" spans="1:30" ht="15">
      <c r="A48" s="165" t="s">
        <v>279</v>
      </c>
      <c r="B48" s="166">
        <v>17.66</v>
      </c>
      <c r="C48" s="93"/>
      <c r="D48" s="93"/>
      <c r="E48" s="96">
        <f>$B48*VLOOKUP($A48,Transpose_Avg_cred_dw!$A$1:$M$52,2,FALSE)</f>
        <v>0.576937483333334</v>
      </c>
      <c r="F48" s="96">
        <f>$B48*VLOOKUP($A48,Transpose_Avg_cred_dw!$A$1:$M$52,3,FALSE)</f>
        <v>0.532559375</v>
      </c>
      <c r="G48" s="96">
        <f>$B48*VLOOKUP($A48,Transpose_Avg_cred_dw!$A$1:$M$52,4,FALSE)</f>
        <v>0.760892873333334</v>
      </c>
      <c r="H48" s="96">
        <f>$B48*VLOOKUP($A48,Transpose_Avg_cred_dw!$A$1:$M$52,5,FALSE)</f>
        <v>0.5690250675</v>
      </c>
      <c r="I48" s="96">
        <f>$B48*VLOOKUP($A48,Transpose_Avg_cred_dw!$A$1:$M$52,6,FALSE)</f>
        <v>1.167319089565218</v>
      </c>
      <c r="J48" s="96">
        <f>$B48*VLOOKUP($A48,Transpose_Avg_cred_dw!$A$1:$M$52,7,FALSE)</f>
        <v>0.671091479</v>
      </c>
      <c r="K48" s="96">
        <f>$B48*VLOOKUP($A48,Transpose_Avg_cred_dw!$A$1:$M$52,8,FALSE)</f>
        <v>0.6475134658333339</v>
      </c>
      <c r="L48" s="96">
        <f>$B48*VLOOKUP($A48,Transpose_Avg_cred_dw!$A$1:$M$52,9,FALSE)</f>
        <v>0.593579825833334</v>
      </c>
      <c r="M48" s="96">
        <f>$B48*VLOOKUP($A48,Transpose_Avg_cred_dw!$A$1:$M$52,10,FALSE)</f>
        <v>0.46250004347826074</v>
      </c>
      <c r="N48" s="96">
        <f>$B48*VLOOKUP($A48,Transpose_Avg_cred_dw!$A$1:$M$52,11,FALSE)</f>
        <v>0.710546420833334</v>
      </c>
      <c r="O48" s="96">
        <f>$B48*VLOOKUP($A48,Transpose_Avg_cred_dw!$A$1:$M$52,12,FALSE)</f>
        <v>0.54469621</v>
      </c>
      <c r="P48" s="96">
        <f>$B48*VLOOKUP($A48,Transpose_Avg_cred_dw!$A$1:$M$52,13,FALSE)</f>
        <v>1.0912190782608697</v>
      </c>
      <c r="Q48" s="96"/>
      <c r="R48" s="96"/>
      <c r="S48" s="96">
        <f>$B48*VLOOKUP($A48,Transpose_Avg_cred_dw!$O$1:$AA$52,2,FALSE)</f>
        <v>0.575086126666666</v>
      </c>
      <c r="T48" s="96">
        <f>$B48*VLOOKUP($A48,Transpose_Avg_cred_dw!$O$1:$AA$52,3,FALSE)</f>
        <v>0.53453288</v>
      </c>
      <c r="U48" s="96">
        <f>$B48*VLOOKUP($A48,Transpose_Avg_cred_dw!$O$1:$AA$52,4,FALSE)</f>
        <v>0.7349738800000001</v>
      </c>
      <c r="V48" s="96">
        <f>$B48*VLOOKUP($A48,Transpose_Avg_cred_dw!$O$1:$AA$52,5,FALSE)</f>
        <v>0.5519397533333339</v>
      </c>
      <c r="W48" s="96">
        <f>$B48*VLOOKUP($A48,Transpose_Avg_cred_dw!$O$1:$AA$52,6,FALSE)</f>
        <v>1.1198206</v>
      </c>
      <c r="X48" s="96">
        <f>$B48*VLOOKUP($A48,Transpose_Avg_cred_dw!$O$1:$AA$52,7,FALSE)</f>
        <v>0.6249697399999999</v>
      </c>
      <c r="Y48" s="96">
        <f>$B48*VLOOKUP($A48,Transpose_Avg_cred_dw!$O$1:$AA$52,8,FALSE)</f>
        <v>0.6281485400000001</v>
      </c>
      <c r="Z48" s="96">
        <f>$B48*VLOOKUP($A48,Transpose_Avg_cred_dw!$O$1:$AA$52,9,FALSE)</f>
        <v>0.55968072</v>
      </c>
      <c r="AA48" s="96">
        <f>$B48*VLOOKUP($A48,Transpose_Avg_cred_dw!$O$1:$AA$52,10,FALSE)</f>
        <v>0.45594588</v>
      </c>
      <c r="AB48" s="96">
        <f>$B48*VLOOKUP($A48,Transpose_Avg_cred_dw!$O$1:$AA$52,11,FALSE)</f>
        <v>0.719645</v>
      </c>
      <c r="AC48" s="96">
        <f>$B48*VLOOKUP($A48,Transpose_Avg_cred_dw!$O$1:$AA$52,12,FALSE)</f>
        <v>0.56575576</v>
      </c>
      <c r="AD48" s="96">
        <f>$B48*VLOOKUP($A48,Transpose_Avg_cred_dw!$O$1:$AA$52,13,FALSE)</f>
        <v>1.0436118133333339</v>
      </c>
    </row>
    <row r="49" spans="1:30" ht="15">
      <c r="A49" s="165" t="s">
        <v>282</v>
      </c>
      <c r="B49" s="166">
        <v>9.824</v>
      </c>
      <c r="C49" s="93"/>
      <c r="D49" s="93"/>
      <c r="E49" s="96">
        <f>$B49*VLOOKUP($A49,Transpose_Avg_cred_dw!$A$1:$M$52,2,FALSE)</f>
        <v>0.8460003093333337</v>
      </c>
      <c r="F49" s="96">
        <f>$B49*VLOOKUP($A49,Transpose_Avg_cred_dw!$A$1:$M$52,3,FALSE)</f>
        <v>0.7910182466666663</v>
      </c>
      <c r="G49" s="96">
        <f>$B49*VLOOKUP($A49,Transpose_Avg_cred_dw!$A$1:$M$52,4,FALSE)</f>
        <v>0.7898229933333337</v>
      </c>
      <c r="H49" s="96">
        <f>$B49*VLOOKUP($A49,Transpose_Avg_cred_dw!$A$1:$M$52,5,FALSE)</f>
        <v>0.6243319826666663</v>
      </c>
      <c r="I49" s="96">
        <f>$B49*VLOOKUP($A49,Transpose_Avg_cred_dw!$A$1:$M$52,6,FALSE)</f>
        <v>1.2932014608695641</v>
      </c>
      <c r="J49" s="96">
        <f>$B49*VLOOKUP($A49,Transpose_Avg_cred_dw!$A$1:$M$52,7,FALSE)</f>
        <v>0.7568817296</v>
      </c>
      <c r="K49" s="96">
        <f>$B49*VLOOKUP($A49,Transpose_Avg_cred_dw!$A$1:$M$52,8,FALSE)</f>
        <v>0.5833241506666663</v>
      </c>
      <c r="L49" s="96">
        <f>$B49*VLOOKUP($A49,Transpose_Avg_cred_dw!$A$1:$M$52,9,FALSE)</f>
        <v>0.7149456933333337</v>
      </c>
      <c r="M49" s="96">
        <f>$B49*VLOOKUP($A49,Transpose_Avg_cred_dw!$A$1:$M$52,10,FALSE)</f>
        <v>0.8837696027826085</v>
      </c>
      <c r="N49" s="96">
        <f>$B49*VLOOKUP($A49,Transpose_Avg_cred_dw!$A$1:$M$52,11,FALSE)</f>
        <v>0.746600668</v>
      </c>
      <c r="O49" s="96">
        <f>$B49*VLOOKUP($A49,Transpose_Avg_cred_dw!$A$1:$M$52,12,FALSE)</f>
        <v>0.994877708</v>
      </c>
      <c r="P49" s="96">
        <f>$B49*VLOOKUP($A49,Transpose_Avg_cred_dw!$A$1:$M$52,13,FALSE)</f>
        <v>1.7019161669565213</v>
      </c>
      <c r="Q49" s="96"/>
      <c r="R49" s="96"/>
      <c r="S49" s="96">
        <f>$B49*VLOOKUP($A49,Transpose_Avg_cred_dw!$O$1:$AA$52,2,FALSE)</f>
        <v>0.9383393600000001</v>
      </c>
      <c r="T49" s="96">
        <f>$B49*VLOOKUP($A49,Transpose_Avg_cred_dw!$O$1:$AA$52,3,FALSE)</f>
        <v>0.7464733653333336</v>
      </c>
      <c r="U49" s="96">
        <f>$B49*VLOOKUP($A49,Transpose_Avg_cred_dw!$O$1:$AA$52,4,FALSE)</f>
        <v>0.8223834133333336</v>
      </c>
      <c r="V49" s="96">
        <f>$B49*VLOOKUP($A49,Transpose_Avg_cred_dw!$O$1:$AA$52,5,FALSE)</f>
        <v>0.65560464</v>
      </c>
      <c r="W49" s="96">
        <f>$B49*VLOOKUP($A49,Transpose_Avg_cred_dw!$O$1:$AA$52,6,FALSE)</f>
        <v>1.2508178773333365</v>
      </c>
      <c r="X49" s="96">
        <f>$B49*VLOOKUP($A49,Transpose_Avg_cred_dw!$O$1:$AA$52,7,FALSE)</f>
        <v>0.736436512</v>
      </c>
      <c r="Y49" s="96">
        <f>$B49*VLOOKUP($A49,Transpose_Avg_cred_dw!$O$1:$AA$52,8,FALSE)</f>
        <v>0.534189824</v>
      </c>
      <c r="Z49" s="96">
        <f>$B49*VLOOKUP($A49,Transpose_Avg_cred_dw!$O$1:$AA$52,9,FALSE)</f>
        <v>0.7235539733333336</v>
      </c>
      <c r="AA49" s="96">
        <f>$B49*VLOOKUP($A49,Transpose_Avg_cred_dw!$O$1:$AA$52,10,FALSE)</f>
        <v>0.7904717866666664</v>
      </c>
      <c r="AB49" s="96">
        <f>$B49*VLOOKUP($A49,Transpose_Avg_cred_dw!$O$1:$AA$52,11,FALSE)</f>
        <v>0.7442760639999999</v>
      </c>
      <c r="AC49" s="96">
        <f>$B49*VLOOKUP($A49,Transpose_Avg_cred_dw!$O$1:$AA$52,12,FALSE)</f>
        <v>0.9755461226666663</v>
      </c>
      <c r="AD49" s="96">
        <f>$B49*VLOOKUP($A49,Transpose_Avg_cred_dw!$O$1:$AA$52,13,FALSE)</f>
        <v>1.7289683306666634</v>
      </c>
    </row>
    <row r="50" spans="1:30" ht="15">
      <c r="A50" s="165" t="s">
        <v>285</v>
      </c>
      <c r="B50" s="166">
        <v>13.77</v>
      </c>
      <c r="C50" s="93"/>
      <c r="D50" s="93"/>
      <c r="E50" s="96">
        <f>$B50*VLOOKUP($A50,Transpose_Avg_cred_dw!$A$1:$M$52,2,FALSE)</f>
        <v>3.3252650887499953</v>
      </c>
      <c r="F50" s="96">
        <f>$B50*VLOOKUP($A50,Transpose_Avg_cred_dw!$A$1:$M$52,3,FALSE)</f>
        <v>2.8231494974999998</v>
      </c>
      <c r="G50" s="96">
        <f>$B50*VLOOKUP($A50,Transpose_Avg_cred_dw!$A$1:$M$52,4,FALSE)</f>
        <v>3.1089550275000044</v>
      </c>
      <c r="H50" s="96">
        <f>$B50*VLOOKUP($A50,Transpose_Avg_cred_dw!$A$1:$M$52,5,FALSE)</f>
        <v>3.3919078725000045</v>
      </c>
      <c r="I50" s="96">
        <f>$B50*VLOOKUP($A50,Transpose_Avg_cred_dw!$A$1:$M$52,6,FALSE)</f>
        <v>2.643277824782602</v>
      </c>
      <c r="J50" s="96">
        <f>$B50*VLOOKUP($A50,Transpose_Avg_cred_dw!$A$1:$M$52,7,FALSE)</f>
        <v>4.08898773</v>
      </c>
      <c r="K50" s="96">
        <f>$B50*VLOOKUP($A50,Transpose_Avg_cred_dw!$A$1:$M$52,8,FALSE)</f>
        <v>3.662996714999995</v>
      </c>
      <c r="L50" s="96">
        <f>$B50*VLOOKUP($A50,Transpose_Avg_cred_dw!$A$1:$M$52,9,FALSE)</f>
        <v>3.9298547249999998</v>
      </c>
      <c r="M50" s="96">
        <f>$B50*VLOOKUP($A50,Transpose_Avg_cred_dw!$A$1:$M$52,10,FALSE)</f>
        <v>2.548516276956526</v>
      </c>
      <c r="N50" s="96">
        <f>$B50*VLOOKUP($A50,Transpose_Avg_cred_dw!$A$1:$M$52,11,FALSE)</f>
        <v>2.93405479875</v>
      </c>
      <c r="O50" s="96">
        <f>$B50*VLOOKUP($A50,Transpose_Avg_cred_dw!$A$1:$M$52,12,FALSE)</f>
        <v>3.10793203125</v>
      </c>
      <c r="P50" s="96">
        <f>$B50*VLOOKUP($A50,Transpose_Avg_cred_dw!$A$1:$M$52,13,FALSE)</f>
        <v>3.285957850434782</v>
      </c>
      <c r="Q50" s="96"/>
      <c r="R50" s="96"/>
      <c r="S50" s="96">
        <f>$B50*VLOOKUP($A50,Transpose_Avg_cred_dw!$O$1:$AA$52,2,FALSE)</f>
        <v>3.2130826199999953</v>
      </c>
      <c r="T50" s="96">
        <f>$B50*VLOOKUP($A50,Transpose_Avg_cred_dw!$O$1:$AA$52,3,FALSE)</f>
        <v>2.83604166</v>
      </c>
      <c r="U50" s="96">
        <f>$B50*VLOOKUP($A50,Transpose_Avg_cred_dw!$O$1:$AA$52,4,FALSE)</f>
        <v>3.05991432</v>
      </c>
      <c r="V50" s="96">
        <f>$B50*VLOOKUP($A50,Transpose_Avg_cred_dw!$O$1:$AA$52,5,FALSE)</f>
        <v>3.3758302499999955</v>
      </c>
      <c r="W50" s="96">
        <f>$B50*VLOOKUP($A50,Transpose_Avg_cred_dw!$O$1:$AA$52,6,FALSE)</f>
        <v>2.706938729999995</v>
      </c>
      <c r="X50" s="96">
        <f>$B50*VLOOKUP($A50,Transpose_Avg_cred_dw!$O$1:$AA$52,7,FALSE)</f>
        <v>4.04519913</v>
      </c>
      <c r="Y50" s="96">
        <f>$B50*VLOOKUP($A50,Transpose_Avg_cred_dw!$O$1:$AA$52,8,FALSE)</f>
        <v>3.624465960000004</v>
      </c>
      <c r="Z50" s="96">
        <f>$B50*VLOOKUP($A50,Transpose_Avg_cred_dw!$O$1:$AA$52,9,FALSE)</f>
        <v>3.9060073800000046</v>
      </c>
      <c r="AA50" s="96">
        <f>$B50*VLOOKUP($A50,Transpose_Avg_cred_dw!$O$1:$AA$52,10,FALSE)</f>
        <v>2.6172822599999956</v>
      </c>
      <c r="AB50" s="96">
        <f>$B50*VLOOKUP($A50,Transpose_Avg_cred_dw!$O$1:$AA$52,11,FALSE)</f>
        <v>2.9621014200000046</v>
      </c>
      <c r="AC50" s="96">
        <f>$B50*VLOOKUP($A50,Transpose_Avg_cred_dw!$O$1:$AA$52,12,FALSE)</f>
        <v>3.05761473</v>
      </c>
      <c r="AD50" s="96">
        <f>$B50*VLOOKUP($A50,Transpose_Avg_cred_dw!$O$1:$AA$52,13,FALSE)</f>
        <v>3.3357916800000047</v>
      </c>
    </row>
    <row r="51" spans="1:30" ht="15">
      <c r="A51" s="165" t="s">
        <v>288</v>
      </c>
      <c r="B51" s="166">
        <v>4.58</v>
      </c>
      <c r="C51" s="93"/>
      <c r="D51" s="93"/>
      <c r="E51" s="96">
        <f>$B51*VLOOKUP($A51,Transpose_Avg_cred_dw!$A$1:$M$52,2,FALSE)</f>
        <v>0.5608135575</v>
      </c>
      <c r="F51" s="96">
        <f>$B51*VLOOKUP($A51,Transpose_Avg_cred_dw!$A$1:$M$52,3,FALSE)</f>
        <v>0.3553768941666665</v>
      </c>
      <c r="G51" s="96">
        <f>$B51*VLOOKUP($A51,Transpose_Avg_cred_dw!$A$1:$M$52,4,FALSE)</f>
        <v>0.4163819216666665</v>
      </c>
      <c r="H51" s="96">
        <f>$B51*VLOOKUP($A51,Transpose_Avg_cred_dw!$A$1:$M$52,5,FALSE)</f>
        <v>0.45140270083333345</v>
      </c>
      <c r="I51" s="96">
        <f>$B51*VLOOKUP($A51,Transpose_Avg_cred_dw!$A$1:$M$52,6,FALSE)</f>
        <v>0.5409495747826077</v>
      </c>
      <c r="J51" s="96">
        <f>$B51*VLOOKUP($A51,Transpose_Avg_cred_dw!$A$1:$M$52,7,FALSE)</f>
        <v>0.46150324200000004</v>
      </c>
      <c r="K51" s="96">
        <f>$B51*VLOOKUP($A51,Transpose_Avg_cred_dw!$A$1:$M$52,8,FALSE)</f>
        <v>0.4897573383333349</v>
      </c>
      <c r="L51" s="96">
        <f>$B51*VLOOKUP($A51,Transpose_Avg_cred_dw!$A$1:$M$52,9,FALSE)</f>
        <v>0.5557904425</v>
      </c>
      <c r="M51" s="96">
        <f>$B51*VLOOKUP($A51,Transpose_Avg_cred_dw!$A$1:$M$52,10,FALSE)</f>
        <v>0.4518251643478263</v>
      </c>
      <c r="N51" s="96">
        <f>$B51*VLOOKUP($A51,Transpose_Avg_cred_dw!$A$1:$M$52,11,FALSE)</f>
        <v>0.5368473716666652</v>
      </c>
      <c r="O51" s="96">
        <f>$B51*VLOOKUP($A51,Transpose_Avg_cred_dw!$A$1:$M$52,12,FALSE)</f>
        <v>0.4305593116666665</v>
      </c>
      <c r="P51" s="96">
        <f>$B51*VLOOKUP($A51,Transpose_Avg_cred_dw!$A$1:$M$52,13,FALSE)</f>
        <v>0.41306562</v>
      </c>
      <c r="Q51" s="96"/>
      <c r="R51" s="96"/>
      <c r="S51" s="96">
        <f>$B51*VLOOKUP($A51,Transpose_Avg_cred_dw!$O$1:$AA$52,2,FALSE)</f>
        <v>0.56573534</v>
      </c>
      <c r="T51" s="96">
        <f>$B51*VLOOKUP($A51,Transpose_Avg_cred_dw!$O$1:$AA$52,3,FALSE)</f>
        <v>0.39192434</v>
      </c>
      <c r="U51" s="96">
        <f>$B51*VLOOKUP($A51,Transpose_Avg_cred_dw!$O$1:$AA$52,4,FALSE)</f>
        <v>0.4191096933333335</v>
      </c>
      <c r="V51" s="96">
        <f>$B51*VLOOKUP($A51,Transpose_Avg_cred_dw!$O$1:$AA$52,5,FALSE)</f>
        <v>0.47122398666666515</v>
      </c>
      <c r="W51" s="96">
        <f>$B51*VLOOKUP($A51,Transpose_Avg_cred_dw!$O$1:$AA$52,6,FALSE)</f>
        <v>0.5496854933333348</v>
      </c>
      <c r="X51" s="96">
        <f>$B51*VLOOKUP($A51,Transpose_Avg_cred_dw!$O$1:$AA$52,7,FALSE)</f>
        <v>0.46621194</v>
      </c>
      <c r="Y51" s="96">
        <f>$B51*VLOOKUP($A51,Transpose_Avg_cred_dw!$O$1:$AA$52,8,FALSE)</f>
        <v>0.4990856533333348</v>
      </c>
      <c r="Z51" s="96">
        <f>$B51*VLOOKUP($A51,Transpose_Avg_cred_dw!$O$1:$AA$52,9,FALSE)</f>
        <v>0.56777344</v>
      </c>
      <c r="AA51" s="96">
        <f>$B51*VLOOKUP($A51,Transpose_Avg_cred_dw!$O$1:$AA$52,10,FALSE)</f>
        <v>0.46274946</v>
      </c>
      <c r="AB51" s="96">
        <f>$B51*VLOOKUP($A51,Transpose_Avg_cred_dw!$O$1:$AA$52,11,FALSE)</f>
        <v>0.5394659866666651</v>
      </c>
      <c r="AC51" s="96">
        <f>$B51*VLOOKUP($A51,Transpose_Avg_cred_dw!$O$1:$AA$52,12,FALSE)</f>
        <v>0.4488980133333335</v>
      </c>
      <c r="AD51" s="96">
        <f>$B51*VLOOKUP($A51,Transpose_Avg_cred_dw!$O$1:$AA$52,13,FALSE)</f>
        <v>0.4152075333333335</v>
      </c>
    </row>
    <row r="52" spans="1:30" ht="15">
      <c r="A52" s="165" t="s">
        <v>289</v>
      </c>
      <c r="B52" s="166">
        <v>19.32</v>
      </c>
      <c r="E52" s="96">
        <f>$B52*VLOOKUP($A52,Transpose_Avg_cred_dw!$A$1:$M$52,2,FALSE)</f>
        <v>0.693754635</v>
      </c>
      <c r="F52" s="96">
        <f>$B52*VLOOKUP($A52,Transpose_Avg_cred_dw!$A$1:$M$52,3,FALSE)</f>
        <v>0.4942096249999993</v>
      </c>
      <c r="G52" s="96">
        <f>$B52*VLOOKUP($A52,Transpose_Avg_cred_dw!$A$1:$M$52,4,FALSE)</f>
        <v>0.566286105</v>
      </c>
      <c r="H52" s="96">
        <f>$B52*VLOOKUP($A52,Transpose_Avg_cred_dw!$A$1:$M$52,5,FALSE)</f>
        <v>0.5140182600000001</v>
      </c>
      <c r="I52" s="96">
        <f>$B52*VLOOKUP($A52,Transpose_Avg_cred_dw!$A$1:$M$52,6,FALSE)</f>
        <v>0.5284179599999995</v>
      </c>
      <c r="J52" s="96">
        <f>$B52*VLOOKUP($A52,Transpose_Avg_cred_dw!$A$1:$M$52,7,FALSE)</f>
        <v>0.48947703000000004</v>
      </c>
      <c r="K52" s="96">
        <f>$B52*VLOOKUP($A52,Transpose_Avg_cred_dw!$A$1:$M$52,8,FALSE)</f>
        <v>0.5115823300000006</v>
      </c>
      <c r="L52" s="96">
        <f>$B52*VLOOKUP($A52,Transpose_Avg_cred_dw!$A$1:$M$52,9,FALSE)</f>
        <v>0.49255857000000003</v>
      </c>
      <c r="M52" s="96">
        <f>$B52*VLOOKUP($A52,Transpose_Avg_cred_dw!$A$1:$M$52,10,FALSE)</f>
        <v>0.37283736</v>
      </c>
      <c r="N52" s="96">
        <f>$B52*VLOOKUP($A52,Transpose_Avg_cred_dw!$A$1:$M$52,11,FALSE)</f>
        <v>0.46727835</v>
      </c>
      <c r="O52" s="96">
        <f>$B52*VLOOKUP($A52,Transpose_Avg_cred_dw!$A$1:$M$52,12,FALSE)</f>
        <v>0.5499115999999994</v>
      </c>
      <c r="P52" s="96">
        <f>$B52*VLOOKUP($A52,Transpose_Avg_cred_dw!$A$1:$M$52,13,FALSE)</f>
        <v>0.6300764399999992</v>
      </c>
      <c r="S52" s="96">
        <f>$B52*VLOOKUP($A52,Transpose_Avg_cred_dw!$O$1:$AA$52,2,FALSE)</f>
        <v>0.7515222400000007</v>
      </c>
      <c r="T52" s="96">
        <f>$B52*VLOOKUP($A52,Transpose_Avg_cred_dw!$O$1:$AA$52,3,FALSE)</f>
        <v>0.5185359199999994</v>
      </c>
      <c r="U52" s="96">
        <f>$B52*VLOOKUP($A52,Transpose_Avg_cred_dw!$O$1:$AA$52,4,FALSE)</f>
        <v>0.6006845599999994</v>
      </c>
      <c r="V52" s="96">
        <f>$B52*VLOOKUP($A52,Transpose_Avg_cred_dw!$O$1:$AA$52,5,FALSE)</f>
        <v>0.51905112</v>
      </c>
      <c r="W52" s="96">
        <f>$B52*VLOOKUP($A52,Transpose_Avg_cred_dw!$O$1:$AA$52,6,FALSE)</f>
        <v>0.5474322</v>
      </c>
      <c r="X52" s="96">
        <f>$B52*VLOOKUP($A52,Transpose_Avg_cred_dw!$O$1:$AA$52,7,FALSE)</f>
        <v>0.5342430799999993</v>
      </c>
      <c r="Y52" s="96">
        <f>$B52*VLOOKUP($A52,Transpose_Avg_cred_dw!$O$1:$AA$52,8,FALSE)</f>
        <v>0.54698784</v>
      </c>
      <c r="Z52" s="96">
        <f>$B52*VLOOKUP($A52,Transpose_Avg_cred_dw!$O$1:$AA$52,9,FALSE)</f>
        <v>0.49293691999999933</v>
      </c>
      <c r="AA52" s="96">
        <f>$B52*VLOOKUP($A52,Transpose_Avg_cred_dw!$O$1:$AA$52,10,FALSE)</f>
        <v>0.40874680000000063</v>
      </c>
      <c r="AB52" s="96">
        <f>$B52*VLOOKUP($A52,Transpose_Avg_cred_dw!$O$1:$AA$52,11,FALSE)</f>
        <v>0.47807983999999937</v>
      </c>
      <c r="AC52" s="96">
        <f>$B52*VLOOKUP($A52,Transpose_Avg_cred_dw!$O$1:$AA$52,12,FALSE)</f>
        <v>0.5695793599999994</v>
      </c>
      <c r="AD52" s="96">
        <f>$B52*VLOOKUP($A52,Transpose_Avg_cred_dw!$O$1:$AA$52,13,FALSE)</f>
        <v>0.6214664400000001</v>
      </c>
    </row>
    <row r="53" spans="1:30" ht="15">
      <c r="A53" s="165" t="s">
        <v>290</v>
      </c>
      <c r="B53" s="166">
        <v>18.02</v>
      </c>
      <c r="E53" s="96">
        <f>$B53*VLOOKUP($A53,Transpose_Avg_cred_dw!$A$1:$M$52,2,FALSE)</f>
        <v>0.8692059624999999</v>
      </c>
      <c r="F53" s="96">
        <f>$B53*VLOOKUP($A53,Transpose_Avg_cred_dw!$A$1:$M$52,3,FALSE)</f>
        <v>0.4994205458333339</v>
      </c>
      <c r="G53" s="96">
        <f>$B53*VLOOKUP($A53,Transpose_Avg_cred_dw!$A$1:$M$52,4,FALSE)</f>
        <v>0.5893238275</v>
      </c>
      <c r="H53" s="96">
        <f>$B53*VLOOKUP($A53,Transpose_Avg_cred_dw!$A$1:$M$52,5,FALSE)</f>
        <v>0.833049583333334</v>
      </c>
      <c r="I53" s="96">
        <f>$B53*VLOOKUP($A53,Transpose_Avg_cred_dw!$A$1:$M$52,6,FALSE)</f>
        <v>0.6935279052173912</v>
      </c>
      <c r="J53" s="96">
        <f>$B53*VLOOKUP($A53,Transpose_Avg_cred_dw!$A$1:$M$52,7,FALSE)</f>
        <v>0.828794761</v>
      </c>
      <c r="K53" s="96">
        <f>$B53*VLOOKUP($A53,Transpose_Avg_cred_dw!$A$1:$M$52,8,FALSE)</f>
        <v>1.306597914166666</v>
      </c>
      <c r="L53" s="96">
        <f>$B53*VLOOKUP($A53,Transpose_Avg_cred_dw!$A$1:$M$52,9,FALSE)</f>
        <v>1.4376108225000002</v>
      </c>
      <c r="M53" s="96">
        <f>$B53*VLOOKUP($A53,Transpose_Avg_cred_dw!$A$1:$M$52,10,FALSE)</f>
        <v>0.7527525939130438</v>
      </c>
      <c r="N53" s="96">
        <f>$B53*VLOOKUP($A53,Transpose_Avg_cred_dw!$A$1:$M$52,11,FALSE)</f>
        <v>0.9307765483333339</v>
      </c>
      <c r="O53" s="96">
        <f>$B53*VLOOKUP($A53,Transpose_Avg_cred_dw!$A$1:$M$52,12,FALSE)</f>
        <v>0.6259201950000001</v>
      </c>
      <c r="P53" s="96">
        <f>$B53*VLOOKUP($A53,Transpose_Avg_cred_dw!$A$1:$M$52,13,FALSE)</f>
        <v>0.8860802234782614</v>
      </c>
      <c r="S53" s="96">
        <f>$B53*VLOOKUP($A53,Transpose_Avg_cred_dw!$O$1:$AA$52,2,FALSE)</f>
        <v>0.813140486666666</v>
      </c>
      <c r="T53" s="96">
        <f>$B53*VLOOKUP($A53,Transpose_Avg_cred_dw!$O$1:$AA$52,3,FALSE)</f>
        <v>0.502962226666666</v>
      </c>
      <c r="U53" s="96">
        <f>$B53*VLOOKUP($A53,Transpose_Avg_cred_dw!$O$1:$AA$52,4,FALSE)</f>
        <v>0.561112766666666</v>
      </c>
      <c r="V53" s="96">
        <f>$B53*VLOOKUP($A53,Transpose_Avg_cred_dw!$O$1:$AA$52,5,FALSE)</f>
        <v>0.803992333333334</v>
      </c>
      <c r="W53" s="96">
        <f>$B53*VLOOKUP($A53,Transpose_Avg_cred_dw!$O$1:$AA$52,6,FALSE)</f>
        <v>0.69254464</v>
      </c>
      <c r="X53" s="96">
        <f>$B53*VLOOKUP($A53,Transpose_Avg_cred_dw!$O$1:$AA$52,7,FALSE)</f>
        <v>0.7959974599999999</v>
      </c>
      <c r="Y53" s="96">
        <f>$B53*VLOOKUP($A53,Transpose_Avg_cred_dw!$O$1:$AA$52,8,FALSE)</f>
        <v>1.264547493333334</v>
      </c>
      <c r="Z53" s="96">
        <f>$B53*VLOOKUP($A53,Transpose_Avg_cred_dw!$O$1:$AA$52,9,FALSE)</f>
        <v>1.386344673333334</v>
      </c>
      <c r="AA53" s="96">
        <f>$B53*VLOOKUP($A53,Transpose_Avg_cred_dw!$O$1:$AA$52,10,FALSE)</f>
        <v>0.7289750733333339</v>
      </c>
      <c r="AB53" s="96">
        <f>$B53*VLOOKUP($A53,Transpose_Avg_cred_dw!$O$1:$AA$52,11,FALSE)</f>
        <v>0.8009829933333339</v>
      </c>
      <c r="AC53" s="96">
        <f>$B53*VLOOKUP($A53,Transpose_Avg_cred_dw!$O$1:$AA$52,12,FALSE)</f>
        <v>0.619485553333334</v>
      </c>
      <c r="AD53" s="96">
        <f>$B53*VLOOKUP($A53,Transpose_Avg_cred_dw!$O$1:$AA$52,13,FALSE)</f>
        <v>0.8383564733333339</v>
      </c>
    </row>
    <row r="54" spans="1:25" ht="15">
      <c r="A54" s="90" t="s">
        <v>353</v>
      </c>
      <c r="B54" s="166"/>
      <c r="Y54" s="96"/>
    </row>
    <row r="55" spans="1:2" ht="15">
      <c r="A55" s="165" t="s">
        <v>355</v>
      </c>
      <c r="B55" s="166">
        <v>-11.52</v>
      </c>
    </row>
    <row r="56" spans="1:2" ht="15">
      <c r="A56" s="165" t="s">
        <v>352</v>
      </c>
      <c r="B56" s="166">
        <v>-11.622</v>
      </c>
    </row>
    <row r="57" spans="1:2" ht="15">
      <c r="A57" s="165" t="s">
        <v>354</v>
      </c>
      <c r="B57" s="166">
        <v>-11.289</v>
      </c>
    </row>
    <row r="58" spans="1:2" ht="15">
      <c r="A58" s="165" t="s">
        <v>356</v>
      </c>
      <c r="B58" s="166">
        <v>-11.395</v>
      </c>
    </row>
    <row r="59" spans="1:2" ht="15">
      <c r="A59" s="165" t="s">
        <v>357</v>
      </c>
      <c r="B59" s="166">
        <v>-10.831</v>
      </c>
    </row>
    <row r="60" spans="1:2" ht="15">
      <c r="A60" s="165" t="s">
        <v>358</v>
      </c>
      <c r="B60" s="166">
        <v>-11.5627</v>
      </c>
    </row>
    <row r="61" spans="1:2" ht="15">
      <c r="A61" s="165" t="s">
        <v>359</v>
      </c>
      <c r="B61" s="166">
        <v>-11.272</v>
      </c>
    </row>
    <row r="62" spans="1:2" ht="15">
      <c r="A62" s="165" t="s">
        <v>360</v>
      </c>
      <c r="B62" s="166">
        <v>-11.823</v>
      </c>
    </row>
    <row r="63" spans="1:2" ht="15">
      <c r="A63" s="165" t="s">
        <v>361</v>
      </c>
      <c r="B63" s="166">
        <v>-10.927999999999999</v>
      </c>
    </row>
    <row r="64" spans="1:2" ht="15">
      <c r="A64" s="165" t="s">
        <v>362</v>
      </c>
      <c r="B64" s="166">
        <v>-11.093</v>
      </c>
    </row>
    <row r="65" spans="1:2" ht="15">
      <c r="A65" s="165" t="s">
        <v>363</v>
      </c>
      <c r="B65" s="166">
        <v>-11.081</v>
      </c>
    </row>
    <row r="66" spans="1:2" ht="15">
      <c r="A66" t="s">
        <v>364</v>
      </c>
      <c r="B66">
        <v>-11.821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40D0ABA-05FF-4695-88C3-57ED37C8DCA5}">
  <dimension ref="A2:AC62"/>
  <sheetViews>
    <sheetView workbookViewId="0" topLeftCell="A21">
      <selection pane="topLeft" activeCell="K9" sqref="K8:L9"/>
    </sheetView>
  </sheetViews>
  <sheetFormatPr defaultColWidth="8.66428571428571" defaultRowHeight="14"/>
  <cols>
    <col min="1" max="1" width="19.5714285714286" style="165" customWidth="1"/>
    <col min="2" max="17" width="10.5714285714286" style="165" customWidth="1"/>
    <col min="18" max="16384" width="8.71428571428571" style="165"/>
  </cols>
  <sheetData>
    <row r="2" spans="1:1" ht="16">
      <c r="A2" s="164" t="s">
        <v>423</v>
      </c>
    </row>
    <row r="3" spans="1:29" ht="14">
      <c r="A3" s="282" t="s">
        <v>342</v>
      </c>
      <c r="B3" s="283" t="s">
        <v>343</v>
      </c>
      <c r="C3" s="283" t="s">
        <v>344</v>
      </c>
      <c r="D3" s="283" t="s">
        <v>345</v>
      </c>
      <c r="E3" s="283" t="s">
        <v>346</v>
      </c>
      <c r="F3" s="283"/>
      <c r="G3" s="283"/>
      <c r="H3" s="283"/>
      <c r="I3" s="283"/>
      <c r="J3" s="283"/>
      <c r="K3" s="283"/>
      <c r="L3" s="283"/>
      <c r="M3" s="283"/>
      <c r="N3" s="283"/>
      <c r="O3" s="283"/>
      <c r="P3" s="283"/>
      <c r="Q3" s="283"/>
      <c r="U3" s="282" t="s">
        <v>342</v>
      </c>
      <c r="V3" s="283" t="s">
        <v>343</v>
      </c>
      <c r="W3" s="283" t="s">
        <v>345</v>
      </c>
      <c r="X3" s="283"/>
      <c r="Y3" s="283"/>
      <c r="Z3" s="283"/>
      <c r="AA3" s="283"/>
      <c r="AB3" s="283"/>
      <c r="AC3" s="283"/>
    </row>
    <row r="4" spans="1:29" ht="14">
      <c r="A4" s="165" t="s">
        <v>347</v>
      </c>
      <c r="B4" s="166" t="s">
        <v>348</v>
      </c>
      <c r="C4" s="166" t="s">
        <v>349</v>
      </c>
      <c r="D4" s="166" t="s">
        <v>350</v>
      </c>
      <c r="E4" s="166" t="s">
        <v>349</v>
      </c>
      <c r="F4" s="166"/>
      <c r="G4" s="166"/>
      <c r="H4" s="166"/>
      <c r="I4" s="166"/>
      <c r="J4" s="166"/>
      <c r="K4" s="166"/>
      <c r="L4" s="166"/>
      <c r="M4" s="166"/>
      <c r="N4" s="166"/>
      <c r="O4" s="166"/>
      <c r="P4" s="166"/>
      <c r="Q4" s="166"/>
      <c r="U4" s="165" t="s">
        <v>347</v>
      </c>
      <c r="V4" s="166" t="s">
        <v>348</v>
      </c>
      <c r="W4" s="166" t="s">
        <v>350</v>
      </c>
      <c r="X4" s="166"/>
      <c r="Y4" s="166"/>
      <c r="Z4" s="166"/>
      <c r="AA4" s="166"/>
      <c r="AB4" s="166"/>
      <c r="AC4" s="166"/>
    </row>
    <row r="5" spans="1:29" ht="14">
      <c r="A5" s="282" t="s">
        <v>342</v>
      </c>
      <c r="B5" s="283" t="s">
        <v>342</v>
      </c>
      <c r="C5" s="283" t="s">
        <v>342</v>
      </c>
      <c r="D5" s="283" t="s">
        <v>342</v>
      </c>
      <c r="E5" s="283" t="s">
        <v>342</v>
      </c>
      <c r="F5" s="283"/>
      <c r="G5" s="283"/>
      <c r="H5" s="283"/>
      <c r="I5" s="283"/>
      <c r="J5" s="283"/>
      <c r="K5" s="283"/>
      <c r="L5" s="283"/>
      <c r="M5" s="283"/>
      <c r="N5" s="283"/>
      <c r="O5" s="283"/>
      <c r="P5" s="283"/>
      <c r="Q5" s="283"/>
      <c r="U5" s="282" t="s">
        <v>342</v>
      </c>
      <c r="V5" s="283" t="s">
        <v>342</v>
      </c>
      <c r="W5" s="283" t="s">
        <v>342</v>
      </c>
      <c r="X5" s="283"/>
      <c r="Y5" s="283"/>
      <c r="Z5" s="283"/>
      <c r="AA5" s="283"/>
      <c r="AB5" s="283"/>
      <c r="AC5" s="283"/>
    </row>
    <row r="6" spans="1:29" ht="14">
      <c r="A6" s="165" t="s">
        <v>218</v>
      </c>
      <c r="B6" s="166" t="s">
        <v>342</v>
      </c>
      <c r="C6" s="166" t="s">
        <v>342</v>
      </c>
      <c r="D6" s="166" t="s">
        <v>342</v>
      </c>
      <c r="E6" s="166" t="s">
        <v>342</v>
      </c>
      <c r="F6" s="166"/>
      <c r="G6" s="166"/>
      <c r="H6" s="166"/>
      <c r="I6" s="166"/>
      <c r="J6" s="166"/>
      <c r="K6" s="166"/>
      <c r="L6" s="166"/>
      <c r="M6" s="166"/>
      <c r="N6" s="166"/>
      <c r="O6" s="166"/>
      <c r="P6" s="166"/>
      <c r="Q6" s="166"/>
      <c r="U6" s="165" t="s">
        <v>218</v>
      </c>
      <c r="V6" s="166" t="s">
        <v>342</v>
      </c>
      <c r="W6" s="166" t="s">
        <v>342</v>
      </c>
      <c r="X6" s="166"/>
      <c r="Y6" s="166"/>
      <c r="Z6" s="166"/>
      <c r="AA6" s="166"/>
      <c r="AB6" s="166"/>
      <c r="AC6" s="166"/>
    </row>
    <row r="7" spans="1:29" ht="14">
      <c r="A7" s="165" t="s">
        <v>236</v>
      </c>
      <c r="B7" s="166"/>
      <c r="C7" s="166"/>
      <c r="D7" s="166">
        <v>0.130191732879198</v>
      </c>
      <c r="E7" s="166">
        <v>0.0774869753955748</v>
      </c>
      <c r="F7" s="166"/>
      <c r="G7" s="166"/>
      <c r="H7" s="166"/>
      <c r="I7" s="166"/>
      <c r="J7" s="166"/>
      <c r="K7" s="166"/>
      <c r="L7" s="166"/>
      <c r="M7" s="166"/>
      <c r="N7" s="166"/>
      <c r="O7" s="166"/>
      <c r="P7" s="166"/>
      <c r="Q7" s="166"/>
      <c r="U7" s="165" t="s">
        <v>236</v>
      </c>
      <c r="V7" s="166"/>
      <c r="W7" s="166">
        <v>0.130191732879198</v>
      </c>
      <c r="X7" s="166"/>
      <c r="Y7" s="166"/>
      <c r="Z7" s="166"/>
      <c r="AA7" s="166"/>
      <c r="AB7" s="166"/>
      <c r="AC7" s="166"/>
    </row>
    <row r="8" spans="1:29" ht="14">
      <c r="A8" s="165" t="s">
        <v>240</v>
      </c>
      <c r="B8" s="166"/>
      <c r="C8" s="166"/>
      <c r="D8" s="166"/>
      <c r="E8" s="166"/>
      <c r="F8" s="166"/>
      <c r="G8" s="166"/>
      <c r="H8" s="166"/>
      <c r="I8" s="166"/>
      <c r="J8" s="166"/>
      <c r="K8" s="166"/>
      <c r="L8" s="166"/>
      <c r="M8" s="166"/>
      <c r="N8" s="166"/>
      <c r="O8" s="166"/>
      <c r="P8" s="166"/>
      <c r="Q8" s="166"/>
      <c r="U8" s="165" t="s">
        <v>240</v>
      </c>
      <c r="V8" s="166"/>
      <c r="W8" s="166"/>
      <c r="X8" s="166"/>
      <c r="Y8" s="166"/>
      <c r="Z8" s="166"/>
      <c r="AA8" s="166"/>
      <c r="AB8" s="166"/>
      <c r="AC8" s="166"/>
    </row>
    <row r="9" spans="1:29" ht="14">
      <c r="A9" s="165" t="s">
        <v>244</v>
      </c>
      <c r="B9" s="166"/>
      <c r="C9" s="166"/>
      <c r="D9" s="166">
        <v>-0.11906132081986</v>
      </c>
      <c r="E9" s="166">
        <v>0.0621569128522918</v>
      </c>
      <c r="F9" s="166"/>
      <c r="G9" s="166"/>
      <c r="H9" s="166"/>
      <c r="I9" s="166"/>
      <c r="J9" s="166"/>
      <c r="K9" s="166"/>
      <c r="L9" s="166"/>
      <c r="M9" s="166"/>
      <c r="N9" s="166"/>
      <c r="O9" s="166"/>
      <c r="P9" s="166"/>
      <c r="Q9" s="166"/>
      <c r="U9" s="165" t="s">
        <v>244</v>
      </c>
      <c r="V9" s="166"/>
      <c r="W9" s="166">
        <v>-0.11906132081986</v>
      </c>
      <c r="X9" s="166"/>
      <c r="Y9" s="166"/>
      <c r="Z9" s="166"/>
      <c r="AA9" s="166"/>
      <c r="AB9" s="166"/>
      <c r="AC9" s="166"/>
    </row>
    <row r="10" spans="1:29" ht="14">
      <c r="A10" s="165" t="s">
        <v>298</v>
      </c>
      <c r="B10" s="166"/>
      <c r="C10" s="166"/>
      <c r="D10" s="166"/>
      <c r="E10" s="166"/>
      <c r="F10" s="166"/>
      <c r="G10" s="166"/>
      <c r="H10" s="166"/>
      <c r="I10" s="166"/>
      <c r="J10" s="166"/>
      <c r="K10" s="166"/>
      <c r="L10" s="166"/>
      <c r="M10" s="166"/>
      <c r="N10" s="166"/>
      <c r="O10" s="166"/>
      <c r="P10" s="166"/>
      <c r="Q10" s="166"/>
      <c r="U10" s="165" t="s">
        <v>298</v>
      </c>
      <c r="V10" s="166"/>
      <c r="W10" s="166"/>
      <c r="X10" s="166"/>
      <c r="Y10" s="166"/>
      <c r="Z10" s="166"/>
      <c r="AA10" s="166"/>
      <c r="AB10" s="166"/>
      <c r="AC10" s="166"/>
    </row>
    <row r="11" spans="1:29" ht="14">
      <c r="A11" s="165" t="s">
        <v>301</v>
      </c>
      <c r="B11" s="166">
        <v>-0.211136173559441</v>
      </c>
      <c r="C11" s="166">
        <v>0.0874766361749522</v>
      </c>
      <c r="D11" s="166">
        <v>-0.198710474504032</v>
      </c>
      <c r="E11" s="166">
        <v>0.0873732566545961</v>
      </c>
      <c r="F11" s="166"/>
      <c r="G11" s="166"/>
      <c r="H11" s="166"/>
      <c r="I11" s="166"/>
      <c r="J11" s="166"/>
      <c r="K11" s="166"/>
      <c r="L11" s="166"/>
      <c r="M11" s="166"/>
      <c r="N11" s="166"/>
      <c r="O11" s="166"/>
      <c r="P11" s="166"/>
      <c r="Q11" s="166"/>
      <c r="U11" s="165" t="s">
        <v>301</v>
      </c>
      <c r="V11" s="166">
        <v>-0.211136173559441</v>
      </c>
      <c r="W11" s="166">
        <v>-0.198710474504032</v>
      </c>
      <c r="X11" s="166"/>
      <c r="Y11" s="166"/>
      <c r="Z11" s="166"/>
      <c r="AA11" s="166"/>
      <c r="AB11" s="166"/>
      <c r="AC11" s="166"/>
    </row>
    <row r="12" spans="1:29" ht="14">
      <c r="A12" s="165" t="s">
        <v>304</v>
      </c>
      <c r="B12" s="166"/>
      <c r="C12" s="166"/>
      <c r="D12" s="166"/>
      <c r="E12" s="166"/>
      <c r="F12" s="166"/>
      <c r="G12" s="166"/>
      <c r="H12" s="166"/>
      <c r="I12" s="166"/>
      <c r="J12" s="166"/>
      <c r="K12" s="166"/>
      <c r="L12" s="166"/>
      <c r="M12" s="166"/>
      <c r="N12" s="166"/>
      <c r="O12" s="166"/>
      <c r="P12" s="166"/>
      <c r="Q12" s="166"/>
      <c r="U12" s="165" t="s">
        <v>304</v>
      </c>
      <c r="V12" s="166"/>
      <c r="W12" s="166"/>
      <c r="X12" s="166"/>
      <c r="Y12" s="166"/>
      <c r="Z12" s="166"/>
      <c r="AA12" s="166"/>
      <c r="AB12" s="166"/>
      <c r="AC12" s="166"/>
    </row>
    <row r="13" spans="1:29" ht="14">
      <c r="A13" s="165" t="s">
        <v>293</v>
      </c>
      <c r="B13" s="166"/>
      <c r="C13" s="166"/>
      <c r="D13" s="166"/>
      <c r="E13" s="166"/>
      <c r="F13" s="166"/>
      <c r="G13" s="166"/>
      <c r="H13" s="166"/>
      <c r="I13" s="166"/>
      <c r="J13" s="166"/>
      <c r="K13" s="166"/>
      <c r="L13" s="166"/>
      <c r="M13" s="166"/>
      <c r="N13" s="166"/>
      <c r="O13" s="166"/>
      <c r="P13" s="166"/>
      <c r="Q13" s="166"/>
      <c r="U13" s="165" t="s">
        <v>293</v>
      </c>
      <c r="V13" s="166"/>
      <c r="W13" s="166"/>
      <c r="X13" s="166"/>
      <c r="Y13" s="166"/>
      <c r="Z13" s="166"/>
      <c r="AA13" s="166"/>
      <c r="AB13" s="166"/>
      <c r="AC13" s="166"/>
    </row>
    <row r="14" spans="1:29" ht="14">
      <c r="A14" s="165" t="s">
        <v>305</v>
      </c>
      <c r="B14" s="166"/>
      <c r="C14" s="166"/>
      <c r="D14" s="166"/>
      <c r="E14" s="166"/>
      <c r="F14" s="166"/>
      <c r="G14" s="166"/>
      <c r="H14" s="166"/>
      <c r="I14" s="166"/>
      <c r="J14" s="166"/>
      <c r="K14" s="166"/>
      <c r="L14" s="166"/>
      <c r="M14" s="166"/>
      <c r="N14" s="166"/>
      <c r="O14" s="166"/>
      <c r="P14" s="166"/>
      <c r="Q14" s="166"/>
      <c r="U14" s="165" t="s">
        <v>305</v>
      </c>
      <c r="V14" s="166"/>
      <c r="W14" s="166"/>
      <c r="X14" s="166"/>
      <c r="Y14" s="166"/>
      <c r="Z14" s="166"/>
      <c r="AA14" s="166"/>
      <c r="AB14" s="166"/>
      <c r="AC14" s="166"/>
    </row>
    <row r="15" spans="1:29" ht="14">
      <c r="A15" s="165" t="s">
        <v>306</v>
      </c>
      <c r="B15" s="166"/>
      <c r="C15" s="166"/>
      <c r="D15" s="166"/>
      <c r="E15" s="166"/>
      <c r="F15" s="166"/>
      <c r="G15" s="166"/>
      <c r="H15" s="166"/>
      <c r="I15" s="166"/>
      <c r="J15" s="166"/>
      <c r="K15" s="166"/>
      <c r="L15" s="166"/>
      <c r="M15" s="166"/>
      <c r="N15" s="166"/>
      <c r="O15" s="166"/>
      <c r="P15" s="166"/>
      <c r="Q15" s="166"/>
      <c r="U15" s="165" t="s">
        <v>306</v>
      </c>
      <c r="V15" s="166"/>
      <c r="W15" s="166"/>
      <c r="X15" s="166"/>
      <c r="Y15" s="166"/>
      <c r="Z15" s="166"/>
      <c r="AA15" s="166"/>
      <c r="AB15" s="166"/>
      <c r="AC15" s="166"/>
    </row>
    <row r="16" spans="1:29" ht="14">
      <c r="A16" s="165" t="s">
        <v>307</v>
      </c>
      <c r="B16" s="166"/>
      <c r="C16" s="166"/>
      <c r="D16" s="166"/>
      <c r="E16" s="166"/>
      <c r="F16" s="166"/>
      <c r="G16" s="166"/>
      <c r="H16" s="166"/>
      <c r="I16" s="166"/>
      <c r="J16" s="166"/>
      <c r="K16" s="166"/>
      <c r="L16" s="166"/>
      <c r="M16" s="166"/>
      <c r="N16" s="166"/>
      <c r="O16" s="166"/>
      <c r="P16" s="166"/>
      <c r="Q16" s="166"/>
      <c r="U16" s="165" t="s">
        <v>307</v>
      </c>
      <c r="V16" s="166"/>
      <c r="W16" s="166"/>
      <c r="X16" s="166"/>
      <c r="Y16" s="166"/>
      <c r="Z16" s="166"/>
      <c r="AA16" s="166"/>
      <c r="AB16" s="166"/>
      <c r="AC16" s="166"/>
    </row>
    <row r="17" spans="1:29" ht="14">
      <c r="A17" s="165" t="s">
        <v>308</v>
      </c>
      <c r="B17" s="166"/>
      <c r="C17" s="166"/>
      <c r="D17" s="166"/>
      <c r="E17" s="166"/>
      <c r="F17" s="166"/>
      <c r="G17" s="166"/>
      <c r="H17" s="166"/>
      <c r="I17" s="166"/>
      <c r="J17" s="166"/>
      <c r="K17" s="166"/>
      <c r="L17" s="166"/>
      <c r="M17" s="166"/>
      <c r="N17" s="166"/>
      <c r="O17" s="166"/>
      <c r="P17" s="166"/>
      <c r="Q17" s="166"/>
      <c r="U17" s="165" t="s">
        <v>308</v>
      </c>
      <c r="V17" s="166"/>
      <c r="W17" s="166"/>
      <c r="X17" s="166"/>
      <c r="Y17" s="166"/>
      <c r="Z17" s="166"/>
      <c r="AA17" s="166"/>
      <c r="AB17" s="166"/>
      <c r="AC17" s="166"/>
    </row>
    <row r="18" spans="1:29" ht="14">
      <c r="A18" s="165" t="s">
        <v>317</v>
      </c>
      <c r="B18" s="166">
        <v>0.623962318885066</v>
      </c>
      <c r="C18" s="166">
        <v>0.40898537834061</v>
      </c>
      <c r="D18" s="166"/>
      <c r="E18" s="166"/>
      <c r="F18" s="166"/>
      <c r="G18" s="166"/>
      <c r="H18" s="166"/>
      <c r="I18" s="166"/>
      <c r="J18" s="166"/>
      <c r="K18" s="166"/>
      <c r="L18" s="166"/>
      <c r="M18" s="166"/>
      <c r="N18" s="166"/>
      <c r="O18" s="166"/>
      <c r="P18" s="166"/>
      <c r="Q18" s="166"/>
      <c r="U18" s="165" t="s">
        <v>317</v>
      </c>
      <c r="V18" s="166">
        <v>0.623962318885066</v>
      </c>
      <c r="W18" s="166"/>
      <c r="X18" s="166"/>
      <c r="Y18" s="166"/>
      <c r="Z18" s="166"/>
      <c r="AA18" s="166"/>
      <c r="AB18" s="166"/>
      <c r="AC18" s="166"/>
    </row>
    <row r="19" spans="1:29" ht="14">
      <c r="A19" s="165" t="s">
        <v>318</v>
      </c>
      <c r="B19" s="166"/>
      <c r="C19" s="166"/>
      <c r="D19" s="166"/>
      <c r="E19" s="166"/>
      <c r="F19" s="166"/>
      <c r="G19" s="166"/>
      <c r="H19" s="166"/>
      <c r="I19" s="166"/>
      <c r="J19" s="166"/>
      <c r="K19" s="166"/>
      <c r="L19" s="166"/>
      <c r="M19" s="166"/>
      <c r="N19" s="166"/>
      <c r="O19" s="166"/>
      <c r="P19" s="166"/>
      <c r="Q19" s="166"/>
      <c r="U19" s="165" t="s">
        <v>318</v>
      </c>
      <c r="V19" s="166"/>
      <c r="W19" s="166"/>
      <c r="X19" s="166"/>
      <c r="Y19" s="166"/>
      <c r="Z19" s="166"/>
      <c r="AA19" s="166"/>
      <c r="AB19" s="166"/>
      <c r="AC19" s="166"/>
    </row>
    <row r="20" spans="1:29" ht="14">
      <c r="A20" s="165" t="s">
        <v>319</v>
      </c>
      <c r="B20" s="166"/>
      <c r="C20" s="166"/>
      <c r="D20" s="166"/>
      <c r="E20" s="166"/>
      <c r="F20" s="166"/>
      <c r="G20" s="166"/>
      <c r="H20" s="166"/>
      <c r="I20" s="166"/>
      <c r="J20" s="166"/>
      <c r="K20" s="166"/>
      <c r="L20" s="166"/>
      <c r="M20" s="166"/>
      <c r="N20" s="166"/>
      <c r="O20" s="166"/>
      <c r="P20" s="166"/>
      <c r="Q20" s="166"/>
      <c r="U20" s="165" t="s">
        <v>319</v>
      </c>
      <c r="V20" s="166"/>
      <c r="W20" s="166"/>
      <c r="X20" s="166"/>
      <c r="Y20" s="166"/>
      <c r="Z20" s="166"/>
      <c r="AA20" s="166"/>
      <c r="AB20" s="166"/>
      <c r="AC20" s="166"/>
    </row>
    <row r="21" spans="1:29" ht="14">
      <c r="A21" s="165" t="s">
        <v>316</v>
      </c>
      <c r="B21" s="166"/>
      <c r="C21" s="166"/>
      <c r="D21" s="166"/>
      <c r="E21" s="166"/>
      <c r="F21" s="166"/>
      <c r="G21" s="166"/>
      <c r="H21" s="166"/>
      <c r="I21" s="166"/>
      <c r="J21" s="166"/>
      <c r="K21" s="166"/>
      <c r="L21" s="166"/>
      <c r="M21" s="166"/>
      <c r="N21" s="166"/>
      <c r="O21" s="166"/>
      <c r="P21" s="166"/>
      <c r="Q21" s="166"/>
      <c r="U21" s="165" t="s">
        <v>316</v>
      </c>
      <c r="V21" s="166"/>
      <c r="W21" s="166"/>
      <c r="X21" s="166"/>
      <c r="Y21" s="166"/>
      <c r="Z21" s="166"/>
      <c r="AA21" s="166"/>
      <c r="AB21" s="166"/>
      <c r="AC21" s="166"/>
    </row>
    <row r="22" spans="1:29" ht="14">
      <c r="A22" s="165" t="s">
        <v>329</v>
      </c>
      <c r="B22" s="166">
        <v>0.136215391755283</v>
      </c>
      <c r="C22" s="166">
        <v>0.0848620685813763</v>
      </c>
      <c r="D22" s="166">
        <v>0.167861821054163</v>
      </c>
      <c r="E22" s="166">
        <v>0.0869591197555012</v>
      </c>
      <c r="F22" s="166"/>
      <c r="G22" s="166"/>
      <c r="H22" s="166"/>
      <c r="I22" s="166"/>
      <c r="J22" s="166"/>
      <c r="K22" s="166"/>
      <c r="L22" s="166"/>
      <c r="M22" s="166"/>
      <c r="N22" s="166"/>
      <c r="O22" s="166"/>
      <c r="P22" s="166"/>
      <c r="Q22" s="166"/>
      <c r="U22" s="165" t="s">
        <v>329</v>
      </c>
      <c r="V22" s="166">
        <v>0.136215391755283</v>
      </c>
      <c r="W22" s="166">
        <v>0.167861821054163</v>
      </c>
      <c r="X22" s="166"/>
      <c r="Y22" s="166"/>
      <c r="Z22" s="166"/>
      <c r="AA22" s="166"/>
      <c r="AB22" s="166"/>
      <c r="AC22" s="166"/>
    </row>
    <row r="23" spans="1:29" ht="14">
      <c r="A23" s="165" t="s">
        <v>322</v>
      </c>
      <c r="B23" s="166"/>
      <c r="C23" s="166"/>
      <c r="D23" s="166"/>
      <c r="E23" s="166"/>
      <c r="F23" s="166"/>
      <c r="G23" s="166"/>
      <c r="H23" s="166"/>
      <c r="I23" s="166"/>
      <c r="J23" s="166"/>
      <c r="K23" s="166"/>
      <c r="L23" s="166"/>
      <c r="M23" s="166"/>
      <c r="N23" s="166"/>
      <c r="O23" s="166"/>
      <c r="P23" s="166"/>
      <c r="Q23" s="166"/>
      <c r="U23" s="165" t="s">
        <v>322</v>
      </c>
      <c r="V23" s="166"/>
      <c r="W23" s="166"/>
      <c r="X23" s="166"/>
      <c r="Y23" s="166"/>
      <c r="Z23" s="166"/>
      <c r="AA23" s="166"/>
      <c r="AB23" s="166"/>
      <c r="AC23" s="166"/>
    </row>
    <row r="24" spans="1:29" ht="14">
      <c r="A24" s="165" t="s">
        <v>323</v>
      </c>
      <c r="B24" s="166"/>
      <c r="C24" s="166"/>
      <c r="D24" s="166"/>
      <c r="E24" s="166"/>
      <c r="F24" s="166"/>
      <c r="G24" s="166"/>
      <c r="H24" s="166"/>
      <c r="I24" s="166"/>
      <c r="J24" s="166"/>
      <c r="K24" s="166"/>
      <c r="L24" s="166"/>
      <c r="M24" s="166"/>
      <c r="N24" s="166"/>
      <c r="O24" s="166"/>
      <c r="P24" s="166"/>
      <c r="Q24" s="166"/>
      <c r="U24" s="165" t="s">
        <v>323</v>
      </c>
      <c r="V24" s="166"/>
      <c r="W24" s="166"/>
      <c r="X24" s="166"/>
      <c r="Y24" s="166"/>
      <c r="Z24" s="166"/>
      <c r="AA24" s="166"/>
      <c r="AB24" s="166"/>
      <c r="AC24" s="166"/>
    </row>
    <row r="25" spans="1:29" ht="14">
      <c r="A25" s="165" t="s">
        <v>324</v>
      </c>
      <c r="B25" s="166"/>
      <c r="C25" s="166"/>
      <c r="D25" s="166"/>
      <c r="E25" s="166"/>
      <c r="F25" s="166"/>
      <c r="G25" s="166"/>
      <c r="H25" s="166"/>
      <c r="I25" s="166"/>
      <c r="J25" s="166"/>
      <c r="K25" s="166"/>
      <c r="L25" s="166"/>
      <c r="M25" s="166"/>
      <c r="N25" s="166"/>
      <c r="O25" s="166"/>
      <c r="P25" s="166"/>
      <c r="Q25" s="166"/>
      <c r="U25" s="165" t="s">
        <v>324</v>
      </c>
      <c r="V25" s="166"/>
      <c r="W25" s="166"/>
      <c r="X25" s="166"/>
      <c r="Y25" s="166"/>
      <c r="Z25" s="166"/>
      <c r="AA25" s="166"/>
      <c r="AB25" s="166"/>
      <c r="AC25" s="166"/>
    </row>
    <row r="26" spans="1:29" ht="14">
      <c r="A26" s="165" t="s">
        <v>313</v>
      </c>
      <c r="B26" s="166"/>
      <c r="C26" s="166"/>
      <c r="D26" s="166"/>
      <c r="E26" s="166"/>
      <c r="F26" s="166"/>
      <c r="G26" s="166"/>
      <c r="H26" s="166"/>
      <c r="I26" s="166"/>
      <c r="J26" s="166"/>
      <c r="K26" s="166"/>
      <c r="L26" s="166"/>
      <c r="M26" s="166"/>
      <c r="N26" s="166"/>
      <c r="O26" s="166"/>
      <c r="P26" s="166"/>
      <c r="Q26" s="166"/>
      <c r="U26" s="165" t="s">
        <v>313</v>
      </c>
      <c r="V26" s="166"/>
      <c r="W26" s="166"/>
      <c r="X26" s="166"/>
      <c r="Y26" s="166"/>
      <c r="Z26" s="166"/>
      <c r="AA26" s="166"/>
      <c r="AB26" s="166"/>
      <c r="AC26" s="166"/>
    </row>
    <row r="27" spans="1:29" ht="14">
      <c r="A27" s="165" t="s">
        <v>312</v>
      </c>
      <c r="B27" s="166"/>
      <c r="C27" s="166"/>
      <c r="D27" s="166"/>
      <c r="E27" s="166"/>
      <c r="F27" s="166"/>
      <c r="G27" s="166"/>
      <c r="H27" s="166"/>
      <c r="I27" s="166"/>
      <c r="J27" s="166"/>
      <c r="K27" s="166"/>
      <c r="L27" s="166"/>
      <c r="M27" s="166"/>
      <c r="N27" s="166"/>
      <c r="O27" s="166"/>
      <c r="P27" s="166"/>
      <c r="Q27" s="166"/>
      <c r="U27" s="165" t="s">
        <v>312</v>
      </c>
      <c r="V27" s="166"/>
      <c r="W27" s="166"/>
      <c r="X27" s="166"/>
      <c r="Y27" s="166"/>
      <c r="Z27" s="166"/>
      <c r="AA27" s="166"/>
      <c r="AB27" s="166"/>
      <c r="AC27" s="166"/>
    </row>
    <row r="28" spans="1:29" ht="14">
      <c r="A28" s="165" t="s">
        <v>314</v>
      </c>
      <c r="B28" s="166">
        <v>1.34538474211106</v>
      </c>
      <c r="C28" s="166">
        <v>0.200739897331486</v>
      </c>
      <c r="D28" s="166">
        <v>1.31012243963624</v>
      </c>
      <c r="E28" s="166">
        <v>0.227056144125605</v>
      </c>
      <c r="F28" s="166"/>
      <c r="G28" s="166"/>
      <c r="H28" s="166"/>
      <c r="I28" s="166"/>
      <c r="J28" s="166"/>
      <c r="K28" s="166"/>
      <c r="L28" s="166"/>
      <c r="M28" s="166"/>
      <c r="N28" s="166"/>
      <c r="O28" s="166"/>
      <c r="P28" s="166"/>
      <c r="Q28" s="166"/>
      <c r="U28" s="165" t="s">
        <v>314</v>
      </c>
      <c r="V28" s="166">
        <v>1.34538474211106</v>
      </c>
      <c r="W28" s="166">
        <v>1.31012243963624</v>
      </c>
      <c r="X28" s="166"/>
      <c r="Y28" s="166"/>
      <c r="Z28" s="166"/>
      <c r="AA28" s="166"/>
      <c r="AB28" s="166"/>
      <c r="AC28" s="166"/>
    </row>
    <row r="29" spans="1:29" ht="14">
      <c r="A29" s="165" t="s">
        <v>315</v>
      </c>
      <c r="B29" s="166"/>
      <c r="C29" s="166"/>
      <c r="D29" s="166"/>
      <c r="E29" s="166"/>
      <c r="F29" s="166"/>
      <c r="G29" s="166"/>
      <c r="H29" s="166"/>
      <c r="I29" s="166"/>
      <c r="J29" s="166"/>
      <c r="K29" s="166"/>
      <c r="L29" s="166"/>
      <c r="M29" s="166"/>
      <c r="N29" s="166"/>
      <c r="O29" s="166"/>
      <c r="P29" s="166"/>
      <c r="Q29" s="166"/>
      <c r="U29" s="165" t="s">
        <v>315</v>
      </c>
      <c r="V29" s="166"/>
      <c r="W29" s="166"/>
      <c r="X29" s="166"/>
      <c r="Y29" s="166"/>
      <c r="Z29" s="166"/>
      <c r="AA29" s="166"/>
      <c r="AB29" s="166"/>
      <c r="AC29" s="166"/>
    </row>
    <row r="30" spans="1:29" ht="14">
      <c r="A30" s="165" t="s">
        <v>320</v>
      </c>
      <c r="B30" s="166">
        <v>-0.592534240932269</v>
      </c>
      <c r="C30" s="166">
        <v>0.202711655255455</v>
      </c>
      <c r="D30" s="166">
        <v>-0.621983180478404</v>
      </c>
      <c r="E30" s="166">
        <v>0.19700641904631</v>
      </c>
      <c r="F30" s="166"/>
      <c r="G30" s="166"/>
      <c r="H30" s="166"/>
      <c r="I30" s="166"/>
      <c r="J30" s="166"/>
      <c r="K30" s="166"/>
      <c r="L30" s="166"/>
      <c r="M30" s="166"/>
      <c r="N30" s="166"/>
      <c r="O30" s="166"/>
      <c r="P30" s="166"/>
      <c r="Q30" s="166"/>
      <c r="U30" s="165" t="s">
        <v>320</v>
      </c>
      <c r="V30" s="166">
        <v>-0.592534240932269</v>
      </c>
      <c r="W30" s="166">
        <v>-0.621983180478404</v>
      </c>
      <c r="X30" s="166"/>
      <c r="Y30" s="166"/>
      <c r="Z30" s="166"/>
      <c r="AA30" s="166"/>
      <c r="AB30" s="166"/>
      <c r="AC30" s="166"/>
    </row>
    <row r="31" spans="1:29" ht="14">
      <c r="A31" s="165" t="s">
        <v>321</v>
      </c>
      <c r="B31" s="166"/>
      <c r="C31" s="166"/>
      <c r="D31" s="166">
        <v>0.335304149335291</v>
      </c>
      <c r="E31" s="166">
        <v>0.165656970556076</v>
      </c>
      <c r="F31" s="166"/>
      <c r="G31" s="166"/>
      <c r="H31" s="166"/>
      <c r="I31" s="166"/>
      <c r="J31" s="166"/>
      <c r="K31" s="166"/>
      <c r="L31" s="166"/>
      <c r="M31" s="166"/>
      <c r="N31" s="166"/>
      <c r="O31" s="166"/>
      <c r="P31" s="166"/>
      <c r="Q31" s="166"/>
      <c r="U31" s="165" t="s">
        <v>321</v>
      </c>
      <c r="V31" s="166"/>
      <c r="W31" s="166">
        <v>0.335304149335291</v>
      </c>
      <c r="X31" s="166"/>
      <c r="Y31" s="166"/>
      <c r="Z31" s="166"/>
      <c r="AA31" s="166"/>
      <c r="AB31" s="166"/>
      <c r="AC31" s="166"/>
    </row>
    <row r="32" spans="1:29" ht="14">
      <c r="A32" s="165" t="s">
        <v>311</v>
      </c>
      <c r="B32" s="166">
        <v>7.64261935808263</v>
      </c>
      <c r="C32" s="166">
        <v>2.14680068806193</v>
      </c>
      <c r="D32" s="166">
        <v>7.30122168535374</v>
      </c>
      <c r="E32" s="166">
        <v>2.56237472951094</v>
      </c>
      <c r="F32" s="166"/>
      <c r="G32" s="166"/>
      <c r="H32" s="166"/>
      <c r="I32" s="166"/>
      <c r="J32" s="166"/>
      <c r="K32" s="166"/>
      <c r="L32" s="166"/>
      <c r="M32" s="166"/>
      <c r="N32" s="166"/>
      <c r="O32" s="166"/>
      <c r="P32" s="166"/>
      <c r="Q32" s="166"/>
      <c r="U32" s="165" t="s">
        <v>311</v>
      </c>
      <c r="V32" s="166">
        <v>7.64261935808263</v>
      </c>
      <c r="W32" s="166">
        <v>7.30122168535374</v>
      </c>
      <c r="X32" s="166"/>
      <c r="Y32" s="166"/>
      <c r="Z32" s="166"/>
      <c r="AA32" s="166"/>
      <c r="AB32" s="166"/>
      <c r="AC32" s="166"/>
    </row>
    <row r="33" spans="1:29" ht="14">
      <c r="A33" s="165" t="s">
        <v>340</v>
      </c>
      <c r="B33" s="166"/>
      <c r="C33" s="166"/>
      <c r="D33" s="166"/>
      <c r="E33" s="166"/>
      <c r="F33" s="166"/>
      <c r="G33" s="166"/>
      <c r="H33" s="166"/>
      <c r="I33" s="166"/>
      <c r="J33" s="166"/>
      <c r="K33" s="166"/>
      <c r="L33" s="166"/>
      <c r="M33" s="166"/>
      <c r="N33" s="166"/>
      <c r="O33" s="166"/>
      <c r="P33" s="166"/>
      <c r="Q33" s="166"/>
      <c r="U33" s="165" t="s">
        <v>340</v>
      </c>
      <c r="V33" s="166"/>
      <c r="W33" s="166"/>
      <c r="X33" s="166"/>
      <c r="Y33" s="166"/>
      <c r="Z33" s="166"/>
      <c r="AA33" s="166"/>
      <c r="AB33" s="166"/>
      <c r="AC33" s="166"/>
    </row>
    <row r="34" spans="1:29" ht="14">
      <c r="A34" s="165" t="s">
        <v>292</v>
      </c>
      <c r="B34" s="166"/>
      <c r="C34" s="166"/>
      <c r="D34" s="166"/>
      <c r="E34" s="166"/>
      <c r="F34" s="166"/>
      <c r="G34" s="166"/>
      <c r="H34" s="166"/>
      <c r="I34" s="166"/>
      <c r="J34" s="166"/>
      <c r="K34" s="166"/>
      <c r="L34" s="166"/>
      <c r="M34" s="166"/>
      <c r="N34" s="166"/>
      <c r="O34" s="166"/>
      <c r="P34" s="166"/>
      <c r="Q34" s="166"/>
      <c r="U34" s="165" t="s">
        <v>292</v>
      </c>
      <c r="V34" s="166"/>
      <c r="W34" s="166"/>
      <c r="X34" s="166"/>
      <c r="Y34" s="166"/>
      <c r="Z34" s="166"/>
      <c r="AA34" s="166"/>
      <c r="AB34" s="166"/>
      <c r="AC34" s="166"/>
    </row>
    <row r="35" spans="1:29" ht="14">
      <c r="A35" s="165" t="s">
        <v>263</v>
      </c>
      <c r="B35" s="166"/>
      <c r="C35" s="166"/>
      <c r="D35" s="166"/>
      <c r="E35" s="166"/>
      <c r="F35" s="166"/>
      <c r="G35" s="166"/>
      <c r="H35" s="166"/>
      <c r="I35" s="166"/>
      <c r="J35" s="166"/>
      <c r="K35" s="166"/>
      <c r="L35" s="166"/>
      <c r="M35" s="166"/>
      <c r="N35" s="166"/>
      <c r="O35" s="166"/>
      <c r="P35" s="166"/>
      <c r="Q35" s="166"/>
      <c r="U35" s="165" t="s">
        <v>263</v>
      </c>
      <c r="V35" s="166"/>
      <c r="W35" s="166"/>
      <c r="X35" s="166"/>
      <c r="Y35" s="166"/>
      <c r="Z35" s="166"/>
      <c r="AA35" s="166"/>
      <c r="AB35" s="166"/>
      <c r="AC35" s="166"/>
    </row>
    <row r="36" spans="1:29" ht="14">
      <c r="A36" s="165" t="s">
        <v>267</v>
      </c>
      <c r="B36" s="166">
        <v>4.81396906601962</v>
      </c>
      <c r="C36" s="166">
        <v>3.24293761910084</v>
      </c>
      <c r="D36" s="166">
        <v>4.43358562129463</v>
      </c>
      <c r="E36" s="166">
        <v>3.25392303048166</v>
      </c>
      <c r="F36" s="166"/>
      <c r="G36" s="166"/>
      <c r="H36" s="166"/>
      <c r="I36" s="166"/>
      <c r="J36" s="166"/>
      <c r="K36" s="166"/>
      <c r="L36" s="166"/>
      <c r="M36" s="166"/>
      <c r="N36" s="166"/>
      <c r="O36" s="166"/>
      <c r="P36" s="166"/>
      <c r="Q36" s="166"/>
      <c r="U36" s="165" t="s">
        <v>267</v>
      </c>
      <c r="V36" s="166">
        <v>4.81396906601962</v>
      </c>
      <c r="W36" s="166">
        <v>4.43358562129463</v>
      </c>
      <c r="X36" s="166"/>
      <c r="Y36" s="166"/>
      <c r="Z36" s="166"/>
      <c r="AA36" s="166"/>
      <c r="AB36" s="166"/>
      <c r="AC36" s="166"/>
    </row>
    <row r="37" spans="1:29" ht="14">
      <c r="A37" s="165" t="s">
        <v>271</v>
      </c>
      <c r="B37" s="166">
        <v>3.18729433348545</v>
      </c>
      <c r="C37" s="166">
        <v>1.19520616300015</v>
      </c>
      <c r="D37" s="166">
        <v>3.27639655350385</v>
      </c>
      <c r="E37" s="166">
        <v>1.14778061403459</v>
      </c>
      <c r="F37" s="166"/>
      <c r="G37" s="166"/>
      <c r="H37" s="166"/>
      <c r="I37" s="166"/>
      <c r="J37" s="166"/>
      <c r="K37" s="166"/>
      <c r="L37" s="166"/>
      <c r="M37" s="166"/>
      <c r="N37" s="166"/>
      <c r="O37" s="166"/>
      <c r="P37" s="166"/>
      <c r="Q37" s="166"/>
      <c r="U37" s="165" t="s">
        <v>271</v>
      </c>
      <c r="V37" s="166">
        <v>3.18729433348545</v>
      </c>
      <c r="W37" s="166">
        <v>3.27639655350385</v>
      </c>
      <c r="X37" s="166"/>
      <c r="Y37" s="166"/>
      <c r="Z37" s="166"/>
      <c r="AA37" s="166"/>
      <c r="AB37" s="166"/>
      <c r="AC37" s="166"/>
    </row>
    <row r="38" spans="1:29" ht="14">
      <c r="A38" s="165" t="s">
        <v>291</v>
      </c>
      <c r="B38" s="166"/>
      <c r="C38" s="166"/>
      <c r="D38" s="166"/>
      <c r="E38" s="166"/>
      <c r="F38" s="166"/>
      <c r="G38" s="166"/>
      <c r="H38" s="166"/>
      <c r="I38" s="166"/>
      <c r="J38" s="166"/>
      <c r="K38" s="166"/>
      <c r="L38" s="166"/>
      <c r="M38" s="166"/>
      <c r="N38" s="166"/>
      <c r="O38" s="166"/>
      <c r="P38" s="166"/>
      <c r="Q38" s="166"/>
      <c r="U38" s="165" t="s">
        <v>291</v>
      </c>
      <c r="V38" s="166"/>
      <c r="W38" s="166"/>
      <c r="X38" s="166"/>
      <c r="Y38" s="166"/>
      <c r="Z38" s="166"/>
      <c r="AA38" s="166"/>
      <c r="AB38" s="166"/>
      <c r="AC38" s="166"/>
    </row>
    <row r="39" spans="1:29" ht="14">
      <c r="A39" s="165" t="s">
        <v>275</v>
      </c>
      <c r="B39" s="166"/>
      <c r="C39" s="166"/>
      <c r="D39" s="166"/>
      <c r="E39" s="166"/>
      <c r="F39" s="166"/>
      <c r="G39" s="166"/>
      <c r="H39" s="166"/>
      <c r="I39" s="166"/>
      <c r="J39" s="166"/>
      <c r="K39" s="166"/>
      <c r="L39" s="166"/>
      <c r="M39" s="166"/>
      <c r="N39" s="166"/>
      <c r="O39" s="166"/>
      <c r="P39" s="166"/>
      <c r="Q39" s="166"/>
      <c r="U39" s="165" t="s">
        <v>275</v>
      </c>
      <c r="V39" s="166"/>
      <c r="W39" s="166"/>
      <c r="X39" s="166"/>
      <c r="Y39" s="166"/>
      <c r="Z39" s="166"/>
      <c r="AA39" s="166"/>
      <c r="AB39" s="166"/>
      <c r="AC39" s="166"/>
    </row>
    <row r="40" spans="1:29" ht="14">
      <c r="A40" s="165" t="s">
        <v>279</v>
      </c>
      <c r="B40" s="166">
        <v>32.2512978716138</v>
      </c>
      <c r="C40" s="166">
        <v>7.24316719075565</v>
      </c>
      <c r="D40" s="166">
        <v>30.4130962822256</v>
      </c>
      <c r="E40" s="166">
        <v>7.85721260569499</v>
      </c>
      <c r="F40" s="166"/>
      <c r="G40" s="166"/>
      <c r="H40" s="166"/>
      <c r="I40" s="166"/>
      <c r="J40" s="166"/>
      <c r="K40" s="166"/>
      <c r="L40" s="166"/>
      <c r="M40" s="166"/>
      <c r="N40" s="166"/>
      <c r="O40" s="166"/>
      <c r="P40" s="166"/>
      <c r="Q40" s="166"/>
      <c r="U40" s="165" t="s">
        <v>279</v>
      </c>
      <c r="V40" s="166">
        <v>32.2512978716138</v>
      </c>
      <c r="W40" s="166">
        <v>30.4130962822256</v>
      </c>
      <c r="X40" s="166"/>
      <c r="Y40" s="166"/>
      <c r="Z40" s="166"/>
      <c r="AA40" s="166"/>
      <c r="AB40" s="166"/>
      <c r="AC40" s="166"/>
    </row>
    <row r="41" spans="1:29" ht="14">
      <c r="A41" s="165" t="s">
        <v>282</v>
      </c>
      <c r="B41" s="166">
        <v>-4.22431352621602</v>
      </c>
      <c r="C41" s="166">
        <v>3.23402105706903</v>
      </c>
      <c r="D41" s="166">
        <v>-4.03281875787674</v>
      </c>
      <c r="E41" s="166">
        <v>3.15996988860046</v>
      </c>
      <c r="F41" s="166"/>
      <c r="G41" s="166"/>
      <c r="H41" s="166"/>
      <c r="I41" s="166"/>
      <c r="J41" s="166"/>
      <c r="K41" s="166"/>
      <c r="L41" s="166"/>
      <c r="M41" s="166"/>
      <c r="N41" s="166"/>
      <c r="O41" s="166"/>
      <c r="P41" s="166"/>
      <c r="Q41" s="166"/>
      <c r="U41" s="165" t="s">
        <v>282</v>
      </c>
      <c r="V41" s="166">
        <v>-4.22431352621602</v>
      </c>
      <c r="W41" s="166">
        <v>-4.03281875787674</v>
      </c>
      <c r="X41" s="166"/>
      <c r="Y41" s="166"/>
      <c r="Z41" s="166"/>
      <c r="AA41" s="166"/>
      <c r="AB41" s="166"/>
      <c r="AC41" s="166"/>
    </row>
    <row r="42" spans="1:29" ht="14">
      <c r="A42" s="165" t="s">
        <v>285</v>
      </c>
      <c r="B42" s="166">
        <v>-2.93937295500585</v>
      </c>
      <c r="C42" s="166">
        <v>1.65069135133362</v>
      </c>
      <c r="D42" s="166">
        <v>-2.86482815034204</v>
      </c>
      <c r="E42" s="166">
        <v>1.60223440902604</v>
      </c>
      <c r="F42" s="166"/>
      <c r="G42" s="166"/>
      <c r="H42" s="166"/>
      <c r="I42" s="166"/>
      <c r="J42" s="166"/>
      <c r="K42" s="166"/>
      <c r="L42" s="166"/>
      <c r="M42" s="166"/>
      <c r="N42" s="166"/>
      <c r="O42" s="166"/>
      <c r="P42" s="166"/>
      <c r="Q42" s="166"/>
      <c r="U42" s="165" t="s">
        <v>285</v>
      </c>
      <c r="V42" s="166">
        <v>-2.93937295500585</v>
      </c>
      <c r="W42" s="166">
        <v>-2.86482815034204</v>
      </c>
      <c r="X42" s="166"/>
      <c r="Y42" s="166"/>
      <c r="Z42" s="166"/>
      <c r="AA42" s="166"/>
      <c r="AB42" s="166"/>
      <c r="AC42" s="166"/>
    </row>
    <row r="43" spans="1:29" ht="14">
      <c r="A43" s="165" t="s">
        <v>288</v>
      </c>
      <c r="B43" s="166"/>
      <c r="C43" s="166"/>
      <c r="D43" s="166"/>
      <c r="E43" s="166"/>
      <c r="F43" s="166"/>
      <c r="G43" s="166"/>
      <c r="H43" s="166"/>
      <c r="I43" s="166"/>
      <c r="J43" s="166"/>
      <c r="K43" s="166"/>
      <c r="L43" s="166"/>
      <c r="M43" s="166"/>
      <c r="N43" s="166"/>
      <c r="O43" s="166"/>
      <c r="P43" s="166"/>
      <c r="Q43" s="166"/>
      <c r="U43" s="165" t="s">
        <v>288</v>
      </c>
      <c r="V43" s="166"/>
      <c r="W43" s="166"/>
      <c r="X43" s="166"/>
      <c r="Y43" s="166"/>
      <c r="Z43" s="166"/>
      <c r="AA43" s="166"/>
      <c r="AB43" s="166"/>
      <c r="AC43" s="166"/>
    </row>
    <row r="44" spans="1:29" ht="14">
      <c r="A44" s="165" t="s">
        <v>289</v>
      </c>
      <c r="B44" s="166"/>
      <c r="C44" s="166"/>
      <c r="D44" s="166"/>
      <c r="E44" s="166"/>
      <c r="F44" s="166"/>
      <c r="G44" s="166"/>
      <c r="H44" s="166"/>
      <c r="I44" s="166"/>
      <c r="J44" s="166"/>
      <c r="K44" s="166"/>
      <c r="L44" s="166"/>
      <c r="M44" s="166"/>
      <c r="N44" s="166"/>
      <c r="O44" s="166"/>
      <c r="P44" s="166"/>
      <c r="Q44" s="166"/>
      <c r="U44" s="165" t="s">
        <v>289</v>
      </c>
      <c r="V44" s="166"/>
      <c r="W44" s="166"/>
      <c r="X44" s="166"/>
      <c r="Y44" s="166"/>
      <c r="Z44" s="166"/>
      <c r="AA44" s="166"/>
      <c r="AB44" s="166"/>
      <c r="AC44" s="166"/>
    </row>
    <row r="45" spans="1:29" ht="14">
      <c r="A45" s="165" t="s">
        <v>290</v>
      </c>
      <c r="B45" s="166"/>
      <c r="C45" s="166"/>
      <c r="D45" s="166"/>
      <c r="E45" s="166"/>
      <c r="F45" s="166"/>
      <c r="G45" s="166"/>
      <c r="H45" s="166"/>
      <c r="I45" s="166"/>
      <c r="J45" s="166"/>
      <c r="K45" s="166"/>
      <c r="L45" s="166"/>
      <c r="M45" s="166"/>
      <c r="N45" s="166"/>
      <c r="O45" s="166"/>
      <c r="P45" s="166"/>
      <c r="Q45" s="166"/>
      <c r="U45" s="165" t="s">
        <v>290</v>
      </c>
      <c r="V45" s="166"/>
      <c r="W45" s="166"/>
      <c r="X45" s="166"/>
      <c r="Y45" s="166"/>
      <c r="Z45" s="166"/>
      <c r="AA45" s="166"/>
      <c r="AB45" s="166"/>
      <c r="AC45" s="166"/>
    </row>
    <row r="46" spans="1:29" ht="14">
      <c r="A46" s="165" t="s">
        <v>352</v>
      </c>
      <c r="B46" s="166">
        <v>-0.611443035351478</v>
      </c>
      <c r="C46" s="166">
        <v>0.189283922429751</v>
      </c>
      <c r="D46" s="166">
        <v>-0.666828459892775</v>
      </c>
      <c r="E46" s="166">
        <v>0.185958431652152</v>
      </c>
      <c r="F46" s="166"/>
      <c r="G46" s="166"/>
      <c r="H46" s="166"/>
      <c r="I46" s="166"/>
      <c r="J46" s="166"/>
      <c r="K46" s="166"/>
      <c r="L46" s="166"/>
      <c r="M46" s="166"/>
      <c r="N46" s="166"/>
      <c r="O46" s="166"/>
      <c r="P46" s="166"/>
      <c r="Q46" s="166"/>
      <c r="U46" s="90" t="s">
        <v>353</v>
      </c>
      <c r="V46" s="27"/>
      <c r="W46" s="27"/>
      <c r="X46" s="187"/>
      <c r="Y46" s="187"/>
      <c r="Z46" s="187"/>
      <c r="AA46" s="187"/>
      <c r="AB46" s="187"/>
      <c r="AC46" s="187"/>
    </row>
    <row r="47" spans="1:29" ht="14">
      <c r="A47" s="165" t="s">
        <v>354</v>
      </c>
      <c r="B47" s="166">
        <v>-0.508205199694433</v>
      </c>
      <c r="C47" s="166">
        <v>0.154949294904397</v>
      </c>
      <c r="D47" s="166">
        <v>-0.523819237540764</v>
      </c>
      <c r="E47" s="166">
        <v>0.15604464968258</v>
      </c>
      <c r="F47" s="166"/>
      <c r="G47" s="166"/>
      <c r="H47" s="166"/>
      <c r="I47" s="166"/>
      <c r="J47" s="166"/>
      <c r="K47" s="166"/>
      <c r="L47" s="166"/>
      <c r="M47" s="166"/>
      <c r="N47" s="166"/>
      <c r="O47" s="166"/>
      <c r="P47" s="166"/>
      <c r="Q47" s="166"/>
      <c r="U47" s="27" t="s">
        <v>355</v>
      </c>
      <c r="V47" s="89">
        <f>B57</f>
        <v>-0.0556811319627309</v>
      </c>
      <c r="W47" s="89">
        <f>D57</f>
        <v>-0.0700545802132476</v>
      </c>
      <c r="X47" s="89"/>
      <c r="Y47" s="89"/>
      <c r="Z47" s="89"/>
      <c r="AA47" s="89"/>
      <c r="AB47" s="89"/>
      <c r="AC47" s="89"/>
    </row>
    <row r="48" spans="1:29" ht="14">
      <c r="A48" s="165" t="s">
        <v>356</v>
      </c>
      <c r="B48" s="166">
        <v>-0.232093383930906</v>
      </c>
      <c r="C48" s="166">
        <v>0.158531311319961</v>
      </c>
      <c r="D48" s="166">
        <v>-0.259222719706377</v>
      </c>
      <c r="E48" s="166">
        <v>0.15419923250171</v>
      </c>
      <c r="F48" s="166"/>
      <c r="G48" s="166"/>
      <c r="H48" s="166"/>
      <c r="I48" s="166"/>
      <c r="J48" s="166"/>
      <c r="K48" s="166"/>
      <c r="L48" s="166"/>
      <c r="M48" s="166"/>
      <c r="N48" s="166"/>
      <c r="O48" s="166"/>
      <c r="P48" s="166"/>
      <c r="Q48" s="166"/>
      <c r="U48" s="27" t="s">
        <v>352</v>
      </c>
      <c r="V48" s="89">
        <f>$V$47+B46</f>
        <v>-0.667124167314209</v>
      </c>
      <c r="W48" s="89">
        <f>$W$47+D46</f>
        <v>-0.7368830401060226</v>
      </c>
      <c r="X48" s="89"/>
      <c r="Y48" s="89"/>
      <c r="Z48" s="89"/>
      <c r="AA48" s="89"/>
      <c r="AB48" s="89"/>
      <c r="AC48" s="89"/>
    </row>
    <row r="49" spans="1:29" ht="14">
      <c r="A49" s="165" t="s">
        <v>357</v>
      </c>
      <c r="B49" s="166">
        <v>-0.755743012750842</v>
      </c>
      <c r="C49" s="166">
        <v>0.277676678552715</v>
      </c>
      <c r="D49" s="166">
        <v>-0.723785035865891</v>
      </c>
      <c r="E49" s="166">
        <v>0.287235564098005</v>
      </c>
      <c r="F49" s="166"/>
      <c r="G49" s="166"/>
      <c r="H49" s="166"/>
      <c r="I49" s="166"/>
      <c r="J49" s="166"/>
      <c r="K49" s="166"/>
      <c r="L49" s="166"/>
      <c r="M49" s="166"/>
      <c r="N49" s="166"/>
      <c r="O49" s="166"/>
      <c r="P49" s="166"/>
      <c r="Q49" s="166"/>
      <c r="U49" s="27" t="s">
        <v>354</v>
      </c>
      <c r="V49" s="89">
        <f t="shared" si="0" ref="V49:V58">$V$47+B47</f>
        <v>-0.563886331657164</v>
      </c>
      <c r="W49" s="89">
        <f t="shared" si="1" ref="W49:W58">$W$47+D47</f>
        <v>-0.5938738177540116</v>
      </c>
      <c r="X49" s="89"/>
      <c r="Y49" s="89"/>
      <c r="Z49" s="89"/>
      <c r="AA49" s="89"/>
      <c r="AB49" s="89"/>
      <c r="AC49" s="89"/>
    </row>
    <row r="50" spans="1:29" ht="14">
      <c r="A50" s="165" t="s">
        <v>358</v>
      </c>
      <c r="B50" s="166">
        <v>-0.0170877738233985</v>
      </c>
      <c r="C50" s="166">
        <v>0.106168447692021</v>
      </c>
      <c r="D50" s="166">
        <v>-0.0474961737715541</v>
      </c>
      <c r="E50" s="166">
        <v>0.102378596889428</v>
      </c>
      <c r="F50" s="166"/>
      <c r="G50" s="166"/>
      <c r="H50" s="166"/>
      <c r="I50" s="166"/>
      <c r="J50" s="166"/>
      <c r="K50" s="166"/>
      <c r="L50" s="166"/>
      <c r="M50" s="166"/>
      <c r="N50" s="166"/>
      <c r="O50" s="166"/>
      <c r="P50" s="166"/>
      <c r="Q50" s="166"/>
      <c r="U50" s="27" t="s">
        <v>356</v>
      </c>
      <c r="V50" s="89">
        <f t="shared" si="0"/>
        <v>-0.2877745158936369</v>
      </c>
      <c r="W50" s="89">
        <f t="shared" si="1"/>
        <v>-0.3292772999196246</v>
      </c>
      <c r="X50" s="89"/>
      <c r="Y50" s="89"/>
      <c r="Z50" s="89"/>
      <c r="AA50" s="89"/>
      <c r="AB50" s="89"/>
      <c r="AC50" s="89"/>
    </row>
    <row r="51" spans="1:29" ht="14">
      <c r="A51" s="165" t="s">
        <v>359</v>
      </c>
      <c r="B51" s="166">
        <v>0.0235911878878133</v>
      </c>
      <c r="C51" s="166">
        <v>0.10257215920885</v>
      </c>
      <c r="D51" s="166">
        <v>-0.0099532747533925</v>
      </c>
      <c r="E51" s="166">
        <v>0.100882294787174</v>
      </c>
      <c r="F51" s="166"/>
      <c r="G51" s="166"/>
      <c r="H51" s="166"/>
      <c r="I51" s="166"/>
      <c r="J51" s="166"/>
      <c r="K51" s="166"/>
      <c r="L51" s="166"/>
      <c r="M51" s="166"/>
      <c r="N51" s="166"/>
      <c r="O51" s="166"/>
      <c r="P51" s="166"/>
      <c r="Q51" s="166"/>
      <c r="U51" s="27" t="s">
        <v>357</v>
      </c>
      <c r="V51" s="89">
        <f t="shared" si="0"/>
        <v>-0.8114241447135729</v>
      </c>
      <c r="W51" s="89">
        <f t="shared" si="1"/>
        <v>-0.7938396160791387</v>
      </c>
      <c r="X51" s="89"/>
      <c r="Y51" s="89"/>
      <c r="Z51" s="89"/>
      <c r="AA51" s="89"/>
      <c r="AB51" s="89"/>
      <c r="AC51" s="89"/>
    </row>
    <row r="52" spans="1:29" ht="14">
      <c r="A52" s="165" t="s">
        <v>360</v>
      </c>
      <c r="B52" s="166">
        <v>0.247238493586022</v>
      </c>
      <c r="C52" s="166">
        <v>0.0753327987526056</v>
      </c>
      <c r="D52" s="166">
        <v>0.203707007079903</v>
      </c>
      <c r="E52" s="166">
        <v>0.0754411900725287</v>
      </c>
      <c r="F52" s="166"/>
      <c r="G52" s="166"/>
      <c r="H52" s="166"/>
      <c r="I52" s="166"/>
      <c r="J52" s="166"/>
      <c r="K52" s="166"/>
      <c r="L52" s="166"/>
      <c r="M52" s="166"/>
      <c r="N52" s="166"/>
      <c r="O52" s="166"/>
      <c r="P52" s="166"/>
      <c r="Q52" s="166"/>
      <c r="U52" s="27" t="s">
        <v>358</v>
      </c>
      <c r="V52" s="89">
        <f t="shared" si="0"/>
        <v>-0.07276890578612939</v>
      </c>
      <c r="W52" s="89">
        <f t="shared" si="1"/>
        <v>-0.1175507539848017</v>
      </c>
      <c r="X52" s="89"/>
      <c r="Y52" s="89"/>
      <c r="Z52" s="89"/>
      <c r="AA52" s="89"/>
      <c r="AB52" s="89"/>
      <c r="AC52" s="89"/>
    </row>
    <row r="53" spans="1:29" ht="14">
      <c r="A53" s="165" t="s">
        <v>361</v>
      </c>
      <c r="B53" s="166">
        <v>-0.118080915212621</v>
      </c>
      <c r="C53" s="166">
        <v>0.138228926197979</v>
      </c>
      <c r="D53" s="166">
        <v>-0.18137033357309</v>
      </c>
      <c r="E53" s="166">
        <v>0.142799819938681</v>
      </c>
      <c r="F53" s="166"/>
      <c r="G53" s="166"/>
      <c r="H53" s="166"/>
      <c r="I53" s="166"/>
      <c r="J53" s="166"/>
      <c r="K53" s="166"/>
      <c r="L53" s="166"/>
      <c r="M53" s="166"/>
      <c r="N53" s="166"/>
      <c r="O53" s="166"/>
      <c r="P53" s="166"/>
      <c r="Q53" s="166"/>
      <c r="U53" s="27" t="s">
        <v>359</v>
      </c>
      <c r="V53" s="89">
        <f t="shared" si="0"/>
        <v>-0.032089944074917595</v>
      </c>
      <c r="W53" s="89">
        <f t="shared" si="1"/>
        <v>-0.0800078549666401</v>
      </c>
      <c r="X53" s="89"/>
      <c r="Y53" s="89"/>
      <c r="Z53" s="89"/>
      <c r="AA53" s="89"/>
      <c r="AB53" s="89"/>
      <c r="AC53" s="89"/>
    </row>
    <row r="54" spans="1:29" ht="14">
      <c r="A54" s="165" t="s">
        <v>362</v>
      </c>
      <c r="B54" s="166">
        <v>-0.253151986248771</v>
      </c>
      <c r="C54" s="166">
        <v>0.126061514892036</v>
      </c>
      <c r="D54" s="166">
        <v>-0.248126396823704</v>
      </c>
      <c r="E54" s="166">
        <v>0.136445130025135</v>
      </c>
      <c r="F54" s="166"/>
      <c r="G54" s="166"/>
      <c r="H54" s="166"/>
      <c r="I54" s="166"/>
      <c r="J54" s="166"/>
      <c r="K54" s="166"/>
      <c r="L54" s="166"/>
      <c r="M54" s="166"/>
      <c r="N54" s="166"/>
      <c r="O54" s="166"/>
      <c r="P54" s="166"/>
      <c r="Q54" s="166"/>
      <c r="U54" s="27" t="s">
        <v>360</v>
      </c>
      <c r="V54" s="89">
        <f t="shared" si="0"/>
        <v>0.19155736162329112</v>
      </c>
      <c r="W54" s="89">
        <f t="shared" si="1"/>
        <v>0.1336524268666554</v>
      </c>
      <c r="X54" s="89"/>
      <c r="Y54" s="89"/>
      <c r="Z54" s="89"/>
      <c r="AA54" s="89"/>
      <c r="AB54" s="89"/>
      <c r="AC54" s="89"/>
    </row>
    <row r="55" spans="1:29" ht="14">
      <c r="A55" s="165" t="s">
        <v>363</v>
      </c>
      <c r="B55" s="166">
        <v>0.00485685374165791</v>
      </c>
      <c r="C55" s="166">
        <v>0.0757251630348032</v>
      </c>
      <c r="D55" s="166">
        <v>-0.026519038739826</v>
      </c>
      <c r="E55" s="166">
        <v>0.0796230761972777</v>
      </c>
      <c r="F55" s="166"/>
      <c r="G55" s="166"/>
      <c r="H55" s="166"/>
      <c r="I55" s="166"/>
      <c r="J55" s="166"/>
      <c r="K55" s="166"/>
      <c r="L55" s="166"/>
      <c r="M55" s="166"/>
      <c r="N55" s="166"/>
      <c r="O55" s="166"/>
      <c r="P55" s="166"/>
      <c r="Q55" s="166"/>
      <c r="U55" s="27" t="s">
        <v>361</v>
      </c>
      <c r="V55" s="89">
        <f t="shared" si="0"/>
        <v>-0.1737620471753519</v>
      </c>
      <c r="W55" s="89">
        <f t="shared" si="1"/>
        <v>-0.2514249137863376</v>
      </c>
      <c r="X55" s="89"/>
      <c r="Y55" s="89"/>
      <c r="Z55" s="89"/>
      <c r="AA55" s="89"/>
      <c r="AB55" s="89"/>
      <c r="AC55" s="89"/>
    </row>
    <row r="56" spans="1:29" ht="14">
      <c r="A56" s="165" t="s">
        <v>364</v>
      </c>
      <c r="B56" s="166">
        <v>-0.432398442783426</v>
      </c>
      <c r="C56" s="166">
        <v>0.315521149138438</v>
      </c>
      <c r="D56" s="166">
        <v>-0.425104678877262</v>
      </c>
      <c r="E56" s="166">
        <v>0.314895073120202</v>
      </c>
      <c r="F56" s="166"/>
      <c r="G56" s="166"/>
      <c r="H56" s="166"/>
      <c r="I56" s="166"/>
      <c r="J56" s="166"/>
      <c r="K56" s="166"/>
      <c r="L56" s="166"/>
      <c r="M56" s="166"/>
      <c r="N56" s="166"/>
      <c r="O56" s="166"/>
      <c r="P56" s="166"/>
      <c r="Q56" s="166"/>
      <c r="U56" s="27" t="s">
        <v>362</v>
      </c>
      <c r="V56" s="89">
        <f t="shared" si="0"/>
        <v>-0.3088331182115019</v>
      </c>
      <c r="W56" s="89">
        <f t="shared" si="1"/>
        <v>-0.3181809770369516</v>
      </c>
      <c r="X56" s="89"/>
      <c r="Y56" s="89"/>
      <c r="Z56" s="89"/>
      <c r="AA56" s="89"/>
      <c r="AB56" s="89"/>
      <c r="AC56" s="89"/>
    </row>
    <row r="57" spans="1:29" ht="14">
      <c r="A57" s="165" t="s">
        <v>365</v>
      </c>
      <c r="B57" s="166">
        <v>-0.0556811319627309</v>
      </c>
      <c r="C57" s="166">
        <v>0.708128272613155</v>
      </c>
      <c r="D57" s="166">
        <v>-0.0700545802132476</v>
      </c>
      <c r="E57" s="166">
        <v>0.678315642343327</v>
      </c>
      <c r="F57" s="166"/>
      <c r="G57" s="166"/>
      <c r="H57" s="166"/>
      <c r="I57" s="166"/>
      <c r="J57" s="166"/>
      <c r="K57" s="166"/>
      <c r="L57" s="166"/>
      <c r="M57" s="166"/>
      <c r="N57" s="166"/>
      <c r="O57" s="166"/>
      <c r="P57" s="166"/>
      <c r="Q57" s="166"/>
      <c r="U57" s="27" t="s">
        <v>363</v>
      </c>
      <c r="V57" s="89">
        <f t="shared" si="0"/>
        <v>-0.05082427822107299</v>
      </c>
      <c r="W57" s="89">
        <f t="shared" si="1"/>
        <v>-0.0965736189530736</v>
      </c>
      <c r="X57" s="89"/>
      <c r="Y57" s="89"/>
      <c r="Z57" s="89"/>
      <c r="AA57" s="89"/>
      <c r="AB57" s="89"/>
      <c r="AC57" s="89"/>
    </row>
    <row r="58" spans="1:29" ht="14">
      <c r="A58" s="165" t="s">
        <v>342</v>
      </c>
      <c r="B58" s="166" t="s">
        <v>342</v>
      </c>
      <c r="C58" s="166" t="s">
        <v>342</v>
      </c>
      <c r="D58" s="166" t="s">
        <v>342</v>
      </c>
      <c r="E58" s="166" t="s">
        <v>342</v>
      </c>
      <c r="F58" s="166"/>
      <c r="G58" s="166"/>
      <c r="H58" s="166"/>
      <c r="I58" s="166"/>
      <c r="J58" s="166"/>
      <c r="K58" s="166"/>
      <c r="L58" s="166"/>
      <c r="M58" s="166"/>
      <c r="N58" s="166"/>
      <c r="O58" s="166"/>
      <c r="P58" s="166"/>
      <c r="Q58" s="166"/>
      <c r="U58" s="27" t="s">
        <v>364</v>
      </c>
      <c r="V58" s="89">
        <f t="shared" si="0"/>
        <v>-0.4880795747461569</v>
      </c>
      <c r="W58" s="89">
        <f t="shared" si="1"/>
        <v>-0.4951592590905096</v>
      </c>
      <c r="X58" s="89"/>
      <c r="Y58" s="89"/>
      <c r="Z58" s="89"/>
      <c r="AA58" s="89"/>
      <c r="AB58" s="89"/>
      <c r="AC58" s="89"/>
    </row>
    <row r="59" spans="1:17" ht="14">
      <c r="A59" s="165" t="s">
        <v>367</v>
      </c>
      <c r="B59" s="166" t="s">
        <v>368</v>
      </c>
      <c r="C59" s="166" t="s">
        <v>342</v>
      </c>
      <c r="D59" s="166" t="s">
        <v>368</v>
      </c>
      <c r="E59" s="166" t="s">
        <v>342</v>
      </c>
      <c r="F59" s="166"/>
      <c r="G59" s="166"/>
      <c r="H59" s="166"/>
      <c r="I59" s="166"/>
      <c r="J59" s="166"/>
      <c r="K59" s="166"/>
      <c r="L59" s="166"/>
      <c r="M59" s="166"/>
      <c r="N59" s="166"/>
      <c r="O59" s="166"/>
      <c r="P59" s="166"/>
      <c r="Q59" s="166"/>
    </row>
    <row r="60" spans="1:17" ht="14">
      <c r="A60" s="284" t="s">
        <v>369</v>
      </c>
      <c r="B60" s="285">
        <v>0.394694106616954</v>
      </c>
      <c r="C60" s="285"/>
      <c r="D60" s="285">
        <v>0.402423253453179</v>
      </c>
      <c r="E60" s="285" t="s">
        <v>342</v>
      </c>
      <c r="F60" s="285"/>
      <c r="G60" s="285"/>
      <c r="H60" s="285"/>
      <c r="I60" s="285"/>
      <c r="J60" s="285"/>
      <c r="K60" s="285"/>
      <c r="L60" s="285"/>
      <c r="M60" s="285"/>
      <c r="N60" s="285"/>
      <c r="O60" s="285"/>
      <c r="P60" s="285"/>
      <c r="Q60" s="285"/>
    </row>
    <row r="61" spans="1:1" ht="14">
      <c r="A61" s="165" t="s">
        <v>370</v>
      </c>
    </row>
    <row r="62" spans="1:1" ht="14">
      <c r="A62" s="165" t="s">
        <v>371</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7D42B0C-7CEB-4F06-8DF4-EC9B25B19BFC}">
  <sheetPr codeName="Sheet25">
    <tabColor theme="9" tint="-0.499969989061356"/>
  </sheetPr>
  <dimension ref="B5:J24"/>
  <sheetViews>
    <sheetView zoomScale="70" zoomScaleNormal="70" workbookViewId="0" topLeftCell="A1">
      <selection pane="topLeft" activeCell="F14" sqref="F14"/>
    </sheetView>
  </sheetViews>
  <sheetFormatPr defaultColWidth="8.83428571428571" defaultRowHeight="15"/>
  <cols>
    <col min="2" max="2" width="59.2857142857143" customWidth="1"/>
    <col min="3" max="3" width="12.5714285714286" customWidth="1"/>
  </cols>
  <sheetData>
    <row r="1" ht="10.5" customHeight="1"/>
    <row r="2" ht="6.5" customHeight="1"/>
    <row r="3" ht="0.5" customHeight="1"/>
    <row r="4" ht="6.5" customHeight="1" thickBot="1"/>
    <row r="5" spans="2:6" ht="22" thickBot="1">
      <c r="B5" s="277" t="s">
        <v>77</v>
      </c>
      <c r="C5" s="336" t="s">
        <v>78</v>
      </c>
      <c r="D5" s="337"/>
      <c r="E5" s="337"/>
      <c r="F5" s="338"/>
    </row>
    <row r="6" ht="16" thickBot="1"/>
    <row r="7" spans="2:6" ht="26" customHeight="1" thickBot="1">
      <c r="B7" s="315" t="s">
        <v>79</v>
      </c>
      <c r="C7" s="336" t="s">
        <v>80</v>
      </c>
      <c r="D7" s="337"/>
      <c r="E7" s="337"/>
      <c r="F7" s="338"/>
    </row>
    <row r="8" ht="5.5" customHeight="1"/>
    <row r="9" ht="4" customHeight="1"/>
    <row r="10" spans="2:3" ht="6" customHeight="1" thickBot="1">
      <c r="B10" s="124"/>
      <c r="C10" s="137"/>
    </row>
    <row r="11" spans="2:10" ht="42.5" customHeight="1" thickBot="1">
      <c r="B11" s="146" t="s">
        <v>475</v>
      </c>
      <c r="C11" s="280">
        <f ca="1">INDEX(INDIRECT("'regional_scores_"&amp;$J$11&amp;"'!$B$4:$M$5"),2,MATCH(SUMPRODUCT((INDIRECT("'BTS'!$C$3:$C$14")=$B$5)*(INDIRECT("'BTS'!$A$3:$A$14"))),INDIRECT("'regional_scores_"&amp;$J$11&amp;"'!$B$3:$M$3"),0))</f>
        <v>0.6620131134986877</v>
      </c>
      <c r="J11" s="123" t="str">
        <f>VLOOKUP($B$7,BTS!$H$2:$I$16,2,FALSE)</f>
        <v>cred_adult</v>
      </c>
    </row>
    <row r="12" spans="2:10" ht="45" customHeight="1" thickBot="1">
      <c r="B12" s="144" t="str">
        <f>B7&amp;" - 2024"</f>
        <v>Adult - Credential Attainment 4th Quarter After Exit - 2024</v>
      </c>
      <c r="C12" s="280">
        <f ca="1">INDEX(INDIRECT("'regional_scores_"&amp;$J$11&amp;"'!$B$9:$M$12"),1,MATCH(SUMPRODUCT((INDIRECT("'BTS'!$C$3:$C$14")=$B$5)*(INDIRECT("'BTS'!$A$3:$A$14"))),INDIRECT("'regional_scores_"&amp;$J$11&amp;"'!$B$8:$M$8"),0))</f>
        <v>0.7805059523809523</v>
      </c>
      <c r="J12" s="123" t="str">
        <f>MID($J$11,SEARCH("_",$J$11)+1,LEN($J$11))</f>
        <v>adult</v>
      </c>
    </row>
    <row r="13" spans="2:3" ht="42" customHeight="1" thickBot="1">
      <c r="B13" s="144" t="s">
        <v>476</v>
      </c>
      <c r="C13" s="280">
        <f ca="1">INDEX(INDIRECT("'regional_scores_"&amp;$J$11&amp;"'!$B$9:$M$12"),2,MATCH(SUMPRODUCT((INDIRECT("'BTS'!$C$3:$C$14")=$B$5)*(INDIRECT("'BTS'!$A$3:$A$14"))),INDIRECT("'regional_scores_"&amp;$J$11&amp;"'!$B$8:$M$8"),0))</f>
        <v>0.9897332787513733</v>
      </c>
    </row>
    <row r="14" spans="2:3" ht="37" customHeight="1" thickBot="1">
      <c r="B14" s="148" t="s">
        <v>81</v>
      </c>
      <c r="C14" s="281">
        <f ca="1">INDEX(INDIRECT("'regional_scores_"&amp;$J$11&amp;"'!$B$9:$M$12"),3,MATCH(SUMPRODUCT((INDIRECT("'BTS'!$C$3:$C$14")=$B$5)*(INDIRECT("'BTS'!$A$3:$A$14"))),INDIRECT("'regional_scores_"&amp;$J$11&amp;"'!$B$8:$M$8"),0))</f>
        <v>0.32772016525268555</v>
      </c>
    </row>
    <row r="15" spans="2:3" ht="37.5" customHeight="1" thickBot="1">
      <c r="B15" s="148" t="s">
        <v>82</v>
      </c>
      <c r="C15" s="300">
        <f ca="1">INDEX(INDIRECT("'regional_scores_"&amp;$J$11&amp;"'!$B$9:$M$12"),4,MATCH(SUMPRODUCT((INDIRECT("'BTS'!$C$3:$C$14")=$B$5)*(INDIRECT("'BTS'!$A$3:$A$14"))),INDIRECT("'regional_scores_"&amp;$J$11&amp;"'!$B$8:$M$8"),0))</f>
        <v>0.7886022925376892</v>
      </c>
    </row>
    <row r="16" spans="2:2" ht="15">
      <c r="B16" s="88" t="s">
        <v>83</v>
      </c>
    </row>
    <row r="18" spans="2:2" ht="15">
      <c r="B18" s="88" t="str">
        <f>B5&amp;" - "&amp;B7</f>
        <v>R03-NorthEast - Adult - Credential Attainment 4th Quarter After Exit</v>
      </c>
    </row>
    <row r="20" spans="2:6" ht="15">
      <c r="B20" s="88" t="str">
        <f ca="1">IF(LEFT(J11,FIND("_",J11)-1)&lt;&gt;"me","Adjusted factor: "&amp;ROUND(C14*100,2)&amp;"%","Adjusted Factor: "&amp;ROUND(C14,0))</f>
        <v>Adjusted factor: 32.77%</v>
      </c>
      <c r="D20" s="123"/>
      <c r="E20" s="123"/>
      <c r="F20" s="123"/>
    </row>
    <row r="21" spans="3:6" ht="15">
      <c r="C21" s="123"/>
      <c r="D21" s="168"/>
      <c r="E21" s="168"/>
      <c r="F21" s="168"/>
    </row>
    <row r="22" spans="2:6" ht="15">
      <c r="B22" s="88" t="str">
        <f ca="1">"Indicator Score: "&amp;ROUND(C15*100,1)&amp;"%"</f>
        <v>Indicator Score: 78.9%</v>
      </c>
      <c r="C22" s="168"/>
      <c r="D22" s="168"/>
      <c r="E22" s="168"/>
      <c r="F22" s="168"/>
    </row>
    <row r="23" spans="3:3" ht="15">
      <c r="C23" s="168"/>
    </row>
    <row r="24" spans="3:3" ht="15">
      <c r="C24" s="168"/>
    </row>
  </sheetData>
  <mergeCells count="2">
    <mergeCell ref="C5:F5"/>
    <mergeCell ref="C7:F7"/>
  </mergeCells>
  <dataValidations count="2">
    <dataValidation type="list" showInputMessage="1" showErrorMessage="1" sqref="B5">
      <formula1>BTS!$C$3:$C$14</formula1>
    </dataValidation>
    <dataValidation type="list" allowBlank="1" showInputMessage="1" showErrorMessage="1" sqref="B7">
      <formula1>BTS!$H$2:$H$16</formula1>
    </dataValidation>
  </dataValidations>
  <pageMargins left="0.7" right="0.7" top="0.75" bottom="0.75" header="0.3" footer="0.3"/>
  <pageSetup orientation="portrait" paperSize="1" r:id="rId2"/>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DABAA24-9FB2-4274-95D8-5955B3E8AE22}">
  <dimension ref="A1:AD62"/>
  <sheetViews>
    <sheetView workbookViewId="0" topLeftCell="A1">
      <selection pane="topLeft" activeCell="K9" sqref="K8:L9"/>
    </sheetView>
  </sheetViews>
  <sheetFormatPr defaultColWidth="8.83428571428571" defaultRowHeight="15"/>
  <cols>
    <col min="2" max="2" width="10.8571428571429" bestFit="1" customWidth="1"/>
    <col min="4" max="4" width="14.5714285714286" bestFit="1" customWidth="1"/>
    <col min="14" max="16" width="10.1428571428571" bestFit="1" customWidth="1"/>
    <col min="18" max="18" width="20.7142857142857" bestFit="1" customWidth="1"/>
  </cols>
  <sheetData>
    <row r="1" spans="1:30" ht="15">
      <c r="A1" s="93"/>
      <c r="B1" s="94"/>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row>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SUM(E11:E49)+$B51</f>
        <v>2.92875403361586</v>
      </c>
      <c r="F6" s="101">
        <f>SUM(F11:F49)+$B52</f>
        <v>-0.12400566854332595</v>
      </c>
      <c r="G6" s="101">
        <f>SUM(G11:G49)+$B53</f>
        <v>1.3547073051727878</v>
      </c>
      <c r="H6" s="101">
        <f>SUM(H11:H49)+$B54</f>
        <v>1.4848686587751718</v>
      </c>
      <c r="I6" s="101">
        <f>SUM(I11:I49)+$B55</f>
        <v>3.9613271665993555</v>
      </c>
      <c r="J6" s="101">
        <f>SUM(J11:J49)+$B56</f>
        <v>2.4759976521402667</v>
      </c>
      <c r="K6" s="101">
        <f>SUM(K11:K49)+$B57</f>
        <v>3.057676275882672</v>
      </c>
      <c r="L6" s="101">
        <f>SUM(L11:L49)+$B58</f>
        <v>3.1308296567771237</v>
      </c>
      <c r="M6" s="101">
        <f>SUM(M11:M49)+$B59</f>
        <v>1.3446369266387244</v>
      </c>
      <c r="N6" s="101">
        <f>SUM(N11:N49)+$B60</f>
        <v>3.0020000929510484</v>
      </c>
      <c r="O6" s="101">
        <f>SUM(O11:O49)+$B61</f>
        <v>1.7160722354454894</v>
      </c>
      <c r="P6" s="101">
        <f>SUM(P11:P49)+$B62</f>
        <v>2.99850439185885</v>
      </c>
      <c r="Q6" s="93"/>
      <c r="R6" s="100" t="s">
        <v>388</v>
      </c>
      <c r="S6" s="101">
        <f>SUM(S11:S49)+$B51</f>
        <v>2.924264907793024</v>
      </c>
      <c r="T6" s="101">
        <f>SUM(T11:T49)+$B52</f>
        <v>0.014659315576501797</v>
      </c>
      <c r="U6" s="101">
        <f>SUM(U11:U49)+$B53</f>
        <v>1.4733084795265619</v>
      </c>
      <c r="V6" s="101">
        <f>SUM(V11:V49)+$B54</f>
        <v>1.5649024313151525</v>
      </c>
      <c r="W6" s="101">
        <f>SUM(W11:W49)+$B55</f>
        <v>3.740566726567227</v>
      </c>
      <c r="X6" s="101">
        <f>SUM(X11:X49)+$B56</f>
        <v>2.3673911477585534</v>
      </c>
      <c r="Y6" s="101">
        <f>SUM(Y11:Y49)+$B57</f>
        <v>3.064019017014287</v>
      </c>
      <c r="Z6" s="101">
        <f>SUM(Z11:Z49)+$B58</f>
        <v>2.913434969326989</v>
      </c>
      <c r="AA6" s="101">
        <f>SUM(AA11:AA49)+$B59</f>
        <v>1.170722225844436</v>
      </c>
      <c r="AB6" s="101">
        <f>SUM(AB11:AB49)+$B60</f>
        <v>2.8293193550888756</v>
      </c>
      <c r="AC6" s="101">
        <f>SUM(AC11:AC49)+$B61</f>
        <v>1.7264062699035438</v>
      </c>
      <c r="AD6" s="101">
        <f>SUM(AD11:AD49)+$B62</f>
        <v>2.663038551272228</v>
      </c>
    </row>
    <row r="7" spans="1:30" ht="55.5" customHeight="1">
      <c r="A7" s="93"/>
      <c r="B7" s="94"/>
      <c r="C7" s="93"/>
      <c r="D7" s="100" t="s">
        <v>389</v>
      </c>
      <c r="E7" s="96">
        <f>E6-Transpose_Avg_cred_youth!B4</f>
        <v>2.3341049163236978</v>
      </c>
      <c r="F7" s="96">
        <f>F6-Transpose_Avg_cred_youth!C4</f>
        <v>-0.716219695857841</v>
      </c>
      <c r="G7" s="96">
        <f>G6-Transpose_Avg_cred_youth!D4</f>
        <v>0.6423242861209228</v>
      </c>
      <c r="H7" s="96">
        <f>H6-Transpose_Avg_cred_youth!E4</f>
        <v>0.7675647820465388</v>
      </c>
      <c r="I7" s="96">
        <f>I6-Transpose_Avg_cred_youth!F4</f>
        <v>3.2775328408176034</v>
      </c>
      <c r="J7" s="96">
        <f>J6-Transpose_Avg_cred_youth!G4</f>
        <v>1.9340386688958697</v>
      </c>
      <c r="K7" s="96">
        <f>K6-Transpose_Avg_cred_youth!H4</f>
        <v>2.34236246391883</v>
      </c>
      <c r="L7" s="96">
        <f>L6-Transpose_Avg_cred_youth!I4</f>
        <v>2.4585031067425067</v>
      </c>
      <c r="M7" s="96">
        <f>M6-Transpose_Avg_cred_youth!J4</f>
        <v>0.6585957664554074</v>
      </c>
      <c r="N7" s="96">
        <f>N6-Transpose_Avg_cred_youth!K4</f>
        <v>2.2360408106874186</v>
      </c>
      <c r="O7" s="96">
        <f>O6-Transpose_Avg_cred_youth!L4</f>
        <v>1.0406598498380153</v>
      </c>
      <c r="P7" s="96">
        <f>P6-Transpose_Avg_cred_youth!M4</f>
        <v>2.397563502241847</v>
      </c>
      <c r="Q7" s="93"/>
      <c r="R7" s="98" t="s">
        <v>390</v>
      </c>
      <c r="S7" s="96">
        <f t="shared" si="0" ref="S7:AD7">S6-E6</f>
        <v>-0.004489125822836115</v>
      </c>
      <c r="T7" s="96">
        <f t="shared" si="0"/>
        <v>0.13866498411982775</v>
      </c>
      <c r="U7" s="96">
        <f t="shared" si="0"/>
        <v>0.11860117435377404</v>
      </c>
      <c r="V7" s="96">
        <f t="shared" si="0"/>
        <v>0.08003377253998067</v>
      </c>
      <c r="W7" s="96">
        <f t="shared" si="0"/>
        <v>-0.22076044003212836</v>
      </c>
      <c r="X7" s="96">
        <f t="shared" si="0"/>
        <v>-0.10860650438171326</v>
      </c>
      <c r="Y7" s="96">
        <f t="shared" si="0"/>
        <v>0.006342741131614815</v>
      </c>
      <c r="Z7" s="96">
        <f t="shared" si="0"/>
        <v>-0.21739468745013468</v>
      </c>
      <c r="AA7" s="96">
        <f t="shared" si="0"/>
        <v>-0.17391470079428828</v>
      </c>
      <c r="AB7" s="96">
        <f t="shared" si="0"/>
        <v>-0.17268073786217286</v>
      </c>
      <c r="AC7" s="96">
        <f t="shared" si="0"/>
        <v>0.010334034458054475</v>
      </c>
      <c r="AD7" s="96">
        <f t="shared" si="0"/>
        <v>-0.33546584058662177</v>
      </c>
    </row>
    <row r="8" spans="1:30" ht="48" customHeight="1">
      <c r="A8" s="287" t="s">
        <v>342</v>
      </c>
      <c r="B8" s="288" t="s">
        <v>114</v>
      </c>
      <c r="C8" s="93"/>
      <c r="D8" s="98" t="s">
        <v>391</v>
      </c>
      <c r="E8" s="99">
        <f>SQRT((E7^2+F7^2+G7^2+H7^2+I7^2+J7^2+K7^2+L7^2+M7^2+N7^2+O7^2+P7^2)/12)</f>
        <v>1.9416764597245304</v>
      </c>
      <c r="F8" s="93"/>
      <c r="G8" s="93"/>
      <c r="H8" s="93"/>
      <c r="I8" s="93"/>
      <c r="J8" s="93"/>
      <c r="K8" s="93"/>
      <c r="L8" s="93"/>
      <c r="M8" s="93"/>
      <c r="N8" s="93"/>
      <c r="O8" s="93"/>
      <c r="P8" s="93"/>
      <c r="Q8" s="93"/>
      <c r="R8" s="98" t="s">
        <v>392</v>
      </c>
      <c r="S8" s="97">
        <f>S6/Transpose_Avg_cred_youth!P4</f>
        <v>4.725735187066774</v>
      </c>
      <c r="T8" s="97">
        <f>T6/Transpose_Avg_cred_youth!Q4</f>
        <v>0.028782708051250633</v>
      </c>
      <c r="U8" s="97">
        <f>U6/Transpose_Avg_cred_youth!R4</f>
        <v>1.6508956693559376</v>
      </c>
      <c r="V8" s="97">
        <f>V6/Transpose_Avg_cred_youth!S4</f>
        <v>2.3860462895052454</v>
      </c>
      <c r="W8" s="97">
        <f>W6/Transpose_Avg_cred_youth!T4</f>
        <v>5.895842709736187</v>
      </c>
      <c r="X8" s="97">
        <f>X6/Transpose_Avg_cred_youth!U4</f>
        <v>3.768500194391168</v>
      </c>
      <c r="Y8" s="97">
        <f>Y6/Transpose_Avg_cred_youth!V4</f>
        <v>4.151251571438712</v>
      </c>
      <c r="Z8" s="97">
        <f>Z6/Transpose_Avg_cred_youth!W4</f>
        <v>4.188166641588139</v>
      </c>
      <c r="AA8" s="97">
        <f>AA6/Transpose_Avg_cred_youth!X4</f>
        <v>1.6463281300937385</v>
      </c>
      <c r="AB8" s="97">
        <f>AB6/Transpose_Avg_cred_youth!Y4</f>
        <v>4.629795308327251</v>
      </c>
      <c r="AC8" s="97">
        <f>AC6/Transpose_Avg_cred_youth!Z4</f>
        <v>2.383740874762216</v>
      </c>
      <c r="AD8" s="97">
        <f>AD6/Transpose_Avg_cred_youth!AA4</f>
        <v>3.691652967995863</v>
      </c>
    </row>
    <row r="9" spans="1:30" ht="15">
      <c r="A9" s="27" t="s">
        <v>347</v>
      </c>
      <c r="B9" s="95"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7" t="s">
        <v>342</v>
      </c>
      <c r="B10" s="289" t="s">
        <v>342</v>
      </c>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row>
    <row r="11" spans="1:30" ht="15">
      <c r="A11" s="27" t="s">
        <v>236</v>
      </c>
      <c r="B11" s="95">
        <v>-0.00252</v>
      </c>
      <c r="C11" s="27"/>
      <c r="D11" s="93"/>
      <c r="E11" s="96">
        <f>$B11*VLOOKUP($A11,Transpose_Avg_cred_youth!$A:$M,2,FALSE)</f>
        <v>-0.0013350280501684452</v>
      </c>
      <c r="F11" s="96">
        <f>$B11*VLOOKUP($A11,Transpose_Avg_cred_youth!$A:$M,3,FALSE)</f>
        <v>-0.0015145294592916658</v>
      </c>
      <c r="G11" s="96">
        <f>$B11*VLOOKUP($A11,Transpose_Avg_cred_youth!$A:$M,4,FALSE)</f>
        <v>-0.0013397392122163688</v>
      </c>
      <c r="H11" s="96">
        <f>$B11*VLOOKUP($A11,Transpose_Avg_cred_youth!$A:$M,5,FALSE)</f>
        <v>-0.0013435024125266</v>
      </c>
      <c r="I11" s="96">
        <f>$B11*VLOOKUP($A11,Transpose_Avg_cred_youth!$A:$M,6,FALSE)</f>
        <v>-0.0014666611544266325</v>
      </c>
      <c r="J11" s="96">
        <f>$B11*VLOOKUP($A11,Transpose_Avg_cred_youth!$A:$M,7,FALSE)</f>
        <v>-0.0012058212429896446</v>
      </c>
      <c r="K11" s="96">
        <f>$B11*VLOOKUP($A11,Transpose_Avg_cred_youth!$A:$M,8,FALSE)</f>
        <v>-0.0016101082300563918</v>
      </c>
      <c r="L11" s="96">
        <f>$B11*VLOOKUP($A11,Transpose_Avg_cred_youth!$A:$M,9,FALSE)</f>
        <v>-0.00142449756876755</v>
      </c>
      <c r="M11" s="96">
        <f>$B11*VLOOKUP($A11,Transpose_Avg_cred_youth!$A:$M,10,FALSE)</f>
        <v>-0.0014897943147538738</v>
      </c>
      <c r="N11" s="96">
        <f>$B11*VLOOKUP($A11,Transpose_Avg_cred_youth!$A:$M,11,FALSE)</f>
        <v>-9.174782608695648E-4</v>
      </c>
      <c r="O11" s="96">
        <f>$B11*VLOOKUP($A11,Transpose_Avg_cred_youth!$A:$M,12,FALSE)</f>
        <v>-0.0013583458869343523</v>
      </c>
      <c r="P11" s="96">
        <f>$B11*VLOOKUP($A11,Transpose_Avg_cred_youth!$A:$M,13,FALSE)</f>
        <v>-0.0013952574961651923</v>
      </c>
      <c r="Q11" s="96"/>
      <c r="R11" s="96"/>
      <c r="S11" s="96">
        <f>$B11*VLOOKUP($A11,Transpose_Avg_cred_youth!$O:$AA,2,FALSE)</f>
        <v>-0.0013594770246255408</v>
      </c>
      <c r="T11" s="96">
        <f>$B11*VLOOKUP($A11,Transpose_Avg_cred_youth!$O:$AA,3,FALSE)</f>
        <v>-0.0012223496107572548</v>
      </c>
      <c r="U11" s="96">
        <f>$B11*VLOOKUP($A11,Transpose_Avg_cred_youth!$O:$AA,4,FALSE)</f>
        <v>-0.001642461538461539</v>
      </c>
      <c r="V11" s="96">
        <f>$B11*VLOOKUP($A11,Transpose_Avg_cred_youth!$O:$AA,5,FALSE)</f>
        <v>-0.0014658378378378386</v>
      </c>
      <c r="W11" s="96">
        <f>$B11*VLOOKUP($A11,Transpose_Avg_cred_youth!$O:$AA,6,FALSE)</f>
        <v>-0.001639749467923381</v>
      </c>
      <c r="X11" s="96">
        <f>$B11*VLOOKUP($A11,Transpose_Avg_cred_youth!$O:$AA,7,FALSE)</f>
        <v>-0.0012923076923076929</v>
      </c>
      <c r="Y11" s="96">
        <f>$B11*VLOOKUP($A11,Transpose_Avg_cred_youth!$O:$AA,8,FALSE)</f>
        <v>-8.999999999999997E-4</v>
      </c>
      <c r="Z11" s="96">
        <f>$B11*VLOOKUP($A11,Transpose_Avg_cred_youth!$O:$AA,9,FALSE)</f>
        <v>-0.001307000000000001</v>
      </c>
      <c r="AA11" s="96">
        <f>$B11*VLOOKUP($A11,Transpose_Avg_cred_youth!$O:$AA,10,FALSE)</f>
        <v>-0.0014560000000000005</v>
      </c>
      <c r="AB11" s="96">
        <f>$B11*VLOOKUP($A11,Transpose_Avg_cred_youth!$O:$AA,11,FALSE)</f>
        <v>-7.700000000000013E-4</v>
      </c>
      <c r="AC11" s="96">
        <f>$B11*VLOOKUP($A11,Transpose_Avg_cred_youth!$O:$AA,12,FALSE)</f>
        <v>-0.0011765090909090913</v>
      </c>
      <c r="AD11" s="96">
        <f>$B11*VLOOKUP($A11,Transpose_Avg_cred_youth!$O:$AA,13,FALSE)</f>
        <v>-0.0017984615384615394</v>
      </c>
    </row>
    <row r="12" spans="1:30" ht="15">
      <c r="A12" s="27" t="s">
        <v>240</v>
      </c>
      <c r="B12" s="95">
        <v>-0.249</v>
      </c>
      <c r="C12" s="27"/>
      <c r="D12" s="93"/>
      <c r="E12" s="96">
        <f>$B12*VLOOKUP($A12,Transpose_Avg_cred_youth!$A:$M,2,FALSE)</f>
        <v>-0.14585624816178971</v>
      </c>
      <c r="F12" s="96">
        <f>$B12*VLOOKUP($A12,Transpose_Avg_cred_youth!$A:$M,3,FALSE)</f>
        <v>-0.16653247272791266</v>
      </c>
      <c r="G12" s="96">
        <f>$B12*VLOOKUP($A12,Transpose_Avg_cred_youth!$A:$M,4,FALSE)</f>
        <v>-0.21363082787568563</v>
      </c>
      <c r="H12" s="96">
        <f>$B12*VLOOKUP($A12,Transpose_Avg_cred_youth!$A:$M,5,FALSE)</f>
        <v>-0.1904188127850597</v>
      </c>
      <c r="I12" s="96">
        <f>$B12*VLOOKUP($A12,Transpose_Avg_cred_youth!$A:$M,6,FALSE)</f>
        <v>-0.1484226160333354</v>
      </c>
      <c r="J12" s="96">
        <f>$B12*VLOOKUP($A12,Transpose_Avg_cred_youth!$A:$M,7,FALSE)</f>
        <v>-0.20558525112671186</v>
      </c>
      <c r="K12" s="96">
        <f>$B12*VLOOKUP($A12,Transpose_Avg_cred_youth!$A:$M,8,FALSE)</f>
        <v>-0.17582296747299309</v>
      </c>
      <c r="L12" s="96">
        <f>$B12*VLOOKUP($A12,Transpose_Avg_cred_youth!$A:$M,9,FALSE)</f>
        <v>-0.1704010970243347</v>
      </c>
      <c r="M12" s="96">
        <f>$B12*VLOOKUP($A12,Transpose_Avg_cred_youth!$A:$M,10,FALSE)</f>
        <v>-0.17587008673175966</v>
      </c>
      <c r="N12" s="96">
        <f>$B12*VLOOKUP($A12,Transpose_Avg_cred_youth!$A:$M,11,FALSE)</f>
        <v>-0.09540274327122152</v>
      </c>
      <c r="O12" s="96">
        <f>$B12*VLOOKUP($A12,Transpose_Avg_cred_youth!$A:$M,12,FALSE)</f>
        <v>-0.1882737801538381</v>
      </c>
      <c r="P12" s="96">
        <f>$B12*VLOOKUP($A12,Transpose_Avg_cred_youth!$A:$M,13,FALSE)</f>
        <v>-0.1418871323502487</v>
      </c>
      <c r="Q12" s="96"/>
      <c r="R12" s="96"/>
      <c r="S12" s="96">
        <f>$B12*VLOOKUP($A12,Transpose_Avg_cred_youth!$O:$AA,2,FALSE)</f>
        <v>-0.14348527545062192</v>
      </c>
      <c r="T12" s="96">
        <f>$B12*VLOOKUP($A12,Transpose_Avg_cred_youth!$O:$AA,3,FALSE)</f>
        <v>-0.15740294206854719</v>
      </c>
      <c r="U12" s="96">
        <f>$B12*VLOOKUP($A12,Transpose_Avg_cred_youth!$O:$AA,4,FALSE)</f>
        <v>-0.249</v>
      </c>
      <c r="V12" s="96">
        <f>$B12*VLOOKUP($A12,Transpose_Avg_cred_youth!$O:$AA,5,FALSE)</f>
        <v>-0.1554567567567567</v>
      </c>
      <c r="W12" s="96">
        <f>$B12*VLOOKUP($A12,Transpose_Avg_cred_youth!$O:$AA,6,FALSE)</f>
        <v>-0.14958674369109148</v>
      </c>
      <c r="X12" s="96">
        <f>$B12*VLOOKUP($A12,Transpose_Avg_cred_youth!$O:$AA,7,FALSE)</f>
        <v>-0.13567307692307698</v>
      </c>
      <c r="Y12" s="96">
        <f>$B12*VLOOKUP($A12,Transpose_Avg_cred_youth!$O:$AA,8,FALSE)</f>
        <v>-0.18378571428571427</v>
      </c>
      <c r="Z12" s="96">
        <f>$B12*VLOOKUP($A12,Transpose_Avg_cred_youth!$O:$AA,9,FALSE)</f>
        <v>-0.1571071428571429</v>
      </c>
      <c r="AA12" s="96">
        <f>$B12*VLOOKUP($A12,Transpose_Avg_cred_youth!$O:$AA,10,FALSE)</f>
        <v>-0.17706666666666665</v>
      </c>
      <c r="AB12" s="96">
        <f>$B12*VLOOKUP($A12,Transpose_Avg_cred_youth!$O:$AA,11,FALSE)</f>
        <v>-0.06916666666666672</v>
      </c>
      <c r="AC12" s="96">
        <f>$B12*VLOOKUP($A12,Transpose_Avg_cred_youth!$O:$AA,12,FALSE)</f>
        <v>-0.19004484848484843</v>
      </c>
      <c r="AD12" s="96">
        <f>$B12*VLOOKUP($A12,Transpose_Avg_cred_youth!$O:$AA,13,FALSE)</f>
        <v>-0.12152051282051282</v>
      </c>
    </row>
    <row r="13" spans="1:30" ht="15">
      <c r="A13" s="27" t="s">
        <v>244</v>
      </c>
      <c r="B13" s="95">
        <v>-0.363</v>
      </c>
      <c r="C13" s="27"/>
      <c r="D13" s="93"/>
      <c r="E13" s="96">
        <f>$B13*VLOOKUP($A13,Transpose_Avg_cred_youth!$A:$M,2,FALSE)</f>
        <v>-0.14660729801503425</v>
      </c>
      <c r="F13" s="96">
        <f>$B13*VLOOKUP($A13,Transpose_Avg_cred_youth!$A:$M,3,FALSE)</f>
        <v>-0.11886868835933039</v>
      </c>
      <c r="G13" s="96">
        <f>$B13*VLOOKUP($A13,Transpose_Avg_cred_youth!$A:$M,4,FALSE)</f>
        <v>-0.05123874840887421</v>
      </c>
      <c r="H13" s="96">
        <f>$B13*VLOOKUP($A13,Transpose_Avg_cred_youth!$A:$M,5,FALSE)</f>
        <v>-0.08456716540256196</v>
      </c>
      <c r="I13" s="96">
        <f>$B13*VLOOKUP($A13,Transpose_Avg_cred_youth!$A:$M,6,FALSE)</f>
        <v>-0.14505381809650927</v>
      </c>
      <c r="J13" s="96">
        <f>$B13*VLOOKUP($A13,Transpose_Avg_cred_youth!$A:$M,7,FALSE)</f>
        <v>-0.06329138088756464</v>
      </c>
      <c r="K13" s="96">
        <f>$B13*VLOOKUP($A13,Transpose_Avg_cred_youth!$A:$M,8,FALSE)</f>
        <v>-0.10525350934554374</v>
      </c>
      <c r="L13" s="96">
        <f>$B13*VLOOKUP($A13,Transpose_Avg_cred_youth!$A:$M,9,FALSE)</f>
        <v>-0.11458394289223497</v>
      </c>
      <c r="M13" s="96">
        <f>$B13*VLOOKUP($A13,Transpose_Avg_cred_youth!$A:$M,10,FALSE)</f>
        <v>-0.10471303916331494</v>
      </c>
      <c r="N13" s="96">
        <f>$B13*VLOOKUP($A13,Transpose_Avg_cred_youth!$A:$M,11,FALSE)</f>
        <v>-0.2239188923395445</v>
      </c>
      <c r="O13" s="96">
        <f>$B13*VLOOKUP($A13,Transpose_Avg_cred_youth!$A:$M,12,FALSE)</f>
        <v>-0.08578951382439846</v>
      </c>
      <c r="P13" s="96">
        <f>$B13*VLOOKUP($A13,Transpose_Avg_cred_youth!$A:$M,13,FALSE)</f>
        <v>-0.1544719382470938</v>
      </c>
      <c r="Q13" s="96"/>
      <c r="R13" s="96"/>
      <c r="S13" s="96">
        <f>$B13*VLOOKUP($A13,Transpose_Avg_cred_youth!$O:$AA,2,FALSE)</f>
        <v>-0.13091621030234904</v>
      </c>
      <c r="T13" s="96">
        <f>$B13*VLOOKUP($A13,Transpose_Avg_cred_youth!$O:$AA,3,FALSE)</f>
        <v>-0.1296795571731877</v>
      </c>
      <c r="U13" s="96">
        <f>$B13*VLOOKUP($A13,Transpose_Avg_cred_youth!$O:$AA,4,FALSE)</f>
        <v>0</v>
      </c>
      <c r="V13" s="96">
        <f>$B13*VLOOKUP($A13,Transpose_Avg_cred_youth!$O:$AA,5,FALSE)</f>
        <v>-0.13637027027027038</v>
      </c>
      <c r="W13" s="96">
        <f>$B13*VLOOKUP($A13,Transpose_Avg_cred_youth!$O:$AA,6,FALSE)</f>
        <v>-0.14120468227424762</v>
      </c>
      <c r="X13" s="96">
        <f>$B13*VLOOKUP($A13,Transpose_Avg_cred_youth!$O:$AA,7,FALSE)</f>
        <v>-0.1652115384615384</v>
      </c>
      <c r="Y13" s="96">
        <f>$B13*VLOOKUP($A13,Transpose_Avg_cred_youth!$O:$AA,8,FALSE)</f>
        <v>-0.0950714285714286</v>
      </c>
      <c r="Z13" s="96">
        <f>$B13*VLOOKUP($A13,Transpose_Avg_cred_youth!$O:$AA,9,FALSE)</f>
        <v>-0.1339642857142857</v>
      </c>
      <c r="AA13" s="96">
        <f>$B13*VLOOKUP($A13,Transpose_Avg_cred_youth!$O:$AA,10,FALSE)</f>
        <v>-0.10486666666666669</v>
      </c>
      <c r="AB13" s="96">
        <f>$B13*VLOOKUP($A13,Transpose_Avg_cred_youth!$O:$AA,11,FALSE)</f>
        <v>-0.26216666666666655</v>
      </c>
      <c r="AC13" s="96">
        <f>$B13*VLOOKUP($A13,Transpose_Avg_cred_youth!$O:$AA,12,FALSE)</f>
        <v>-0.08411333333333343</v>
      </c>
      <c r="AD13" s="96">
        <f>$B13*VLOOKUP($A13,Transpose_Avg_cred_youth!$O:$AA,13,FALSE)</f>
        <v>-0.18398205128205136</v>
      </c>
    </row>
    <row r="14" spans="1:30" ht="15">
      <c r="A14" s="27" t="s">
        <v>298</v>
      </c>
      <c r="B14" s="95">
        <v>-0.0497</v>
      </c>
      <c r="C14" s="27"/>
      <c r="D14" s="93"/>
      <c r="E14" s="96">
        <f>$B14*VLOOKUP($A14,Transpose_Avg_cred_youth!$A:$M,2,FALSE)</f>
        <v>-0.011685872533309171</v>
      </c>
      <c r="F14" s="96">
        <f>$B14*VLOOKUP($A14,Transpose_Avg_cred_youth!$A:$M,3,FALSE)</f>
        <v>-0.011636384742339599</v>
      </c>
      <c r="G14" s="96">
        <f>$B14*VLOOKUP($A14,Transpose_Avg_cred_youth!$A:$M,4,FALSE)</f>
        <v>-0.001756505381826009</v>
      </c>
      <c r="H14" s="96">
        <f>$B14*VLOOKUP($A14,Transpose_Avg_cred_youth!$A:$M,5,FALSE)</f>
        <v>-0.008398599246395284</v>
      </c>
      <c r="I14" s="96">
        <f>$B14*VLOOKUP($A14,Transpose_Avg_cred_youth!$A:$M,6,FALSE)</f>
        <v>-0.010073290585864219</v>
      </c>
      <c r="J14" s="96">
        <f>$B14*VLOOKUP($A14,Transpose_Avg_cred_youth!$A:$M,7,FALSE)</f>
        <v>-0.0036363264802764805</v>
      </c>
      <c r="K14" s="96">
        <f>$B14*VLOOKUP($A14,Transpose_Avg_cred_youth!$A:$M,8,FALSE)</f>
        <v>-0.021988417483617205</v>
      </c>
      <c r="L14" s="96">
        <f>$B14*VLOOKUP($A14,Transpose_Avg_cred_youth!$A:$M,9,FALSE)</f>
        <v>-0.019034512276174823</v>
      </c>
      <c r="M14" s="96">
        <f>$B14*VLOOKUP($A14,Transpose_Avg_cred_youth!$A:$M,10,FALSE)</f>
        <v>-0.010714434692259453</v>
      </c>
      <c r="N14" s="96">
        <f>$B14*VLOOKUP($A14,Transpose_Avg_cred_youth!$A:$M,11,FALSE)</f>
        <v>-0.02133172705314011</v>
      </c>
      <c r="O14" s="96">
        <f>$B14*VLOOKUP($A14,Transpose_Avg_cred_youth!$A:$M,12,FALSE)</f>
        <v>-0.006590317234892261</v>
      </c>
      <c r="P14" s="96">
        <f>$B14*VLOOKUP($A14,Transpose_Avg_cred_youth!$A:$M,13,FALSE)</f>
        <v>-0.013775824443948212</v>
      </c>
      <c r="Q14" s="96"/>
      <c r="R14" s="96"/>
      <c r="S14" s="96">
        <f>$B14*VLOOKUP($A14,Transpose_Avg_cred_youth!$O:$AA,2,FALSE)</f>
        <v>-0.013850117062988367</v>
      </c>
      <c r="T14" s="96">
        <f>$B14*VLOOKUP($A14,Transpose_Avg_cred_youth!$O:$AA,3,FALSE)</f>
        <v>-0.014706664307619731</v>
      </c>
      <c r="U14" s="96">
        <f>$B14*VLOOKUP($A14,Transpose_Avg_cred_youth!$O:$AA,4,FALSE)</f>
        <v>0</v>
      </c>
      <c r="V14" s="96">
        <f>$B14*VLOOKUP($A14,Transpose_Avg_cred_youth!$O:$AA,5,FALSE)</f>
        <v>-0.009283303303303314</v>
      </c>
      <c r="W14" s="96">
        <f>$B14*VLOOKUP($A14,Transpose_Avg_cred_youth!$O:$AA,6,FALSE)</f>
        <v>-0.01083456977804802</v>
      </c>
      <c r="X14" s="96">
        <f>$B14*VLOOKUP($A14,Transpose_Avg_cred_youth!$O:$AA,7,FALSE)</f>
        <v>-0.006584188034188011</v>
      </c>
      <c r="Y14" s="96">
        <f>$B14*VLOOKUP($A14,Transpose_Avg_cred_youth!$O:$AA,8,FALSE)</f>
        <v>-0.02366666666666666</v>
      </c>
      <c r="Z14" s="96">
        <f>$B14*VLOOKUP($A14,Transpose_Avg_cred_youth!$O:$AA,9,FALSE)</f>
        <v>-0.025974166666666687</v>
      </c>
      <c r="AA14" s="96">
        <f>$B14*VLOOKUP($A14,Transpose_Avg_cred_youth!$O:$AA,10,FALSE)</f>
        <v>-0.016014444444444435</v>
      </c>
      <c r="AB14" s="96">
        <f>$B14*VLOOKUP($A14,Transpose_Avg_cred_youth!$O:$AA,11,FALSE)</f>
        <v>-0.04417777777777778</v>
      </c>
      <c r="AC14" s="96">
        <f>$B14*VLOOKUP($A14,Transpose_Avg_cred_youth!$O:$AA,12,FALSE)</f>
        <v>-0.014829676767676747</v>
      </c>
      <c r="AD14" s="96">
        <f>$B14*VLOOKUP($A14,Transpose_Avg_cred_youth!$O:$AA,13,FALSE)</f>
        <v>-0.025742051282051284</v>
      </c>
    </row>
    <row r="15" spans="1:30" ht="15">
      <c r="A15" s="27" t="s">
        <v>301</v>
      </c>
      <c r="B15" s="95">
        <v>-0.261</v>
      </c>
      <c r="C15" s="27"/>
      <c r="D15" s="93"/>
      <c r="E15" s="96">
        <f>$B15*VLOOKUP($A15,Transpose_Avg_cred_youth!$A:$M,2,FALSE)</f>
        <v>-0.002334399870883772</v>
      </c>
      <c r="F15" s="96">
        <f>$B15*VLOOKUP($A15,Transpose_Avg_cred_youth!$A:$M,3,FALSE)</f>
        <v>-5.8331216513586E-4</v>
      </c>
      <c r="G15" s="96">
        <f>$B15*VLOOKUP($A15,Transpose_Avg_cred_youth!$A:$M,4,FALSE)</f>
        <v>0</v>
      </c>
      <c r="H15" s="96">
        <f>$B15*VLOOKUP($A15,Transpose_Avg_cred_youth!$A:$M,5,FALSE)</f>
        <v>-0.002981697031039136</v>
      </c>
      <c r="I15" s="96">
        <f>$B15*VLOOKUP($A15,Transpose_Avg_cred_youth!$A:$M,6,FALSE)</f>
        <v>-0.0069338757927033135</v>
      </c>
      <c r="J15" s="96">
        <f>$B15*VLOOKUP($A15,Transpose_Avg_cred_youth!$A:$M,7,FALSE)</f>
        <v>-0.003678338992642901</v>
      </c>
      <c r="K15" s="96">
        <f>$B15*VLOOKUP($A15,Transpose_Avg_cred_youth!$A:$M,8,FALSE)</f>
        <v>-0.003209365269233696</v>
      </c>
      <c r="L15" s="96">
        <f>$B15*VLOOKUP($A15,Transpose_Avg_cred_youth!$A:$M,9,FALSE)</f>
        <v>-0.01441629585692086</v>
      </c>
      <c r="M15" s="96">
        <f>$B15*VLOOKUP($A15,Transpose_Avg_cred_youth!$A:$M,10,FALSE)</f>
        <v>-0.00154595588235294</v>
      </c>
      <c r="N15" s="96">
        <f>$B15*VLOOKUP($A15,Transpose_Avg_cred_youth!$A:$M,11,FALSE)</f>
        <v>-0.020660248447204984</v>
      </c>
      <c r="O15" s="96">
        <f>$B15*VLOOKUP($A15,Transpose_Avg_cred_youth!$A:$M,12,FALSE)</f>
        <v>-0.003536396200221759</v>
      </c>
      <c r="P15" s="96">
        <f>$B15*VLOOKUP($A15,Transpose_Avg_cred_youth!$A:$M,13,FALSE)</f>
        <v>-0.002586298076923079</v>
      </c>
      <c r="Q15" s="96"/>
      <c r="R15" s="96"/>
      <c r="S15" s="96">
        <f>$B15*VLOOKUP($A15,Transpose_Avg_cred_youth!$O:$AA,2,FALSE)</f>
        <v>-6.904761904761917E-4</v>
      </c>
      <c r="T15" s="96">
        <f>$B15*VLOOKUP($A15,Transpose_Avg_cred_youth!$O:$AA,3,FALSE)</f>
        <v>0</v>
      </c>
      <c r="U15" s="96">
        <f>$B15*VLOOKUP($A15,Transpose_Avg_cred_youth!$O:$AA,4,FALSE)</f>
        <v>0</v>
      </c>
      <c r="V15" s="96">
        <f>$B15*VLOOKUP($A15,Transpose_Avg_cred_youth!$O:$AA,5,FALSE)</f>
        <v>0</v>
      </c>
      <c r="W15" s="96">
        <f>$B15*VLOOKUP($A15,Transpose_Avg_cred_youth!$O:$AA,6,FALSE)</f>
        <v>-0.0044518394648829515</v>
      </c>
      <c r="X15" s="96">
        <f>$B15*VLOOKUP($A15,Transpose_Avg_cred_youth!$O:$AA,7,FALSE)</f>
        <v>0</v>
      </c>
      <c r="Y15" s="96">
        <f>$B15*VLOOKUP($A15,Transpose_Avg_cred_youth!$O:$AA,8,FALSE)</f>
        <v>0</v>
      </c>
      <c r="Z15" s="96">
        <f>$B15*VLOOKUP($A15,Transpose_Avg_cred_youth!$O:$AA,9,FALSE)</f>
        <v>-0.009424999999999998</v>
      </c>
      <c r="AA15" s="96">
        <f>$B15*VLOOKUP($A15,Transpose_Avg_cred_youth!$O:$AA,10,FALSE)</f>
        <v>0</v>
      </c>
      <c r="AB15" s="96">
        <f>$B15*VLOOKUP($A15,Transpose_Avg_cred_youth!$O:$AA,11,FALSE)</f>
        <v>-0.0072500000000000064</v>
      </c>
      <c r="AC15" s="96">
        <f>$B15*VLOOKUP($A15,Transpose_Avg_cred_youth!$O:$AA,12,FALSE)</f>
        <v>0</v>
      </c>
      <c r="AD15" s="96">
        <f>$B15*VLOOKUP($A15,Transpose_Avg_cred_youth!$O:$AA,13,FALSE)</f>
        <v>0</v>
      </c>
    </row>
    <row r="16" spans="1:30" ht="15">
      <c r="A16" s="27" t="s">
        <v>304</v>
      </c>
      <c r="B16" s="95">
        <v>-0.287</v>
      </c>
      <c r="C16" s="27"/>
      <c r="D16" s="93"/>
      <c r="E16" s="96">
        <f>$B16*VLOOKUP($A16,Transpose_Avg_cred_youth!$A:$M,2,FALSE)</f>
        <v>-3.3734752716788703E-4</v>
      </c>
      <c r="F16" s="96">
        <f>$B16*VLOOKUP($A16,Transpose_Avg_cred_youth!$A:$M,3,FALSE)</f>
        <v>0</v>
      </c>
      <c r="G16" s="96">
        <f>$B16*VLOOKUP($A16,Transpose_Avg_cred_youth!$A:$M,4,FALSE)</f>
        <v>0</v>
      </c>
      <c r="H16" s="96">
        <f>$B16*VLOOKUP($A16,Transpose_Avg_cred_youth!$A:$M,5,FALSE)</f>
        <v>-4.982638888888885E-4</v>
      </c>
      <c r="I16" s="96">
        <f>$B16*VLOOKUP($A16,Transpose_Avg_cred_youth!$A:$M,6,FALSE)</f>
        <v>-0.004084940312213046</v>
      </c>
      <c r="J16" s="96">
        <f>$B16*VLOOKUP($A16,Transpose_Avg_cred_youth!$A:$M,7,FALSE)</f>
        <v>-6.653645833333335E-4</v>
      </c>
      <c r="K16" s="96">
        <f>$B16*VLOOKUP($A16,Transpose_Avg_cred_youth!$A:$M,8,FALSE)</f>
        <v>-4.1235632183907975E-4</v>
      </c>
      <c r="L16" s="96">
        <f>$B16*VLOOKUP($A16,Transpose_Avg_cred_youth!$A:$M,9,FALSE)</f>
        <v>-8.541666666666677E-4</v>
      </c>
      <c r="M16" s="96">
        <f>$B16*VLOOKUP($A16,Transpose_Avg_cred_youth!$A:$M,10,FALSE)</f>
        <v>-0.0036554382436735492</v>
      </c>
      <c r="N16" s="96">
        <f>$B16*VLOOKUP($A16,Transpose_Avg_cred_youth!$A:$M,11,FALSE)</f>
        <v>-0.0010398550724637677</v>
      </c>
      <c r="O16" s="96">
        <f>$B16*VLOOKUP($A16,Transpose_Avg_cred_youth!$A:$M,12,FALSE)</f>
        <v>-0.0029576694139194057</v>
      </c>
      <c r="P16" s="96">
        <f>$B16*VLOOKUP($A16,Transpose_Avg_cred_youth!$A:$M,13,FALSE)</f>
        <v>-1.9930555555555543E-4</v>
      </c>
      <c r="Q16" s="96"/>
      <c r="R16" s="96"/>
      <c r="S16" s="96">
        <f>$B16*VLOOKUP($A16,Transpose_Avg_cred_youth!$O:$AA,2,FALSE)</f>
        <v>0</v>
      </c>
      <c r="T16" s="96">
        <f>$B16*VLOOKUP($A16,Transpose_Avg_cred_youth!$O:$AA,3,FALSE)</f>
        <v>0</v>
      </c>
      <c r="U16" s="96">
        <f>$B16*VLOOKUP($A16,Transpose_Avg_cred_youth!$O:$AA,4,FALSE)</f>
        <v>0</v>
      </c>
      <c r="V16" s="96">
        <f>$B16*VLOOKUP($A16,Transpose_Avg_cred_youth!$O:$AA,5,FALSE)</f>
        <v>-0.04783333333333342</v>
      </c>
      <c r="W16" s="96">
        <f>$B16*VLOOKUP($A16,Transpose_Avg_cred_youth!$O:$AA,6,FALSE)</f>
        <v>-0.013214158305462657</v>
      </c>
      <c r="X16" s="96">
        <f>$B16*VLOOKUP($A16,Transpose_Avg_cred_youth!$O:$AA,7,FALSE)</f>
        <v>-0.007358974358974346</v>
      </c>
      <c r="Y16" s="96">
        <f>$B16*VLOOKUP($A16,Transpose_Avg_cred_youth!$O:$AA,8,FALSE)</f>
        <v>0</v>
      </c>
      <c r="Z16" s="96">
        <f>$B16*VLOOKUP($A16,Transpose_Avg_cred_youth!$O:$AA,9,FALSE)</f>
        <v>0</v>
      </c>
      <c r="AA16" s="96">
        <f>$B16*VLOOKUP($A16,Transpose_Avg_cred_youth!$O:$AA,10,FALSE)</f>
        <v>0</v>
      </c>
      <c r="AB16" s="96">
        <f>$B16*VLOOKUP($A16,Transpose_Avg_cred_youth!$O:$AA,11,FALSE)</f>
        <v>0</v>
      </c>
      <c r="AC16" s="96">
        <f>$B16*VLOOKUP($A16,Transpose_Avg_cred_youth!$O:$AA,12,FALSE)</f>
        <v>0</v>
      </c>
      <c r="AD16" s="96">
        <f>$B16*VLOOKUP($A16,Transpose_Avg_cred_youth!$O:$AA,13,FALSE)</f>
        <v>0</v>
      </c>
    </row>
    <row r="17" spans="1:30" ht="15">
      <c r="A17" s="27" t="s">
        <v>293</v>
      </c>
      <c r="B17" s="95">
        <v>0.125</v>
      </c>
      <c r="C17" s="27"/>
      <c r="D17" s="93"/>
      <c r="E17" s="96">
        <f>$B17*VLOOKUP($A17,Transpose_Avg_cred_youth!$A:$M,2,FALSE)</f>
        <v>2.0175292689474875E-4</v>
      </c>
      <c r="F17" s="96">
        <f>$B17*VLOOKUP($A17,Transpose_Avg_cred_youth!$A:$M,3,FALSE)</f>
        <v>2.8296909041394374E-4</v>
      </c>
      <c r="G17" s="96">
        <f>$B17*VLOOKUP($A17,Transpose_Avg_cred_youth!$A:$M,4,FALSE)</f>
        <v>0</v>
      </c>
      <c r="H17" s="96">
        <f>$B17*VLOOKUP($A17,Transpose_Avg_cred_youth!$A:$M,5,FALSE)</f>
        <v>3.2552083333333375E-4</v>
      </c>
      <c r="I17" s="96">
        <f>$B17*VLOOKUP($A17,Transpose_Avg_cred_youth!$A:$M,6,FALSE)</f>
        <v>2.0833333333333375E-4</v>
      </c>
      <c r="J17" s="96">
        <f>$B17*VLOOKUP($A17,Transpose_Avg_cred_youth!$A:$M,7,FALSE)</f>
        <v>0</v>
      </c>
      <c r="K17" s="96">
        <f>$B17*VLOOKUP($A17,Transpose_Avg_cred_youth!$A:$M,8,FALSE)</f>
        <v>0.0010702838827838825</v>
      </c>
      <c r="L17" s="96">
        <f>$B17*VLOOKUP($A17,Transpose_Avg_cred_youth!$A:$M,9,FALSE)</f>
        <v>0</v>
      </c>
      <c r="M17" s="96">
        <f>$B17*VLOOKUP($A17,Transpose_Avg_cred_youth!$A:$M,10,FALSE)</f>
        <v>4.7348484848484877E-4</v>
      </c>
      <c r="N17" s="96">
        <f>$B17*VLOOKUP($A17,Transpose_Avg_cred_youth!$A:$M,11,FALSE)</f>
        <v>0</v>
      </c>
      <c r="O17" s="96">
        <f>$B17*VLOOKUP($A17,Transpose_Avg_cred_youth!$A:$M,12,FALSE)</f>
        <v>0</v>
      </c>
      <c r="P17" s="96">
        <f>$B17*VLOOKUP($A17,Transpose_Avg_cred_youth!$A:$M,13,FALSE)</f>
        <v>0</v>
      </c>
      <c r="Q17" s="96"/>
      <c r="R17" s="96"/>
      <c r="S17" s="96">
        <f>$B17*VLOOKUP($A17,Transpose_Avg_cred_youth!$O:$AA,2,FALSE)</f>
        <v>0</v>
      </c>
      <c r="T17" s="96">
        <f>$B17*VLOOKUP($A17,Transpose_Avg_cred_youth!$O:$AA,3,FALSE)</f>
        <v>0</v>
      </c>
      <c r="U17" s="96">
        <f>$B17*VLOOKUP($A17,Transpose_Avg_cred_youth!$O:$AA,4,FALSE)</f>
        <v>0</v>
      </c>
      <c r="V17" s="96">
        <f>$B17*VLOOKUP($A17,Transpose_Avg_cred_youth!$O:$AA,5,FALSE)</f>
        <v>0</v>
      </c>
      <c r="W17" s="96">
        <f>$B17*VLOOKUP($A17,Transpose_Avg_cred_youth!$O:$AA,6,FALSE)</f>
        <v>0.0019036519036519</v>
      </c>
      <c r="X17" s="96">
        <f>$B17*VLOOKUP($A17,Transpose_Avg_cred_youth!$O:$AA,7,FALSE)</f>
        <v>0.017094017094017123</v>
      </c>
      <c r="Y17" s="96">
        <f>$B17*VLOOKUP($A17,Transpose_Avg_cred_youth!$O:$AA,8,FALSE)</f>
        <v>0</v>
      </c>
      <c r="Z17" s="96">
        <f>$B17*VLOOKUP($A17,Transpose_Avg_cred_youth!$O:$AA,9,FALSE)</f>
        <v>0</v>
      </c>
      <c r="AA17" s="96">
        <f>$B17*VLOOKUP($A17,Transpose_Avg_cred_youth!$O:$AA,10,FALSE)</f>
        <v>0</v>
      </c>
      <c r="AB17" s="96">
        <f>$B17*VLOOKUP($A17,Transpose_Avg_cred_youth!$O:$AA,11,FALSE)</f>
        <v>0.003472222222222225</v>
      </c>
      <c r="AC17" s="96">
        <f>$B17*VLOOKUP($A17,Transpose_Avg_cred_youth!$O:$AA,12,FALSE)</f>
        <v>0</v>
      </c>
      <c r="AD17" s="96">
        <f>$B17*VLOOKUP($A17,Transpose_Avg_cred_youth!$O:$AA,13,FALSE)</f>
        <v>0</v>
      </c>
    </row>
    <row r="18" spans="1:30" ht="15">
      <c r="A18" s="27" t="s">
        <v>305</v>
      </c>
      <c r="B18" s="95">
        <v>0.18</v>
      </c>
      <c r="C18" s="27"/>
      <c r="D18" s="93"/>
      <c r="E18" s="96">
        <f>$B18*VLOOKUP($A18,Transpose_Avg_cred_youth!$A:$M,2,FALSE)</f>
        <v>0.0013453589158574453</v>
      </c>
      <c r="F18" s="96">
        <f>$B18*VLOOKUP($A18,Transpose_Avg_cred_youth!$A:$M,3,FALSE)</f>
        <v>1.0805348258706473E-4</v>
      </c>
      <c r="G18" s="96">
        <f>$B18*VLOOKUP($A18,Transpose_Avg_cred_youth!$A:$M,4,FALSE)</f>
        <v>0</v>
      </c>
      <c r="H18" s="96">
        <f>$B18*VLOOKUP($A18,Transpose_Avg_cred_youth!$A:$M,5,FALSE)</f>
        <v>6.249999999999996E-4</v>
      </c>
      <c r="I18" s="96">
        <f>$B18*VLOOKUP($A18,Transpose_Avg_cred_youth!$A:$M,6,FALSE)</f>
        <v>0</v>
      </c>
      <c r="J18" s="96">
        <f>$B18*VLOOKUP($A18,Transpose_Avg_cred_youth!$A:$M,7,FALSE)</f>
        <v>0.002943274456521738</v>
      </c>
      <c r="K18" s="96">
        <f>$B18*VLOOKUP($A18,Transpose_Avg_cred_youth!$A:$M,8,FALSE)</f>
        <v>0.0016952418926103132</v>
      </c>
      <c r="L18" s="96">
        <f>$B18*VLOOKUP($A18,Transpose_Avg_cred_youth!$A:$M,9,FALSE)</f>
        <v>0</v>
      </c>
      <c r="M18" s="96">
        <f>$B18*VLOOKUP($A18,Transpose_Avg_cred_youth!$A:$M,10,FALSE)</f>
        <v>0.0013636363636363644</v>
      </c>
      <c r="N18" s="96">
        <f>$B18*VLOOKUP($A18,Transpose_Avg_cred_youth!$A:$M,11,FALSE)</f>
        <v>7.826086956521736E-4</v>
      </c>
      <c r="O18" s="96">
        <f>$B18*VLOOKUP($A18,Transpose_Avg_cred_youth!$A:$M,12,FALSE)</f>
        <v>0.002034854582399604</v>
      </c>
      <c r="P18" s="96">
        <f>$B18*VLOOKUP($A18,Transpose_Avg_cred_youth!$A:$M,13,FALSE)</f>
        <v>0.0010501787538304398</v>
      </c>
      <c r="Q18" s="96"/>
      <c r="R18" s="96"/>
      <c r="S18" s="96">
        <f>$B18*VLOOKUP($A18,Transpose_Avg_cred_youth!$O:$AA,2,FALSE)</f>
        <v>0</v>
      </c>
      <c r="T18" s="96">
        <f>$B18*VLOOKUP($A18,Transpose_Avg_cred_youth!$O:$AA,3,FALSE)</f>
        <v>0</v>
      </c>
      <c r="U18" s="96">
        <f>$B18*VLOOKUP($A18,Transpose_Avg_cred_youth!$O:$AA,4,FALSE)</f>
        <v>0</v>
      </c>
      <c r="V18" s="96">
        <f>$B18*VLOOKUP($A18,Transpose_Avg_cred_youth!$O:$AA,5,FALSE)</f>
        <v>0</v>
      </c>
      <c r="W18" s="96">
        <f>$B18*VLOOKUP($A18,Transpose_Avg_cred_youth!$O:$AA,6,FALSE)</f>
        <v>0</v>
      </c>
      <c r="X18" s="96">
        <f>$B18*VLOOKUP($A18,Transpose_Avg_cred_youth!$O:$AA,7,FALSE)</f>
        <v>0</v>
      </c>
      <c r="Y18" s="96">
        <f>$B18*VLOOKUP($A18,Transpose_Avg_cred_youth!$O:$AA,8,FALSE)</f>
        <v>0</v>
      </c>
      <c r="Z18" s="96">
        <f>$B18*VLOOKUP($A18,Transpose_Avg_cred_youth!$O:$AA,9,FALSE)</f>
        <v>0</v>
      </c>
      <c r="AA18" s="96">
        <f>$B18*VLOOKUP($A18,Transpose_Avg_cred_youth!$O:$AA,10,FALSE)</f>
        <v>0</v>
      </c>
      <c r="AB18" s="96">
        <f>$B18*VLOOKUP($A18,Transpose_Avg_cred_youth!$O:$AA,11,FALSE)</f>
        <v>0</v>
      </c>
      <c r="AC18" s="96">
        <f>$B18*VLOOKUP($A18,Transpose_Avg_cred_youth!$O:$AA,12,FALSE)</f>
        <v>0</v>
      </c>
      <c r="AD18" s="96">
        <f>$B18*VLOOKUP($A18,Transpose_Avg_cred_youth!$O:$AA,13,FALSE)</f>
        <v>9.230769230769234E-4</v>
      </c>
    </row>
    <row r="19" spans="1:30" ht="15">
      <c r="A19" s="27" t="s">
        <v>306</v>
      </c>
      <c r="B19" s="95">
        <v>0.776</v>
      </c>
      <c r="C19" s="27"/>
      <c r="D19" s="93"/>
      <c r="E19" s="96">
        <f>$B19*VLOOKUP($A19,Transpose_Avg_cred_youth!$A:$M,2,FALSE)</f>
        <v>0.013287375570990306</v>
      </c>
      <c r="F19" s="96">
        <f>$B19*VLOOKUP($A19,Transpose_Avg_cred_youth!$A:$M,3,FALSE)</f>
        <v>0.0011576655364026237</v>
      </c>
      <c r="G19" s="96">
        <f>$B19*VLOOKUP($A19,Transpose_Avg_cred_youth!$A:$M,4,FALSE)</f>
        <v>0.003405136995768467</v>
      </c>
      <c r="H19" s="96">
        <f>$B19*VLOOKUP($A19,Transpose_Avg_cred_youth!$A:$M,5,FALSE)</f>
        <v>0.01224322191314672</v>
      </c>
      <c r="I19" s="96">
        <f>$B19*VLOOKUP($A19,Transpose_Avg_cred_youth!$A:$M,6,FALSE)</f>
        <v>0.010694436742008989</v>
      </c>
      <c r="J19" s="96">
        <f>$B19*VLOOKUP($A19,Transpose_Avg_cred_youth!$A:$M,7,FALSE)</f>
        <v>0.027288088872235713</v>
      </c>
      <c r="K19" s="96">
        <f>$B19*VLOOKUP($A19,Transpose_Avg_cred_youth!$A:$M,8,FALSE)</f>
        <v>0.018555735377861825</v>
      </c>
      <c r="L19" s="96">
        <f>$B19*VLOOKUP($A19,Transpose_Avg_cred_youth!$A:$M,9,FALSE)</f>
        <v>0.008472530864197523</v>
      </c>
      <c r="M19" s="96">
        <f>$B19*VLOOKUP($A19,Transpose_Avg_cred_youth!$A:$M,10,FALSE)</f>
        <v>0.016773894406247367</v>
      </c>
      <c r="N19" s="96">
        <f>$B19*VLOOKUP($A19,Transpose_Avg_cred_youth!$A:$M,11,FALSE)</f>
        <v>0.0168695652173913</v>
      </c>
      <c r="O19" s="96">
        <f>$B19*VLOOKUP($A19,Transpose_Avg_cred_youth!$A:$M,12,FALSE)</f>
        <v>0.012266214318141755</v>
      </c>
      <c r="P19" s="96">
        <f>$B19*VLOOKUP($A19,Transpose_Avg_cred_youth!$A:$M,13,FALSE)</f>
        <v>0.013440423689765944</v>
      </c>
      <c r="Q19" s="96"/>
      <c r="R19" s="96"/>
      <c r="S19" s="96">
        <f>$B19*VLOOKUP($A19,Transpose_Avg_cred_youth!$O:$AA,2,FALSE)</f>
        <v>0.005211233211233215</v>
      </c>
      <c r="T19" s="96">
        <f>$B19*VLOOKUP($A19,Transpose_Avg_cred_youth!$O:$AA,3,FALSE)</f>
        <v>0.0204659005380874</v>
      </c>
      <c r="U19" s="96">
        <f>$B19*VLOOKUP($A19,Transpose_Avg_cred_youth!$O:$AA,4,FALSE)</f>
        <v>0.05173333333333335</v>
      </c>
      <c r="V19" s="96">
        <f>$B19*VLOOKUP($A19,Transpose_Avg_cred_youth!$O:$AA,5,FALSE)</f>
        <v>0</v>
      </c>
      <c r="W19" s="96">
        <f>$B19*VLOOKUP($A19,Transpose_Avg_cred_youth!$O:$AA,6,FALSE)</f>
        <v>0</v>
      </c>
      <c r="X19" s="96">
        <f>$B19*VLOOKUP($A19,Transpose_Avg_cred_youth!$O:$AA,7,FALSE)</f>
        <v>0.019897435897435867</v>
      </c>
      <c r="Y19" s="96">
        <f>$B19*VLOOKUP($A19,Transpose_Avg_cred_youth!$O:$AA,8,FALSE)</f>
        <v>0</v>
      </c>
      <c r="Z19" s="96">
        <f>$B19*VLOOKUP($A19,Transpose_Avg_cred_youth!$O:$AA,9,FALSE)</f>
        <v>0</v>
      </c>
      <c r="AA19" s="96">
        <f>$B19*VLOOKUP($A19,Transpose_Avg_cred_youth!$O:$AA,10,FALSE)</f>
        <v>0.017244444444444427</v>
      </c>
      <c r="AB19" s="96">
        <f>$B19*VLOOKUP($A19,Transpose_Avg_cred_youth!$O:$AA,11,FALSE)</f>
        <v>0</v>
      </c>
      <c r="AC19" s="96">
        <f>$B19*VLOOKUP($A19,Transpose_Avg_cred_youth!$O:$AA,12,FALSE)</f>
        <v>0</v>
      </c>
      <c r="AD19" s="96">
        <f>$B19*VLOOKUP($A19,Transpose_Avg_cred_youth!$O:$AA,13,FALSE)</f>
        <v>0.003979487179487181</v>
      </c>
    </row>
    <row r="20" spans="1:30" ht="15">
      <c r="A20" s="27" t="s">
        <v>307</v>
      </c>
      <c r="B20" s="95">
        <v>0.201</v>
      </c>
      <c r="C20" s="27"/>
      <c r="D20" s="93"/>
      <c r="E20" s="96">
        <f>$B20*VLOOKUP($A20,Transpose_Avg_cred_youth!$A:$M,2,FALSE)</f>
        <v>4.098954621050131E-4</v>
      </c>
      <c r="F20" s="96">
        <f>$B20*VLOOKUP($A20,Transpose_Avg_cred_youth!$A:$M,3,FALSE)</f>
        <v>3.2832101254480327E-4</v>
      </c>
      <c r="G20" s="96">
        <f>$B20*VLOOKUP($A20,Transpose_Avg_cred_youth!$A:$M,4,FALSE)</f>
        <v>7.34649122807018E-5</v>
      </c>
      <c r="H20" s="96">
        <f>$B20*VLOOKUP($A20,Transpose_Avg_cred_youth!$A:$M,5,FALSE)</f>
        <v>4.540293040293043E-4</v>
      </c>
      <c r="I20" s="96">
        <f>$B20*VLOOKUP($A20,Transpose_Avg_cred_youth!$A:$M,6,FALSE)</f>
        <v>4.384816753926704E-5</v>
      </c>
      <c r="J20" s="96">
        <f>$B20*VLOOKUP($A20,Transpose_Avg_cred_youth!$A:$M,7,FALSE)</f>
        <v>0.005326472962066177</v>
      </c>
      <c r="K20" s="96">
        <f>$B20*VLOOKUP($A20,Transpose_Avg_cred_youth!$A:$M,8,FALSE)</f>
        <v>0.0023263888888888943</v>
      </c>
      <c r="L20" s="96">
        <f>$B20*VLOOKUP($A20,Transpose_Avg_cred_youth!$A:$M,9,FALSE)</f>
        <v>0</v>
      </c>
      <c r="M20" s="96">
        <f>$B20*VLOOKUP($A20,Transpose_Avg_cred_youth!$A:$M,10,FALSE)</f>
        <v>5.234375000000007E-4</v>
      </c>
      <c r="N20" s="96">
        <f>$B20*VLOOKUP($A20,Transpose_Avg_cred_youth!$A:$M,11,FALSE)</f>
        <v>0</v>
      </c>
      <c r="O20" s="96">
        <f>$B20*VLOOKUP($A20,Transpose_Avg_cred_youth!$A:$M,12,FALSE)</f>
        <v>0.0027162507643413735</v>
      </c>
      <c r="P20" s="96">
        <f>$B20*VLOOKUP($A20,Transpose_Avg_cred_youth!$A:$M,13,FALSE)</f>
        <v>0.00104224056380041</v>
      </c>
      <c r="Q20" s="96"/>
      <c r="R20" s="96"/>
      <c r="S20" s="96">
        <f>$B20*VLOOKUP($A20,Transpose_Avg_cred_youth!$O:$AA,2,FALSE)</f>
        <v>0</v>
      </c>
      <c r="T20" s="96">
        <f>$B20*VLOOKUP($A20,Transpose_Avg_cred_youth!$O:$AA,3,FALSE)</f>
        <v>0</v>
      </c>
      <c r="U20" s="96">
        <f>$B20*VLOOKUP($A20,Transpose_Avg_cred_youth!$O:$AA,4,FALSE)</f>
        <v>0</v>
      </c>
      <c r="V20" s="96">
        <f>$B20*VLOOKUP($A20,Transpose_Avg_cred_youth!$O:$AA,5,FALSE)</f>
        <v>0</v>
      </c>
      <c r="W20" s="96">
        <f>$B20*VLOOKUP($A20,Transpose_Avg_cred_youth!$O:$AA,6,FALSE)</f>
        <v>0</v>
      </c>
      <c r="X20" s="96">
        <f>$B20*VLOOKUP($A20,Transpose_Avg_cred_youth!$O:$AA,7,FALSE)</f>
        <v>0</v>
      </c>
      <c r="Y20" s="96">
        <f>$B20*VLOOKUP($A20,Transpose_Avg_cred_youth!$O:$AA,8,FALSE)</f>
        <v>0</v>
      </c>
      <c r="Z20" s="96">
        <f>$B20*VLOOKUP($A20,Transpose_Avg_cred_youth!$O:$AA,9,FALSE)</f>
        <v>0</v>
      </c>
      <c r="AA20" s="96">
        <f>$B20*VLOOKUP($A20,Transpose_Avg_cred_youth!$O:$AA,10,FALSE)</f>
        <v>0</v>
      </c>
      <c r="AB20" s="96">
        <f>$B20*VLOOKUP($A20,Transpose_Avg_cred_youth!$O:$AA,11,FALSE)</f>
        <v>0</v>
      </c>
      <c r="AC20" s="96">
        <f>$B20*VLOOKUP($A20,Transpose_Avg_cred_youth!$O:$AA,12,FALSE)</f>
        <v>0</v>
      </c>
      <c r="AD20" s="96">
        <f>$B20*VLOOKUP($A20,Transpose_Avg_cred_youth!$O:$AA,13,FALSE)</f>
        <v>0.0010307692307692312</v>
      </c>
    </row>
    <row r="21" spans="1:30" ht="15">
      <c r="A21" s="27" t="s">
        <v>308</v>
      </c>
      <c r="B21" s="95">
        <v>0.0358</v>
      </c>
      <c r="C21" s="27"/>
      <c r="D21" s="93"/>
      <c r="E21" s="96">
        <f>$B21*VLOOKUP($A21,Transpose_Avg_cred_youth!$A:$M,2,FALSE)</f>
        <v>0.027588560320994025</v>
      </c>
      <c r="F21" s="96">
        <f>$B21*VLOOKUP($A21,Transpose_Avg_cred_youth!$A:$M,3,FALSE)</f>
        <v>0.02889816228536734</v>
      </c>
      <c r="G21" s="96">
        <f>$B21*VLOOKUP($A21,Transpose_Avg_cred_youth!$A:$M,4,FALSE)</f>
        <v>0.028854659401603755</v>
      </c>
      <c r="H21" s="96">
        <f>$B21*VLOOKUP($A21,Transpose_Avg_cred_youth!$A:$M,5,FALSE)</f>
        <v>0.03126069389093964</v>
      </c>
      <c r="I21" s="96">
        <f>$B21*VLOOKUP($A21,Transpose_Avg_cred_youth!$A:$M,6,FALSE)</f>
        <v>0.021969912650067633</v>
      </c>
      <c r="J21" s="96">
        <f>$B21*VLOOKUP($A21,Transpose_Avg_cred_youth!$A:$M,7,FALSE)</f>
        <v>0.031592840142913456</v>
      </c>
      <c r="K21" s="96">
        <f>$B21*VLOOKUP($A21,Transpose_Avg_cred_youth!$A:$M,8,FALSE)</f>
        <v>0.030338837441532155</v>
      </c>
      <c r="L21" s="96">
        <f>$B21*VLOOKUP($A21,Transpose_Avg_cred_youth!$A:$M,9,FALSE)</f>
        <v>0.026914233817997926</v>
      </c>
      <c r="M21" s="96">
        <f>$B21*VLOOKUP($A21,Transpose_Avg_cred_youth!$A:$M,10,FALSE)</f>
        <v>0.022296975706301674</v>
      </c>
      <c r="N21" s="96">
        <f>$B21*VLOOKUP($A21,Transpose_Avg_cred_youth!$A:$M,11,FALSE)</f>
        <v>0.012566442374051079</v>
      </c>
      <c r="O21" s="96">
        <f>$B21*VLOOKUP($A21,Transpose_Avg_cred_youth!$A:$M,12,FALSE)</f>
        <v>0.031509686851064936</v>
      </c>
      <c r="P21" s="96">
        <f>$B21*VLOOKUP($A21,Transpose_Avg_cred_youth!$A:$M,13,FALSE)</f>
        <v>0.03257507818746161</v>
      </c>
      <c r="Q21" s="96"/>
      <c r="R21" s="96"/>
      <c r="S21" s="96">
        <f>$B21*VLOOKUP($A21,Transpose_Avg_cred_youth!$O:$AA,2,FALSE)</f>
        <v>0.02930713217841932</v>
      </c>
      <c r="T21" s="96">
        <f>$B21*VLOOKUP($A21,Transpose_Avg_cred_youth!$O:$AA,3,FALSE)</f>
        <v>0.030880963614509278</v>
      </c>
      <c r="U21" s="96">
        <f>$B21*VLOOKUP($A21,Transpose_Avg_cred_youth!$O:$AA,4,FALSE)</f>
        <v>0.033107350427350433</v>
      </c>
      <c r="V21" s="96">
        <f>$B21*VLOOKUP($A21,Transpose_Avg_cred_youth!$O:$AA,5,FALSE)</f>
        <v>0.029833333333333323</v>
      </c>
      <c r="W21" s="96">
        <f>$B21*VLOOKUP($A21,Transpose_Avg_cred_youth!$O:$AA,6,FALSE)</f>
        <v>0.026926011959055442</v>
      </c>
      <c r="X21" s="96">
        <f>$B21*VLOOKUP($A21,Transpose_Avg_cred_youth!$O:$AA,7,FALSE)</f>
        <v>0.03296965811965812</v>
      </c>
      <c r="Y21" s="96">
        <f>$B21*VLOOKUP($A21,Transpose_Avg_cred_youth!$O:$AA,8,FALSE)</f>
        <v>0.02514523809523808</v>
      </c>
      <c r="Z21" s="96">
        <f>$B21*VLOOKUP($A21,Transpose_Avg_cred_youth!$O:$AA,9,FALSE)</f>
        <v>0.0257845238095238</v>
      </c>
      <c r="AA21" s="96">
        <f>$B21*VLOOKUP($A21,Transpose_Avg_cred_youth!$O:$AA,10,FALSE)</f>
        <v>0.02267333333333332</v>
      </c>
      <c r="AB21" s="96">
        <f>$B21*VLOOKUP($A21,Transpose_Avg_cred_youth!$O:$AA,11,FALSE)</f>
        <v>0.0179</v>
      </c>
      <c r="AC21" s="96">
        <f>$B21*VLOOKUP($A21,Transpose_Avg_cred_youth!$O:$AA,12,FALSE)</f>
        <v>0.03245866666666668</v>
      </c>
      <c r="AD21" s="96">
        <f>$B21*VLOOKUP($A21,Transpose_Avg_cred_youth!$O:$AA,13,FALSE)</f>
        <v>0.03543282051282052</v>
      </c>
    </row>
    <row r="22" spans="1:30" ht="15">
      <c r="A22" s="27" t="s">
        <v>317</v>
      </c>
      <c r="B22" s="95">
        <v>1.612</v>
      </c>
      <c r="C22" s="27"/>
      <c r="D22" s="93"/>
      <c r="E22" s="96">
        <f>$B22*VLOOKUP($A22,Transpose_Avg_cred_youth!$A:$M,2,FALSE)</f>
        <v>0.0031804158679482205</v>
      </c>
      <c r="F22" s="96">
        <f>$B22*VLOOKUP($A22,Transpose_Avg_cred_youth!$A:$M,3,FALSE)</f>
        <v>0.007410206159317228</v>
      </c>
      <c r="G22" s="96">
        <f>$B22*VLOOKUP($A22,Transpose_Avg_cred_youth!$A:$M,4,FALSE)</f>
        <v>0.015307190669919304</v>
      </c>
      <c r="H22" s="96">
        <f>$B22*VLOOKUP($A22,Transpose_Avg_cred_youth!$A:$M,5,FALSE)</f>
        <v>0.009857544429254959</v>
      </c>
      <c r="I22" s="96">
        <f>$B22*VLOOKUP($A22,Transpose_Avg_cred_youth!$A:$M,6,FALSE)</f>
        <v>0.01712558099523835</v>
      </c>
      <c r="J22" s="96">
        <f>$B22*VLOOKUP($A22,Transpose_Avg_cred_youth!$A:$M,7,FALSE)</f>
        <v>0.00937566742944317</v>
      </c>
      <c r="K22" s="96">
        <f>$B22*VLOOKUP($A22,Transpose_Avg_cred_youth!$A:$M,8,FALSE)</f>
        <v>0.042798302943807265</v>
      </c>
      <c r="L22" s="96">
        <f>$B22*VLOOKUP($A22,Transpose_Avg_cred_youth!$A:$M,9,FALSE)</f>
        <v>0.033092415577342126</v>
      </c>
      <c r="M22" s="96">
        <f>$B22*VLOOKUP($A22,Transpose_Avg_cred_youth!$A:$M,10,FALSE)</f>
        <v>0.009595238095238092</v>
      </c>
      <c r="N22" s="96">
        <f>$B22*VLOOKUP($A22,Transpose_Avg_cred_youth!$A:$M,11,FALSE)</f>
        <v>0.011681159420289852</v>
      </c>
      <c r="O22" s="96">
        <f>$B22*VLOOKUP($A22,Transpose_Avg_cred_youth!$A:$M,12,FALSE)</f>
        <v>0.026797097795004034</v>
      </c>
      <c r="P22" s="96">
        <f>$B22*VLOOKUP($A22,Transpose_Avg_cred_youth!$A:$M,13,FALSE)</f>
        <v>0.001938550135501359</v>
      </c>
      <c r="Q22" s="96"/>
      <c r="R22" s="96"/>
      <c r="S22" s="96">
        <f>$B22*VLOOKUP($A22,Transpose_Avg_cred_youth!$O:$AA,2,FALSE)</f>
        <v>0</v>
      </c>
      <c r="T22" s="96">
        <f>$B22*VLOOKUP($A22,Transpose_Avg_cred_youth!$O:$AA,3,FALSE)</f>
        <v>0</v>
      </c>
      <c r="U22" s="96">
        <f>$B22*VLOOKUP($A22,Transpose_Avg_cred_youth!$O:$AA,4,FALSE)</f>
        <v>0</v>
      </c>
      <c r="V22" s="96">
        <f>$B22*VLOOKUP($A22,Transpose_Avg_cred_youth!$O:$AA,5,FALSE)</f>
        <v>0</v>
      </c>
      <c r="W22" s="96">
        <f>$B22*VLOOKUP($A22,Transpose_Avg_cred_youth!$O:$AA,6,FALSE)</f>
        <v>0</v>
      </c>
      <c r="X22" s="96">
        <f>$B22*VLOOKUP($A22,Transpose_Avg_cred_youth!$O:$AA,7,FALSE)</f>
        <v>0</v>
      </c>
      <c r="Y22" s="96">
        <f>$B22*VLOOKUP($A22,Transpose_Avg_cred_youth!$O:$AA,8,FALSE)</f>
        <v>0</v>
      </c>
      <c r="Z22" s="96">
        <f>$B22*VLOOKUP($A22,Transpose_Avg_cred_youth!$O:$AA,9,FALSE)</f>
        <v>0</v>
      </c>
      <c r="AA22" s="96">
        <f>$B22*VLOOKUP($A22,Transpose_Avg_cred_youth!$O:$AA,10,FALSE)</f>
        <v>0</v>
      </c>
      <c r="AB22" s="96">
        <f>$B22*VLOOKUP($A22,Transpose_Avg_cred_youth!$O:$AA,11,FALSE)</f>
        <v>0</v>
      </c>
      <c r="AC22" s="96">
        <f>$B22*VLOOKUP($A22,Transpose_Avg_cred_youth!$O:$AA,12,FALSE)</f>
        <v>0</v>
      </c>
      <c r="AD22" s="96">
        <f>$B22*VLOOKUP($A22,Transpose_Avg_cred_youth!$O:$AA,13,FALSE)</f>
        <v>0</v>
      </c>
    </row>
    <row r="23" spans="1:30" ht="15">
      <c r="A23" s="27" t="s">
        <v>318</v>
      </c>
      <c r="B23" s="95">
        <v>-0.0363</v>
      </c>
      <c r="C23" s="27"/>
      <c r="D23" s="93"/>
      <c r="E23" s="96">
        <f>$B23*VLOOKUP($A23,Transpose_Avg_cred_youth!$A:$M,2,FALSE)</f>
        <v>-0.005280510777117213</v>
      </c>
      <c r="F23" s="96">
        <f>$B23*VLOOKUP($A23,Transpose_Avg_cred_youth!$A:$M,3,FALSE)</f>
        <v>-0.005484631390860233</v>
      </c>
      <c r="G23" s="96">
        <f>$B23*VLOOKUP($A23,Transpose_Avg_cred_youth!$A:$M,4,FALSE)</f>
        <v>-0.010295237600164412</v>
      </c>
      <c r="H23" s="96">
        <f>$B23*VLOOKUP($A23,Transpose_Avg_cred_youth!$A:$M,5,FALSE)</f>
        <v>-0.006631442090297198</v>
      </c>
      <c r="I23" s="96">
        <f>$B23*VLOOKUP($A23,Transpose_Avg_cred_youth!$A:$M,6,FALSE)</f>
        <v>-0.007624471852749618</v>
      </c>
      <c r="J23" s="96">
        <f>$B23*VLOOKUP($A23,Transpose_Avg_cred_youth!$A:$M,7,FALSE)</f>
        <v>-0.007588185080912297</v>
      </c>
      <c r="K23" s="96">
        <f>$B23*VLOOKUP($A23,Transpose_Avg_cred_youth!$A:$M,8,FALSE)</f>
        <v>-0.005415851850674598</v>
      </c>
      <c r="L23" s="96">
        <f>$B23*VLOOKUP($A23,Transpose_Avg_cred_youth!$A:$M,9,FALSE)</f>
        <v>-0.009074005340709316</v>
      </c>
      <c r="M23" s="96">
        <f>$B23*VLOOKUP($A23,Transpose_Avg_cred_youth!$A:$M,10,FALSE)</f>
        <v>-0.007815293605155722</v>
      </c>
      <c r="N23" s="96">
        <f>$B23*VLOOKUP($A23,Transpose_Avg_cred_youth!$A:$M,11,FALSE)</f>
        <v>-0.002717489648033128</v>
      </c>
      <c r="O23" s="96">
        <f>$B23*VLOOKUP($A23,Transpose_Avg_cred_youth!$A:$M,12,FALSE)</f>
        <v>-0.0025430295518302434</v>
      </c>
      <c r="P23" s="96">
        <f>$B23*VLOOKUP($A23,Transpose_Avg_cred_youth!$A:$M,13,FALSE)</f>
        <v>-0.010627508197746239</v>
      </c>
      <c r="Q23" s="96"/>
      <c r="R23" s="96"/>
      <c r="S23" s="96">
        <f>$B23*VLOOKUP($A23,Transpose_Avg_cred_youth!$O:$AA,2,FALSE)</f>
        <v>-0.012378587144428728</v>
      </c>
      <c r="T23" s="96">
        <f>$B23*VLOOKUP($A23,Transpose_Avg_cred_youth!$O:$AA,3,FALSE)</f>
        <v>-0.006238597378087806</v>
      </c>
      <c r="U23" s="96">
        <f>$B23*VLOOKUP($A23,Transpose_Avg_cred_youth!$O:$AA,4,FALSE)</f>
        <v>-0.010686117216117202</v>
      </c>
      <c r="V23" s="96">
        <f>$B23*VLOOKUP($A23,Transpose_Avg_cred_youth!$O:$AA,5,FALSE)</f>
        <v>-0.0030740540540540543</v>
      </c>
      <c r="W23" s="96">
        <f>$B23*VLOOKUP($A23,Transpose_Avg_cred_youth!$O:$AA,6,FALSE)</f>
        <v>-0.011103132664437026</v>
      </c>
      <c r="X23" s="96">
        <f>$B23*VLOOKUP($A23,Transpose_Avg_cred_youth!$O:$AA,7,FALSE)</f>
        <v>-0.004886538461538475</v>
      </c>
      <c r="Y23" s="96">
        <f>$B23*VLOOKUP($A23,Transpose_Avg_cred_youth!$O:$AA,8,FALSE)</f>
        <v>-0.010803571428571442</v>
      </c>
      <c r="Z23" s="96">
        <f>$B23*VLOOKUP($A23,Transpose_Avg_cred_youth!$O:$AA,9,FALSE)</f>
        <v>-0.007015119047619038</v>
      </c>
      <c r="AA23" s="96">
        <f>$B23*VLOOKUP($A23,Transpose_Avg_cred_youth!$O:$AA,10,FALSE)</f>
        <v>-0.003226666666666667</v>
      </c>
      <c r="AB23" s="96">
        <f>$B23*VLOOKUP($A23,Transpose_Avg_cred_youth!$O:$AA,11,FALSE)</f>
        <v>-0.005041666666666671</v>
      </c>
      <c r="AC23" s="96">
        <f>$B23*VLOOKUP($A23,Transpose_Avg_cred_youth!$O:$AA,12,FALSE)</f>
        <v>-0.0034540000000000013</v>
      </c>
      <c r="AD23" s="96">
        <f>$B23*VLOOKUP($A23,Transpose_Avg_cred_youth!$O:$AA,13,FALSE)</f>
        <v>-0.01275153846153845</v>
      </c>
    </row>
    <row r="24" spans="1:30" ht="15">
      <c r="A24" s="27" t="s">
        <v>319</v>
      </c>
      <c r="B24" s="95">
        <v>0.254</v>
      </c>
      <c r="C24" s="27"/>
      <c r="D24" s="93"/>
      <c r="E24" s="96">
        <f>$B24*VLOOKUP($A24,Transpose_Avg_cred_youth!$A:$M,2,FALSE)</f>
        <v>9.094930397091346E-4</v>
      </c>
      <c r="F24" s="96">
        <f>$B24*VLOOKUP($A24,Transpose_Avg_cred_youth!$A:$M,3,FALSE)</f>
        <v>1.4699074074074083E-4</v>
      </c>
      <c r="G24" s="96">
        <f>$B24*VLOOKUP($A24,Transpose_Avg_cred_youth!$A:$M,4,FALSE)</f>
        <v>0</v>
      </c>
      <c r="H24" s="96">
        <f>$B24*VLOOKUP($A24,Transpose_Avg_cred_youth!$A:$M,5,FALSE)</f>
        <v>7.055555555555562E-4</v>
      </c>
      <c r="I24" s="96">
        <f>$B24*VLOOKUP($A24,Transpose_Avg_cred_youth!$A:$M,6,FALSE)</f>
        <v>6.310268678689726E-4</v>
      </c>
      <c r="J24" s="96">
        <f>$B24*VLOOKUP($A24,Transpose_Avg_cred_youth!$A:$M,7,FALSE)</f>
        <v>0</v>
      </c>
      <c r="K24" s="96">
        <f>$B24*VLOOKUP($A24,Transpose_Avg_cred_youth!$A:$M,8,FALSE)</f>
        <v>0.0035277777777777807</v>
      </c>
      <c r="L24" s="96">
        <f>$B24*VLOOKUP($A24,Transpose_Avg_cred_youth!$A:$M,9,FALSE)</f>
        <v>9.621212121212128E-4</v>
      </c>
      <c r="M24" s="96">
        <f>$B24*VLOOKUP($A24,Transpose_Avg_cred_youth!$A:$M,10,FALSE)</f>
        <v>3.9197530864197534E-4</v>
      </c>
      <c r="N24" s="96">
        <f>$B24*VLOOKUP($A24,Transpose_Avg_cred_youth!$A:$M,11,FALSE)</f>
        <v>0.011043478260869561</v>
      </c>
      <c r="O24" s="96">
        <f>$B24*VLOOKUP($A24,Transpose_Avg_cred_youth!$A:$M,12,FALSE)</f>
        <v>8.654182127396404E-4</v>
      </c>
      <c r="P24" s="96">
        <f>$B24*VLOOKUP($A24,Transpose_Avg_cred_youth!$A:$M,13,FALSE)</f>
        <v>0.0010583333333333343</v>
      </c>
      <c r="Q24" s="96"/>
      <c r="R24" s="96"/>
      <c r="S24" s="96">
        <f>$B24*VLOOKUP($A24,Transpose_Avg_cred_youth!$O:$AA,2,FALSE)</f>
        <v>6.719576719576731E-4</v>
      </c>
      <c r="T24" s="96">
        <f>$B24*VLOOKUP($A24,Transpose_Avg_cred_youth!$O:$AA,3,FALSE)</f>
        <v>0</v>
      </c>
      <c r="U24" s="96">
        <f>$B24*VLOOKUP($A24,Transpose_Avg_cred_youth!$O:$AA,4,FALSE)</f>
        <v>0</v>
      </c>
      <c r="V24" s="96">
        <f>$B24*VLOOKUP($A24,Transpose_Avg_cred_youth!$O:$AA,5,FALSE)</f>
        <v>0</v>
      </c>
      <c r="W24" s="96">
        <f>$B24*VLOOKUP($A24,Transpose_Avg_cred_youth!$O:$AA,6,FALSE)</f>
        <v>0</v>
      </c>
      <c r="X24" s="96">
        <f>$B24*VLOOKUP($A24,Transpose_Avg_cred_youth!$O:$AA,7,FALSE)</f>
        <v>0</v>
      </c>
      <c r="Y24" s="96">
        <f>$B24*VLOOKUP($A24,Transpose_Avg_cred_youth!$O:$AA,8,FALSE)</f>
        <v>0</v>
      </c>
      <c r="Z24" s="96">
        <f>$B24*VLOOKUP($A24,Transpose_Avg_cred_youth!$O:$AA,9,FALSE)</f>
        <v>0.011692063492063485</v>
      </c>
      <c r="AA24" s="96">
        <f>$B24*VLOOKUP($A24,Transpose_Avg_cred_youth!$O:$AA,10,FALSE)</f>
        <v>0</v>
      </c>
      <c r="AB24" s="96">
        <f>$B24*VLOOKUP($A24,Transpose_Avg_cred_youth!$O:$AA,11,FALSE)</f>
        <v>0</v>
      </c>
      <c r="AC24" s="96">
        <f>$B24*VLOOKUP($A24,Transpose_Avg_cred_youth!$O:$AA,12,FALSE)</f>
        <v>0</v>
      </c>
      <c r="AD24" s="96">
        <f>$B24*VLOOKUP($A24,Transpose_Avg_cred_youth!$O:$AA,13,FALSE)</f>
        <v>0</v>
      </c>
    </row>
    <row r="25" spans="1:30" ht="15">
      <c r="A25" s="27" t="s">
        <v>316</v>
      </c>
      <c r="B25" s="95">
        <v>-0.0909</v>
      </c>
      <c r="C25" s="27"/>
      <c r="D25" s="93"/>
      <c r="E25" s="96">
        <f>$B25*VLOOKUP($A25,Transpose_Avg_cred_youth!$A:$M,2,FALSE)</f>
        <v>-0.007026284450428149</v>
      </c>
      <c r="F25" s="96">
        <f>$B25*VLOOKUP($A25,Transpose_Avg_cred_youth!$A:$M,3,FALSE)</f>
        <v>-0.008748396017233094</v>
      </c>
      <c r="G25" s="96">
        <f>$B25*VLOOKUP($A25,Transpose_Avg_cred_youth!$A:$M,4,FALSE)</f>
        <v>-0.015703720918379065</v>
      </c>
      <c r="H25" s="96">
        <f>$B25*VLOOKUP($A25,Transpose_Avg_cred_youth!$A:$M,5,FALSE)</f>
        <v>-0.0208175990297254</v>
      </c>
      <c r="I25" s="96">
        <f>$B25*VLOOKUP($A25,Transpose_Avg_cred_youth!$A:$M,6,FALSE)</f>
        <v>-0.01620950304445304</v>
      </c>
      <c r="J25" s="96">
        <f>$B25*VLOOKUP($A25,Transpose_Avg_cred_youth!$A:$M,7,FALSE)</f>
        <v>-0.03597652230098733</v>
      </c>
      <c r="K25" s="96">
        <f>$B25*VLOOKUP($A25,Transpose_Avg_cred_youth!$A:$M,8,FALSE)</f>
        <v>-0.022402293378978127</v>
      </c>
      <c r="L25" s="96">
        <f>$B25*VLOOKUP($A25,Transpose_Avg_cred_youth!$A:$M,9,FALSE)</f>
        <v>-0.018720508257150298</v>
      </c>
      <c r="M25" s="96">
        <f>$B25*VLOOKUP($A25,Transpose_Avg_cred_youth!$A:$M,10,FALSE)</f>
        <v>-0.01642179833850792</v>
      </c>
      <c r="N25" s="96">
        <f>$B25*VLOOKUP($A25,Transpose_Avg_cred_youth!$A:$M,11,FALSE)</f>
        <v>-0.028377236024844682</v>
      </c>
      <c r="O25" s="96">
        <f>$B25*VLOOKUP($A25,Transpose_Avg_cred_youth!$A:$M,12,FALSE)</f>
        <v>-0.012949859487534882</v>
      </c>
      <c r="P25" s="96">
        <f>$B25*VLOOKUP($A25,Transpose_Avg_cred_youth!$A:$M,13,FALSE)</f>
        <v>-0.00755017883436056</v>
      </c>
      <c r="Q25" s="96"/>
      <c r="R25" s="96"/>
      <c r="S25" s="96">
        <f>$B25*VLOOKUP($A25,Transpose_Avg_cred_youth!$O:$AA,2,FALSE)</f>
        <v>-0.011075641025641039</v>
      </c>
      <c r="T25" s="96">
        <f>$B25*VLOOKUP($A25,Transpose_Avg_cred_youth!$O:$AA,3,FALSE)</f>
        <v>-0.012560158224648664</v>
      </c>
      <c r="U25" s="96">
        <f>$B25*VLOOKUP($A25,Transpose_Avg_cred_youth!$O:$AA,4,FALSE)</f>
        <v>-0.022819340659340652</v>
      </c>
      <c r="V25" s="96">
        <f>$B25*VLOOKUP($A25,Transpose_Avg_cred_youth!$O:$AA,5,FALSE)</f>
        <v>-0.018480270270270244</v>
      </c>
      <c r="W25" s="96">
        <f>$B25*VLOOKUP($A25,Transpose_Avg_cred_youth!$O:$AA,6,FALSE)</f>
        <v>-0.02791303435694741</v>
      </c>
      <c r="X25" s="96">
        <f>$B25*VLOOKUP($A25,Transpose_Avg_cred_youth!$O:$AA,7,FALSE)</f>
        <v>-0.04642115384615387</v>
      </c>
      <c r="Y25" s="96">
        <f>$B25*VLOOKUP($A25,Transpose_Avg_cred_youth!$O:$AA,8,FALSE)</f>
        <v>-0.032464285714285696</v>
      </c>
      <c r="Z25" s="96">
        <f>$B25*VLOOKUP($A25,Transpose_Avg_cred_youth!$O:$AA,9,FALSE)</f>
        <v>-0.0256467857142857</v>
      </c>
      <c r="AA25" s="96">
        <f>$B25*VLOOKUP($A25,Transpose_Avg_cred_youth!$O:$AA,10,FALSE)</f>
        <v>-0.02323000000000004</v>
      </c>
      <c r="AB25" s="96">
        <f>$B25*VLOOKUP($A25,Transpose_Avg_cred_youth!$O:$AA,11,FALSE)</f>
        <v>-0.06564999999999997</v>
      </c>
      <c r="AC25" s="96">
        <f>$B25*VLOOKUP($A25,Transpose_Avg_cred_youth!$O:$AA,12,FALSE)</f>
        <v>-0.01281781818181818</v>
      </c>
      <c r="AD25" s="96">
        <f>$B25*VLOOKUP($A25,Transpose_Avg_cred_youth!$O:$AA,13,FALSE)</f>
        <v>-0.011032307692307659</v>
      </c>
    </row>
    <row r="26" spans="1:30" ht="15">
      <c r="A26" s="27" t="s">
        <v>329</v>
      </c>
      <c r="B26" s="95">
        <v>0.0255</v>
      </c>
      <c r="C26" s="27"/>
      <c r="D26" s="93"/>
      <c r="E26" s="96">
        <f>$B26*VLOOKUP($A26,Transpose_Avg_cred_youth!$A:$M,2,FALSE)</f>
        <v>1.8660815883137963E-4</v>
      </c>
      <c r="F26" s="96">
        <f>$B26*VLOOKUP($A26,Transpose_Avg_cred_youth!$A:$M,3,FALSE)</f>
        <v>5.936350836963849E-4</v>
      </c>
      <c r="G26" s="96">
        <f>$B26*VLOOKUP($A26,Transpose_Avg_cred_youth!$A:$M,4,FALSE)</f>
        <v>9.526188665033879E-4</v>
      </c>
      <c r="H26" s="96">
        <f>$B26*VLOOKUP($A26,Transpose_Avg_cred_youth!$A:$M,5,FALSE)</f>
        <v>7.200113911227644E-4</v>
      </c>
      <c r="I26" s="96">
        <f>$B26*VLOOKUP($A26,Transpose_Avg_cred_youth!$A:$M,6,FALSE)</f>
        <v>5.903467318190898E-4</v>
      </c>
      <c r="J26" s="96">
        <f>$B26*VLOOKUP($A26,Transpose_Avg_cred_youth!$A:$M,7,FALSE)</f>
        <v>3.6722350230414804E-5</v>
      </c>
      <c r="K26" s="96">
        <f>$B26*VLOOKUP($A26,Transpose_Avg_cred_youth!$A:$M,8,FALSE)</f>
        <v>3.935185185185185E-5</v>
      </c>
      <c r="L26" s="96">
        <f>$B26*VLOOKUP($A26,Transpose_Avg_cred_youth!$A:$M,9,FALSE)</f>
        <v>4.42708333333333E-5</v>
      </c>
      <c r="M26" s="96">
        <f>$B26*VLOOKUP($A26,Transpose_Avg_cred_youth!$A:$M,10,FALSE)</f>
        <v>3.935185185185185E-5</v>
      </c>
      <c r="N26" s="96">
        <f>$B26*VLOOKUP($A26,Transpose_Avg_cred_youth!$A:$M,11,FALSE)</f>
        <v>0</v>
      </c>
      <c r="O26" s="96">
        <f>$B26*VLOOKUP($A26,Transpose_Avg_cred_youth!$A:$M,12,FALSE)</f>
        <v>7.436828014661959E-4</v>
      </c>
      <c r="P26" s="96">
        <f>$B26*VLOOKUP($A26,Transpose_Avg_cred_youth!$A:$M,13,FALSE)</f>
        <v>0.0018869647819865336</v>
      </c>
      <c r="Q26" s="96"/>
      <c r="R26" s="96"/>
      <c r="S26" s="96">
        <f>$B26*VLOOKUP($A26,Transpose_Avg_cred_youth!$O:$AA,2,FALSE)</f>
        <v>1.2048320216637036E-4</v>
      </c>
      <c r="T26" s="96">
        <f>$B26*VLOOKUP($A26,Transpose_Avg_cred_youth!$O:$AA,3,FALSE)</f>
        <v>0.0025377110504499027</v>
      </c>
      <c r="U26" s="96">
        <f>$B26*VLOOKUP($A26,Transpose_Avg_cred_youth!$O:$AA,4,FALSE)</f>
        <v>6.071428571428569E-4</v>
      </c>
      <c r="V26" s="96">
        <f>$B26*VLOOKUP($A26,Transpose_Avg_cred_youth!$O:$AA,5,FALSE)</f>
        <v>2.8333333333333303E-4</v>
      </c>
      <c r="W26" s="96">
        <f>$B26*VLOOKUP($A26,Transpose_Avg_cred_youth!$O:$AA,6,FALSE)</f>
        <v>9.074592074592077E-4</v>
      </c>
      <c r="X26" s="96">
        <f>$B26*VLOOKUP($A26,Transpose_Avg_cred_youth!$O:$AA,7,FALSE)</f>
        <v>0.002724358974358978</v>
      </c>
      <c r="Y26" s="96">
        <f>$B26*VLOOKUP($A26,Transpose_Avg_cred_youth!$O:$AA,8,FALSE)</f>
        <v>0</v>
      </c>
      <c r="Z26" s="96">
        <f>$B26*VLOOKUP($A26,Transpose_Avg_cred_youth!$O:$AA,9,FALSE)</f>
        <v>0</v>
      </c>
      <c r="AA26" s="96">
        <f>$B26*VLOOKUP($A26,Transpose_Avg_cred_youth!$O:$AA,10,FALSE)</f>
        <v>0</v>
      </c>
      <c r="AB26" s="96">
        <f>$B26*VLOOKUP($A26,Transpose_Avg_cred_youth!$O:$AA,11,FALSE)</f>
        <v>0</v>
      </c>
      <c r="AC26" s="96">
        <f>$B26*VLOOKUP($A26,Transpose_Avg_cred_youth!$O:$AA,12,FALSE)</f>
        <v>7.263636363636366E-4</v>
      </c>
      <c r="AD26" s="96">
        <f>$B26*VLOOKUP($A26,Transpose_Avg_cred_youth!$O:$AA,13,FALSE)</f>
        <v>0.0023974358974358967</v>
      </c>
    </row>
    <row r="27" spans="1:30" ht="15">
      <c r="A27" s="27" t="s">
        <v>322</v>
      </c>
      <c r="B27" s="95">
        <v>0.354</v>
      </c>
      <c r="C27" s="27"/>
      <c r="D27" s="93"/>
      <c r="E27" s="96">
        <f>$B27*VLOOKUP($A27,Transpose_Avg_cred_youth!$A:$M,2,FALSE)</f>
        <v>0.03042194905692043</v>
      </c>
      <c r="F27" s="96">
        <f>$B27*VLOOKUP($A27,Transpose_Avg_cred_youth!$A:$M,3,FALSE)</f>
        <v>0.048789717936736074</v>
      </c>
      <c r="G27" s="96">
        <f>$B27*VLOOKUP($A27,Transpose_Avg_cred_youth!$A:$M,4,FALSE)</f>
        <v>0.018437504925268328</v>
      </c>
      <c r="H27" s="96">
        <f>$B27*VLOOKUP($A27,Transpose_Avg_cred_youth!$A:$M,5,FALSE)</f>
        <v>0.031035419392053606</v>
      </c>
      <c r="I27" s="96">
        <f>$B27*VLOOKUP($A27,Transpose_Avg_cred_youth!$A:$M,6,FALSE)</f>
        <v>0.06251210546102466</v>
      </c>
      <c r="J27" s="96">
        <f>$B27*VLOOKUP($A27,Transpose_Avg_cred_youth!$A:$M,7,FALSE)</f>
        <v>0.02542415628955638</v>
      </c>
      <c r="K27" s="96">
        <f>$B27*VLOOKUP($A27,Transpose_Avg_cred_youth!$A:$M,8,FALSE)</f>
        <v>0.04172789871157609</v>
      </c>
      <c r="L27" s="96">
        <f>$B27*VLOOKUP($A27,Transpose_Avg_cred_youth!$A:$M,9,FALSE)</f>
        <v>0.046130293215771265</v>
      </c>
      <c r="M27" s="96">
        <f>$B27*VLOOKUP($A27,Transpose_Avg_cred_youth!$A:$M,10,FALSE)</f>
        <v>0.07588302307033934</v>
      </c>
      <c r="N27" s="96">
        <f>$B27*VLOOKUP($A27,Transpose_Avg_cred_youth!$A:$M,11,FALSE)</f>
        <v>0.05106004140786738</v>
      </c>
      <c r="O27" s="96">
        <f>$B27*VLOOKUP($A27,Transpose_Avg_cred_youth!$A:$M,12,FALSE)</f>
        <v>0.039045708397846254</v>
      </c>
      <c r="P27" s="96">
        <f>$B27*VLOOKUP($A27,Transpose_Avg_cred_youth!$A:$M,13,FALSE)</f>
        <v>0.09261894240914856</v>
      </c>
      <c r="Q27" s="96"/>
      <c r="R27" s="96"/>
      <c r="S27" s="96">
        <f>$B27*VLOOKUP($A27,Transpose_Avg_cred_youth!$O:$AA,2,FALSE)</f>
        <v>0.01624659389015825</v>
      </c>
      <c r="T27" s="96">
        <f>$B27*VLOOKUP($A27,Transpose_Avg_cred_youth!$O:$AA,3,FALSE)</f>
        <v>0.0766156944023186</v>
      </c>
      <c r="U27" s="96">
        <f>$B27*VLOOKUP($A27,Transpose_Avg_cred_youth!$O:$AA,4,FALSE)</f>
        <v>0</v>
      </c>
      <c r="V27" s="96">
        <f>$B27*VLOOKUP($A27,Transpose_Avg_cred_youth!$O:$AA,5,FALSE)</f>
        <v>0.12193333333333317</v>
      </c>
      <c r="W27" s="96">
        <f>$B27*VLOOKUP($A27,Transpose_Avg_cred_youth!$O:$AA,6,FALSE)</f>
        <v>0.06574251545555887</v>
      </c>
      <c r="X27" s="96">
        <f>$B27*VLOOKUP($A27,Transpose_Avg_cred_youth!$O:$AA,7,FALSE)</f>
        <v>0.028743589743589742</v>
      </c>
      <c r="Y27" s="96">
        <f>$B27*VLOOKUP($A27,Transpose_Avg_cred_youth!$O:$AA,8,FALSE)</f>
        <v>0</v>
      </c>
      <c r="Z27" s="96">
        <f>$B27*VLOOKUP($A27,Transpose_Avg_cred_youth!$O:$AA,9,FALSE)</f>
        <v>0.05928095238095222</v>
      </c>
      <c r="AA27" s="96">
        <f>$B27*VLOOKUP($A27,Transpose_Avg_cred_youth!$O:$AA,10,FALSE)</f>
        <v>0.0354</v>
      </c>
      <c r="AB27" s="96">
        <f>$B27*VLOOKUP($A27,Transpose_Avg_cred_youth!$O:$AA,11,FALSE)</f>
        <v>0.009833333333333341</v>
      </c>
      <c r="AC27" s="96">
        <f>$B27*VLOOKUP($A27,Transpose_Avg_cred_youth!$O:$AA,12,FALSE)</f>
        <v>0.07909575757575742</v>
      </c>
      <c r="AD27" s="96">
        <f>$B27*VLOOKUP($A27,Transpose_Avg_cred_youth!$O:$AA,13,FALSE)</f>
        <v>0.06051282051282053</v>
      </c>
    </row>
    <row r="28" spans="1:30" ht="15">
      <c r="A28" s="27" t="s">
        <v>323</v>
      </c>
      <c r="B28" s="95">
        <v>-0.323</v>
      </c>
      <c r="C28" s="27"/>
      <c r="D28" s="93"/>
      <c r="E28" s="96">
        <f>$B28*VLOOKUP($A28,Transpose_Avg_cred_youth!$A:$M,2,FALSE)</f>
        <v>-0.0047631453472414985</v>
      </c>
      <c r="F28" s="96">
        <f>$B28*VLOOKUP($A28,Transpose_Avg_cred_youth!$A:$M,3,FALSE)</f>
        <v>-0.007745926941833978</v>
      </c>
      <c r="G28" s="96">
        <f>$B28*VLOOKUP($A28,Transpose_Avg_cred_youth!$A:$M,4,FALSE)</f>
        <v>-0.004963319535915737</v>
      </c>
      <c r="H28" s="96">
        <f>$B28*VLOOKUP($A28,Transpose_Avg_cred_youth!$A:$M,5,FALSE)</f>
        <v>-0.0038068287945519992</v>
      </c>
      <c r="I28" s="96">
        <f>$B28*VLOOKUP($A28,Transpose_Avg_cred_youth!$A:$M,6,FALSE)</f>
        <v>-0.0020284580418963496</v>
      </c>
      <c r="J28" s="96">
        <f>$B28*VLOOKUP($A28,Transpose_Avg_cred_youth!$A:$M,7,FALSE)</f>
        <v>-0.0016473956454425218</v>
      </c>
      <c r="K28" s="96">
        <f>$B28*VLOOKUP($A28,Transpose_Avg_cred_youth!$A:$M,8,FALSE)</f>
        <v>-0.016282088087386234</v>
      </c>
      <c r="L28" s="96">
        <f>$B28*VLOOKUP($A28,Transpose_Avg_cred_youth!$A:$M,9,FALSE)</f>
        <v>-0.017075611097169076</v>
      </c>
      <c r="M28" s="96">
        <f>$B28*VLOOKUP($A28,Transpose_Avg_cred_youth!$A:$M,10,FALSE)</f>
        <v>-0.004323371940559425</v>
      </c>
      <c r="N28" s="96">
        <f>$B28*VLOOKUP($A28,Transpose_Avg_cred_youth!$A:$M,11,FALSE)</f>
        <v>-0.0041628881987577715</v>
      </c>
      <c r="O28" s="96">
        <f>$B28*VLOOKUP($A28,Transpose_Avg_cred_youth!$A:$M,12,FALSE)</f>
        <v>-0.003297946636602142</v>
      </c>
      <c r="P28" s="96">
        <f>$B28*VLOOKUP($A28,Transpose_Avg_cred_youth!$A:$M,13,FALSE)</f>
        <v>-0.017382649452236592</v>
      </c>
      <c r="Q28" s="96"/>
      <c r="R28" s="96"/>
      <c r="S28" s="96">
        <f>$B28*VLOOKUP($A28,Transpose_Avg_cred_youth!$O:$AA,2,FALSE)</f>
        <v>-0.007390458459765397</v>
      </c>
      <c r="T28" s="96">
        <f>$B28*VLOOKUP($A28,Transpose_Avg_cred_youth!$O:$AA,3,FALSE)</f>
        <v>-0.0225389551668745</v>
      </c>
      <c r="U28" s="96">
        <f>$B28*VLOOKUP($A28,Transpose_Avg_cred_youth!$O:$AA,4,FALSE)</f>
        <v>-0.0027606837606837615</v>
      </c>
      <c r="V28" s="96">
        <f>$B28*VLOOKUP($A28,Transpose_Avg_cred_youth!$O:$AA,5,FALSE)</f>
        <v>0</v>
      </c>
      <c r="W28" s="96">
        <f>$B28*VLOOKUP($A28,Transpose_Avg_cred_youth!$O:$AA,6,FALSE)</f>
        <v>-0.00491903651903651</v>
      </c>
      <c r="X28" s="96">
        <f>$B28*VLOOKUP($A28,Transpose_Avg_cred_youth!$O:$AA,7,FALSE)</f>
        <v>0</v>
      </c>
      <c r="Y28" s="96">
        <f>$B28*VLOOKUP($A28,Transpose_Avg_cred_youth!$O:$AA,8,FALSE)</f>
        <v>-0.015380952380952375</v>
      </c>
      <c r="Z28" s="96">
        <f>$B28*VLOOKUP($A28,Transpose_Avg_cred_youth!$O:$AA,9,FALSE)</f>
        <v>-0.015380952380952375</v>
      </c>
      <c r="AA28" s="96">
        <f>$B28*VLOOKUP($A28,Transpose_Avg_cred_youth!$O:$AA,10,FALSE)</f>
        <v>-0.03947777777777771</v>
      </c>
      <c r="AB28" s="96">
        <f>$B28*VLOOKUP($A28,Transpose_Avg_cred_youth!$O:$AA,11,FALSE)</f>
        <v>0</v>
      </c>
      <c r="AC28" s="96">
        <f>$B28*VLOOKUP($A28,Transpose_Avg_cred_youth!$O:$AA,12,FALSE)</f>
        <v>0</v>
      </c>
      <c r="AD28" s="96">
        <f>$B28*VLOOKUP($A28,Transpose_Avg_cred_youth!$O:$AA,13,FALSE)</f>
        <v>-0.004969230769230774</v>
      </c>
    </row>
    <row r="29" spans="1:30" ht="15">
      <c r="A29" s="27" t="s">
        <v>324</v>
      </c>
      <c r="B29" s="95">
        <v>0.31</v>
      </c>
      <c r="C29" s="27"/>
      <c r="D29" s="93"/>
      <c r="E29" s="96">
        <f>$B29*VLOOKUP($A29,Transpose_Avg_cred_youth!$A:$M,2,FALSE)</f>
        <v>0.014196022195209013</v>
      </c>
      <c r="F29" s="96">
        <f>$B29*VLOOKUP($A29,Transpose_Avg_cred_youth!$A:$M,3,FALSE)</f>
        <v>0.023491735287463792</v>
      </c>
      <c r="G29" s="96">
        <f>$B29*VLOOKUP($A29,Transpose_Avg_cred_youth!$A:$M,4,FALSE)</f>
        <v>0.006796739302121866</v>
      </c>
      <c r="H29" s="96">
        <f>$B29*VLOOKUP($A29,Transpose_Avg_cred_youth!$A:$M,5,FALSE)</f>
        <v>0.009313648626825885</v>
      </c>
      <c r="I29" s="96">
        <f>$B29*VLOOKUP($A29,Transpose_Avg_cred_youth!$A:$M,6,FALSE)</f>
        <v>0.01532051512006357</v>
      </c>
      <c r="J29" s="96">
        <f>$B29*VLOOKUP($A29,Transpose_Avg_cred_youth!$A:$M,7,FALSE)</f>
        <v>0.015294370335756927</v>
      </c>
      <c r="K29" s="96">
        <f>$B29*VLOOKUP($A29,Transpose_Avg_cred_youth!$A:$M,8,FALSE)</f>
        <v>0.01880038599230977</v>
      </c>
      <c r="L29" s="96">
        <f>$B29*VLOOKUP($A29,Transpose_Avg_cred_youth!$A:$M,9,FALSE)</f>
        <v>0.029054578523328507</v>
      </c>
      <c r="M29" s="96">
        <f>$B29*VLOOKUP($A29,Transpose_Avg_cred_youth!$A:$M,10,FALSE)</f>
        <v>0.023420391167021066</v>
      </c>
      <c r="N29" s="96">
        <f>$B29*VLOOKUP($A29,Transpose_Avg_cred_youth!$A:$M,11,FALSE)</f>
        <v>0.0518431677018632</v>
      </c>
      <c r="O29" s="96">
        <f>$B29*VLOOKUP($A29,Transpose_Avg_cred_youth!$A:$M,12,FALSE)</f>
        <v>0.008719192987862891</v>
      </c>
      <c r="P29" s="96">
        <f>$B29*VLOOKUP($A29,Transpose_Avg_cred_youth!$A:$M,13,FALSE)</f>
        <v>0.05135186001262767</v>
      </c>
      <c r="Q29" s="96"/>
      <c r="R29" s="96"/>
      <c r="S29" s="96">
        <f>$B29*VLOOKUP($A29,Transpose_Avg_cred_youth!$O:$AA,2,FALSE)</f>
        <v>0.016638216935246645</v>
      </c>
      <c r="T29" s="96">
        <f>$B29*VLOOKUP($A29,Transpose_Avg_cred_youth!$O:$AA,3,FALSE)</f>
        <v>0.04273169211067295</v>
      </c>
      <c r="U29" s="96">
        <f>$B29*VLOOKUP($A29,Transpose_Avg_cred_youth!$O:$AA,4,FALSE)</f>
        <v>0</v>
      </c>
      <c r="V29" s="96">
        <f>$B29*VLOOKUP($A29,Transpose_Avg_cred_youth!$O:$AA,5,FALSE)</f>
        <v>0.0027927927927927933</v>
      </c>
      <c r="W29" s="96">
        <f>$B29*VLOOKUP($A29,Transpose_Avg_cred_youth!$O:$AA,6,FALSE)</f>
        <v>0.012345123475558247</v>
      </c>
      <c r="X29" s="96">
        <f>$B29*VLOOKUP($A29,Transpose_Avg_cred_youth!$O:$AA,7,FALSE)</f>
        <v>0.008611111111111118</v>
      </c>
      <c r="Y29" s="96">
        <f>$B29*VLOOKUP($A29,Transpose_Avg_cred_youth!$O:$AA,8,FALSE)</f>
        <v>0.0775</v>
      </c>
      <c r="Z29" s="96">
        <f>$B29*VLOOKUP($A29,Transpose_Avg_cred_youth!$O:$AA,9,FALSE)</f>
        <v>0.05388095238095244</v>
      </c>
      <c r="AA29" s="96">
        <f>$B29*VLOOKUP($A29,Transpose_Avg_cred_youth!$O:$AA,10,FALSE)</f>
        <v>0.013777777777777764</v>
      </c>
      <c r="AB29" s="96">
        <f>$B29*VLOOKUP($A29,Transpose_Avg_cred_youth!$O:$AA,11,FALSE)</f>
        <v>0.008611111111111118</v>
      </c>
      <c r="AC29" s="96">
        <f>$B29*VLOOKUP($A29,Transpose_Avg_cred_youth!$O:$AA,12,FALSE)</f>
        <v>0.020666666666666673</v>
      </c>
      <c r="AD29" s="96">
        <f>$B29*VLOOKUP($A29,Transpose_Avg_cred_youth!$O:$AA,13,FALSE)</f>
        <v>0.018811965811965817</v>
      </c>
    </row>
    <row r="30" spans="1:30" ht="15">
      <c r="A30" s="27" t="s">
        <v>313</v>
      </c>
      <c r="B30" s="95">
        <v>-1.631</v>
      </c>
      <c r="C30" s="27"/>
      <c r="D30" s="93"/>
      <c r="E30" s="96">
        <f>$B30*VLOOKUP($A30,Transpose_Avg_cred_youth!$A:$M,2,FALSE)</f>
        <v>-4.0693612774451093E-4</v>
      </c>
      <c r="F30" s="96">
        <f>$B30*VLOOKUP($A30,Transpose_Avg_cred_youth!$A:$M,3,FALSE)</f>
        <v>-0.003089015151515145</v>
      </c>
      <c r="G30" s="96">
        <f>$B30*VLOOKUP($A30,Transpose_Avg_cred_youth!$A:$M,4,FALSE)</f>
        <v>0</v>
      </c>
      <c r="H30" s="96">
        <f>$B30*VLOOKUP($A30,Transpose_Avg_cred_youth!$A:$M,5,FALSE)</f>
        <v>0</v>
      </c>
      <c r="I30" s="96">
        <f>$B30*VLOOKUP($A30,Transpose_Avg_cred_youth!$A:$M,6,FALSE)</f>
        <v>0</v>
      </c>
      <c r="J30" s="96">
        <f>$B30*VLOOKUP($A30,Transpose_Avg_cred_youth!$A:$M,7,FALSE)</f>
        <v>0</v>
      </c>
      <c r="K30" s="96">
        <f>$B30*VLOOKUP($A30,Transpose_Avg_cred_youth!$A:$M,8,FALSE)</f>
        <v>0</v>
      </c>
      <c r="L30" s="96">
        <f>$B30*VLOOKUP($A30,Transpose_Avg_cred_youth!$A:$M,9,FALSE)</f>
        <v>0</v>
      </c>
      <c r="M30" s="96">
        <f>$B30*VLOOKUP($A30,Transpose_Avg_cred_youth!$A:$M,10,FALSE)</f>
        <v>0</v>
      </c>
      <c r="N30" s="96">
        <f>$B30*VLOOKUP($A30,Transpose_Avg_cred_youth!$A:$M,11,FALSE)</f>
        <v>0</v>
      </c>
      <c r="O30" s="96">
        <f>$B30*VLOOKUP($A30,Transpose_Avg_cred_youth!$A:$M,12,FALSE)</f>
        <v>0</v>
      </c>
      <c r="P30" s="96">
        <f>$B30*VLOOKUP($A30,Transpose_Avg_cred_youth!$A:$M,13,FALSE)</f>
        <v>0</v>
      </c>
      <c r="Q30" s="96"/>
      <c r="R30" s="96"/>
      <c r="S30" s="96">
        <f>$B30*VLOOKUP($A30,Transpose_Avg_cred_youth!$O:$AA,2,FALSE)</f>
        <v>0</v>
      </c>
      <c r="T30" s="96">
        <f>$B30*VLOOKUP($A30,Transpose_Avg_cred_youth!$O:$AA,3,FALSE)</f>
        <v>0</v>
      </c>
      <c r="U30" s="96">
        <f>$B30*VLOOKUP($A30,Transpose_Avg_cred_youth!$O:$AA,4,FALSE)</f>
        <v>0</v>
      </c>
      <c r="V30" s="96">
        <f>$B30*VLOOKUP($A30,Transpose_Avg_cred_youth!$O:$AA,5,FALSE)</f>
        <v>0</v>
      </c>
      <c r="W30" s="96">
        <f>$B30*VLOOKUP($A30,Transpose_Avg_cred_youth!$O:$AA,6,FALSE)</f>
        <v>0</v>
      </c>
      <c r="X30" s="96">
        <f>$B30*VLOOKUP($A30,Transpose_Avg_cred_youth!$O:$AA,7,FALSE)</f>
        <v>-0.04182051282051275</v>
      </c>
      <c r="Y30" s="96">
        <f>$B30*VLOOKUP($A30,Transpose_Avg_cred_youth!$O:$AA,8,FALSE)</f>
        <v>0</v>
      </c>
      <c r="Z30" s="96">
        <f>$B30*VLOOKUP($A30,Transpose_Avg_cred_youth!$O:$AA,9,FALSE)</f>
        <v>0</v>
      </c>
      <c r="AA30" s="96">
        <f>$B30*VLOOKUP($A30,Transpose_Avg_cred_youth!$O:$AA,10,FALSE)</f>
        <v>0</v>
      </c>
      <c r="AB30" s="96">
        <f>$B30*VLOOKUP($A30,Transpose_Avg_cred_youth!$O:$AA,11,FALSE)</f>
        <v>0</v>
      </c>
      <c r="AC30" s="96">
        <f>$B30*VLOOKUP($A30,Transpose_Avg_cred_youth!$O:$AA,12,FALSE)</f>
        <v>0</v>
      </c>
      <c r="AD30" s="96">
        <f>$B30*VLOOKUP($A30,Transpose_Avg_cred_youth!$O:$AA,13,FALSE)</f>
        <v>0</v>
      </c>
    </row>
    <row r="31" spans="1:30" ht="15">
      <c r="A31" s="27" t="s">
        <v>312</v>
      </c>
      <c r="B31" s="95">
        <v>-0.274</v>
      </c>
      <c r="C31" s="27"/>
      <c r="D31" s="93"/>
      <c r="E31" s="96">
        <f>$B31*VLOOKUP($A31,Transpose_Avg_cred_youth!$A:$M,2,FALSE)</f>
        <v>-0.0017291907303878004</v>
      </c>
      <c r="F31" s="96">
        <f>$B31*VLOOKUP($A31,Transpose_Avg_cred_youth!$A:$M,3,FALSE)</f>
        <v>-0.002082052436481036</v>
      </c>
      <c r="G31" s="96">
        <f>$B31*VLOOKUP($A31,Transpose_Avg_cred_youth!$A:$M,4,FALSE)</f>
        <v>-0.004351247155115199</v>
      </c>
      <c r="H31" s="96">
        <f>$B31*VLOOKUP($A31,Transpose_Avg_cred_youth!$A:$M,5,FALSE)</f>
        <v>-0.0020360804883831217</v>
      </c>
      <c r="I31" s="96">
        <f>$B31*VLOOKUP($A31,Transpose_Avg_cred_youth!$A:$M,6,FALSE)</f>
        <v>-0.0019924714179427932</v>
      </c>
      <c r="J31" s="96">
        <f>$B31*VLOOKUP($A31,Transpose_Avg_cred_youth!$A:$M,7,FALSE)</f>
        <v>-0.005906934545094906</v>
      </c>
      <c r="K31" s="96">
        <f>$B31*VLOOKUP($A31,Transpose_Avg_cred_youth!$A:$M,8,FALSE)</f>
        <v>-0.007640597817185847</v>
      </c>
      <c r="L31" s="96">
        <f>$B31*VLOOKUP($A31,Transpose_Avg_cred_youth!$A:$M,9,FALSE)</f>
        <v>-0.005529248366013072</v>
      </c>
      <c r="M31" s="96">
        <f>$B31*VLOOKUP($A31,Transpose_Avg_cred_youth!$A:$M,10,FALSE)</f>
        <v>-0.005019886658367058</v>
      </c>
      <c r="N31" s="96">
        <f>$B31*VLOOKUP($A31,Transpose_Avg_cred_youth!$A:$M,11,FALSE)</f>
        <v>0</v>
      </c>
      <c r="O31" s="96">
        <f>$B31*VLOOKUP($A31,Transpose_Avg_cred_youth!$A:$M,12,FALSE)</f>
        <v>-0.002864635108533093</v>
      </c>
      <c r="P31" s="96">
        <f>$B31*VLOOKUP($A31,Transpose_Avg_cred_youth!$A:$M,13,FALSE)</f>
        <v>-0.003229118529323223</v>
      </c>
      <c r="Q31" s="96"/>
      <c r="R31" s="96"/>
      <c r="S31" s="96">
        <f>$B31*VLOOKUP($A31,Transpose_Avg_cred_youth!$O:$AA,2,FALSE)</f>
        <v>-0.006361500985263357</v>
      </c>
      <c r="T31" s="96">
        <f>$B31*VLOOKUP($A31,Transpose_Avg_cred_youth!$O:$AA,3,FALSE)</f>
        <v>-0.011070007526483122</v>
      </c>
      <c r="U31" s="96">
        <f>$B31*VLOOKUP($A31,Transpose_Avg_cred_youth!$O:$AA,4,FALSE)</f>
        <v>0</v>
      </c>
      <c r="V31" s="96">
        <f>$B31*VLOOKUP($A31,Transpose_Avg_cred_youth!$O:$AA,5,FALSE)</f>
        <v>-0.002468468468468469</v>
      </c>
      <c r="W31" s="96">
        <f>$B31*VLOOKUP($A31,Transpose_Avg_cred_youth!$O:$AA,6,FALSE)</f>
        <v>-0.004673578595317735</v>
      </c>
      <c r="X31" s="96">
        <f>$B31*VLOOKUP($A31,Transpose_Avg_cred_youth!$O:$AA,7,FALSE)</f>
        <v>0</v>
      </c>
      <c r="Y31" s="96">
        <f>$B31*VLOOKUP($A31,Transpose_Avg_cred_youth!$O:$AA,8,FALSE)</f>
        <v>0</v>
      </c>
      <c r="Z31" s="96">
        <f>$B31*VLOOKUP($A31,Transpose_Avg_cred_youth!$O:$AA,9,FALSE)</f>
        <v>-0.003805555555555559</v>
      </c>
      <c r="AA31" s="96">
        <f>$B31*VLOOKUP($A31,Transpose_Avg_cred_youth!$O:$AA,10,FALSE)</f>
        <v>-0.03348888888888883</v>
      </c>
      <c r="AB31" s="96">
        <f>$B31*VLOOKUP($A31,Transpose_Avg_cred_youth!$O:$AA,11,FALSE)</f>
        <v>0</v>
      </c>
      <c r="AC31" s="96">
        <f>$B31*VLOOKUP($A31,Transpose_Avg_cred_youth!$O:$AA,12,FALSE)</f>
        <v>-0.018266666666666674</v>
      </c>
      <c r="AD31" s="96">
        <f>$B31*VLOOKUP($A31,Transpose_Avg_cred_youth!$O:$AA,13,FALSE)</f>
        <v>0</v>
      </c>
    </row>
    <row r="32" spans="1:30" ht="15">
      <c r="A32" s="27" t="s">
        <v>314</v>
      </c>
      <c r="B32" s="95">
        <v>1.457</v>
      </c>
      <c r="C32" s="27"/>
      <c r="D32" s="93"/>
      <c r="E32" s="96">
        <f>$B32*VLOOKUP($A32,Transpose_Avg_cred_youth!$A:$M,2,FALSE)</f>
        <v>0.07871484995833339</v>
      </c>
      <c r="F32" s="96">
        <f>$B32*VLOOKUP($A32,Transpose_Avg_cred_youth!$A:$M,3,FALSE)</f>
        <v>0.055311241083333386</v>
      </c>
      <c r="G32" s="96">
        <f>$B32*VLOOKUP($A32,Transpose_Avg_cred_youth!$A:$M,4,FALSE)</f>
        <v>0.05378339445833339</v>
      </c>
      <c r="H32" s="96">
        <f>$B32*VLOOKUP($A32,Transpose_Avg_cred_youth!$A:$M,5,FALSE)</f>
        <v>0.0565774955</v>
      </c>
      <c r="I32" s="96">
        <f>$B32*VLOOKUP($A32,Transpose_Avg_cred_youth!$A:$M,6,FALSE)</f>
        <v>0.046107675625</v>
      </c>
      <c r="J32" s="96">
        <f>$B32*VLOOKUP($A32,Transpose_Avg_cred_youth!$A:$M,7,FALSE)</f>
        <v>0.06016772562500001</v>
      </c>
      <c r="K32" s="96">
        <f>$B32*VLOOKUP($A32,Transpose_Avg_cred_youth!$A:$M,8,FALSE)</f>
        <v>0.06497503641666662</v>
      </c>
      <c r="L32" s="96">
        <f>$B32*VLOOKUP($A32,Transpose_Avg_cred_youth!$A:$M,9,FALSE)</f>
        <v>0.054614066583333384</v>
      </c>
      <c r="M32" s="96">
        <f>$B32*VLOOKUP($A32,Transpose_Avg_cred_youth!$A:$M,10,FALSE)</f>
        <v>0.05286997687500001</v>
      </c>
      <c r="N32" s="96">
        <f>$B32*VLOOKUP($A32,Transpose_Avg_cred_youth!$A:$M,11,FALSE)</f>
        <v>0.05494011256521737</v>
      </c>
      <c r="O32" s="96">
        <f>$B32*VLOOKUP($A32,Transpose_Avg_cred_youth!$A:$M,12,FALSE)</f>
        <v>0.05079642304166662</v>
      </c>
      <c r="P32" s="96">
        <f>$B32*VLOOKUP($A32,Transpose_Avg_cred_youth!$A:$M,13,FALSE)</f>
        <v>0.06216660820833338</v>
      </c>
      <c r="Q32" s="96"/>
      <c r="R32" s="96"/>
      <c r="S32" s="96">
        <f>$B32*VLOOKUP($A32,Transpose_Avg_cred_youth!$O:$AA,2,FALSE)</f>
        <v>0.0663950043333334</v>
      </c>
      <c r="T32" s="96">
        <f>$B32*VLOOKUP($A32,Transpose_Avg_cred_youth!$O:$AA,3,FALSE)</f>
        <v>0.05640872633333338</v>
      </c>
      <c r="U32" s="96">
        <f>$B32*VLOOKUP($A32,Transpose_Avg_cred_youth!$O:$AA,4,FALSE)</f>
        <v>0.045658980333333384</v>
      </c>
      <c r="V32" s="96">
        <f>$B32*VLOOKUP($A32,Transpose_Avg_cred_youth!$O:$AA,5,FALSE)</f>
        <v>0.048978512</v>
      </c>
      <c r="W32" s="96">
        <f>$B32*VLOOKUP($A32,Transpose_Avg_cred_youth!$O:$AA,6,FALSE)</f>
        <v>0.040374441333333386</v>
      </c>
      <c r="X32" s="96">
        <f>$B32*VLOOKUP($A32,Transpose_Avg_cred_youth!$O:$AA,7,FALSE)</f>
        <v>0.05278613866666662</v>
      </c>
      <c r="Y32" s="96">
        <f>$B32*VLOOKUP($A32,Transpose_Avg_cred_youth!$O:$AA,8,FALSE)</f>
        <v>0.05358797433333338</v>
      </c>
      <c r="Z32" s="96">
        <f>$B32*VLOOKUP($A32,Transpose_Avg_cred_youth!$O:$AA,9,FALSE)</f>
        <v>0.04923494400000001</v>
      </c>
      <c r="AA32" s="96">
        <f>$B32*VLOOKUP($A32,Transpose_Avg_cred_youth!$O:$AA,10,FALSE)</f>
        <v>0.04456040233333338</v>
      </c>
      <c r="AB32" s="96">
        <f>$B32*VLOOKUP($A32,Transpose_Avg_cred_youth!$O:$AA,11,FALSE)</f>
        <v>0.04436030766666662</v>
      </c>
      <c r="AC32" s="96">
        <f>$B32*VLOOKUP($A32,Transpose_Avg_cred_youth!$O:$AA,12,FALSE)</f>
        <v>0.043430256</v>
      </c>
      <c r="AD32" s="96">
        <f>$B32*VLOOKUP($A32,Transpose_Avg_cred_youth!$O:$AA,13,FALSE)</f>
        <v>0.0483724</v>
      </c>
    </row>
    <row r="33" spans="1:30" ht="15">
      <c r="A33" s="27" t="s">
        <v>315</v>
      </c>
      <c r="B33" s="95">
        <v>-0.0866</v>
      </c>
      <c r="C33" s="27"/>
      <c r="D33" s="93"/>
      <c r="E33" s="96">
        <f>$B33*VLOOKUP($A33,Transpose_Avg_cred_youth!$A:$M,2,FALSE)</f>
        <v>-7.089076E-4</v>
      </c>
      <c r="F33" s="96">
        <f>$B33*VLOOKUP($A33,Transpose_Avg_cred_youth!$A:$M,3,FALSE)</f>
        <v>-3.6515972499999997E-4</v>
      </c>
      <c r="G33" s="96">
        <f>$B33*VLOOKUP($A33,Transpose_Avg_cred_youth!$A:$M,4,FALSE)</f>
        <v>-5.947435416666664E-4</v>
      </c>
      <c r="H33" s="96">
        <f>$B33*VLOOKUP($A33,Transpose_Avg_cred_youth!$A:$M,5,FALSE)</f>
        <v>-0.0011508743083333362</v>
      </c>
      <c r="I33" s="96">
        <f>$B33*VLOOKUP($A33,Transpose_Avg_cred_youth!$A:$M,6,FALSE)</f>
        <v>-4.744886166666663E-4</v>
      </c>
      <c r="J33" s="96">
        <f>$B33*VLOOKUP($A33,Transpose_Avg_cred_youth!$A:$M,7,FALSE)</f>
        <v>-0.0010255244166666637</v>
      </c>
      <c r="K33" s="96">
        <f>$B33*VLOOKUP($A33,Transpose_Avg_cred_youth!$A:$M,8,FALSE)</f>
        <v>-0.0011832951833333361</v>
      </c>
      <c r="L33" s="96">
        <f>$B33*VLOOKUP($A33,Transpose_Avg_cred_youth!$A:$M,9,FALSE)</f>
        <v>-8.798596083333362E-4</v>
      </c>
      <c r="M33" s="96">
        <f>$B33*VLOOKUP($A33,Transpose_Avg_cred_youth!$A:$M,10,FALSE)</f>
        <v>-8.769729416666638E-4</v>
      </c>
      <c r="N33" s="96">
        <f>$B33*VLOOKUP($A33,Transpose_Avg_cred_youth!$A:$M,11,FALSE)</f>
        <v>-4.559452347826086E-4</v>
      </c>
      <c r="O33" s="96">
        <f>$B33*VLOOKUP($A33,Transpose_Avg_cred_youth!$A:$M,12,FALSE)</f>
        <v>-0.0013939135999999999</v>
      </c>
      <c r="P33" s="96">
        <f>$B33*VLOOKUP($A33,Transpose_Avg_cred_youth!$A:$M,13,FALSE)</f>
        <v>-9.485586666666638E-5</v>
      </c>
      <c r="Q33" s="96"/>
      <c r="R33" s="96"/>
      <c r="S33" s="96">
        <f>$B33*VLOOKUP($A33,Transpose_Avg_cred_youth!$O:$AA,2,FALSE)</f>
        <v>-7.529004E-4</v>
      </c>
      <c r="T33" s="96">
        <f>$B33*VLOOKUP($A33,Transpose_Avg_cred_youth!$O:$AA,3,FALSE)</f>
        <v>-4.0248793333333356E-4</v>
      </c>
      <c r="U33" s="96">
        <f>$B33*VLOOKUP($A33,Transpose_Avg_cred_youth!$O:$AA,4,FALSE)</f>
        <v>-6.203446666666663E-4</v>
      </c>
      <c r="V33" s="96">
        <f>$B33*VLOOKUP($A33,Transpose_Avg_cred_youth!$O:$AA,5,FALSE)</f>
        <v>-0.0011284846</v>
      </c>
      <c r="W33" s="96">
        <f>$B33*VLOOKUP($A33,Transpose_Avg_cred_youth!$O:$AA,6,FALSE)</f>
        <v>-4.3349073333333365E-4</v>
      </c>
      <c r="X33" s="96">
        <f>$B33*VLOOKUP($A33,Transpose_Avg_cred_youth!$O:$AA,7,FALSE)</f>
        <v>-0.0011185833333333362</v>
      </c>
      <c r="Y33" s="96">
        <f>$B33*VLOOKUP($A33,Transpose_Avg_cred_youth!$O:$AA,8,FALSE)</f>
        <v>-0.0013133178666666636</v>
      </c>
      <c r="Z33" s="96">
        <f>$B33*VLOOKUP($A33,Transpose_Avg_cred_youth!$O:$AA,9,FALSE)</f>
        <v>-7.769174666666663E-4</v>
      </c>
      <c r="AA33" s="96">
        <f>$B33*VLOOKUP($A33,Transpose_Avg_cred_youth!$O:$AA,10,FALSE)</f>
        <v>-8.603132666666663E-4</v>
      </c>
      <c r="AB33" s="96">
        <f>$B33*VLOOKUP($A33,Transpose_Avg_cred_youth!$O:$AA,11,FALSE)</f>
        <v>-4.2402246666666633E-4</v>
      </c>
      <c r="AC33" s="96">
        <f>$B33*VLOOKUP($A33,Transpose_Avg_cred_youth!$O:$AA,12,FALSE)</f>
        <v>-0.0013886598666666638</v>
      </c>
      <c r="AD33" s="96">
        <f>$B33*VLOOKUP($A33,Transpose_Avg_cred_youth!$O:$AA,13,FALSE)</f>
        <v>-9.904153333333362E-5</v>
      </c>
    </row>
    <row r="34" spans="1:30" ht="15">
      <c r="A34" s="27" t="s">
        <v>320</v>
      </c>
      <c r="B34" s="95">
        <v>-0.515</v>
      </c>
      <c r="C34" s="27"/>
      <c r="D34" s="93"/>
      <c r="E34" s="96">
        <f>$B34*VLOOKUP($A34,Transpose_Avg_cred_youth!$A:$M,2,FALSE)</f>
        <v>-0.03095147854166665</v>
      </c>
      <c r="F34" s="96">
        <f>$B34*VLOOKUP($A34,Transpose_Avg_cred_youth!$A:$M,3,FALSE)</f>
        <v>-0.01898693416666665</v>
      </c>
      <c r="G34" s="96">
        <f>$B34*VLOOKUP($A34,Transpose_Avg_cred_youth!$A:$M,4,FALSE)</f>
        <v>-0.02307858770833335</v>
      </c>
      <c r="H34" s="96">
        <f>$B34*VLOOKUP($A34,Transpose_Avg_cred_youth!$A:$M,5,FALSE)</f>
        <v>-0.019930178125</v>
      </c>
      <c r="I34" s="96">
        <f>$B34*VLOOKUP($A34,Transpose_Avg_cred_youth!$A:$M,6,FALSE)</f>
        <v>-0.02887828166666665</v>
      </c>
      <c r="J34" s="96">
        <f>$B34*VLOOKUP($A34,Transpose_Avg_cred_youth!$A:$M,7,FALSE)</f>
        <v>-0.019399535000000002</v>
      </c>
      <c r="K34" s="96">
        <f>$B34*VLOOKUP($A34,Transpose_Avg_cred_youth!$A:$M,8,FALSE)</f>
        <v>-0.02342466770833335</v>
      </c>
      <c r="L34" s="96">
        <f>$B34*VLOOKUP($A34,Transpose_Avg_cred_youth!$A:$M,9,FALSE)</f>
        <v>-0.02641136729166665</v>
      </c>
      <c r="M34" s="96">
        <f>$B34*VLOOKUP($A34,Transpose_Avg_cred_youth!$A:$M,10,FALSE)</f>
        <v>-0.018732223750000002</v>
      </c>
      <c r="N34" s="96">
        <f>$B34*VLOOKUP($A34,Transpose_Avg_cred_youth!$A:$M,11,FALSE)</f>
        <v>-0.024850048695652157</v>
      </c>
      <c r="O34" s="96">
        <f>$B34*VLOOKUP($A34,Transpose_Avg_cred_youth!$A:$M,12,FALSE)</f>
        <v>-0.02746945625</v>
      </c>
      <c r="P34" s="96">
        <f>$B34*VLOOKUP($A34,Transpose_Avg_cred_youth!$A:$M,13,FALSE)</f>
        <v>-0.02522401333333335</v>
      </c>
      <c r="Q34" s="96"/>
      <c r="R34" s="96"/>
      <c r="S34" s="96">
        <f>$B34*VLOOKUP($A34,Transpose_Avg_cred_youth!$O:$AA,2,FALSE)</f>
        <v>-0.03163851</v>
      </c>
      <c r="T34" s="96">
        <f>$B34*VLOOKUP($A34,Transpose_Avg_cred_youth!$O:$AA,3,FALSE)</f>
        <v>-0.0205279</v>
      </c>
      <c r="U34" s="96">
        <f>$B34*VLOOKUP($A34,Transpose_Avg_cred_youth!$O:$AA,4,FALSE)</f>
        <v>-0.024625411666666652</v>
      </c>
      <c r="V34" s="96">
        <f>$B34*VLOOKUP($A34,Transpose_Avg_cred_youth!$O:$AA,5,FALSE)</f>
        <v>-0.02297655333333335</v>
      </c>
      <c r="W34" s="96">
        <f>$B34*VLOOKUP($A34,Transpose_Avg_cred_youth!$O:$AA,6,FALSE)</f>
        <v>-0.028919310000000004</v>
      </c>
      <c r="X34" s="96">
        <f>$B34*VLOOKUP($A34,Transpose_Avg_cred_youth!$O:$AA,7,FALSE)</f>
        <v>-0.02136288666666665</v>
      </c>
      <c r="Y34" s="96">
        <f>$B34*VLOOKUP($A34,Transpose_Avg_cred_youth!$O:$AA,8,FALSE)</f>
        <v>-0.02627255333333335</v>
      </c>
      <c r="Z34" s="96">
        <f>$B34*VLOOKUP($A34,Transpose_Avg_cred_youth!$O:$AA,9,FALSE)</f>
        <v>-0.02824483166666665</v>
      </c>
      <c r="AA34" s="96">
        <f>$B34*VLOOKUP($A34,Transpose_Avg_cred_youth!$O:$AA,10,FALSE)</f>
        <v>-0.02053991666666665</v>
      </c>
      <c r="AB34" s="96">
        <f>$B34*VLOOKUP($A34,Transpose_Avg_cred_youth!$O:$AA,11,FALSE)</f>
        <v>-0.027511815000000002</v>
      </c>
      <c r="AC34" s="96">
        <f>$B34*VLOOKUP($A34,Transpose_Avg_cred_youth!$O:$AA,12,FALSE)</f>
        <v>-0.027570525000000002</v>
      </c>
      <c r="AD34" s="96">
        <f>$B34*VLOOKUP($A34,Transpose_Avg_cred_youth!$O:$AA,13,FALSE)</f>
        <v>-0.028229725</v>
      </c>
    </row>
    <row r="35" spans="1:30" ht="15">
      <c r="A35" s="27" t="s">
        <v>321</v>
      </c>
      <c r="B35" s="95">
        <v>0.159</v>
      </c>
      <c r="C35" s="27"/>
      <c r="D35" s="93"/>
      <c r="E35" s="96">
        <f>$B35*VLOOKUP($A35,Transpose_Avg_cred_youth!$A:$M,2,FALSE)</f>
        <v>0.022859158375000053</v>
      </c>
      <c r="F35" s="96">
        <f>$B35*VLOOKUP($A35,Transpose_Avg_cred_youth!$A:$M,3,FALSE)</f>
        <v>0.05336815787500005</v>
      </c>
      <c r="G35" s="96">
        <f>$B35*VLOOKUP($A35,Transpose_Avg_cred_youth!$A:$M,4,FALSE)</f>
        <v>0.038067322875000004</v>
      </c>
      <c r="H35" s="96">
        <f>$B35*VLOOKUP($A35,Transpose_Avg_cred_youth!$A:$M,5,FALSE)</f>
        <v>0.041102785249999954</v>
      </c>
      <c r="I35" s="96">
        <f>$B35*VLOOKUP($A35,Transpose_Avg_cred_youth!$A:$M,6,FALSE)</f>
        <v>0.014141811124999995</v>
      </c>
      <c r="J35" s="96">
        <f>$B35*VLOOKUP($A35,Transpose_Avg_cred_youth!$A:$M,7,FALSE)</f>
        <v>0.027725386499999997</v>
      </c>
      <c r="K35" s="96">
        <f>$B35*VLOOKUP($A35,Transpose_Avg_cred_youth!$A:$M,8,FALSE)</f>
        <v>0.02500787112499995</v>
      </c>
      <c r="L35" s="96">
        <f>$B35*VLOOKUP($A35,Transpose_Avg_cred_youth!$A:$M,9,FALSE)</f>
        <v>0.023381420374999948</v>
      </c>
      <c r="M35" s="96">
        <f>$B35*VLOOKUP($A35,Transpose_Avg_cred_youth!$A:$M,10,FALSE)</f>
        <v>0.04700889987499995</v>
      </c>
      <c r="N35" s="96">
        <f>$B35*VLOOKUP($A35,Transpose_Avg_cred_youth!$A:$M,11,FALSE)</f>
        <v>0.028884887086956502</v>
      </c>
      <c r="O35" s="96">
        <f>$B35*VLOOKUP($A35,Transpose_Avg_cred_youth!$A:$M,12,FALSE)</f>
        <v>0.03286194775000005</v>
      </c>
      <c r="P35" s="96">
        <f>$B35*VLOOKUP($A35,Transpose_Avg_cred_youth!$A:$M,13,FALSE)</f>
        <v>0.014228247499999996</v>
      </c>
      <c r="Q35" s="96"/>
      <c r="R35" s="96"/>
      <c r="S35" s="96">
        <f>$B35*VLOOKUP($A35,Transpose_Avg_cred_youth!$O:$AA,2,FALSE)</f>
        <v>0.02261616</v>
      </c>
      <c r="T35" s="96">
        <f>$B35*VLOOKUP($A35,Transpose_Avg_cred_youth!$O:$AA,3,FALSE)</f>
        <v>0.05133548200000006</v>
      </c>
      <c r="U35" s="96">
        <f>$B35*VLOOKUP($A35,Transpose_Avg_cred_youth!$O:$AA,4,FALSE)</f>
        <v>0.03690109099999995</v>
      </c>
      <c r="V35" s="96">
        <f>$B35*VLOOKUP($A35,Transpose_Avg_cred_youth!$O:$AA,5,FALSE)</f>
        <v>0.039893629999999944</v>
      </c>
      <c r="W35" s="96">
        <f>$B35*VLOOKUP($A35,Transpose_Avg_cred_youth!$O:$AA,6,FALSE)</f>
        <v>0.013908313000000005</v>
      </c>
      <c r="X35" s="96">
        <f>$B35*VLOOKUP($A35,Transpose_Avg_cred_youth!$O:$AA,7,FALSE)</f>
        <v>0.027707551999999944</v>
      </c>
      <c r="Y35" s="96">
        <f>$B35*VLOOKUP($A35,Transpose_Avg_cred_youth!$O:$AA,8,FALSE)</f>
        <v>0.024671394</v>
      </c>
      <c r="Z35" s="96">
        <f>$B35*VLOOKUP($A35,Transpose_Avg_cred_youth!$O:$AA,9,FALSE)</f>
        <v>0.024515256</v>
      </c>
      <c r="AA35" s="96">
        <f>$B35*VLOOKUP($A35,Transpose_Avg_cred_youth!$O:$AA,10,FALSE)</f>
        <v>0.046632049999999946</v>
      </c>
      <c r="AB35" s="96">
        <f>$B35*VLOOKUP($A35,Transpose_Avg_cred_youth!$O:$AA,11,FALSE)</f>
        <v>0.026596407000000002</v>
      </c>
      <c r="AC35" s="96">
        <f>$B35*VLOOKUP($A35,Transpose_Avg_cred_youth!$O:$AA,12,FALSE)</f>
        <v>0.03315838999999995</v>
      </c>
      <c r="AD35" s="96">
        <f>$B35*VLOOKUP($A35,Transpose_Avg_cred_youth!$O:$AA,13,FALSE)</f>
        <v>0.014463646999999994</v>
      </c>
    </row>
    <row r="36" spans="1:30" ht="15">
      <c r="A36" s="27" t="s">
        <v>311</v>
      </c>
      <c r="B36" s="95">
        <v>15.47</v>
      </c>
      <c r="C36" s="27"/>
      <c r="D36" s="93"/>
      <c r="E36" s="96">
        <f>$B36*VLOOKUP($A36,Transpose_Avg_cred_youth!$A:$M,2,FALSE)</f>
        <v>3.2824175095833388</v>
      </c>
      <c r="F36" s="96">
        <f>$B36*VLOOKUP($A36,Transpose_Avg_cred_youth!$A:$M,3,FALSE)</f>
        <v>2.5995910470833383</v>
      </c>
      <c r="G36" s="96">
        <f>$B36*VLOOKUP($A36,Transpose_Avg_cred_youth!$A:$M,4,FALSE)</f>
        <v>3.0429451325000003</v>
      </c>
      <c r="H36" s="96">
        <f>$B36*VLOOKUP($A36,Transpose_Avg_cred_youth!$A:$M,5,FALSE)</f>
        <v>2.5837807070833385</v>
      </c>
      <c r="I36" s="96">
        <f>$B36*VLOOKUP($A36,Transpose_Avg_cred_youth!$A:$M,6,FALSE)</f>
        <v>4.101289730416662</v>
      </c>
      <c r="J36" s="96">
        <f>$B36*VLOOKUP($A36,Transpose_Avg_cred_youth!$A:$M,7,FALSE)</f>
        <v>2.885217524583339</v>
      </c>
      <c r="K36" s="96">
        <f>$B36*VLOOKUP($A36,Transpose_Avg_cred_youth!$A:$M,8,FALSE)</f>
        <v>3.1733037320833386</v>
      </c>
      <c r="L36" s="96">
        <f>$B36*VLOOKUP($A36,Transpose_Avg_cred_youth!$A:$M,9,FALSE)</f>
        <v>2.4704668245833385</v>
      </c>
      <c r="M36" s="96">
        <f>$B36*VLOOKUP($A36,Transpose_Avg_cred_youth!$A:$M,10,FALSE)</f>
        <v>2.9246170362500004</v>
      </c>
      <c r="N36" s="96">
        <f>$B36*VLOOKUP($A36,Transpose_Avg_cred_youth!$A:$M,11,FALSE)</f>
        <v>3.6805463952173954</v>
      </c>
      <c r="O36" s="96">
        <f>$B36*VLOOKUP($A36,Transpose_Avg_cred_youth!$A:$M,12,FALSE)</f>
        <v>3.0982748766666615</v>
      </c>
      <c r="P36" s="96">
        <f>$B36*VLOOKUP($A36,Transpose_Avg_cred_youth!$A:$M,13,FALSE)</f>
        <v>3.0772807975</v>
      </c>
      <c r="Q36" s="96"/>
      <c r="R36" s="96"/>
      <c r="S36" s="96">
        <f>$B36*VLOOKUP($A36,Transpose_Avg_cred_youth!$O:$AA,2,FALSE)</f>
        <v>3.25080392</v>
      </c>
      <c r="T36" s="96">
        <f>$B36*VLOOKUP($A36,Transpose_Avg_cred_youth!$O:$AA,3,FALSE)</f>
        <v>2.6538269333333386</v>
      </c>
      <c r="U36" s="96">
        <f>$B36*VLOOKUP($A36,Transpose_Avg_cred_youth!$O:$AA,4,FALSE)</f>
        <v>3.1208043533333387</v>
      </c>
      <c r="V36" s="96">
        <f>$B36*VLOOKUP($A36,Transpose_Avg_cred_youth!$O:$AA,5,FALSE)</f>
        <v>2.5571806866666615</v>
      </c>
      <c r="W36" s="96">
        <f>$B36*VLOOKUP($A36,Transpose_Avg_cred_youth!$O:$AA,6,FALSE)</f>
        <v>4.150977436666662</v>
      </c>
      <c r="X36" s="96">
        <f>$B36*VLOOKUP($A36,Transpose_Avg_cred_youth!$O:$AA,7,FALSE)</f>
        <v>2.8628575733333386</v>
      </c>
      <c r="Y36" s="96">
        <f>$B36*VLOOKUP($A36,Transpose_Avg_cred_youth!$O:$AA,8,FALSE)</f>
        <v>3.2032697666666614</v>
      </c>
      <c r="Z36" s="96">
        <f>$B36*VLOOKUP($A36,Transpose_Avg_cred_youth!$O:$AA,9,FALSE)</f>
        <v>2.4159602133333387</v>
      </c>
      <c r="AA36" s="96">
        <f>$B36*VLOOKUP($A36,Transpose_Avg_cred_youth!$O:$AA,10,FALSE)</f>
        <v>2.9587973566666617</v>
      </c>
      <c r="AB36" s="96">
        <f>$B36*VLOOKUP($A36,Transpose_Avg_cred_youth!$O:$AA,11,FALSE)</f>
        <v>3.870831206666662</v>
      </c>
      <c r="AC36" s="96">
        <f>$B36*VLOOKUP($A36,Transpose_Avg_cred_youth!$O:$AA,12,FALSE)</f>
        <v>3.0378078033333384</v>
      </c>
      <c r="AD36" s="96">
        <f>$B36*VLOOKUP($A36,Transpose_Avg_cred_youth!$O:$AA,13,FALSE)</f>
        <v>2.991707203333339</v>
      </c>
    </row>
    <row r="37" spans="1:30" ht="15">
      <c r="A37" s="27" t="s">
        <v>340</v>
      </c>
      <c r="B37" s="95">
        <v>-0.119</v>
      </c>
      <c r="C37" s="27"/>
      <c r="D37" s="93"/>
      <c r="E37" s="96">
        <f>$B37*VLOOKUP($A37,Transpose_Avg_cred_youth!$A:$M,2,FALSE)</f>
        <v>-0.0038876308333333372</v>
      </c>
      <c r="F37" s="96">
        <f>$B37*VLOOKUP($A37,Transpose_Avg_cred_youth!$A:$M,3,FALSE)</f>
        <v>-0.0035885937499999998</v>
      </c>
      <c r="G37" s="96">
        <f>$B37*VLOOKUP($A37,Transpose_Avg_cred_youth!$A:$M,4,FALSE)</f>
        <v>-0.005127194333333337</v>
      </c>
      <c r="H37" s="96">
        <f>$B37*VLOOKUP($A37,Transpose_Avg_cred_youth!$A:$M,5,FALSE)</f>
        <v>-0.003834313875</v>
      </c>
      <c r="I37" s="96">
        <f>$B37*VLOOKUP($A37,Transpose_Avg_cred_youth!$A:$M,6,FALSE)</f>
        <v>-0.007865686791666661</v>
      </c>
      <c r="J37" s="96">
        <f>$B37*VLOOKUP($A37,Transpose_Avg_cred_youth!$A:$M,7,FALSE)</f>
        <v>-0.004525817916666662</v>
      </c>
      <c r="K37" s="96">
        <f>$B37*VLOOKUP($A37,Transpose_Avg_cred_youth!$A:$M,8,FALSE)</f>
        <v>-0.0043631994583333365</v>
      </c>
      <c r="L37" s="96">
        <f>$B37*VLOOKUP($A37,Transpose_Avg_cred_youth!$A:$M,9,FALSE)</f>
        <v>-0.003999773458333337</v>
      </c>
      <c r="M37" s="96">
        <f>$B37*VLOOKUP($A37,Transpose_Avg_cred_youth!$A:$M,10,FALSE)</f>
        <v>-0.0031125292916666628</v>
      </c>
      <c r="N37" s="96">
        <f>$B37*VLOOKUP($A37,Transpose_Avg_cred_youth!$A:$M,11,FALSE)</f>
        <v>-0.004790106999999999</v>
      </c>
      <c r="O37" s="96">
        <f>$B37*VLOOKUP($A37,Transpose_Avg_cred_youth!$A:$M,12,FALSE)</f>
        <v>-0.0036703764999999997</v>
      </c>
      <c r="P37" s="96">
        <f>$B37*VLOOKUP($A37,Transpose_Avg_cred_youth!$A:$M,13,FALSE)</f>
        <v>-0.007354775166666662</v>
      </c>
      <c r="Q37" s="96"/>
      <c r="R37" s="96"/>
      <c r="S37" s="96">
        <f>$B37*VLOOKUP($A37,Transpose_Avg_cred_youth!$O:$AA,2,FALSE)</f>
        <v>-0.0038751556666666623</v>
      </c>
      <c r="T37" s="96">
        <f>$B37*VLOOKUP($A37,Transpose_Avg_cred_youth!$O:$AA,3,FALSE)</f>
        <v>-0.0036018919999999998</v>
      </c>
      <c r="U37" s="96">
        <f>$B37*VLOOKUP($A37,Transpose_Avg_cred_youth!$O:$AA,4,FALSE)</f>
        <v>-0.004952542</v>
      </c>
      <c r="V37" s="96">
        <f>$B37*VLOOKUP($A37,Transpose_Avg_cred_youth!$O:$AA,5,FALSE)</f>
        <v>-0.0037191863333333373</v>
      </c>
      <c r="W37" s="96">
        <f>$B37*VLOOKUP($A37,Transpose_Avg_cred_youth!$O:$AA,6,FALSE)</f>
        <v>-0.007545789999999999</v>
      </c>
      <c r="X37" s="96">
        <f>$B37*VLOOKUP($A37,Transpose_Avg_cred_youth!$O:$AA,7,FALSE)</f>
        <v>-0.004211291</v>
      </c>
      <c r="Y37" s="96">
        <f>$B37*VLOOKUP($A37,Transpose_Avg_cred_youth!$O:$AA,8,FALSE)</f>
        <v>-0.004232711</v>
      </c>
      <c r="Z37" s="96">
        <f>$B37*VLOOKUP($A37,Transpose_Avg_cred_youth!$O:$AA,9,FALSE)</f>
        <v>-0.0037713479999999995</v>
      </c>
      <c r="AA37" s="96">
        <f>$B37*VLOOKUP($A37,Transpose_Avg_cred_youth!$O:$AA,10,FALSE)</f>
        <v>-0.003072342</v>
      </c>
      <c r="AB37" s="96">
        <f>$B37*VLOOKUP($A37,Transpose_Avg_cred_youth!$O:$AA,11,FALSE)</f>
        <v>-0.00484925</v>
      </c>
      <c r="AC37" s="96">
        <f>$B37*VLOOKUP($A37,Transpose_Avg_cred_youth!$O:$AA,12,FALSE)</f>
        <v>-0.003812284</v>
      </c>
      <c r="AD37" s="96">
        <f>$B37*VLOOKUP($A37,Transpose_Avg_cred_youth!$O:$AA,13,FALSE)</f>
        <v>-0.007032265333333337</v>
      </c>
    </row>
    <row r="38" spans="1:30" ht="15">
      <c r="A38" s="27" t="s">
        <v>292</v>
      </c>
      <c r="B38" s="95">
        <v>1.838</v>
      </c>
      <c r="C38" s="27"/>
      <c r="D38" s="93"/>
      <c r="E38" s="96">
        <f>$B38*VLOOKUP($A38,Transpose_Avg_cred_youth!$A:$M,2,FALSE)</f>
        <v>0.1582805953333334</v>
      </c>
      <c r="F38" s="96">
        <f>$B38*VLOOKUP($A38,Transpose_Avg_cred_youth!$A:$M,3,FALSE)</f>
        <v>0.1479938454166666</v>
      </c>
      <c r="G38" s="96">
        <f>$B38*VLOOKUP($A38,Transpose_Avg_cred_youth!$A:$M,4,FALSE)</f>
        <v>0.1477702220833334</v>
      </c>
      <c r="H38" s="96">
        <f>$B38*VLOOKUP($A38,Transpose_Avg_cred_youth!$A:$M,5,FALSE)</f>
        <v>0.11680803991666662</v>
      </c>
      <c r="I38" s="96">
        <f>$B38*VLOOKUP($A38,Transpose_Avg_cred_youth!$A:$M,6,FALSE)</f>
        <v>0.24188485891666606</v>
      </c>
      <c r="J38" s="96">
        <f>$B38*VLOOKUP($A38,Transpose_Avg_cred_youth!$A:$M,7,FALSE)</f>
        <v>0.1413806448333334</v>
      </c>
      <c r="K38" s="96">
        <f>$B38*VLOOKUP($A38,Transpose_Avg_cred_youth!$A:$M,8,FALSE)</f>
        <v>0.10913576841666661</v>
      </c>
      <c r="L38" s="96">
        <f>$B38*VLOOKUP($A38,Transpose_Avg_cred_youth!$A:$M,9,FALSE)</f>
        <v>0.13376121583333342</v>
      </c>
      <c r="M38" s="96">
        <f>$B38*VLOOKUP($A38,Transpose_Avg_cred_youth!$A:$M,10,FALSE)</f>
        <v>0.1657410373333334</v>
      </c>
      <c r="N38" s="96">
        <f>$B38*VLOOKUP($A38,Transpose_Avg_cred_youth!$A:$M,11,FALSE)</f>
        <v>0.1396902375652173</v>
      </c>
      <c r="O38" s="96">
        <f>$B38*VLOOKUP($A38,Transpose_Avg_cred_youth!$A:$M,12,FALSE)</f>
        <v>0.18613448975000002</v>
      </c>
      <c r="P38" s="96">
        <f>$B38*VLOOKUP($A38,Transpose_Avg_cred_youth!$A:$M,13,FALSE)</f>
        <v>0.31835921416666607</v>
      </c>
      <c r="Q38" s="96"/>
      <c r="R38" s="96"/>
      <c r="S38" s="96">
        <f>$B38*VLOOKUP($A38,Transpose_Avg_cred_youth!$O:$AA,2,FALSE)</f>
        <v>0.17555657000000002</v>
      </c>
      <c r="T38" s="96">
        <f>$B38*VLOOKUP($A38,Transpose_Avg_cred_youth!$O:$AA,3,FALSE)</f>
        <v>0.1396598173333334</v>
      </c>
      <c r="U38" s="96">
        <f>$B38*VLOOKUP($A38,Transpose_Avg_cred_youth!$O:$AA,4,FALSE)</f>
        <v>0.1538620433333334</v>
      </c>
      <c r="V38" s="96">
        <f>$B38*VLOOKUP($A38,Transpose_Avg_cred_youth!$O:$AA,5,FALSE)</f>
        <v>0.12265893000000001</v>
      </c>
      <c r="W38" s="96">
        <f>$B38*VLOOKUP($A38,Transpose_Avg_cred_youth!$O:$AA,6,FALSE)</f>
        <v>0.23401906133333394</v>
      </c>
      <c r="X38" s="96">
        <f>$B38*VLOOKUP($A38,Transpose_Avg_cred_youth!$O:$AA,7,FALSE)</f>
        <v>0.13778199400000002</v>
      </c>
      <c r="Y38" s="96">
        <f>$B38*VLOOKUP($A38,Transpose_Avg_cred_youth!$O:$AA,8,FALSE)</f>
        <v>0.099943088</v>
      </c>
      <c r="Z38" s="96">
        <f>$B38*VLOOKUP($A38,Transpose_Avg_cred_youth!$O:$AA,9,FALSE)</f>
        <v>0.1353717633333334</v>
      </c>
      <c r="AA38" s="96">
        <f>$B38*VLOOKUP($A38,Transpose_Avg_cred_youth!$O:$AA,10,FALSE)</f>
        <v>0.14789160666666662</v>
      </c>
      <c r="AB38" s="96">
        <f>$B38*VLOOKUP($A38,Transpose_Avg_cred_youth!$O:$AA,11,FALSE)</f>
        <v>0.139248718</v>
      </c>
      <c r="AC38" s="96">
        <f>$B38*VLOOKUP($A38,Transpose_Avg_cred_youth!$O:$AA,12,FALSE)</f>
        <v>0.18251768866666662</v>
      </c>
      <c r="AD38" s="96">
        <f>$B38*VLOOKUP($A38,Transpose_Avg_cred_youth!$O:$AA,13,FALSE)</f>
        <v>0.3234775846666661</v>
      </c>
    </row>
    <row r="39" spans="1:30" ht="15">
      <c r="A39" s="27" t="s">
        <v>263</v>
      </c>
      <c r="B39" s="95">
        <v>-0.922</v>
      </c>
      <c r="C39" s="27"/>
      <c r="D39" s="93"/>
      <c r="E39" s="96">
        <f>$B39*VLOOKUP($A39,Transpose_Avg_cred_youth!$A:$M,2,FALSE)</f>
        <v>-0.22265028408333304</v>
      </c>
      <c r="F39" s="96">
        <f>$B39*VLOOKUP($A39,Transpose_Avg_cred_youth!$A:$M,3,FALSE)</f>
        <v>-0.18903005350000002</v>
      </c>
      <c r="G39" s="96">
        <f>$B39*VLOOKUP($A39,Transpose_Avg_cred_youth!$A:$M,4,FALSE)</f>
        <v>-0.20816677816666698</v>
      </c>
      <c r="H39" s="96">
        <f>$B39*VLOOKUP($A39,Transpose_Avg_cred_youth!$A:$M,5,FALSE)</f>
        <v>-0.22711249516666698</v>
      </c>
      <c r="I39" s="96">
        <f>$B39*VLOOKUP($A39,Transpose_Avg_cred_youth!$A:$M,6,FALSE)</f>
        <v>-0.176842366</v>
      </c>
      <c r="J39" s="96">
        <f>$B39*VLOOKUP($A39,Transpose_Avg_cred_youth!$A:$M,7,FALSE)</f>
        <v>-0.273533466416667</v>
      </c>
      <c r="K39" s="96">
        <f>$B39*VLOOKUP($A39,Transpose_Avg_cred_youth!$A:$M,8,FALSE)</f>
        <v>-0.24526383233333302</v>
      </c>
      <c r="L39" s="96">
        <f>$B39*VLOOKUP($A39,Transpose_Avg_cred_youth!$A:$M,9,FALSE)</f>
        <v>-0.263131885</v>
      </c>
      <c r="M39" s="96">
        <f>$B39*VLOOKUP($A39,Transpose_Avg_cred_youth!$A:$M,10,FALSE)</f>
        <v>-0.17068955266666697</v>
      </c>
      <c r="N39" s="96">
        <f>$B39*VLOOKUP($A39,Transpose_Avg_cred_youth!$A:$M,11,FALSE)</f>
        <v>-0.19646260617391328</v>
      </c>
      <c r="O39" s="96">
        <f>$B39*VLOOKUP($A39,Transpose_Avg_cred_youth!$A:$M,12,FALSE)</f>
        <v>-0.20809828125000002</v>
      </c>
      <c r="P39" s="96">
        <f>$B39*VLOOKUP($A39,Transpose_Avg_cred_youth!$A:$M,13,FALSE)</f>
        <v>-0.22001593800000002</v>
      </c>
      <c r="Q39" s="96"/>
      <c r="R39" s="96"/>
      <c r="S39" s="96">
        <f>$B39*VLOOKUP($A39,Transpose_Avg_cred_youth!$O:$AA,2,FALSE)</f>
        <v>-0.21513886533333304</v>
      </c>
      <c r="T39" s="96">
        <f>$B39*VLOOKUP($A39,Transpose_Avg_cred_youth!$O:$AA,3,FALSE)</f>
        <v>-0.189893276</v>
      </c>
      <c r="U39" s="96">
        <f>$B39*VLOOKUP($A39,Transpose_Avg_cred_youth!$O:$AA,4,FALSE)</f>
        <v>-0.204883152</v>
      </c>
      <c r="V39" s="96">
        <f>$B39*VLOOKUP($A39,Transpose_Avg_cred_youth!$O:$AA,5,FALSE)</f>
        <v>-0.22603598333333305</v>
      </c>
      <c r="W39" s="96">
        <f>$B39*VLOOKUP($A39,Transpose_Avg_cred_youth!$O:$AA,6,FALSE)</f>
        <v>-0.18124891133333304</v>
      </c>
      <c r="X39" s="96">
        <f>$B39*VLOOKUP($A39,Transpose_Avg_cred_youth!$O:$AA,7,FALSE)</f>
        <v>-0.270855018</v>
      </c>
      <c r="Y39" s="96">
        <f>$B39*VLOOKUP($A39,Transpose_Avg_cred_youth!$O:$AA,8,FALSE)</f>
        <v>-0.24268392266666697</v>
      </c>
      <c r="Z39" s="96">
        <f>$B39*VLOOKUP($A39,Transpose_Avg_cred_youth!$O:$AA,9,FALSE)</f>
        <v>-0.261535134666667</v>
      </c>
      <c r="AA39" s="96">
        <f>$B39*VLOOKUP($A39,Transpose_Avg_cred_youth!$O:$AA,10,FALSE)</f>
        <v>-0.17524576933333305</v>
      </c>
      <c r="AB39" s="96">
        <f>$B39*VLOOKUP($A39,Transpose_Avg_cred_youth!$O:$AA,11,FALSE)</f>
        <v>-0.198333878666667</v>
      </c>
      <c r="AC39" s="96">
        <f>$B39*VLOOKUP($A39,Transpose_Avg_cred_youth!$O:$AA,12,FALSE)</f>
        <v>-0.204729178</v>
      </c>
      <c r="AD39" s="96">
        <f>$B39*VLOOKUP($A39,Transpose_Avg_cred_youth!$O:$AA,13,FALSE)</f>
        <v>-0.223355114666667</v>
      </c>
    </row>
    <row r="40" spans="1:30" ht="15">
      <c r="A40" s="27" t="s">
        <v>267</v>
      </c>
      <c r="B40" s="95">
        <v>26.50</v>
      </c>
      <c r="C40" s="27"/>
      <c r="D40" s="93"/>
      <c r="E40" s="96">
        <f>$B40*VLOOKUP($A40,Transpose_Avg_cred_youth!$A:$M,2,FALSE)</f>
        <v>3.2448819374999998</v>
      </c>
      <c r="F40" s="96">
        <f>$B40*VLOOKUP($A40,Transpose_Avg_cred_youth!$A:$M,3,FALSE)</f>
        <v>2.0562200208333326</v>
      </c>
      <c r="G40" s="96">
        <f>$B40*VLOOKUP($A40,Transpose_Avg_cred_youth!$A:$M,4,FALSE)</f>
        <v>2.4091967083333325</v>
      </c>
      <c r="H40" s="96">
        <f>$B40*VLOOKUP($A40,Transpose_Avg_cred_youth!$A:$M,5,FALSE)</f>
        <v>2.6118278541666675</v>
      </c>
      <c r="I40" s="96">
        <f>$B40*VLOOKUP($A40,Transpose_Avg_cred_youth!$A:$M,6,FALSE)</f>
        <v>3.1398414583333247</v>
      </c>
      <c r="J40" s="96">
        <f>$B40*VLOOKUP($A40,Transpose_Avg_cred_youth!$A:$M,7,FALSE)</f>
        <v>2.674084083333325</v>
      </c>
      <c r="K40" s="96">
        <f>$B40*VLOOKUP($A40,Transpose_Avg_cred_youth!$A:$M,8,FALSE)</f>
        <v>2.8337487916666757</v>
      </c>
      <c r="L40" s="96">
        <f>$B40*VLOOKUP($A40,Transpose_Avg_cred_youth!$A:$M,9,FALSE)</f>
        <v>3.2158180625</v>
      </c>
      <c r="M40" s="96">
        <f>$B40*VLOOKUP($A40,Transpose_Avg_cred_youth!$A:$M,10,FALSE)</f>
        <v>2.6172603541666675</v>
      </c>
      <c r="N40" s="96">
        <f>$B40*VLOOKUP($A40,Transpose_Avg_cred_youth!$A:$M,11,FALSE)</f>
        <v>3.1175959565217495</v>
      </c>
      <c r="O40" s="96">
        <f>$B40*VLOOKUP($A40,Transpose_Avg_cred_youth!$A:$M,12,FALSE)</f>
        <v>2.4912274583333325</v>
      </c>
      <c r="P40" s="96">
        <f>$B40*VLOOKUP($A40,Transpose_Avg_cred_youth!$A:$M,13,FALSE)</f>
        <v>2.39471225</v>
      </c>
      <c r="Q40" s="96"/>
      <c r="R40" s="96"/>
      <c r="S40" s="96">
        <f>$B40*VLOOKUP($A40,Transpose_Avg_cred_youth!$O:$AA,2,FALSE)</f>
        <v>3.2733594999999998</v>
      </c>
      <c r="T40" s="96">
        <f>$B40*VLOOKUP($A40,Transpose_Avg_cred_youth!$O:$AA,3,FALSE)</f>
        <v>2.2676845</v>
      </c>
      <c r="U40" s="96">
        <f>$B40*VLOOKUP($A40,Transpose_Avg_cred_youth!$O:$AA,4,FALSE)</f>
        <v>2.4249796666666676</v>
      </c>
      <c r="V40" s="96">
        <f>$B40*VLOOKUP($A40,Transpose_Avg_cred_youth!$O:$AA,5,FALSE)</f>
        <v>2.7265143333333244</v>
      </c>
      <c r="W40" s="96">
        <f>$B40*VLOOKUP($A40,Transpose_Avg_cred_youth!$O:$AA,6,FALSE)</f>
        <v>3.1804946666666756</v>
      </c>
      <c r="X40" s="96">
        <f>$B40*VLOOKUP($A40,Transpose_Avg_cred_youth!$O:$AA,7,FALSE)</f>
        <v>2.6975145</v>
      </c>
      <c r="Y40" s="96">
        <f>$B40*VLOOKUP($A40,Transpose_Avg_cred_youth!$O:$AA,8,FALSE)</f>
        <v>2.8877226666666753</v>
      </c>
      <c r="Z40" s="96">
        <f>$B40*VLOOKUP($A40,Transpose_Avg_cred_youth!$O:$AA,9,FALSE)</f>
        <v>3.285152</v>
      </c>
      <c r="AA40" s="96">
        <f>$B40*VLOOKUP($A40,Transpose_Avg_cred_youth!$O:$AA,10,FALSE)</f>
        <v>2.6774805</v>
      </c>
      <c r="AB40" s="96">
        <f>$B40*VLOOKUP($A40,Transpose_Avg_cred_youth!$O:$AA,11,FALSE)</f>
        <v>3.1213643333333243</v>
      </c>
      <c r="AC40" s="96">
        <f>$B40*VLOOKUP($A40,Transpose_Avg_cred_youth!$O:$AA,12,FALSE)</f>
        <v>2.597335666666668</v>
      </c>
      <c r="AD40" s="96">
        <f>$B40*VLOOKUP($A40,Transpose_Avg_cred_youth!$O:$AA,13,FALSE)</f>
        <v>2.402401666666668</v>
      </c>
    </row>
    <row r="41" spans="1:30" ht="15">
      <c r="A41" s="27" t="s">
        <v>271</v>
      </c>
      <c r="B41" s="95">
        <v>10.61</v>
      </c>
      <c r="C41" s="27"/>
      <c r="D41" s="93"/>
      <c r="E41" s="96">
        <f>$B41*VLOOKUP($A41,Transpose_Avg_cred_youth!$A:$M,2,FALSE)</f>
        <v>0.38099051125</v>
      </c>
      <c r="F41" s="96">
        <f>$B41*VLOOKUP($A41,Transpose_Avg_cred_youth!$A:$M,3,FALSE)</f>
        <v>0.2714060104166663</v>
      </c>
      <c r="G41" s="96">
        <f>$B41*VLOOKUP($A41,Transpose_Avg_cred_youth!$A:$M,4,FALSE)</f>
        <v>0.31098838375</v>
      </c>
      <c r="H41" s="96">
        <f>$B41*VLOOKUP($A41,Transpose_Avg_cred_youth!$A:$M,5,FALSE)</f>
        <v>0.282284355</v>
      </c>
      <c r="I41" s="96">
        <f>$B41*VLOOKUP($A41,Transpose_Avg_cred_youth!$A:$M,6,FALSE)</f>
        <v>0.29044875</v>
      </c>
      <c r="J41" s="96">
        <f>$B41*VLOOKUP($A41,Transpose_Avg_cred_youth!$A:$M,7,FALSE)</f>
        <v>0.2685395420833337</v>
      </c>
      <c r="K41" s="96">
        <f>$B41*VLOOKUP($A41,Transpose_Avg_cred_youth!$A:$M,8,FALSE)</f>
        <v>0.28094661083333367</v>
      </c>
      <c r="L41" s="96">
        <f>$B41*VLOOKUP($A41,Transpose_Avg_cred_youth!$A:$M,9,FALSE)</f>
        <v>0.2704992975</v>
      </c>
      <c r="M41" s="96">
        <f>$B41*VLOOKUP($A41,Transpose_Avg_cred_youth!$A:$M,10,FALSE)</f>
        <v>0.20449095083333366</v>
      </c>
      <c r="N41" s="96">
        <f>$B41*VLOOKUP($A41,Transpose_Avg_cred_youth!$A:$M,11,FALSE)</f>
        <v>0.25717671260869523</v>
      </c>
      <c r="O41" s="96">
        <f>$B41*VLOOKUP($A41,Transpose_Avg_cred_youth!$A:$M,12,FALSE)</f>
        <v>0.3019959666666663</v>
      </c>
      <c r="P41" s="96">
        <f>$B41*VLOOKUP($A41,Transpose_Avg_cred_youth!$A:$M,13,FALSE)</f>
        <v>0.34637317583333366</v>
      </c>
      <c r="Q41" s="96"/>
      <c r="R41" s="96"/>
      <c r="S41" s="96">
        <f>$B41*VLOOKUP($A41,Transpose_Avg_cred_youth!$O:$AA,2,FALSE)</f>
        <v>0.41271485333333363</v>
      </c>
      <c r="T41" s="96">
        <f>$B41*VLOOKUP($A41,Transpose_Avg_cred_youth!$O:$AA,3,FALSE)</f>
        <v>0.28476532666666626</v>
      </c>
      <c r="U41" s="96">
        <f>$B41*VLOOKUP($A41,Transpose_Avg_cred_youth!$O:$AA,4,FALSE)</f>
        <v>0.3298790466666663</v>
      </c>
      <c r="V41" s="96">
        <f>$B41*VLOOKUP($A41,Transpose_Avg_cred_youth!$O:$AA,5,FALSE)</f>
        <v>0.28504826</v>
      </c>
      <c r="W41" s="96">
        <f>$B41*VLOOKUP($A41,Transpose_Avg_cred_youth!$O:$AA,6,FALSE)</f>
        <v>0.30063435</v>
      </c>
      <c r="X41" s="96">
        <f>$B41*VLOOKUP($A41,Transpose_Avg_cred_youth!$O:$AA,7,FALSE)</f>
        <v>0.29339125666666627</v>
      </c>
      <c r="Y41" s="96">
        <f>$B41*VLOOKUP($A41,Transpose_Avg_cred_youth!$O:$AA,8,FALSE)</f>
        <v>0.30039032</v>
      </c>
      <c r="Z41" s="96">
        <f>$B41*VLOOKUP($A41,Transpose_Avg_cred_youth!$O:$AA,9,FALSE)</f>
        <v>0.27070707666666627</v>
      </c>
      <c r="AA41" s="96">
        <f>$B41*VLOOKUP($A41,Transpose_Avg_cred_youth!$O:$AA,10,FALSE)</f>
        <v>0.22447223333333366</v>
      </c>
      <c r="AB41" s="96">
        <f>$B41*VLOOKUP($A41,Transpose_Avg_cred_youth!$O:$AA,11,FALSE)</f>
        <v>0.2625479866666663</v>
      </c>
      <c r="AC41" s="96">
        <f>$B41*VLOOKUP($A41,Transpose_Avg_cred_youth!$O:$AA,12,FALSE)</f>
        <v>0.3127969466666663</v>
      </c>
      <c r="AD41" s="96">
        <f>$B41*VLOOKUP($A41,Transpose_Avg_cred_youth!$O:$AA,13,FALSE)</f>
        <v>0.34129187</v>
      </c>
    </row>
    <row r="42" spans="1:30" ht="15">
      <c r="A42" s="27" t="s">
        <v>291</v>
      </c>
      <c r="B42" s="95">
        <v>9.565</v>
      </c>
      <c r="C42" s="27"/>
      <c r="D42" s="93"/>
      <c r="E42" s="96">
        <f>$B42*VLOOKUP($A42,Transpose_Avg_cred_youth!$A:$M,2,FALSE)</f>
        <v>0.46137375312499995</v>
      </c>
      <c r="F42" s="96">
        <f>$B42*VLOOKUP($A42,Transpose_Avg_cred_youth!$A:$M,3,FALSE)</f>
        <v>0.26509198229166697</v>
      </c>
      <c r="G42" s="96">
        <f>$B42*VLOOKUP($A42,Transpose_Avg_cred_youth!$A:$M,4,FALSE)</f>
        <v>0.312812564375</v>
      </c>
      <c r="H42" s="96">
        <f>$B42*VLOOKUP($A42,Transpose_Avg_cred_youth!$A:$M,5,FALSE)</f>
        <v>0.442181979166667</v>
      </c>
      <c r="I42" s="96">
        <f>$B42*VLOOKUP($A42,Transpose_Avg_cred_youth!$A:$M,6,FALSE)</f>
        <v>0.368761437708333</v>
      </c>
      <c r="J42" s="96">
        <f>$B42*VLOOKUP($A42,Transpose_Avg_cred_youth!$A:$M,7,FALSE)</f>
        <v>0.43767686416666696</v>
      </c>
      <c r="K42" s="96">
        <f>$B42*VLOOKUP($A42,Transpose_Avg_cred_youth!$A:$M,8,FALSE)</f>
        <v>0.6935410127083329</v>
      </c>
      <c r="L42" s="96">
        <f>$B42*VLOOKUP($A42,Transpose_Avg_cred_youth!$A:$M,9,FALSE)</f>
        <v>0.763082548125</v>
      </c>
      <c r="M42" s="96">
        <f>$B42*VLOOKUP($A42,Transpose_Avg_cred_youth!$A:$M,10,FALSE)</f>
        <v>0.39865564958333294</v>
      </c>
      <c r="N42" s="96">
        <f>$B42*VLOOKUP($A42,Transpose_Avg_cred_youth!$A:$M,11,FALSE)</f>
        <v>0.49381391847826106</v>
      </c>
      <c r="O42" s="96">
        <f>$B42*VLOOKUP($A42,Transpose_Avg_cred_youth!$A:$M,12,FALSE)</f>
        <v>0.33223788375</v>
      </c>
      <c r="P42" s="96">
        <f>$B42*VLOOKUP($A42,Transpose_Avg_cred_youth!$A:$M,13,FALSE)</f>
        <v>0.469932833958333</v>
      </c>
      <c r="Q42" s="96"/>
      <c r="R42" s="96"/>
      <c r="S42" s="96">
        <f>$B42*VLOOKUP($A42,Transpose_Avg_cred_youth!$O:$AA,2,FALSE)</f>
        <v>0.431614248333333</v>
      </c>
      <c r="T42" s="96">
        <f>$B42*VLOOKUP($A42,Transpose_Avg_cred_youth!$O:$AA,3,FALSE)</f>
        <v>0.266971903333333</v>
      </c>
      <c r="U42" s="96">
        <f>$B42*VLOOKUP($A42,Transpose_Avg_cred_youth!$O:$AA,4,FALSE)</f>
        <v>0.297838158333333</v>
      </c>
      <c r="V42" s="96">
        <f>$B42*VLOOKUP($A42,Transpose_Avg_cred_youth!$O:$AA,5,FALSE)</f>
        <v>0.426758416666667</v>
      </c>
      <c r="W42" s="96">
        <f>$B42*VLOOKUP($A42,Transpose_Avg_cred_youth!$O:$AA,6,FALSE)</f>
        <v>0.36760208</v>
      </c>
      <c r="X42" s="96">
        <f>$B42*VLOOKUP($A42,Transpose_Avg_cred_youth!$O:$AA,7,FALSE)</f>
        <v>0.42251474499999997</v>
      </c>
      <c r="Y42" s="96">
        <f>$B42*VLOOKUP($A42,Transpose_Avg_cred_youth!$O:$AA,8,FALSE)</f>
        <v>0.671220686666667</v>
      </c>
      <c r="Z42" s="96">
        <f>$B42*VLOOKUP($A42,Transpose_Avg_cred_youth!$O:$AA,9,FALSE)</f>
        <v>0.735870521666667</v>
      </c>
      <c r="AA42" s="96">
        <f>$B42*VLOOKUP($A42,Transpose_Avg_cred_youth!$O:$AA,10,FALSE)</f>
        <v>0.38693932166666695</v>
      </c>
      <c r="AB42" s="96">
        <f>$B42*VLOOKUP($A42,Transpose_Avg_cred_youth!$O:$AA,11,FALSE)</f>
        <v>0.42516106166666695</v>
      </c>
      <c r="AC42" s="96">
        <f>$B42*VLOOKUP($A42,Transpose_Avg_cred_youth!$O:$AA,12,FALSE)</f>
        <v>0.328822381666667</v>
      </c>
      <c r="AD42" s="96">
        <f>$B42*VLOOKUP($A42,Transpose_Avg_cred_youth!$O:$AA,13,FALSE)</f>
        <v>0.44499887166666696</v>
      </c>
    </row>
    <row r="43" spans="1:30" ht="15">
      <c r="A43" s="27" t="s">
        <v>275</v>
      </c>
      <c r="B43" s="95">
        <v>22.61</v>
      </c>
      <c r="C43" s="27"/>
      <c r="D43" s="93"/>
      <c r="E43" s="96">
        <f>$B43*VLOOKUP($A43,Transpose_Avg_cred_youth!$A:$M,2,FALSE)</f>
        <v>0.2083327793749998</v>
      </c>
      <c r="F43" s="96">
        <f>$B43*VLOOKUP($A43,Transpose_Avg_cred_youth!$A:$M,3,FALSE)</f>
        <v>0.20222949249999997</v>
      </c>
      <c r="G43" s="96">
        <f>$B43*VLOOKUP($A43,Transpose_Avg_cred_youth!$A:$M,4,FALSE)</f>
        <v>0.284183676875</v>
      </c>
      <c r="H43" s="96">
        <f>$B43*VLOOKUP($A43,Transpose_Avg_cred_youth!$A:$M,5,FALSE)</f>
        <v>0.20802189187499998</v>
      </c>
      <c r="I43" s="96">
        <f>$B43*VLOOKUP($A43,Transpose_Avg_cred_youth!$A:$M,6,FALSE)</f>
        <v>0.29434969812500006</v>
      </c>
      <c r="J43" s="96">
        <f>$B43*VLOOKUP($A43,Transpose_Avg_cred_youth!$A:$M,7,FALSE)</f>
        <v>0.21278129687499997</v>
      </c>
      <c r="K43" s="96">
        <f>$B43*VLOOKUP($A43,Transpose_Avg_cred_youth!$A:$M,8,FALSE)</f>
        <v>0.23149107187499998</v>
      </c>
      <c r="L43" s="96">
        <f>$B43*VLOOKUP($A43,Transpose_Avg_cred_youth!$A:$M,9,FALSE)</f>
        <v>0.3070155375</v>
      </c>
      <c r="M43" s="96">
        <f>$B43*VLOOKUP($A43,Transpose_Avg_cred_youth!$A:$M,10,FALSE)</f>
        <v>0.17843388062499999</v>
      </c>
      <c r="N43" s="96">
        <f>$B43*VLOOKUP($A43,Transpose_Avg_cred_youth!$A:$M,11,FALSE)</f>
        <v>0.146440730625</v>
      </c>
      <c r="O43" s="96">
        <f>$B43*VLOOKUP($A43,Transpose_Avg_cred_youth!$A:$M,12,FALSE)</f>
        <v>0.24136598937499998</v>
      </c>
      <c r="P43" s="96">
        <f>$B43*VLOOKUP($A43,Transpose_Avg_cred_youth!$A:$M,13,FALSE)</f>
        <v>0.347418194375</v>
      </c>
      <c r="Q43" s="96"/>
      <c r="R43" s="96"/>
      <c r="S43" s="96">
        <f>$B43*VLOOKUP($A43,Transpose_Avg_cred_youth!$O:$AA,2,FALSE)</f>
        <v>0.19263154750000003</v>
      </c>
      <c r="T43" s="96">
        <f>$B43*VLOOKUP($A43,Transpose_Avg_cred_youth!$O:$AA,3,FALSE)</f>
        <v>0.178969455</v>
      </c>
      <c r="U43" s="96">
        <f>$B43*VLOOKUP($A43,Transpose_Avg_cred_youth!$O:$AA,4,FALSE)</f>
        <v>0.2550294950000001</v>
      </c>
      <c r="V43" s="96">
        <f>$B43*VLOOKUP($A43,Transpose_Avg_cred_youth!$O:$AA,5,FALSE)</f>
        <v>0.19177801999999997</v>
      </c>
      <c r="W43" s="96">
        <f>$B43*VLOOKUP($A43,Transpose_Avg_cred_youth!$O:$AA,6,FALSE)</f>
        <v>0.20040938750000015</v>
      </c>
      <c r="X43" s="96">
        <f>$B43*VLOOKUP($A43,Transpose_Avg_cred_youth!$O:$AA,7,FALSE)</f>
        <v>0.1931063575</v>
      </c>
      <c r="Y43" s="96">
        <f>$B43*VLOOKUP($A43,Transpose_Avg_cred_youth!$O:$AA,8,FALSE)</f>
        <v>0.21757602999999998</v>
      </c>
      <c r="Z43" s="96">
        <f>$B43*VLOOKUP($A43,Transpose_Avg_cred_youth!$O:$AA,9,FALSE)</f>
        <v>0.2493713425</v>
      </c>
      <c r="AA43" s="96">
        <f>$B43*VLOOKUP($A43,Transpose_Avg_cred_youth!$O:$AA,10,FALSE)</f>
        <v>0.1486890125</v>
      </c>
      <c r="AB43" s="96">
        <f>$B43*VLOOKUP($A43,Transpose_Avg_cred_youth!$O:$AA,11,FALSE)</f>
        <v>0.12536491333333333</v>
      </c>
      <c r="AC43" s="96">
        <f>$B43*VLOOKUP($A43,Transpose_Avg_cred_youth!$O:$AA,12,FALSE)</f>
        <v>0.22897712249999994</v>
      </c>
      <c r="AD43" s="96">
        <f>$B43*VLOOKUP($A43,Transpose_Avg_cred_youth!$O:$AA,13,FALSE)</f>
        <v>0.3319995875</v>
      </c>
    </row>
    <row r="44" spans="1:30" ht="15">
      <c r="A44" s="27" t="s">
        <v>279</v>
      </c>
      <c r="B44" s="95">
        <v>25.53</v>
      </c>
      <c r="C44" s="27"/>
      <c r="D44" s="93"/>
      <c r="E44" s="96">
        <f>$B44*VLOOKUP($A44,Transpose_Avg_cred_youth!$A:$M,2,FALSE)</f>
        <v>0.8282410687499999</v>
      </c>
      <c r="F44" s="96">
        <f>$B44*VLOOKUP($A44,Transpose_Avg_cred_youth!$A:$M,3,FALSE)</f>
        <v>0.777605505</v>
      </c>
      <c r="G44" s="96">
        <f>$B44*VLOOKUP($A44,Transpose_Avg_cred_youth!$A:$M,4,FALSE)</f>
        <v>1.0978155300000003</v>
      </c>
      <c r="H44" s="96">
        <f>$B44*VLOOKUP($A44,Transpose_Avg_cred_youth!$A:$M,5,FALSE)</f>
        <v>0.825501380625</v>
      </c>
      <c r="I44" s="96">
        <f>$B44*VLOOKUP($A44,Transpose_Avg_cred_youth!$A:$M,6,FALSE)</f>
        <v>1.6975918200000006</v>
      </c>
      <c r="J44" s="96">
        <f>$B44*VLOOKUP($A44,Transpose_Avg_cred_youth!$A:$M,7,FALSE)</f>
        <v>0.9833565618750001</v>
      </c>
      <c r="K44" s="96">
        <f>$B44*VLOOKUP($A44,Transpose_Avg_cred_youth!$A:$M,8,FALSE)</f>
        <v>0.9369302568750001</v>
      </c>
      <c r="L44" s="96">
        <f>$B44*VLOOKUP($A44,Transpose_Avg_cred_youth!$A:$M,9,FALSE)</f>
        <v>0.8697592312499998</v>
      </c>
      <c r="M44" s="96">
        <f>$B44*VLOOKUP($A44,Transpose_Avg_cred_youth!$A:$M,10,FALSE)</f>
        <v>0.66717868125</v>
      </c>
      <c r="N44" s="96">
        <f>$B44*VLOOKUP($A44,Transpose_Avg_cred_youth!$A:$M,11,FALSE)</f>
        <v>1.017040205625</v>
      </c>
      <c r="O44" s="96">
        <f>$B44*VLOOKUP($A44,Transpose_Avg_cred_youth!$A:$M,12,FALSE)</f>
        <v>0.7714719225</v>
      </c>
      <c r="P44" s="96">
        <f>$B44*VLOOKUP($A44,Transpose_Avg_cred_youth!$A:$M,13,FALSE)</f>
        <v>1.5844284993749997</v>
      </c>
      <c r="Q44" s="96"/>
      <c r="R44" s="96"/>
      <c r="S44" s="96">
        <f>$B44*VLOOKUP($A44,Transpose_Avg_cred_youth!$O:$AA,2,FALSE)</f>
        <v>0.8592951225000004</v>
      </c>
      <c r="T44" s="96">
        <f>$B44*VLOOKUP($A44,Transpose_Avg_cred_youth!$O:$AA,3,FALSE)</f>
        <v>0.7652617500000001</v>
      </c>
      <c r="U44" s="96">
        <f>$B44*VLOOKUP($A44,Transpose_Avg_cred_youth!$O:$AA,4,FALSE)</f>
        <v>1.1190884025</v>
      </c>
      <c r="V44" s="96">
        <f>$B44*VLOOKUP($A44,Transpose_Avg_cred_youth!$O:$AA,5,FALSE)</f>
        <v>0.8246126175000001</v>
      </c>
      <c r="W44" s="96">
        <f>$B44*VLOOKUP($A44,Transpose_Avg_cred_youth!$O:$AA,6,FALSE)</f>
        <v>1.6964621174999994</v>
      </c>
      <c r="X44" s="96">
        <f>$B44*VLOOKUP($A44,Transpose_Avg_cred_youth!$O:$AA,7,FALSE)</f>
        <v>0.9490139250000001</v>
      </c>
      <c r="Y44" s="96">
        <f>$B44*VLOOKUP($A44,Transpose_Avg_cred_youth!$O:$AA,8,FALSE)</f>
        <v>0.9353872875</v>
      </c>
      <c r="Z44" s="96">
        <f>$B44*VLOOKUP($A44,Transpose_Avg_cred_youth!$O:$AA,9,FALSE)</f>
        <v>0.8579101200000001</v>
      </c>
      <c r="AA44" s="96">
        <f>$B44*VLOOKUP($A44,Transpose_Avg_cred_youth!$O:$AA,10,FALSE)</f>
        <v>0.6759322799999999</v>
      </c>
      <c r="AB44" s="96">
        <f>$B44*VLOOKUP($A44,Transpose_Avg_cred_youth!$O:$AA,11,FALSE)</f>
        <v>1.04547052</v>
      </c>
      <c r="AC44" s="96">
        <f>$B44*VLOOKUP($A44,Transpose_Avg_cred_youth!$O:$AA,12,FALSE)</f>
        <v>0.8158366800000002</v>
      </c>
      <c r="AD44" s="96">
        <f>$B44*VLOOKUP($A44,Transpose_Avg_cred_youth!$O:$AA,13,FALSE)</f>
        <v>1.56797601</v>
      </c>
    </row>
    <row r="45" spans="1:30" ht="15">
      <c r="A45" s="27" t="s">
        <v>282</v>
      </c>
      <c r="B45" s="95">
        <v>8.505</v>
      </c>
      <c r="C45" s="27"/>
      <c r="D45" s="93"/>
      <c r="E45" s="96">
        <f>$B45*VLOOKUP($A45,Transpose_Avg_cred_youth!$A:$M,2,FALSE)</f>
        <v>0.7134350146874998</v>
      </c>
      <c r="F45" s="96">
        <f>$B45*VLOOKUP($A45,Transpose_Avg_cred_youth!$A:$M,3,FALSE)</f>
        <v>0.6867707765625003</v>
      </c>
      <c r="G45" s="96">
        <f>$B45*VLOOKUP($A45,Transpose_Avg_cred_youth!$A:$M,4,FALSE)</f>
        <v>0.6644818293749999</v>
      </c>
      <c r="H45" s="96">
        <f>$B45*VLOOKUP($A45,Transpose_Avg_cred_youth!$A:$M,5,FALSE)</f>
        <v>0.5300060850000002</v>
      </c>
      <c r="I45" s="96">
        <f>$B45*VLOOKUP($A45,Transpose_Avg_cred_youth!$A:$M,6,FALSE)</f>
        <v>1.1156082918750008</v>
      </c>
      <c r="J45" s="96">
        <f>$B45*VLOOKUP($A45,Transpose_Avg_cred_youth!$A:$M,7,FALSE)</f>
        <v>0.6642580415625</v>
      </c>
      <c r="K45" s="96">
        <f>$B45*VLOOKUP($A45,Transpose_Avg_cred_youth!$A:$M,8,FALSE)</f>
        <v>0.5163018721875</v>
      </c>
      <c r="L45" s="96">
        <f>$B45*VLOOKUP($A45,Transpose_Avg_cred_youth!$A:$M,9,FALSE)</f>
        <v>0.6045757987500001</v>
      </c>
      <c r="M45" s="96">
        <f>$B45*VLOOKUP($A45,Transpose_Avg_cred_youth!$A:$M,10,FALSE)</f>
        <v>0.784644721875</v>
      </c>
      <c r="N45" s="96">
        <f>$B45*VLOOKUP($A45,Transpose_Avg_cred_youth!$A:$M,11,FALSE)</f>
        <v>0.6238178296875</v>
      </c>
      <c r="O45" s="96">
        <f>$B45*VLOOKUP($A45,Transpose_Avg_cred_youth!$A:$M,12,FALSE)</f>
        <v>0.8632548421875</v>
      </c>
      <c r="P45" s="96">
        <f>$B45*VLOOKUP($A45,Transpose_Avg_cred_youth!$A:$M,13,FALSE)</f>
        <v>1.4471565806250002</v>
      </c>
      <c r="Q45" s="96"/>
      <c r="R45" s="96"/>
      <c r="S45" s="96">
        <f>$B45*VLOOKUP($A45,Transpose_Avg_cred_youth!$O:$AA,2,FALSE)</f>
        <v>0.7530156899999999</v>
      </c>
      <c r="T45" s="96">
        <f>$B45*VLOOKUP($A45,Transpose_Avg_cred_youth!$O:$AA,3,FALSE)</f>
        <v>0.6917307862499994</v>
      </c>
      <c r="U45" s="96">
        <f>$B45*VLOOKUP($A45,Transpose_Avg_cred_youth!$O:$AA,4,FALSE)</f>
        <v>0.7075394549999995</v>
      </c>
      <c r="V45" s="96">
        <f>$B45*VLOOKUP($A45,Transpose_Avg_cred_youth!$O:$AA,5,FALSE)</f>
        <v>0.5292087412499998</v>
      </c>
      <c r="W45" s="96">
        <f>$B45*VLOOKUP($A45,Transpose_Avg_cred_youth!$O:$AA,6,FALSE)</f>
        <v>1.1125581862500002</v>
      </c>
      <c r="X45" s="96">
        <f>$B45*VLOOKUP($A45,Transpose_Avg_cred_youth!$O:$AA,7,FALSE)</f>
        <v>0.6324445575000001</v>
      </c>
      <c r="Y45" s="96">
        <f>$B45*VLOOKUP($A45,Transpose_Avg_cred_youth!$O:$AA,8,FALSE)</f>
        <v>0.489182085</v>
      </c>
      <c r="Z45" s="96">
        <f>$B45*VLOOKUP($A45,Transpose_Avg_cred_youth!$O:$AA,9,FALSE)</f>
        <v>0.64897189875</v>
      </c>
      <c r="AA45" s="96">
        <f>$B45*VLOOKUP($A45,Transpose_Avg_cred_youth!$O:$AA,10,FALSE)</f>
        <v>0.74533354875</v>
      </c>
      <c r="AB45" s="96">
        <f>$B45*VLOOKUP($A45,Transpose_Avg_cred_youth!$O:$AA,11,FALSE)</f>
        <v>0.6578674200000002</v>
      </c>
      <c r="AC45" s="96">
        <f>$B45*VLOOKUP($A45,Transpose_Avg_cred_youth!$O:$AA,12,FALSE)</f>
        <v>0.8462262375000003</v>
      </c>
      <c r="AD45" s="96">
        <f>$B45*VLOOKUP($A45,Transpose_Avg_cred_youth!$O:$AA,13,FALSE)</f>
        <v>1.5154676774999996</v>
      </c>
    </row>
    <row r="46" spans="1:30" ht="15">
      <c r="A46" s="27" t="s">
        <v>285</v>
      </c>
      <c r="B46" s="95">
        <v>7.249</v>
      </c>
      <c r="C46" s="27"/>
      <c r="D46" s="93"/>
      <c r="E46" s="96">
        <f>$B46*VLOOKUP($A46,Transpose_Avg_cred_youth!$A:$M,2,FALSE)</f>
        <v>1.7685235789374998</v>
      </c>
      <c r="F46" s="96">
        <f>$B46*VLOOKUP($A46,Transpose_Avg_cred_youth!$A:$M,3,FALSE)</f>
        <v>1.5162130726874994</v>
      </c>
      <c r="G46" s="96">
        <f>$B46*VLOOKUP($A46,Transpose_Avg_cred_youth!$A:$M,4,FALSE)</f>
        <v>1.6520190101250003</v>
      </c>
      <c r="H46" s="96">
        <f>$B46*VLOOKUP($A46,Transpose_Avg_cred_youth!$A:$M,5,FALSE)</f>
        <v>1.7965903477499998</v>
      </c>
      <c r="I46" s="96">
        <f>$B46*VLOOKUP($A46,Transpose_Avg_cred_youth!$A:$M,6,FALSE)</f>
        <v>1.3973272073749994</v>
      </c>
      <c r="J46" s="96">
        <f>$B46*VLOOKUP($A46,Transpose_Avg_cred_youth!$A:$M,7,FALSE)</f>
        <v>2.1466939415625004</v>
      </c>
      <c r="K46" s="96">
        <f>$B46*VLOOKUP($A46,Transpose_Avg_cred_youth!$A:$M,8,FALSE)</f>
        <v>1.9229476667499994</v>
      </c>
      <c r="L46" s="96">
        <f>$B46*VLOOKUP($A46,Transpose_Avg_cred_youth!$A:$M,9,FALSE)</f>
        <v>2.0931931501250003</v>
      </c>
      <c r="M46" s="96">
        <f>$B46*VLOOKUP($A46,Transpose_Avg_cred_youth!$A:$M,10,FALSE)</f>
        <v>1.34367282775</v>
      </c>
      <c r="N46" s="96">
        <f>$B46*VLOOKUP($A46,Transpose_Avg_cred_youth!$A:$M,11,FALSE)</f>
        <v>1.56064989575</v>
      </c>
      <c r="O46" s="96">
        <f>$B46*VLOOKUP($A46,Transpose_Avg_cred_youth!$A:$M,12,FALSE)</f>
        <v>1.6398873555624995</v>
      </c>
      <c r="P46" s="96">
        <f>$B46*VLOOKUP($A46,Transpose_Avg_cred_youth!$A:$M,13,FALSE)</f>
        <v>1.7207567464999998</v>
      </c>
      <c r="Q46" s="96"/>
      <c r="R46" s="96"/>
      <c r="S46" s="96">
        <f>$B46*VLOOKUP($A46,Transpose_Avg_cred_youth!$O:$AA,2,FALSE)</f>
        <v>1.7353362977499993</v>
      </c>
      <c r="T46" s="96">
        <f>$B46*VLOOKUP($A46,Transpose_Avg_cred_youth!$O:$AA,3,FALSE)</f>
        <v>1.4449214229999996</v>
      </c>
      <c r="U46" s="96">
        <f>$B46*VLOOKUP($A46,Transpose_Avg_cred_youth!$O:$AA,4,FALSE)</f>
        <v>1.636657473</v>
      </c>
      <c r="V46" s="96">
        <f>$B46*VLOOKUP($A46,Transpose_Avg_cred_youth!$O:$AA,5,FALSE)</f>
        <v>1.7834189147500001</v>
      </c>
      <c r="W46" s="96">
        <f>$B46*VLOOKUP($A46,Transpose_Avg_cred_youth!$O:$AA,6,FALSE)</f>
        <v>1.381206337500001</v>
      </c>
      <c r="X46" s="96">
        <f>$B46*VLOOKUP($A46,Transpose_Avg_cred_youth!$O:$AA,7,FALSE)</f>
        <v>2.15592327775</v>
      </c>
      <c r="Y46" s="96">
        <f>$B46*VLOOKUP($A46,Transpose_Avg_cred_youth!$O:$AA,8,FALSE)</f>
        <v>1.9728207867499998</v>
      </c>
      <c r="Z46" s="96">
        <f>$B46*VLOOKUP($A46,Transpose_Avg_cred_youth!$O:$AA,9,FALSE)</f>
        <v>2.05458225775</v>
      </c>
      <c r="AA46" s="96">
        <f>$B46*VLOOKUP($A46,Transpose_Avg_cred_youth!$O:$AA,10,FALSE)</f>
        <v>1.3385332867499997</v>
      </c>
      <c r="AB46" s="96">
        <f>$B46*VLOOKUP($A46,Transpose_Avg_cred_youth!$O:$AA,11,FALSE)</f>
        <v>1.496594711333333</v>
      </c>
      <c r="AC46" s="96">
        <f>$B46*VLOOKUP($A46,Transpose_Avg_cred_youth!$O:$AA,12,FALSE)</f>
        <v>1.6393269172500007</v>
      </c>
      <c r="AD46" s="96">
        <f>$B46*VLOOKUP($A46,Transpose_Avg_cred_youth!$O:$AA,13,FALSE)</f>
        <v>1.7608709002500003</v>
      </c>
    </row>
    <row r="47" spans="1:30" ht="15">
      <c r="A47" s="27" t="s">
        <v>288</v>
      </c>
      <c r="B47" s="95">
        <v>15.21</v>
      </c>
      <c r="C47" s="27"/>
      <c r="D47" s="93"/>
      <c r="E47" s="96">
        <f>$B47*VLOOKUP($A47,Transpose_Avg_cred_youth!$A:$M,2,FALSE)</f>
        <v>1.8626270568750005</v>
      </c>
      <c r="F47" s="96">
        <f>$B47*VLOOKUP($A47,Transpose_Avg_cred_youth!$A:$M,3,FALSE)</f>
        <v>1.1858685637500004</v>
      </c>
      <c r="G47" s="96">
        <f>$B47*VLOOKUP($A47,Transpose_Avg_cred_youth!$A:$M,4,FALSE)</f>
        <v>1.391164588125</v>
      </c>
      <c r="H47" s="96">
        <f>$B47*VLOOKUP($A47,Transpose_Avg_cred_youth!$A:$M,5,FALSE)</f>
        <v>1.48171257</v>
      </c>
      <c r="I47" s="96">
        <f>$B47*VLOOKUP($A47,Transpose_Avg_cred_youth!$A:$M,6,FALSE)</f>
        <v>1.831407581249999</v>
      </c>
      <c r="J47" s="96">
        <f>$B47*VLOOKUP($A47,Transpose_Avg_cred_youth!$A:$M,7,FALSE)</f>
        <v>1.5154131768750005</v>
      </c>
      <c r="K47" s="96">
        <f>$B47*VLOOKUP($A47,Transpose_Avg_cred_youth!$A:$M,8,FALSE)</f>
        <v>1.6219858443750004</v>
      </c>
      <c r="L47" s="96">
        <f>$B47*VLOOKUP($A47,Transpose_Avg_cred_youth!$A:$M,9,FALSE)</f>
        <v>1.86694194375</v>
      </c>
      <c r="M47" s="96">
        <f>$B47*VLOOKUP($A47,Transpose_Avg_cred_youth!$A:$M,10,FALSE)</f>
        <v>1.5158124393750003</v>
      </c>
      <c r="N47" s="96">
        <f>$B47*VLOOKUP($A47,Transpose_Avg_cred_youth!$A:$M,11,FALSE)</f>
        <v>1.79904830625</v>
      </c>
      <c r="O47" s="96">
        <f>$B47*VLOOKUP($A47,Transpose_Avg_cred_youth!$A:$M,12,FALSE)</f>
        <v>1.4311859006249996</v>
      </c>
      <c r="P47" s="96">
        <f>$B47*VLOOKUP($A47,Transpose_Avg_cred_youth!$A:$M,13,FALSE)</f>
        <v>1.4131116674999997</v>
      </c>
      <c r="Q47" s="93"/>
      <c r="R47" s="93"/>
      <c r="S47" s="96">
        <f>$B47*VLOOKUP($A47,Transpose_Avg_cred_youth!$O:$AA,2,FALSE)</f>
        <v>1.8382577850000006</v>
      </c>
      <c r="T47" s="96">
        <f>$B47*VLOOKUP($A47,Transpose_Avg_cred_youth!$O:$AA,3,FALSE)</f>
        <v>1.1384837099999991</v>
      </c>
      <c r="U47" s="96">
        <f>$B47*VLOOKUP($A47,Transpose_Avg_cred_youth!$O:$AA,4,FALSE)</f>
        <v>1.3584012975000002</v>
      </c>
      <c r="V47" s="96">
        <f>$B47*VLOOKUP($A47,Transpose_Avg_cred_youth!$O:$AA,5,FALSE)</f>
        <v>1.5109842150000001</v>
      </c>
      <c r="W47" s="96">
        <f>$B47*VLOOKUP($A47,Transpose_Avg_cred_youth!$O:$AA,6,FALSE)</f>
        <v>1.709714272500001</v>
      </c>
      <c r="X47" s="96">
        <f>$B47*VLOOKUP($A47,Transpose_Avg_cred_youth!$O:$AA,7,FALSE)</f>
        <v>1.5325634025000003</v>
      </c>
      <c r="Y47" s="96">
        <f>$B47*VLOOKUP($A47,Transpose_Avg_cred_youth!$O:$AA,8,FALSE)</f>
        <v>1.6175796975</v>
      </c>
      <c r="Z47" s="96">
        <f>$B47*VLOOKUP($A47,Transpose_Avg_cred_youth!$O:$AA,9,FALSE)</f>
        <v>1.7643029625000004</v>
      </c>
      <c r="AA47" s="96">
        <f>$B47*VLOOKUP($A47,Transpose_Avg_cred_youth!$O:$AA,10,FALSE)</f>
        <v>1.446341715</v>
      </c>
      <c r="AB47" s="96">
        <f>$B47*VLOOKUP($A47,Transpose_Avg_cred_youth!$O:$AA,11,FALSE)</f>
        <v>1.7513047500000003</v>
      </c>
      <c r="AC47" s="96">
        <f>$B47*VLOOKUP($A47,Transpose_Avg_cred_youth!$O:$AA,12,FALSE)</f>
        <v>1.3980537674999998</v>
      </c>
      <c r="AD47" s="96">
        <f>$B47*VLOOKUP($A47,Transpose_Avg_cred_youth!$O:$AA,13,FALSE)</f>
        <v>1.244626695</v>
      </c>
    </row>
    <row r="48" spans="1:30" ht="15">
      <c r="A48" s="27" t="s">
        <v>289</v>
      </c>
      <c r="B48" s="95">
        <v>21.56</v>
      </c>
      <c r="C48" s="27"/>
      <c r="D48" s="93"/>
      <c r="E48" s="96">
        <f>$B48*VLOOKUP($A48,Transpose_Avg_cred_youth!$A:$M,2,FALSE)</f>
        <v>0.7648827725000003</v>
      </c>
      <c r="F48" s="96">
        <f>$B48*VLOOKUP($A48,Transpose_Avg_cred_youth!$A:$M,3,FALSE)</f>
        <v>0.5530018725000002</v>
      </c>
      <c r="G48" s="96">
        <f>$B48*VLOOKUP($A48,Transpose_Avg_cred_youth!$A:$M,4,FALSE)</f>
        <v>0.6276641524999997</v>
      </c>
      <c r="H48" s="96">
        <f>$B48*VLOOKUP($A48,Transpose_Avg_cred_youth!$A:$M,5,FALSE)</f>
        <v>0.5706918525</v>
      </c>
      <c r="I48" s="96">
        <f>$B48*VLOOKUP($A48,Transpose_Avg_cred_youth!$A:$M,6,FALSE)</f>
        <v>0.5927517749999999</v>
      </c>
      <c r="J48" s="96">
        <f>$B48*VLOOKUP($A48,Transpose_Avg_cred_youth!$A:$M,7,FALSE)</f>
        <v>0.5280044</v>
      </c>
      <c r="K48" s="96">
        <f>$B48*VLOOKUP($A48,Transpose_Avg_cred_youth!$A:$M,8,FALSE)</f>
        <v>0.5642952699999999</v>
      </c>
      <c r="L48" s="96">
        <f>$B48*VLOOKUP($A48,Transpose_Avg_cred_youth!$A:$M,9,FALSE)</f>
        <v>0.55956285</v>
      </c>
      <c r="M48" s="96">
        <f>$B48*VLOOKUP($A48,Transpose_Avg_cred_youth!$A:$M,10,FALSE)</f>
        <v>0.40710131</v>
      </c>
      <c r="N48" s="96">
        <f>$B48*VLOOKUP($A48,Transpose_Avg_cred_youth!$A:$M,11,FALSE)</f>
        <v>0.5308974825</v>
      </c>
      <c r="O48" s="96">
        <f>$B48*VLOOKUP($A48,Transpose_Avg_cred_youth!$A:$M,12,FALSE)</f>
        <v>0.6142484425</v>
      </c>
      <c r="P48" s="96">
        <f>$B48*VLOOKUP($A48,Transpose_Avg_cred_youth!$A:$M,13,FALSE)</f>
        <v>0.71710716</v>
      </c>
      <c r="Q48" s="93"/>
      <c r="R48" s="93"/>
      <c r="S48" s="96">
        <f>$B48*VLOOKUP($A48,Transpose_Avg_cred_youth!$O:$AA,2,FALSE)</f>
        <v>0.7787525899999997</v>
      </c>
      <c r="T48" s="96">
        <f>$B48*VLOOKUP($A48,Transpose_Avg_cred_youth!$O:$AA,3,FALSE)</f>
        <v>0.5390485099999999</v>
      </c>
      <c r="U48" s="96">
        <f>$B48*VLOOKUP($A48,Transpose_Avg_cred_youth!$O:$AA,4,FALSE)</f>
        <v>0.6351144799999997</v>
      </c>
      <c r="V48" s="96">
        <f>$B48*VLOOKUP($A48,Transpose_Avg_cred_youth!$O:$AA,5,FALSE)</f>
        <v>0.57616405</v>
      </c>
      <c r="W48" s="96">
        <f>$B48*VLOOKUP($A48,Transpose_Avg_cred_youth!$O:$AA,6,FALSE)</f>
        <v>0.57557654</v>
      </c>
      <c r="X48" s="96">
        <f>$B48*VLOOKUP($A48,Transpose_Avg_cred_youth!$O:$AA,7,FALSE)</f>
        <v>0.56531398</v>
      </c>
      <c r="Y48" s="96">
        <f>$B48*VLOOKUP($A48,Transpose_Avg_cred_youth!$O:$AA,8,FALSE)</f>
        <v>0.5673567899999999</v>
      </c>
      <c r="Z48" s="96">
        <f>$B48*VLOOKUP($A48,Transpose_Avg_cred_youth!$O:$AA,9,FALSE)</f>
        <v>0.5249213199999999</v>
      </c>
      <c r="AA48" s="96">
        <f>$B48*VLOOKUP($A48,Transpose_Avg_cred_youth!$O:$AA,10,FALSE)</f>
        <v>0.42694729</v>
      </c>
      <c r="AB48" s="96">
        <f>$B48*VLOOKUP($A48,Transpose_Avg_cred_youth!$O:$AA,11,FALSE)</f>
        <v>0.4906912266666667</v>
      </c>
      <c r="AC48" s="96">
        <f>$B48*VLOOKUP($A48,Transpose_Avg_cred_youth!$O:$AA,12,FALSE)</f>
        <v>0.6038686499999998</v>
      </c>
      <c r="AD48" s="96">
        <f>$B48*VLOOKUP($A48,Transpose_Avg_cred_youth!$O:$AA,13,FALSE)</f>
        <v>0.6773612999999999</v>
      </c>
    </row>
    <row r="49" spans="1:30" ht="15">
      <c r="A49" s="27" t="s">
        <v>290</v>
      </c>
      <c r="B49" s="95">
        <v>1.161</v>
      </c>
      <c r="C49" s="27"/>
      <c r="D49" s="93"/>
      <c r="E49" s="96">
        <f>$B49*VLOOKUP($A49,Transpose_Avg_cred_youth!$A:$M,2,FALSE)</f>
        <v>0.0570265785</v>
      </c>
      <c r="F49" s="96">
        <f>$B49*VLOOKUP($A49,Transpose_Avg_cred_youth!$A:$M,3,FALSE)</f>
        <v>0.032371437375</v>
      </c>
      <c r="G49" s="96">
        <f>$B49*VLOOKUP($A49,Transpose_Avg_cred_youth!$A:$M,4,FALSE)</f>
        <v>0.038234124562500006</v>
      </c>
      <c r="H49" s="96">
        <f>$B49*VLOOKUP($A49,Transpose_Avg_cred_youth!$A:$M,5,FALSE)</f>
        <v>0.053768522250000006</v>
      </c>
      <c r="I49" s="96">
        <f>$B49*VLOOKUP($A49,Transpose_Avg_cred_youth!$A:$M,6,FALSE)</f>
        <v>0.04566989418750001</v>
      </c>
      <c r="J49" s="96">
        <f>$B49*VLOOKUP($A49,Transpose_Avg_cred_youth!$A:$M,7,FALSE)</f>
        <v>0.053082734062500005</v>
      </c>
      <c r="K49" s="96">
        <f>$B49*VLOOKUP($A49,Transpose_Avg_cred_youth!$A:$M,8,FALSE)</f>
        <v>0.08445781575000001</v>
      </c>
      <c r="L49" s="96">
        <f>$B49*VLOOKUP($A49,Transpose_Avg_cred_youth!$A:$M,9,FALSE)</f>
        <v>0.09302403656249998</v>
      </c>
      <c r="M49" s="96">
        <f>$B49*VLOOKUP($A49,Transpose_Avg_cred_youth!$A:$M,10,FALSE)</f>
        <v>0.04836813075</v>
      </c>
      <c r="N49" s="96">
        <f>$B49*VLOOKUP($A49,Transpose_Avg_cred_youth!$A:$M,11,FALSE)</f>
        <v>0.0616982248125</v>
      </c>
      <c r="O49" s="96">
        <f>$B49*VLOOKUP($A49,Transpose_Avg_cred_youth!$A:$M,12,FALSE)</f>
        <v>0.04022415112499998</v>
      </c>
      <c r="P49" s="96">
        <f>$B49*VLOOKUP($A49,Transpose_Avg_cred_youth!$A:$M,13,FALSE)</f>
        <v>0.05730463799999999</v>
      </c>
      <c r="Q49" s="93"/>
      <c r="R49" s="93"/>
      <c r="S49" s="96">
        <f>$B49*VLOOKUP($A49,Transpose_Avg_cred_youth!$O:$AA,2,FALSE)</f>
        <v>0.054633176999999984</v>
      </c>
      <c r="T49" s="96">
        <f>$B49*VLOOKUP($A49,Transpose_Avg_cred_youth!$O:$AA,3,FALSE)</f>
        <v>0.03220381799999998</v>
      </c>
      <c r="U49" s="96">
        <f>$B49*VLOOKUP($A49,Transpose_Avg_cred_youth!$O:$AA,4,FALSE)</f>
        <v>0.03809676374999997</v>
      </c>
      <c r="V49" s="96">
        <f>$B49*VLOOKUP($A49,Transpose_Avg_cred_youth!$O:$AA,5,FALSE)</f>
        <v>0.05415281325000001</v>
      </c>
      <c r="W49" s="96">
        <f>$B49*VLOOKUP($A49,Transpose_Avg_cred_youth!$O:$AA,6,FALSE)</f>
        <v>0.04349280150000002</v>
      </c>
      <c r="X49" s="96">
        <f>$B49*VLOOKUP($A49,Transpose_Avg_cred_youth!$O:$AA,7,FALSE)</f>
        <v>0.053227786500000006</v>
      </c>
      <c r="Y49" s="96">
        <f>$B49*VLOOKUP($A49,Transpose_Avg_cred_youth!$O:$AA,8,FALSE)</f>
        <v>0.08524032975000001</v>
      </c>
      <c r="Z49" s="96">
        <f>$B49*VLOOKUP($A49,Transpose_Avg_cred_youth!$O:$AA,9,FALSE)</f>
        <v>0.09387904050000001</v>
      </c>
      <c r="AA49" s="96">
        <f>$B49*VLOOKUP($A49,Transpose_Avg_cred_youth!$O:$AA,10,FALSE)</f>
        <v>0.04862151900000001</v>
      </c>
      <c r="AB49" s="96">
        <f>$B49*VLOOKUP($A49,Transpose_Avg_cred_youth!$O:$AA,11,FALSE)</f>
        <v>0.058440870000000006</v>
      </c>
      <c r="AC49" s="96">
        <f>$B49*VLOOKUP($A49,Transpose_Avg_cred_youth!$O:$AA,12,FALSE)</f>
        <v>0.04050380700000002</v>
      </c>
      <c r="AD49" s="96">
        <f>$B49*VLOOKUP($A49,Transpose_Avg_cred_youth!$O:$AA,13,FALSE)</f>
        <v>0.05844706200000001</v>
      </c>
    </row>
    <row r="50" spans="1:30" ht="15">
      <c r="A50" s="90" t="s">
        <v>353</v>
      </c>
      <c r="B50" s="95"/>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row>
    <row r="51" spans="1:30" ht="15">
      <c r="A51" s="27" t="s">
        <v>355</v>
      </c>
      <c r="B51" s="95" t="s">
        <v>424</v>
      </c>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row>
    <row r="52" spans="1:30" ht="15">
      <c r="A52" s="27" t="s">
        <v>352</v>
      </c>
      <c r="B52" s="95">
        <v>-10.10</v>
      </c>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53" spans="1:30" ht="15">
      <c r="A53" s="27" t="s">
        <v>354</v>
      </c>
      <c r="B53" s="95">
        <v>-10.25</v>
      </c>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row>
    <row r="54" spans="1:30" ht="15">
      <c r="A54" s="27" t="s">
        <v>356</v>
      </c>
      <c r="B54" s="95">
        <v>-9.639</v>
      </c>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row>
    <row r="55" spans="1:30" ht="15">
      <c r="A55" s="27" t="s">
        <v>357</v>
      </c>
      <c r="B55" s="95">
        <v>-10.787</v>
      </c>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row>
    <row r="56" spans="1:30" ht="15">
      <c r="A56" s="27" t="s">
        <v>358</v>
      </c>
      <c r="B56" s="95">
        <v>-9.612</v>
      </c>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57" spans="1:30" ht="15">
      <c r="A57" s="27" t="s">
        <v>359</v>
      </c>
      <c r="B57" s="95">
        <v>-9.528</v>
      </c>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row>
    <row r="58" spans="1:30" ht="15">
      <c r="A58" s="27" t="s">
        <v>360</v>
      </c>
      <c r="B58" s="95">
        <v>-9.674</v>
      </c>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row>
    <row r="59" spans="1:2" ht="15">
      <c r="A59" s="27" t="s">
        <v>361</v>
      </c>
      <c r="B59" s="95">
        <v>-9.637</v>
      </c>
    </row>
    <row r="60" spans="1:2" ht="15">
      <c r="A60" s="27" t="s">
        <v>362</v>
      </c>
      <c r="B60" s="95">
        <v>-10.041</v>
      </c>
    </row>
    <row r="61" spans="1:2" ht="15">
      <c r="A61" s="27" t="s">
        <v>363</v>
      </c>
      <c r="B61" s="95">
        <v>-9.953</v>
      </c>
    </row>
    <row r="62" spans="1:2" ht="15">
      <c r="A62" s="27" t="s">
        <v>364</v>
      </c>
      <c r="B62" s="95">
        <v>-10.563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CDAE46A-4D3F-482C-AB1F-0618FAC339D4}">
  <dimension ref="A2:L66"/>
  <sheetViews>
    <sheetView workbookViewId="0" topLeftCell="A24">
      <selection pane="topLeft" activeCell="K9" sqref="K8:L9"/>
    </sheetView>
  </sheetViews>
  <sheetFormatPr defaultColWidth="8.66428571428571" defaultRowHeight="14"/>
  <cols>
    <col min="1" max="1" width="19.5714285714286" style="165" customWidth="1"/>
    <col min="2" max="5" width="10.5714285714286" style="165" customWidth="1"/>
    <col min="6" max="9" width="8.71428571428571" style="165"/>
    <col min="10" max="10" width="11.8571428571429" style="165" bestFit="1" customWidth="1"/>
    <col min="11" max="16384" width="8.71428571428571" style="165"/>
  </cols>
  <sheetData>
    <row r="2" spans="1:1" ht="16">
      <c r="A2" s="164" t="s">
        <v>425</v>
      </c>
    </row>
    <row r="3" spans="1:12" ht="14">
      <c r="A3" s="282" t="s">
        <v>342</v>
      </c>
      <c r="B3" s="283" t="s">
        <v>343</v>
      </c>
      <c r="C3" s="283" t="s">
        <v>344</v>
      </c>
      <c r="D3" s="283" t="s">
        <v>345</v>
      </c>
      <c r="E3" s="283" t="s">
        <v>346</v>
      </c>
      <c r="J3" s="282" t="s">
        <v>342</v>
      </c>
      <c r="K3" s="283" t="s">
        <v>343</v>
      </c>
      <c r="L3" s="283" t="s">
        <v>345</v>
      </c>
    </row>
    <row r="4" spans="1:12" ht="14">
      <c r="A4" s="165" t="s">
        <v>347</v>
      </c>
      <c r="B4" s="166" t="s">
        <v>348</v>
      </c>
      <c r="C4" s="166" t="s">
        <v>349</v>
      </c>
      <c r="D4" s="166" t="s">
        <v>350</v>
      </c>
      <c r="E4" s="166" t="s">
        <v>349</v>
      </c>
      <c r="J4" s="165" t="s">
        <v>347</v>
      </c>
      <c r="K4" s="166" t="s">
        <v>348</v>
      </c>
      <c r="L4" s="166" t="s">
        <v>350</v>
      </c>
    </row>
    <row r="5" spans="1:12" ht="14">
      <c r="A5" s="282" t="s">
        <v>342</v>
      </c>
      <c r="B5" s="283" t="s">
        <v>342</v>
      </c>
      <c r="C5" s="283" t="s">
        <v>342</v>
      </c>
      <c r="D5" s="283" t="s">
        <v>342</v>
      </c>
      <c r="E5" s="283" t="s">
        <v>342</v>
      </c>
      <c r="J5" s="282" t="s">
        <v>342</v>
      </c>
      <c r="K5" s="283" t="s">
        <v>342</v>
      </c>
      <c r="L5" s="283" t="s">
        <v>342</v>
      </c>
    </row>
    <row r="6" spans="1:12" ht="14">
      <c r="A6" s="165" t="s">
        <v>212</v>
      </c>
      <c r="B6" s="166" t="s">
        <v>342</v>
      </c>
      <c r="C6" s="166" t="s">
        <v>342</v>
      </c>
      <c r="D6" s="166" t="s">
        <v>342</v>
      </c>
      <c r="E6" s="166" t="s">
        <v>342</v>
      </c>
      <c r="J6" s="165" t="s">
        <v>212</v>
      </c>
      <c r="K6" s="166" t="s">
        <v>342</v>
      </c>
      <c r="L6" s="166" t="s">
        <v>342</v>
      </c>
    </row>
    <row r="7" spans="1:12" ht="14">
      <c r="A7" s="165" t="s">
        <v>236</v>
      </c>
      <c r="B7" s="166"/>
      <c r="C7" s="166"/>
      <c r="D7" s="166"/>
      <c r="E7" s="166"/>
      <c r="J7" s="165" t="s">
        <v>236</v>
      </c>
      <c r="K7" s="166"/>
      <c r="L7" s="166"/>
    </row>
    <row r="8" spans="1:12" ht="14">
      <c r="A8" s="165" t="s">
        <v>244</v>
      </c>
      <c r="B8" s="166"/>
      <c r="C8" s="166"/>
      <c r="D8" s="166"/>
      <c r="E8" s="166"/>
      <c r="J8" s="165" t="s">
        <v>244</v>
      </c>
      <c r="K8" s="166"/>
      <c r="L8" s="166"/>
    </row>
    <row r="9" spans="1:12" ht="14">
      <c r="A9" s="165" t="s">
        <v>247</v>
      </c>
      <c r="B9" s="166"/>
      <c r="C9" s="166"/>
      <c r="D9" s="166"/>
      <c r="E9" s="166"/>
      <c r="J9" s="165" t="s">
        <v>247</v>
      </c>
      <c r="K9" s="166"/>
      <c r="L9" s="166"/>
    </row>
    <row r="10" spans="1:12" ht="14">
      <c r="A10" s="165" t="s">
        <v>251</v>
      </c>
      <c r="B10" s="166"/>
      <c r="C10" s="166"/>
      <c r="D10" s="166"/>
      <c r="E10" s="166"/>
      <c r="J10" s="165" t="s">
        <v>251</v>
      </c>
      <c r="K10" s="166"/>
      <c r="L10" s="166"/>
    </row>
    <row r="11" spans="1:12" ht="14">
      <c r="A11" s="165" t="s">
        <v>255</v>
      </c>
      <c r="B11" s="166"/>
      <c r="C11" s="166"/>
      <c r="D11" s="166">
        <v>-0.134996360768127</v>
      </c>
      <c r="E11" s="166">
        <v>0.106184947971906</v>
      </c>
      <c r="J11" s="165" t="s">
        <v>255</v>
      </c>
      <c r="K11" s="166"/>
      <c r="L11" s="166">
        <v>-0.134996360768127</v>
      </c>
    </row>
    <row r="12" spans="1:12" ht="14">
      <c r="A12" s="165" t="s">
        <v>259</v>
      </c>
      <c r="B12" s="166"/>
      <c r="C12" s="166"/>
      <c r="D12" s="166"/>
      <c r="E12" s="166"/>
      <c r="J12" s="165" t="s">
        <v>259</v>
      </c>
      <c r="K12" s="166"/>
      <c r="L12" s="166"/>
    </row>
    <row r="13" spans="1:12" ht="14">
      <c r="A13" s="165" t="s">
        <v>298</v>
      </c>
      <c r="B13" s="166"/>
      <c r="C13" s="166"/>
      <c r="D13" s="166">
        <v>0.498891838187693</v>
      </c>
      <c r="E13" s="166">
        <v>0.220276163879384</v>
      </c>
      <c r="J13" s="165" t="s">
        <v>298</v>
      </c>
      <c r="K13" s="166"/>
      <c r="L13" s="166">
        <v>0.498891838187693</v>
      </c>
    </row>
    <row r="14" spans="1:12" ht="14">
      <c r="A14" s="165" t="s">
        <v>301</v>
      </c>
      <c r="B14" s="166"/>
      <c r="C14" s="166"/>
      <c r="D14" s="166">
        <v>0.482851535107943</v>
      </c>
      <c r="E14" s="166">
        <v>0.210299814193878</v>
      </c>
      <c r="J14" s="165" t="s">
        <v>301</v>
      </c>
      <c r="K14" s="166"/>
      <c r="L14" s="166">
        <v>0.482851535107943</v>
      </c>
    </row>
    <row r="15" spans="1:12" ht="14">
      <c r="A15" s="165" t="s">
        <v>304</v>
      </c>
      <c r="B15" s="166"/>
      <c r="C15" s="166"/>
      <c r="D15" s="166">
        <v>0.485132420660912</v>
      </c>
      <c r="E15" s="166">
        <v>0.218090348034538</v>
      </c>
      <c r="J15" s="165" t="s">
        <v>304</v>
      </c>
      <c r="K15" s="166"/>
      <c r="L15" s="166">
        <v>0.485132420660912</v>
      </c>
    </row>
    <row r="16" spans="1:12" ht="14">
      <c r="A16" s="165" t="s">
        <v>293</v>
      </c>
      <c r="B16" s="166"/>
      <c r="C16" s="166"/>
      <c r="D16" s="166"/>
      <c r="E16" s="166"/>
      <c r="J16" s="165" t="s">
        <v>293</v>
      </c>
      <c r="K16" s="166"/>
      <c r="L16" s="166"/>
    </row>
    <row r="17" spans="1:12" ht="14">
      <c r="A17" s="165" t="s">
        <v>305</v>
      </c>
      <c r="B17" s="166">
        <v>0.0866703078955357</v>
      </c>
      <c r="C17" s="166">
        <v>0.0429984537235346</v>
      </c>
      <c r="D17" s="166"/>
      <c r="E17" s="166"/>
      <c r="J17" s="165" t="s">
        <v>305</v>
      </c>
      <c r="K17" s="166">
        <v>0.0866703078955357</v>
      </c>
      <c r="L17" s="166"/>
    </row>
    <row r="18" spans="1:12" ht="14">
      <c r="A18" s="165" t="s">
        <v>306</v>
      </c>
      <c r="B18" s="166"/>
      <c r="C18" s="166"/>
      <c r="D18" s="166"/>
      <c r="E18" s="166"/>
      <c r="J18" s="165" t="s">
        <v>306</v>
      </c>
      <c r="K18" s="166"/>
      <c r="L18" s="166"/>
    </row>
    <row r="19" spans="1:12" ht="14">
      <c r="A19" s="165" t="s">
        <v>307</v>
      </c>
      <c r="B19" s="166"/>
      <c r="C19" s="166"/>
      <c r="D19" s="166"/>
      <c r="E19" s="166"/>
      <c r="J19" s="165" t="s">
        <v>307</v>
      </c>
      <c r="K19" s="166"/>
      <c r="L19" s="166"/>
    </row>
    <row r="20" spans="1:12" ht="14">
      <c r="A20" s="165" t="s">
        <v>308</v>
      </c>
      <c r="B20" s="166"/>
      <c r="C20" s="166"/>
      <c r="D20" s="166"/>
      <c r="E20" s="166"/>
      <c r="J20" s="165" t="s">
        <v>308</v>
      </c>
      <c r="K20" s="166"/>
      <c r="L20" s="166"/>
    </row>
    <row r="21" spans="1:12" ht="14">
      <c r="A21" s="165" t="s">
        <v>309</v>
      </c>
      <c r="B21" s="166"/>
      <c r="C21" s="166"/>
      <c r="D21" s="166">
        <v>-0.132000082705106</v>
      </c>
      <c r="E21" s="166">
        <v>0.0919010111188295</v>
      </c>
      <c r="J21" s="165" t="s">
        <v>309</v>
      </c>
      <c r="K21" s="166"/>
      <c r="L21" s="166">
        <v>-0.132000082705106</v>
      </c>
    </row>
    <row r="22" spans="1:12" ht="14">
      <c r="A22" s="165" t="s">
        <v>310</v>
      </c>
      <c r="B22" s="166"/>
      <c r="C22" s="166"/>
      <c r="D22" s="166"/>
      <c r="E22" s="166"/>
      <c r="J22" s="165" t="s">
        <v>310</v>
      </c>
      <c r="K22" s="166"/>
      <c r="L22" s="166"/>
    </row>
    <row r="23" spans="1:12" ht="14">
      <c r="A23" s="165" t="s">
        <v>317</v>
      </c>
      <c r="B23" s="166"/>
      <c r="C23" s="166"/>
      <c r="D23" s="166"/>
      <c r="E23" s="166"/>
      <c r="J23" s="165" t="s">
        <v>317</v>
      </c>
      <c r="K23" s="166"/>
      <c r="L23" s="166"/>
    </row>
    <row r="24" spans="1:12" ht="14">
      <c r="A24" s="165" t="s">
        <v>318</v>
      </c>
      <c r="B24" s="166"/>
      <c r="C24" s="166"/>
      <c r="D24" s="166"/>
      <c r="E24" s="166"/>
      <c r="J24" s="165" t="s">
        <v>318</v>
      </c>
      <c r="K24" s="166"/>
      <c r="L24" s="166"/>
    </row>
    <row r="25" spans="1:12" ht="14">
      <c r="A25" s="165" t="s">
        <v>319</v>
      </c>
      <c r="B25" s="166"/>
      <c r="C25" s="166"/>
      <c r="D25" s="166">
        <v>0.383119401403012</v>
      </c>
      <c r="E25" s="166">
        <v>0.226810351126097</v>
      </c>
      <c r="J25" s="165" t="s">
        <v>319</v>
      </c>
      <c r="K25" s="166"/>
      <c r="L25" s="166">
        <v>0.383119401403012</v>
      </c>
    </row>
    <row r="26" spans="1:12" ht="14">
      <c r="A26" s="165" t="s">
        <v>316</v>
      </c>
      <c r="B26" s="166"/>
      <c r="C26" s="166"/>
      <c r="D26" s="166"/>
      <c r="E26" s="166"/>
      <c r="J26" s="165" t="s">
        <v>316</v>
      </c>
      <c r="K26" s="166"/>
      <c r="L26" s="166"/>
    </row>
    <row r="27" spans="1:12" ht="14">
      <c r="A27" s="165" t="s">
        <v>329</v>
      </c>
      <c r="B27" s="166">
        <v>0.140271292741793</v>
      </c>
      <c r="C27" s="166">
        <v>0.0382163112516842</v>
      </c>
      <c r="D27" s="166">
        <v>0.124791360310269</v>
      </c>
      <c r="E27" s="166">
        <v>0.0347437529477297</v>
      </c>
      <c r="J27" s="165" t="s">
        <v>329</v>
      </c>
      <c r="K27" s="166">
        <v>0.140271292741793</v>
      </c>
      <c r="L27" s="166">
        <v>0.124791360310269</v>
      </c>
    </row>
    <row r="28" spans="1:12" ht="14">
      <c r="A28" s="165" t="s">
        <v>322</v>
      </c>
      <c r="B28" s="166"/>
      <c r="C28" s="166"/>
      <c r="D28" s="166"/>
      <c r="E28" s="166"/>
      <c r="J28" s="165" t="s">
        <v>322</v>
      </c>
      <c r="K28" s="166"/>
      <c r="L28" s="166"/>
    </row>
    <row r="29" spans="1:12" ht="14">
      <c r="A29" s="165" t="s">
        <v>323</v>
      </c>
      <c r="B29" s="166">
        <v>0.287448735749498</v>
      </c>
      <c r="C29" s="166">
        <v>0.18947129423779</v>
      </c>
      <c r="D29" s="166">
        <v>0.319342563502832</v>
      </c>
      <c r="E29" s="166">
        <v>0.189055461216862</v>
      </c>
      <c r="J29" s="165" t="s">
        <v>323</v>
      </c>
      <c r="K29" s="166">
        <v>0.287448735749498</v>
      </c>
      <c r="L29" s="166">
        <v>0.319342563502832</v>
      </c>
    </row>
    <row r="30" spans="1:12" ht="14">
      <c r="A30" s="165" t="s">
        <v>324</v>
      </c>
      <c r="B30" s="166">
        <v>-0.22005145849383</v>
      </c>
      <c r="C30" s="166">
        <v>0.0501175899871425</v>
      </c>
      <c r="D30" s="166">
        <v>-0.213551854958057</v>
      </c>
      <c r="E30" s="166">
        <v>0.0515466123594527</v>
      </c>
      <c r="J30" s="165" t="s">
        <v>324</v>
      </c>
      <c r="K30" s="166">
        <v>-0.22005145849383</v>
      </c>
      <c r="L30" s="166">
        <v>-0.213551854958057</v>
      </c>
    </row>
    <row r="31" spans="1:12" ht="14">
      <c r="A31" s="165" t="s">
        <v>313</v>
      </c>
      <c r="B31" s="166"/>
      <c r="C31" s="166"/>
      <c r="D31" s="166"/>
      <c r="E31" s="166"/>
      <c r="J31" s="165" t="s">
        <v>313</v>
      </c>
      <c r="K31" s="166"/>
      <c r="L31" s="166"/>
    </row>
    <row r="32" spans="1:12" ht="14">
      <c r="A32" s="165" t="s">
        <v>312</v>
      </c>
      <c r="B32" s="166">
        <v>-0.19904704248731</v>
      </c>
      <c r="C32" s="166">
        <v>0.0552619752936032</v>
      </c>
      <c r="D32" s="166">
        <v>-0.232119339431838</v>
      </c>
      <c r="E32" s="166">
        <v>0.0712426501519735</v>
      </c>
      <c r="J32" s="165" t="s">
        <v>312</v>
      </c>
      <c r="K32" s="166">
        <v>-0.19904704248731</v>
      </c>
      <c r="L32" s="166">
        <v>-0.232119339431838</v>
      </c>
    </row>
    <row r="33" spans="1:12" ht="14">
      <c r="A33" s="165" t="s">
        <v>314</v>
      </c>
      <c r="B33" s="166"/>
      <c r="C33" s="166"/>
      <c r="D33" s="166"/>
      <c r="E33" s="166"/>
      <c r="J33" s="165" t="s">
        <v>314</v>
      </c>
      <c r="K33" s="166"/>
      <c r="L33" s="166"/>
    </row>
    <row r="34" spans="1:12" ht="14">
      <c r="A34" s="165" t="s">
        <v>315</v>
      </c>
      <c r="B34" s="166"/>
      <c r="C34" s="166"/>
      <c r="D34" s="166"/>
      <c r="E34" s="166"/>
      <c r="J34" s="165" t="s">
        <v>315</v>
      </c>
      <c r="K34" s="166"/>
      <c r="L34" s="166"/>
    </row>
    <row r="35" spans="1:12" ht="14">
      <c r="A35" s="165" t="s">
        <v>320</v>
      </c>
      <c r="B35" s="166"/>
      <c r="C35" s="166"/>
      <c r="D35" s="166">
        <v>-0.170018361568011</v>
      </c>
      <c r="E35" s="166">
        <v>0.141088643172963</v>
      </c>
      <c r="J35" s="165" t="s">
        <v>320</v>
      </c>
      <c r="K35" s="166"/>
      <c r="L35" s="166">
        <v>-0.170018361568011</v>
      </c>
    </row>
    <row r="36" spans="1:12" ht="14">
      <c r="A36" s="165" t="s">
        <v>321</v>
      </c>
      <c r="B36" s="166"/>
      <c r="C36" s="166"/>
      <c r="D36" s="166"/>
      <c r="E36" s="166"/>
      <c r="J36" s="165" t="s">
        <v>321</v>
      </c>
      <c r="K36" s="166"/>
      <c r="L36" s="166"/>
    </row>
    <row r="37" spans="1:12" ht="14">
      <c r="A37" s="165" t="s">
        <v>332</v>
      </c>
      <c r="B37" s="166"/>
      <c r="C37" s="166"/>
      <c r="D37" s="166"/>
      <c r="E37" s="166"/>
      <c r="J37" s="165" t="s">
        <v>332</v>
      </c>
      <c r="K37" s="166"/>
      <c r="L37" s="166"/>
    </row>
    <row r="38" spans="1:12" ht="14">
      <c r="A38" s="165" t="s">
        <v>292</v>
      </c>
      <c r="B38" s="166">
        <v>-0.00952271642257134</v>
      </c>
      <c r="C38" s="166">
        <v>0.230643942860916</v>
      </c>
      <c r="D38" s="166"/>
      <c r="E38" s="166"/>
      <c r="J38" s="165" t="s">
        <v>292</v>
      </c>
      <c r="K38" s="166">
        <v>-0.00952271642257134</v>
      </c>
      <c r="L38" s="166"/>
    </row>
    <row r="39" spans="1:12" ht="14">
      <c r="A39" s="165" t="s">
        <v>263</v>
      </c>
      <c r="B39" s="166">
        <v>9.11141746506376</v>
      </c>
      <c r="C39" s="166">
        <v>3.5207526474105</v>
      </c>
      <c r="D39" s="166">
        <v>11.1804841262849</v>
      </c>
      <c r="E39" s="166">
        <v>3.60509247482956</v>
      </c>
      <c r="J39" s="165" t="s">
        <v>263</v>
      </c>
      <c r="K39" s="166">
        <v>9.11141746506376</v>
      </c>
      <c r="L39" s="166">
        <v>11.1804841262849</v>
      </c>
    </row>
    <row r="40" spans="1:12" ht="14">
      <c r="A40" s="165" t="s">
        <v>267</v>
      </c>
      <c r="B40" s="166"/>
      <c r="C40" s="166"/>
      <c r="D40" s="166"/>
      <c r="E40" s="166"/>
      <c r="J40" s="165" t="s">
        <v>267</v>
      </c>
      <c r="K40" s="166"/>
      <c r="L40" s="166"/>
    </row>
    <row r="41" spans="1:12" ht="14">
      <c r="A41" s="165" t="s">
        <v>271</v>
      </c>
      <c r="B41" s="166">
        <v>0.946588028201863</v>
      </c>
      <c r="C41" s="166">
        <v>0.458235477630942</v>
      </c>
      <c r="D41" s="166">
        <v>1.46596959553336</v>
      </c>
      <c r="E41" s="166">
        <v>0.444448196738921</v>
      </c>
      <c r="J41" s="165" t="s">
        <v>271</v>
      </c>
      <c r="K41" s="166">
        <v>0.946588028201863</v>
      </c>
      <c r="L41" s="166">
        <v>1.46596959553336</v>
      </c>
    </row>
    <row r="42" spans="1:12" ht="14">
      <c r="A42" s="165" t="s">
        <v>291</v>
      </c>
      <c r="B42" s="166"/>
      <c r="C42" s="166"/>
      <c r="D42" s="166"/>
      <c r="E42" s="166"/>
      <c r="J42" s="165" t="s">
        <v>291</v>
      </c>
      <c r="K42" s="166"/>
      <c r="L42" s="166"/>
    </row>
    <row r="43" spans="1:12" ht="14">
      <c r="A43" s="165" t="s">
        <v>275</v>
      </c>
      <c r="B43" s="166">
        <v>6.09846750532358</v>
      </c>
      <c r="C43" s="166">
        <v>2.86589432630427</v>
      </c>
      <c r="D43" s="166"/>
      <c r="E43" s="166"/>
      <c r="J43" s="165" t="s">
        <v>275</v>
      </c>
      <c r="K43" s="166">
        <v>6.09846750532358</v>
      </c>
      <c r="L43" s="166"/>
    </row>
    <row r="44" spans="1:12" ht="14">
      <c r="A44" s="165" t="s">
        <v>279</v>
      </c>
      <c r="B44" s="166"/>
      <c r="C44" s="166"/>
      <c r="D44" s="166">
        <v>8.11609153444706</v>
      </c>
      <c r="E44" s="166">
        <v>3.2167433225628</v>
      </c>
      <c r="J44" s="165" t="s">
        <v>279</v>
      </c>
      <c r="K44" s="166"/>
      <c r="L44" s="166">
        <v>8.11609153444706</v>
      </c>
    </row>
    <row r="45" spans="1:12" ht="14">
      <c r="A45" s="165" t="s">
        <v>282</v>
      </c>
      <c r="B45" s="166">
        <v>1.26530148185947</v>
      </c>
      <c r="C45" s="166">
        <v>0.907373755747364</v>
      </c>
      <c r="D45" s="166"/>
      <c r="E45" s="166"/>
      <c r="J45" s="165" t="s">
        <v>282</v>
      </c>
      <c r="K45" s="166">
        <v>1.26530148185947</v>
      </c>
      <c r="L45" s="166"/>
    </row>
    <row r="46" spans="1:12" ht="14">
      <c r="A46" s="165" t="s">
        <v>285</v>
      </c>
      <c r="B46" s="166"/>
      <c r="C46" s="166"/>
      <c r="D46" s="166"/>
      <c r="E46" s="166"/>
      <c r="J46" s="165" t="s">
        <v>285</v>
      </c>
      <c r="K46" s="166"/>
      <c r="L46" s="166"/>
    </row>
    <row r="47" spans="1:12" ht="14">
      <c r="A47" s="165" t="s">
        <v>288</v>
      </c>
      <c r="B47" s="166">
        <v>1.70634093166898</v>
      </c>
      <c r="C47" s="166">
        <v>0.88774838989367</v>
      </c>
      <c r="D47" s="166">
        <v>2.00733804408631</v>
      </c>
      <c r="E47" s="166">
        <v>0.651585468326784</v>
      </c>
      <c r="J47" s="165" t="s">
        <v>288</v>
      </c>
      <c r="K47" s="166">
        <v>1.70634093166898</v>
      </c>
      <c r="L47" s="166">
        <v>2.00733804408631</v>
      </c>
    </row>
    <row r="48" spans="1:12" ht="14">
      <c r="A48" s="165" t="s">
        <v>289</v>
      </c>
      <c r="B48" s="166"/>
      <c r="C48" s="166"/>
      <c r="D48" s="166"/>
      <c r="E48" s="166"/>
      <c r="J48" s="165" t="s">
        <v>289</v>
      </c>
      <c r="K48" s="166"/>
      <c r="L48" s="166"/>
    </row>
    <row r="49" spans="1:12" ht="14">
      <c r="A49" s="165" t="s">
        <v>290</v>
      </c>
      <c r="B49" s="166">
        <v>-5.42826524985618</v>
      </c>
      <c r="C49" s="166">
        <v>2.88862316236806</v>
      </c>
      <c r="D49" s="166">
        <v>-4.68266742879714</v>
      </c>
      <c r="E49" s="166">
        <v>2.96753378578606</v>
      </c>
      <c r="J49" s="165" t="s">
        <v>290</v>
      </c>
      <c r="K49" s="166">
        <v>-5.42826524985618</v>
      </c>
      <c r="L49" s="166">
        <v>-4.68266742879714</v>
      </c>
    </row>
    <row r="50" spans="1:12" ht="14">
      <c r="A50" s="165" t="s">
        <v>352</v>
      </c>
      <c r="B50" s="166">
        <v>-0.22751569146896</v>
      </c>
      <c r="C50" s="166">
        <v>0.0932466171320283</v>
      </c>
      <c r="D50" s="166">
        <v>-0.332228972403748</v>
      </c>
      <c r="E50" s="166">
        <v>0.0952314768833899</v>
      </c>
      <c r="J50" s="90" t="s">
        <v>353</v>
      </c>
      <c r="K50" s="27"/>
      <c r="L50" s="27"/>
    </row>
    <row r="51" spans="1:12" ht="14">
      <c r="A51" s="165" t="s">
        <v>354</v>
      </c>
      <c r="B51" s="166">
        <v>-0.113818661797418</v>
      </c>
      <c r="C51" s="166">
        <v>0.0541511679444305</v>
      </c>
      <c r="D51" s="166">
        <v>-0.250539536093466</v>
      </c>
      <c r="E51" s="166">
        <v>0.0776391297060546</v>
      </c>
      <c r="J51" s="27" t="s">
        <v>355</v>
      </c>
      <c r="K51" s="89">
        <f>B61</f>
        <v>0.559901397500684</v>
      </c>
      <c r="L51" s="89">
        <f>D61</f>
        <v>0.0198902730518723</v>
      </c>
    </row>
    <row r="52" spans="1:12" ht="14">
      <c r="A52" s="165" t="s">
        <v>356</v>
      </c>
      <c r="B52" s="166">
        <v>-0.14535352387678</v>
      </c>
      <c r="C52" s="166">
        <v>0.0719565409713012</v>
      </c>
      <c r="D52" s="166">
        <v>-0.233542948295534</v>
      </c>
      <c r="E52" s="166">
        <v>0.0686147248965569</v>
      </c>
      <c r="J52" s="27" t="s">
        <v>352</v>
      </c>
      <c r="K52" s="89">
        <f t="shared" si="0" ref="K52:K62">$K$51+B50</f>
        <v>0.332385706031724</v>
      </c>
      <c r="L52" s="89">
        <f t="shared" si="1" ref="L52:L62">$L$51+D50</f>
        <v>-0.3123386993518757</v>
      </c>
    </row>
    <row r="53" spans="1:12" ht="14">
      <c r="A53" s="165" t="s">
        <v>357</v>
      </c>
      <c r="B53" s="166">
        <v>-0.070647228787809</v>
      </c>
      <c r="C53" s="166">
        <v>0.0574978504747251</v>
      </c>
      <c r="D53" s="166">
        <v>-0.249977599837995</v>
      </c>
      <c r="E53" s="166">
        <v>0.110622479657591</v>
      </c>
      <c r="J53" s="27" t="s">
        <v>354</v>
      </c>
      <c r="K53" s="89">
        <f t="shared" si="0"/>
        <v>0.446082735703266</v>
      </c>
      <c r="L53" s="89">
        <f t="shared" si="1"/>
        <v>-0.23064926304159372</v>
      </c>
    </row>
    <row r="54" spans="1:12" ht="14">
      <c r="A54" s="165" t="s">
        <v>358</v>
      </c>
      <c r="B54" s="166">
        <v>-0.111806292577027</v>
      </c>
      <c r="C54" s="166">
        <v>0.0445585536712415</v>
      </c>
      <c r="D54" s="166">
        <v>-0.193804347515922</v>
      </c>
      <c r="E54" s="166">
        <v>0.0473797113486672</v>
      </c>
      <c r="J54" s="27" t="s">
        <v>356</v>
      </c>
      <c r="K54" s="89">
        <f t="shared" si="0"/>
        <v>0.414547873623904</v>
      </c>
      <c r="L54" s="89">
        <f t="shared" si="1"/>
        <v>-0.2136526752436617</v>
      </c>
    </row>
    <row r="55" spans="1:12" ht="14">
      <c r="A55" s="165" t="s">
        <v>359</v>
      </c>
      <c r="B55" s="166">
        <v>0.0821827741324356</v>
      </c>
      <c r="C55" s="166">
        <v>0.0696306456301139</v>
      </c>
      <c r="D55" s="166">
        <v>0.0648315452871131</v>
      </c>
      <c r="E55" s="166">
        <v>0.0556310493606627</v>
      </c>
      <c r="J55" s="27" t="s">
        <v>357</v>
      </c>
      <c r="K55" s="89">
        <f t="shared" si="0"/>
        <v>0.489254168712875</v>
      </c>
      <c r="L55" s="89">
        <f t="shared" si="1"/>
        <v>-0.2300873267861227</v>
      </c>
    </row>
    <row r="56" spans="1:12" ht="14">
      <c r="A56" s="165" t="s">
        <v>360</v>
      </c>
      <c r="B56" s="166">
        <v>0.0597503229477653</v>
      </c>
      <c r="C56" s="166">
        <v>0.0721644639470544</v>
      </c>
      <c r="D56" s="166">
        <v>0.135304769336585</v>
      </c>
      <c r="E56" s="166">
        <v>0.0657424347918626</v>
      </c>
      <c r="J56" s="27" t="s">
        <v>358</v>
      </c>
      <c r="K56" s="89">
        <f t="shared" si="0"/>
        <v>0.448095104923657</v>
      </c>
      <c r="L56" s="89">
        <f t="shared" si="1"/>
        <v>-0.1739140744640497</v>
      </c>
    </row>
    <row r="57" spans="1:12" ht="14">
      <c r="A57" s="165" t="s">
        <v>361</v>
      </c>
      <c r="B57" s="166">
        <v>-0.159922489343893</v>
      </c>
      <c r="C57" s="166">
        <v>0.0868408514737871</v>
      </c>
      <c r="D57" s="166">
        <v>-0.185176371434804</v>
      </c>
      <c r="E57" s="166">
        <v>0.0842818573365235</v>
      </c>
      <c r="J57" s="27" t="s">
        <v>359</v>
      </c>
      <c r="K57" s="89">
        <f t="shared" si="0"/>
        <v>0.6420841716331196</v>
      </c>
      <c r="L57" s="89">
        <f t="shared" si="1"/>
        <v>0.0847218183389854</v>
      </c>
    </row>
    <row r="58" spans="1:12" ht="14">
      <c r="A58" s="165" t="s">
        <v>362</v>
      </c>
      <c r="B58" s="166">
        <v>0.00321544888961879</v>
      </c>
      <c r="C58" s="166">
        <v>0.0407001019771628</v>
      </c>
      <c r="D58" s="166">
        <v>-0.0786646249985342</v>
      </c>
      <c r="E58" s="166">
        <v>0.0483864512033849</v>
      </c>
      <c r="J58" s="27" t="s">
        <v>360</v>
      </c>
      <c r="K58" s="89">
        <f t="shared" si="0"/>
        <v>0.6196517204484493</v>
      </c>
      <c r="L58" s="89">
        <f t="shared" si="1"/>
        <v>0.1551950423884573</v>
      </c>
    </row>
    <row r="59" spans="1:12" ht="14">
      <c r="A59" s="165" t="s">
        <v>363</v>
      </c>
      <c r="B59" s="166">
        <v>-0.131257781214895</v>
      </c>
      <c r="C59" s="166">
        <v>0.0602067913492904</v>
      </c>
      <c r="D59" s="166">
        <v>-0.162350552825962</v>
      </c>
      <c r="E59" s="166">
        <v>0.0632531056304376</v>
      </c>
      <c r="J59" s="27" t="s">
        <v>361</v>
      </c>
      <c r="K59" s="89">
        <f t="shared" si="0"/>
        <v>0.39997890815679105</v>
      </c>
      <c r="L59" s="89">
        <f t="shared" si="1"/>
        <v>-0.1652860983829317</v>
      </c>
    </row>
    <row r="60" spans="1:12" ht="14">
      <c r="A60" s="165" t="s">
        <v>364</v>
      </c>
      <c r="B60" s="166">
        <v>-0.00202347133632334</v>
      </c>
      <c r="C60" s="166">
        <v>0.10256068666165</v>
      </c>
      <c r="D60" s="166">
        <v>-0.0356289004159876</v>
      </c>
      <c r="E60" s="166">
        <v>0.0960454146394804</v>
      </c>
      <c r="J60" s="27" t="s">
        <v>362</v>
      </c>
      <c r="K60" s="89">
        <f t="shared" si="0"/>
        <v>0.5631168463903028</v>
      </c>
      <c r="L60" s="89">
        <f t="shared" si="1"/>
        <v>-0.058774351946661904</v>
      </c>
    </row>
    <row r="61" spans="1:12" ht="14">
      <c r="A61" s="165" t="s">
        <v>365</v>
      </c>
      <c r="B61" s="166">
        <v>0.559901397500684</v>
      </c>
      <c r="C61" s="166">
        <v>0.188585113718612</v>
      </c>
      <c r="D61" s="166">
        <v>0.0198902730518723</v>
      </c>
      <c r="E61" s="166">
        <v>0.299391094579576</v>
      </c>
      <c r="J61" s="27" t="s">
        <v>363</v>
      </c>
      <c r="K61" s="89">
        <f t="shared" si="0"/>
        <v>0.428643616285789</v>
      </c>
      <c r="L61" s="89">
        <f t="shared" si="1"/>
        <v>-0.1424602797740897</v>
      </c>
    </row>
    <row r="62" spans="1:12" ht="14">
      <c r="A62" s="165" t="s">
        <v>342</v>
      </c>
      <c r="B62" s="166" t="s">
        <v>342</v>
      </c>
      <c r="C62" s="166" t="s">
        <v>342</v>
      </c>
      <c r="D62" s="166" t="s">
        <v>342</v>
      </c>
      <c r="E62" s="166" t="s">
        <v>342</v>
      </c>
      <c r="J62" s="27" t="s">
        <v>364</v>
      </c>
      <c r="K62" s="89">
        <f t="shared" si="0"/>
        <v>0.5578779261643607</v>
      </c>
      <c r="L62" s="89">
        <f t="shared" si="1"/>
        <v>-0.015738627364115295</v>
      </c>
    </row>
    <row r="63" spans="1:5" ht="14">
      <c r="A63" s="165" t="s">
        <v>367</v>
      </c>
      <c r="B63" s="166" t="s">
        <v>368</v>
      </c>
      <c r="C63" s="166" t="s">
        <v>342</v>
      </c>
      <c r="D63" s="166" t="s">
        <v>368</v>
      </c>
      <c r="E63" s="166" t="s">
        <v>342</v>
      </c>
    </row>
    <row r="64" spans="1:5" ht="14">
      <c r="A64" s="284" t="s">
        <v>369</v>
      </c>
      <c r="B64" s="285">
        <v>0.515976286529032</v>
      </c>
      <c r="C64" s="285"/>
      <c r="D64" s="285">
        <v>0.52686929171651</v>
      </c>
      <c r="E64" s="285" t="s">
        <v>342</v>
      </c>
    </row>
    <row r="65" spans="1:1" ht="14">
      <c r="A65" s="165" t="s">
        <v>370</v>
      </c>
    </row>
    <row r="66" spans="1:1" ht="14">
      <c r="A66" s="165" t="s">
        <v>371</v>
      </c>
    </row>
  </sheetData>
  <pageMargins left="0.75" right="0.75" top="1" bottom="1" header="0.5" footer="0.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8D12BDE-6569-4125-B43B-92DFF3E392C6}">
  <dimension ref="A1:AD66"/>
  <sheetViews>
    <sheetView workbookViewId="0" topLeftCell="A1">
      <selection pane="topLeft" activeCell="K9" sqref="K8:L9"/>
    </sheetView>
  </sheetViews>
  <sheetFormatPr defaultColWidth="8.83428571428571" defaultRowHeight="15"/>
  <cols>
    <col min="2" max="2" width="10.8571428571429" bestFit="1" customWidth="1"/>
    <col min="4" max="4" width="14.5714285714286" bestFit="1" customWidth="1"/>
    <col min="18" max="18" width="41.1428571428571" bestFit="1" customWidth="1"/>
  </cols>
  <sheetData>
    <row r="1" spans="1:30" ht="15">
      <c r="A1" s="93"/>
      <c r="B1" s="94"/>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row>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23" customHeight="1">
      <c r="A6" s="93"/>
      <c r="B6" s="94"/>
      <c r="C6" s="93"/>
      <c r="D6" s="100" t="s">
        <v>388</v>
      </c>
      <c r="E6" s="101">
        <f>SUM(E11:E53)+$B55</f>
        <v>0.8181325764595639</v>
      </c>
      <c r="F6" s="101">
        <f>SUM(F11:F53)+$B56</f>
        <v>0.7606958227958875</v>
      </c>
      <c r="G6" s="101">
        <f>SUM(G11:G53)+$B57</f>
        <v>0.8173956892737273</v>
      </c>
      <c r="H6" s="101">
        <f>SUM(H11:H53)+$B58</f>
        <v>0.813728333743998</v>
      </c>
      <c r="I6" s="101">
        <f>SUM(I11:I53)+$B59</f>
        <v>0.8262075217853377</v>
      </c>
      <c r="J6" s="101">
        <f>SUM(J11:J53)+$B60</f>
        <v>0.7193345524346242</v>
      </c>
      <c r="K6" s="101">
        <f>SUM(K11:K53)+$B61</f>
        <v>0.8773966299932585</v>
      </c>
      <c r="L6" s="101">
        <f>SUM(L11:L53)+$B62</f>
        <v>0.8302811434613284</v>
      </c>
      <c r="M6" s="101">
        <f>SUM(M11:M53)+$B63</f>
        <v>0.9048085387628566</v>
      </c>
      <c r="N6" s="101">
        <f>SUM(N11:N53)+$B64</f>
        <v>0.7969939427533967</v>
      </c>
      <c r="O6" s="101">
        <f>SUM(O11:O53)+$B65</f>
        <v>0.8853337899622753</v>
      </c>
      <c r="P6" s="101">
        <f>SUM(P11:P53)+$B66</f>
        <v>0.8072178601801259</v>
      </c>
      <c r="Q6" s="93"/>
      <c r="R6" s="100" t="s">
        <v>388</v>
      </c>
      <c r="S6" s="101">
        <f>SUM(S11:S53)+$B55</f>
        <v>0.8226791476614173</v>
      </c>
      <c r="T6" s="101">
        <f>SUM(T11:T53)+$B56</f>
        <v>0.7323621668031501</v>
      </c>
      <c r="U6" s="101">
        <f>SUM(U11:U53)+$B57</f>
        <v>0.7769394585050495</v>
      </c>
      <c r="V6" s="101">
        <f>SUM(V11:V53)+$B58</f>
        <v>0.815979253295775</v>
      </c>
      <c r="W6" s="101">
        <f>SUM(W11:W53)+$B59</f>
        <v>0.8041442705573774</v>
      </c>
      <c r="X6" s="101">
        <f>SUM(X11:X53)+$B60</f>
        <v>0.6566276336507952</v>
      </c>
      <c r="Y6" s="101">
        <f>SUM(Y11:Y53)+$B61</f>
        <v>0.844402710195121</v>
      </c>
      <c r="Z6" s="101">
        <f>SUM(Z11:Z53)+$B62</f>
        <v>0.8442693366666685</v>
      </c>
      <c r="AA6" s="101">
        <f>SUM(AA11:AA53)+$B63</f>
        <v>0.8348762901612901</v>
      </c>
      <c r="AB6" s="101">
        <f>SUM(AB11:AB53)+$B64</f>
        <v>0.7317424757777777</v>
      </c>
      <c r="AC6" s="101">
        <f>SUM(AC11:AC53)+$B65</f>
        <v>0.9578428935714287</v>
      </c>
      <c r="AD6" s="101">
        <f>SUM(AD11:AD53)+$B66</f>
        <v>0.8016065505882359</v>
      </c>
    </row>
    <row r="7" spans="1:30" ht="40" customHeight="1">
      <c r="A7" s="93"/>
      <c r="B7" s="94"/>
      <c r="C7" s="93"/>
      <c r="D7" s="100" t="s">
        <v>389</v>
      </c>
      <c r="E7" s="96">
        <f>E6-Transpose_Avg_q2er_adult!B4</f>
        <v>0.012099376324077982</v>
      </c>
      <c r="F7" s="96">
        <f>F6-Transpose_Avg_q2er_adult!C4</f>
        <v>-0.008558656239784468</v>
      </c>
      <c r="G7" s="96">
        <f>G6-Transpose_Avg_q2er_adult!D4</f>
        <v>-0.0019164573670067409</v>
      </c>
      <c r="H7" s="96">
        <f>H6-Transpose_Avg_q2er_adult!E4</f>
        <v>0.005335120543003002</v>
      </c>
      <c r="I7" s="96">
        <f>I6-Transpose_Avg_q2er_adult!F4</f>
        <v>0.016288406973185787</v>
      </c>
      <c r="J7" s="96">
        <f>J6-Transpose_Avg_q2er_adult!G4</f>
        <v>-0.016439342105617816</v>
      </c>
      <c r="K7" s="96">
        <f>K6-Transpose_Avg_q2er_adult!H4</f>
        <v>-0.0117037479284825</v>
      </c>
      <c r="L7" s="96">
        <f>L6-Transpose_Avg_q2er_adult!I4</f>
        <v>0.006639991388087463</v>
      </c>
      <c r="M7" s="96">
        <f>M6-Transpose_Avg_q2er_adult!J4</f>
        <v>2.998944850226559E-4</v>
      </c>
      <c r="N7" s="96">
        <f>N6-Transpose_Avg_q2er_adult!K4</f>
        <v>-1.8584724547521247E-4</v>
      </c>
      <c r="O7" s="96">
        <f>O6-Transpose_Avg_q2er_adult!L4</f>
        <v>0.038113912263962324</v>
      </c>
      <c r="P7" s="96">
        <f>P6-Transpose_Avg_q2er_adult!M4</f>
        <v>0.025219390171916878</v>
      </c>
      <c r="Q7" s="93"/>
      <c r="R7" s="98" t="s">
        <v>390</v>
      </c>
      <c r="S7" s="96">
        <f t="shared" si="0" ref="S7:AD7">S6-E6</f>
        <v>0.004546571201853311</v>
      </c>
      <c r="T7" s="96">
        <f t="shared" si="0"/>
        <v>-0.028333655992737405</v>
      </c>
      <c r="U7" s="96">
        <f t="shared" si="0"/>
        <v>-0.04045623076867777</v>
      </c>
      <c r="V7" s="96">
        <f t="shared" si="0"/>
        <v>0.002250919551777031</v>
      </c>
      <c r="W7" s="96">
        <f t="shared" si="0"/>
        <v>-0.02206325122796038</v>
      </c>
      <c r="X7" s="96">
        <f t="shared" si="0"/>
        <v>-0.06270691878382895</v>
      </c>
      <c r="Y7" s="96">
        <f t="shared" si="0"/>
        <v>-0.03299391979813748</v>
      </c>
      <c r="Z7" s="96">
        <f t="shared" si="0"/>
        <v>0.01398819320534006</v>
      </c>
      <c r="AA7" s="96">
        <f t="shared" si="0"/>
        <v>-0.06993224860156655</v>
      </c>
      <c r="AB7" s="96">
        <f t="shared" si="0"/>
        <v>-0.06525146697561901</v>
      </c>
      <c r="AC7" s="96">
        <f t="shared" si="0"/>
        <v>0.07250910360915341</v>
      </c>
      <c r="AD7" s="96">
        <f t="shared" si="0"/>
        <v>-0.005611309591889935</v>
      </c>
    </row>
    <row r="8" spans="1:30" ht="32">
      <c r="A8" s="287" t="s">
        <v>342</v>
      </c>
      <c r="B8" s="288" t="s">
        <v>114</v>
      </c>
      <c r="C8" s="93"/>
      <c r="D8" s="98" t="s">
        <v>391</v>
      </c>
      <c r="E8" s="99">
        <f>SQRT((E7^2+F7^2+G7^2+H7^2+I7^2+J7^2+K7^2+L7^2+M7^2+N7^2+O7^2+P7^2)/12)</f>
        <v>0.01596147868180499</v>
      </c>
      <c r="F8" s="93"/>
      <c r="G8" s="93"/>
      <c r="H8" s="93"/>
      <c r="I8" s="93"/>
      <c r="J8" s="93"/>
      <c r="K8" s="93"/>
      <c r="L8" s="93"/>
      <c r="M8" s="93"/>
      <c r="N8" s="93"/>
      <c r="O8" s="93"/>
      <c r="P8" s="93"/>
      <c r="Q8" s="93"/>
      <c r="R8" s="98" t="s">
        <v>392</v>
      </c>
      <c r="S8" s="97">
        <f>S6/Transpose_Avg_q2er_adult!P4</f>
        <v>1.1544779199226525</v>
      </c>
      <c r="T8" s="97">
        <f>T6/Transpose_Avg_q2er_adult!Q4</f>
        <v>0.9688541165000003</v>
      </c>
      <c r="U8" s="97">
        <f>U6/Transpose_Avg_q2er_adult!R4</f>
        <v>0.9989221609350634</v>
      </c>
      <c r="V8" s="97">
        <f>V6/Transpose_Avg_q2er_adult!S4</f>
        <v>1.0163952102456142</v>
      </c>
      <c r="W8" s="97">
        <f>W6/Transpose_Avg_q2er_adult!T4</f>
        <v>1.0900622334222225</v>
      </c>
      <c r="X8" s="97">
        <f>X6/Transpose_Avg_q2er_adult!U4</f>
        <v>0.9401713845454573</v>
      </c>
      <c r="Y8" s="97">
        <f>Y6/Transpose_Avg_q2er_adult!V4</f>
        <v>0.865512777949999</v>
      </c>
      <c r="Z8" s="97">
        <f>Z6/Transpose_Avg_q2er_adult!W4</f>
        <v>1.0131232040000024</v>
      </c>
      <c r="AA8" s="97">
        <f>AA6/Transpose_Avg_q2er_adult!X4</f>
        <v>0.8924539653448272</v>
      </c>
      <c r="AB8" s="97">
        <f>AB6/Transpose_Avg_q2er_adult!Y4</f>
        <v>0.9146780947222222</v>
      </c>
      <c r="AC8" s="97">
        <f>AC6/Transpose_Avg_q2er_adult!Z4</f>
        <v>1.1788835613186814</v>
      </c>
      <c r="AD8" s="97">
        <f>AD6/Transpose_Avg_q2er_adult!AA4</f>
        <v>1.0901849088000006</v>
      </c>
    </row>
    <row r="9" spans="1:30" ht="15">
      <c r="A9" s="27" t="s">
        <v>347</v>
      </c>
      <c r="B9" s="95"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7" t="s">
        <v>342</v>
      </c>
      <c r="B10" s="289" t="s">
        <v>342</v>
      </c>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row>
    <row r="11" spans="1:30" ht="15">
      <c r="A11" s="27" t="s">
        <v>236</v>
      </c>
      <c r="B11" s="95">
        <v>-0.128</v>
      </c>
      <c r="C11" s="93"/>
      <c r="D11" s="93"/>
      <c r="E11" s="96">
        <f>$B11*VLOOKUP($A11,Transpose_Avg_q2er_adult!$A:$M,2,FALSE)</f>
        <v>-0.06759137357597939</v>
      </c>
      <c r="F11" s="96">
        <f>$B11*VLOOKUP($A11,Transpose_Avg_q2er_adult!$A:$M,3,FALSE)</f>
        <v>-0.07347877394843853</v>
      </c>
      <c r="G11" s="96">
        <f>$B11*VLOOKUP($A11,Transpose_Avg_q2er_adult!$A:$M,4,FALSE)</f>
        <v>-0.06693119145328448</v>
      </c>
      <c r="H11" s="96">
        <f>$B11*VLOOKUP($A11,Transpose_Avg_q2er_adult!$A:$M,5,FALSE)</f>
        <v>-0.053398988543128065</v>
      </c>
      <c r="I11" s="96">
        <f>$B11*VLOOKUP($A11,Transpose_Avg_q2er_adult!$A:$M,6,FALSE)</f>
        <v>-0.06373745741834266</v>
      </c>
      <c r="J11" s="96">
        <f>$B11*VLOOKUP($A11,Transpose_Avg_q2er_adult!$A:$M,7,FALSE)</f>
        <v>-0.06446818959400896</v>
      </c>
      <c r="K11" s="96">
        <f>$B11*VLOOKUP($A11,Transpose_Avg_q2er_adult!$A:$M,8,FALSE)</f>
        <v>-0.08391005543964224</v>
      </c>
      <c r="L11" s="96">
        <f>$B11*VLOOKUP($A11,Transpose_Avg_q2er_adult!$A:$M,9,FALSE)</f>
        <v>-0.06118390158650164</v>
      </c>
      <c r="M11" s="96">
        <f>$B11*VLOOKUP($A11,Transpose_Avg_q2er_adult!$A:$M,10,FALSE)</f>
        <v>-0.0683853986416983</v>
      </c>
      <c r="N11" s="96">
        <f>$B11*VLOOKUP($A11,Transpose_Avg_q2er_adult!$A:$M,11,FALSE)</f>
        <v>-0.060197820289650816</v>
      </c>
      <c r="O11" s="96">
        <f>$B11*VLOOKUP($A11,Transpose_Avg_q2er_adult!$A:$M,12,FALSE)</f>
        <v>-0.05841758174567897</v>
      </c>
      <c r="P11" s="96">
        <f>$B11*VLOOKUP($A11,Transpose_Avg_q2er_adult!$A:$M,13,FALSE)</f>
        <v>-0.06916286364257562</v>
      </c>
      <c r="Q11" s="96"/>
      <c r="R11" s="96"/>
      <c r="S11" s="96">
        <f>$B11*VLOOKUP($A11,Transpose_Avg_q2er_adult!$O:$AA,2,FALSE)</f>
        <v>-0.06349606299212596</v>
      </c>
      <c r="T11" s="96">
        <f>$B11*VLOOKUP($A11,Transpose_Avg_q2er_adult!$O:$AA,3,FALSE)</f>
        <v>-0.06752755905511808</v>
      </c>
      <c r="U11" s="96">
        <f>$B11*VLOOKUP($A11,Transpose_Avg_q2er_adult!$O:$AA,4,FALSE)</f>
        <v>-0.0672323232323232</v>
      </c>
      <c r="V11" s="96">
        <f>$B11*VLOOKUP($A11,Transpose_Avg_q2er_adult!$O:$AA,5,FALSE)</f>
        <v>-0.08112676056338024</v>
      </c>
      <c r="W11" s="96">
        <f>$B11*VLOOKUP($A11,Transpose_Avg_q2er_adult!$O:$AA,6,FALSE)</f>
        <v>-0.058754098360655746</v>
      </c>
      <c r="X11" s="96">
        <f>$B11*VLOOKUP($A11,Transpose_Avg_q2er_adult!$O:$AA,7,FALSE)</f>
        <v>-0.06907936507936512</v>
      </c>
      <c r="Y11" s="96">
        <f>$B11*VLOOKUP($A11,Transpose_Avg_q2er_adult!$O:$AA,8,FALSE)</f>
        <v>-0.07804878048780493</v>
      </c>
      <c r="Z11" s="96">
        <f>$B11*VLOOKUP($A11,Transpose_Avg_q2er_adult!$O:$AA,9,FALSE)</f>
        <v>-0.050666666666666624</v>
      </c>
      <c r="AA11" s="96">
        <f>$B11*VLOOKUP($A11,Transpose_Avg_q2er_adult!$O:$AA,10,FALSE)</f>
        <v>-0.11148387096774195</v>
      </c>
      <c r="AB11" s="96">
        <f>$B11*VLOOKUP($A11,Transpose_Avg_q2er_adult!$O:$AA,11,FALSE)</f>
        <v>-0.06257777777777779</v>
      </c>
      <c r="AC11" s="96">
        <f>$B11*VLOOKUP($A11,Transpose_Avg_q2er_adult!$O:$AA,12,FALSE)</f>
        <v>-0.05485714285714291</v>
      </c>
      <c r="AD11" s="96">
        <f>$B11*VLOOKUP($A11,Transpose_Avg_q2er_adult!$O:$AA,13,FALSE)</f>
        <v>-0.064</v>
      </c>
    </row>
    <row r="12" spans="1:30" ht="15">
      <c r="A12" s="27" t="s">
        <v>244</v>
      </c>
      <c r="B12" s="95">
        <v>-0.164</v>
      </c>
      <c r="C12" s="93"/>
      <c r="D12" s="93"/>
      <c r="E12" s="96">
        <f>$B12*VLOOKUP($A12,Transpose_Avg_q2er_adult!$A:$M,2,FALSE)</f>
        <v>-0.011064472540504751</v>
      </c>
      <c r="F12" s="96">
        <f>$B12*VLOOKUP($A12,Transpose_Avg_q2er_adult!$A:$M,3,FALSE)</f>
        <v>-0.0180742854708114</v>
      </c>
      <c r="G12" s="96">
        <f>$B12*VLOOKUP($A12,Transpose_Avg_q2er_adult!$A:$M,4,FALSE)</f>
        <v>-0.014658603219978104</v>
      </c>
      <c r="H12" s="96">
        <f>$B12*VLOOKUP($A12,Transpose_Avg_q2er_adult!$A:$M,5,FALSE)</f>
        <v>-0.019624717859466213</v>
      </c>
      <c r="I12" s="96">
        <f>$B12*VLOOKUP($A12,Transpose_Avg_q2er_adult!$A:$M,6,FALSE)</f>
        <v>-0.017009866213879746</v>
      </c>
      <c r="J12" s="96">
        <f>$B12*VLOOKUP($A12,Transpose_Avg_q2er_adult!$A:$M,7,FALSE)</f>
        <v>-0.01943854405945883</v>
      </c>
      <c r="K12" s="96">
        <f>$B12*VLOOKUP($A12,Transpose_Avg_q2er_adult!$A:$M,8,FALSE)</f>
        <v>-0.0268107907670824</v>
      </c>
      <c r="L12" s="96">
        <f>$B12*VLOOKUP($A12,Transpose_Avg_q2er_adult!$A:$M,9,FALSE)</f>
        <v>-0.0254732484621554</v>
      </c>
      <c r="M12" s="96">
        <f>$B12*VLOOKUP($A12,Transpose_Avg_q2er_adult!$A:$M,10,FALSE)</f>
        <v>-0.027758598441573606</v>
      </c>
      <c r="N12" s="96">
        <f>$B12*VLOOKUP($A12,Transpose_Avg_q2er_adult!$A:$M,11,FALSE)</f>
        <v>-0.012157997596652271</v>
      </c>
      <c r="O12" s="96">
        <f>$B12*VLOOKUP($A12,Transpose_Avg_q2er_adult!$A:$M,12,FALSE)</f>
        <v>-0.019158937250528394</v>
      </c>
      <c r="P12" s="96">
        <f>$B12*VLOOKUP($A12,Transpose_Avg_q2er_adult!$A:$M,13,FALSE)</f>
        <v>-0.01618155545233707</v>
      </c>
      <c r="Q12" s="96"/>
      <c r="R12" s="96"/>
      <c r="S12" s="96">
        <f>$B12*VLOOKUP($A12,Transpose_Avg_q2er_adult!$O:$AA,2,FALSE)</f>
        <v>-0.005811023622047239</v>
      </c>
      <c r="T12" s="96">
        <f>$B12*VLOOKUP($A12,Transpose_Avg_q2er_adult!$O:$AA,3,FALSE)</f>
        <v>-0.03228346456692907</v>
      </c>
      <c r="U12" s="96">
        <f>$B12*VLOOKUP($A12,Transpose_Avg_q2er_adult!$O:$AA,4,FALSE)</f>
        <v>-0.018222222222222202</v>
      </c>
      <c r="V12" s="96">
        <f>$B12*VLOOKUP($A12,Transpose_Avg_q2er_adult!$O:$AA,5,FALSE)</f>
        <v>-0.011549295774647887</v>
      </c>
      <c r="W12" s="96">
        <f>$B12*VLOOKUP($A12,Transpose_Avg_q2er_adult!$O:$AA,6,FALSE)</f>
        <v>-0.00806557377049181</v>
      </c>
      <c r="X12" s="96">
        <f>$B12*VLOOKUP($A12,Transpose_Avg_q2er_adult!$O:$AA,7,FALSE)</f>
        <v>-0.018222222222222202</v>
      </c>
      <c r="Y12" s="96">
        <f>$B12*VLOOKUP($A12,Transpose_Avg_q2er_adult!$O:$AA,8,FALSE)</f>
        <v>-0.03599999999999996</v>
      </c>
      <c r="Z12" s="96">
        <f>$B12*VLOOKUP($A12,Transpose_Avg_q2er_adult!$O:$AA,9,FALSE)</f>
        <v>-0.029041666666666615</v>
      </c>
      <c r="AA12" s="96">
        <f>$B12*VLOOKUP($A12,Transpose_Avg_q2er_adult!$O:$AA,10,FALSE)</f>
        <v>-0.015870967741935485</v>
      </c>
      <c r="AB12" s="96">
        <f>$B12*VLOOKUP($A12,Transpose_Avg_q2er_adult!$O:$AA,11,FALSE)</f>
        <v>-0.04008888888888882</v>
      </c>
      <c r="AC12" s="96">
        <f>$B12*VLOOKUP($A12,Transpose_Avg_q2er_adult!$O:$AA,12,FALSE)</f>
        <v>-0.013178571428571437</v>
      </c>
      <c r="AD12" s="96">
        <f>$B12*VLOOKUP($A12,Transpose_Avg_q2er_adult!$O:$AA,13,FALSE)</f>
        <v>-0.014470588235294126</v>
      </c>
    </row>
    <row r="13" spans="1:30" ht="15">
      <c r="A13" s="27" t="s">
        <v>247</v>
      </c>
      <c r="B13" s="95">
        <v>-0.132</v>
      </c>
      <c r="C13" s="93"/>
      <c r="D13" s="93"/>
      <c r="E13" s="96">
        <f>$B13*VLOOKUP($A13,Transpose_Avg_q2er_adult!$A:$M,2,FALSE)</f>
        <v>-0.07303933849753755</v>
      </c>
      <c r="F13" s="96">
        <f>$B13*VLOOKUP($A13,Transpose_Avg_q2er_adult!$A:$M,3,FALSE)</f>
        <v>-0.06748848140249768</v>
      </c>
      <c r="G13" s="96">
        <f>$B13*VLOOKUP($A13,Transpose_Avg_q2er_adult!$A:$M,4,FALSE)</f>
        <v>-0.04900742513988829</v>
      </c>
      <c r="H13" s="96">
        <f>$B13*VLOOKUP($A13,Transpose_Avg_q2er_adult!$A:$M,5,FALSE)</f>
        <v>-0.07335209294679658</v>
      </c>
      <c r="I13" s="96">
        <f>$B13*VLOOKUP($A13,Transpose_Avg_q2er_adult!$A:$M,6,FALSE)</f>
        <v>-0.06728862285817493</v>
      </c>
      <c r="J13" s="96">
        <f>$B13*VLOOKUP($A13,Transpose_Avg_q2er_adult!$A:$M,7,FALSE)</f>
        <v>-0.059629559784371546</v>
      </c>
      <c r="K13" s="96">
        <f>$B13*VLOOKUP($A13,Transpose_Avg_q2er_adult!$A:$M,8,FALSE)</f>
        <v>-0.06840522555374019</v>
      </c>
      <c r="L13" s="96">
        <f>$B13*VLOOKUP($A13,Transpose_Avg_q2er_adult!$A:$M,9,FALSE)</f>
        <v>-0.051442916686488364</v>
      </c>
      <c r="M13" s="96">
        <f>$B13*VLOOKUP($A13,Transpose_Avg_q2er_adult!$A:$M,10,FALSE)</f>
        <v>-0.06973399104894208</v>
      </c>
      <c r="N13" s="96">
        <f>$B13*VLOOKUP($A13,Transpose_Avg_q2er_adult!$A:$M,11,FALSE)</f>
        <v>-0.06776377533230607</v>
      </c>
      <c r="O13" s="96">
        <f>$B13*VLOOKUP($A13,Transpose_Avg_q2er_adult!$A:$M,12,FALSE)</f>
        <v>-0.06436193302487045</v>
      </c>
      <c r="P13" s="96">
        <f>$B13*VLOOKUP($A13,Transpose_Avg_q2er_adult!$A:$M,13,FALSE)</f>
        <v>-0.07071152179656959</v>
      </c>
      <c r="Q13" s="96"/>
      <c r="R13" s="96"/>
      <c r="S13" s="96">
        <f>$B13*VLOOKUP($A13,Transpose_Avg_q2er_adult!$O:$AA,2,FALSE)</f>
        <v>-0.08938582677165359</v>
      </c>
      <c r="T13" s="96">
        <f>$B13*VLOOKUP($A13,Transpose_Avg_q2er_adult!$O:$AA,3,FALSE)</f>
        <v>-0.05716535433070863</v>
      </c>
      <c r="U13" s="96">
        <f>$B13*VLOOKUP($A13,Transpose_Avg_q2er_adult!$O:$AA,4,FALSE)</f>
        <v>-0.052000000000000005</v>
      </c>
      <c r="V13" s="96">
        <f>$B13*VLOOKUP($A13,Transpose_Avg_q2er_adult!$O:$AA,5,FALSE)</f>
        <v>-0.06507042253521124</v>
      </c>
      <c r="W13" s="96">
        <f>$B13*VLOOKUP($A13,Transpose_Avg_q2er_adult!$O:$AA,6,FALSE)</f>
        <v>-0.0670819672131147</v>
      </c>
      <c r="X13" s="96">
        <f>$B13*VLOOKUP($A13,Transpose_Avg_q2er_adult!$O:$AA,7,FALSE)</f>
        <v>-0.050285714285714295</v>
      </c>
      <c r="Y13" s="96">
        <f>$B13*VLOOKUP($A13,Transpose_Avg_q2er_adult!$O:$AA,8,FALSE)</f>
        <v>-0.08048780487804884</v>
      </c>
      <c r="Z13" s="96">
        <f>$B13*VLOOKUP($A13,Transpose_Avg_q2er_adult!$O:$AA,9,FALSE)</f>
        <v>-0.06049999999999996</v>
      </c>
      <c r="AA13" s="96">
        <f>$B13*VLOOKUP($A13,Transpose_Avg_q2er_adult!$O:$AA,10,FALSE)</f>
        <v>-0.08516129032258068</v>
      </c>
      <c r="AB13" s="96">
        <f>$B13*VLOOKUP($A13,Transpose_Avg_q2er_adult!$O:$AA,11,FALSE)</f>
        <v>-0.05866666666666661</v>
      </c>
      <c r="AC13" s="96">
        <f>$B13*VLOOKUP($A13,Transpose_Avg_q2er_adult!$O:$AA,12,FALSE)</f>
        <v>-0.06835714285714288</v>
      </c>
      <c r="AD13" s="96">
        <f>$B13*VLOOKUP($A13,Transpose_Avg_q2er_adult!$O:$AA,13,FALSE)</f>
        <v>-0.06988235294117644</v>
      </c>
    </row>
    <row r="14" spans="1:30" ht="15">
      <c r="A14" s="27" t="s">
        <v>251</v>
      </c>
      <c r="B14" s="95">
        <v>-0.00568</v>
      </c>
      <c r="C14" s="93"/>
      <c r="D14" s="93"/>
      <c r="E14" s="96">
        <f>$B14*VLOOKUP($A14,Transpose_Avg_q2er_adult!$A:$M,2,FALSE)</f>
        <v>-0.0011681959050852976</v>
      </c>
      <c r="F14" s="96">
        <f>$B14*VLOOKUP($A14,Transpose_Avg_q2er_adult!$A:$M,3,FALSE)</f>
        <v>-9.507453380643556E-4</v>
      </c>
      <c r="G14" s="96">
        <f>$B14*VLOOKUP($A14,Transpose_Avg_q2er_adult!$A:$M,4,FALSE)</f>
        <v>-0.00142024298848346</v>
      </c>
      <c r="H14" s="96">
        <f>$B14*VLOOKUP($A14,Transpose_Avg_q2er_adult!$A:$M,5,FALSE)</f>
        <v>-9.312028757799048E-4</v>
      </c>
      <c r="I14" s="96">
        <f>$B14*VLOOKUP($A14,Transpose_Avg_q2er_adult!$A:$M,6,FALSE)</f>
        <v>-0.0011608776440004292</v>
      </c>
      <c r="J14" s="96">
        <f>$B14*VLOOKUP($A14,Transpose_Avg_q2er_adult!$A:$M,7,FALSE)</f>
        <v>-0.0011008331358319098</v>
      </c>
      <c r="K14" s="96">
        <f>$B14*VLOOKUP($A14,Transpose_Avg_q2er_adult!$A:$M,8,FALSE)</f>
        <v>-7.219924212787226E-4</v>
      </c>
      <c r="L14" s="96">
        <f>$B14*VLOOKUP($A14,Transpose_Avg_q2er_adult!$A:$M,9,FALSE)</f>
        <v>-9.228922826592022E-4</v>
      </c>
      <c r="M14" s="96">
        <f>$B14*VLOOKUP($A14,Transpose_Avg_q2er_adult!$A:$M,10,FALSE)</f>
        <v>-0.001031361545687123</v>
      </c>
      <c r="N14" s="96">
        <f>$B14*VLOOKUP($A14,Transpose_Avg_q2er_adult!$A:$M,11,FALSE)</f>
        <v>-0.0012205470821513873</v>
      </c>
      <c r="O14" s="96">
        <f>$B14*VLOOKUP($A14,Transpose_Avg_q2er_adult!$A:$M,12,FALSE)</f>
        <v>-0.00109630396623711</v>
      </c>
      <c r="P14" s="96">
        <f>$B14*VLOOKUP($A14,Transpose_Avg_q2er_adult!$A:$M,13,FALSE)</f>
        <v>-0.0010826396293304142</v>
      </c>
      <c r="Q14" s="96"/>
      <c r="R14" s="96"/>
      <c r="S14" s="96">
        <f>$B14*VLOOKUP($A14,Transpose_Avg_q2er_adult!$O:$AA,2,FALSE)</f>
        <v>-9.168503937007893E-4</v>
      </c>
      <c r="T14" s="96">
        <f>$B14*VLOOKUP($A14,Transpose_Avg_q2er_adult!$O:$AA,3,FALSE)</f>
        <v>-6.261417322834649E-4</v>
      </c>
      <c r="U14" s="96">
        <f>$B14*VLOOKUP($A14,Transpose_Avg_q2er_adult!$O:$AA,4,FALSE)</f>
        <v>-0.0013769696969696944</v>
      </c>
      <c r="V14" s="96">
        <f>$B14*VLOOKUP($A14,Transpose_Avg_q2er_adult!$O:$AA,5,FALSE)</f>
        <v>-0.0014399999999999977</v>
      </c>
      <c r="W14" s="96">
        <f>$B14*VLOOKUP($A14,Transpose_Avg_q2er_adult!$O:$AA,6,FALSE)</f>
        <v>-0.0013036065573770465</v>
      </c>
      <c r="X14" s="96">
        <f>$B14*VLOOKUP($A14,Transpose_Avg_q2er_adult!$O:$AA,7,FALSE)</f>
        <v>-0.00117206349206349</v>
      </c>
      <c r="Y14" s="96">
        <f>$B14*VLOOKUP($A14,Transpose_Avg_q2er_adult!$O:$AA,8,FALSE)</f>
        <v>-4.1560975609756113E-4</v>
      </c>
      <c r="Z14" s="96">
        <f>$B14*VLOOKUP($A14,Transpose_Avg_q2er_adult!$O:$AA,9,FALSE)</f>
        <v>-3.55E-4</v>
      </c>
      <c r="AA14" s="96">
        <f>$B14*VLOOKUP($A14,Transpose_Avg_q2er_adult!$O:$AA,10,FALSE)</f>
        <v>-0.0010993548387096762</v>
      </c>
      <c r="AB14" s="96">
        <f>$B14*VLOOKUP($A14,Transpose_Avg_q2er_adult!$O:$AA,11,FALSE)</f>
        <v>-7.573333333333314E-4</v>
      </c>
      <c r="AC14" s="96">
        <f>$B14*VLOOKUP($A14,Transpose_Avg_q2er_adult!$O:$AA,12,FALSE)</f>
        <v>-9.635714285714279E-4</v>
      </c>
      <c r="AD14" s="96">
        <f>$B14*VLOOKUP($A14,Transpose_Avg_q2er_adult!$O:$AA,13,FALSE)</f>
        <v>-0.0010023529411764698</v>
      </c>
    </row>
    <row r="15" spans="1:30" ht="15">
      <c r="A15" s="27" t="s">
        <v>255</v>
      </c>
      <c r="B15" s="95">
        <v>-0.427</v>
      </c>
      <c r="C15" s="93"/>
      <c r="D15" s="93"/>
      <c r="E15" s="96">
        <f>$B15*VLOOKUP($A15,Transpose_Avg_q2er_adult!$A:$M,2,FALSE)</f>
        <v>-0.036784062100905617</v>
      </c>
      <c r="F15" s="96">
        <f>$B15*VLOOKUP($A15,Transpose_Avg_q2er_adult!$A:$M,3,FALSE)</f>
        <v>-0.04422945048438452</v>
      </c>
      <c r="G15" s="96">
        <f>$B15*VLOOKUP($A15,Transpose_Avg_q2er_adult!$A:$M,4,FALSE)</f>
        <v>-0.06575167490702588</v>
      </c>
      <c r="H15" s="96">
        <f>$B15*VLOOKUP($A15,Transpose_Avg_q2er_adult!$A:$M,5,FALSE)</f>
        <v>-0.027764454407132596</v>
      </c>
      <c r="I15" s="96">
        <f>$B15*VLOOKUP($A15,Transpose_Avg_q2er_adult!$A:$M,6,FALSE)</f>
        <v>-0.03956257548691016</v>
      </c>
      <c r="J15" s="96">
        <f>$B15*VLOOKUP($A15,Transpose_Avg_q2er_adult!$A:$M,7,FALSE)</f>
        <v>-0.0378160201850716</v>
      </c>
      <c r="K15" s="96">
        <f>$B15*VLOOKUP($A15,Transpose_Avg_q2er_adult!$A:$M,8,FALSE)</f>
        <v>-0.012952163051566566</v>
      </c>
      <c r="L15" s="96">
        <f>$B15*VLOOKUP($A15,Transpose_Avg_q2er_adult!$A:$M,9,FALSE)</f>
        <v>-0.029024203846072925</v>
      </c>
      <c r="M15" s="96">
        <f>$B15*VLOOKUP($A15,Transpose_Avg_q2er_adult!$A:$M,10,FALSE)</f>
        <v>-0.02037212146991472</v>
      </c>
      <c r="N15" s="96">
        <f>$B15*VLOOKUP($A15,Transpose_Avg_q2er_adult!$A:$M,11,FALSE)</f>
        <v>-0.043492830508952765</v>
      </c>
      <c r="O15" s="96">
        <f>$B15*VLOOKUP($A15,Transpose_Avg_q2er_adult!$A:$M,12,FALSE)</f>
        <v>-0.03875377120520175</v>
      </c>
      <c r="P15" s="96">
        <f>$B15*VLOOKUP($A15,Transpose_Avg_q2er_adult!$A:$M,13,FALSE)</f>
        <v>-0.04075037971458038</v>
      </c>
      <c r="Q15" s="96"/>
      <c r="R15" s="96"/>
      <c r="S15" s="96">
        <f>$B15*VLOOKUP($A15,Transpose_Avg_q2er_adult!$O:$AA,2,FALSE)</f>
        <v>-0.028578740157480305</v>
      </c>
      <c r="T15" s="96">
        <f>$B15*VLOOKUP($A15,Transpose_Avg_q2er_adult!$O:$AA,3,FALSE)</f>
        <v>-0.030259842519685057</v>
      </c>
      <c r="U15" s="96">
        <f>$B15*VLOOKUP($A15,Transpose_Avg_q2er_adult!$O:$AA,4,FALSE)</f>
        <v>-0.038818181818181814</v>
      </c>
      <c r="V15" s="96">
        <f>$B15*VLOOKUP($A15,Transpose_Avg_q2er_adult!$O:$AA,5,FALSE)</f>
        <v>-0.012028169014084489</v>
      </c>
      <c r="W15" s="96">
        <f>$B15*VLOOKUP($A15,Transpose_Avg_q2er_adult!$O:$AA,6,FALSE)</f>
        <v>-0.04900000000000011</v>
      </c>
      <c r="X15" s="96">
        <f>$B15*VLOOKUP($A15,Transpose_Avg_q2er_adult!$O:$AA,7,FALSE)</f>
        <v>-0.0677777777777779</v>
      </c>
      <c r="Y15" s="96">
        <f>$B15*VLOOKUP($A15,Transpose_Avg_q2er_adult!$O:$AA,8,FALSE)</f>
        <v>0</v>
      </c>
      <c r="Z15" s="96">
        <f>$B15*VLOOKUP($A15,Transpose_Avg_q2er_adult!$O:$AA,9,FALSE)</f>
        <v>-0.0266875</v>
      </c>
      <c r="AA15" s="96">
        <f>$B15*VLOOKUP($A15,Transpose_Avg_q2er_adult!$O:$AA,10,FALSE)</f>
        <v>-0.013774193548387081</v>
      </c>
      <c r="AB15" s="96">
        <f>$B15*VLOOKUP($A15,Transpose_Avg_q2er_adult!$O:$AA,11,FALSE)</f>
        <v>-0.009488888888888878</v>
      </c>
      <c r="AC15" s="96">
        <f>$B15*VLOOKUP($A15,Transpose_Avg_q2er_adult!$O:$AA,12,FALSE)</f>
        <v>-0.030499999999999985</v>
      </c>
      <c r="AD15" s="96">
        <f>$B15*VLOOKUP($A15,Transpose_Avg_q2er_adult!$O:$AA,13,FALSE)</f>
        <v>-0.03767647058823531</v>
      </c>
    </row>
    <row r="16" spans="1:30" ht="15">
      <c r="A16" s="27" t="s">
        <v>259</v>
      </c>
      <c r="B16" s="95">
        <v>0.0572</v>
      </c>
      <c r="C16" s="93"/>
      <c r="D16" s="93"/>
      <c r="E16" s="96">
        <f>$B16*VLOOKUP($A16,Transpose_Avg_q2er_adult!$A:$M,2,FALSE)</f>
        <v>0.0036821793303470894</v>
      </c>
      <c r="F16" s="96">
        <f>$B16*VLOOKUP($A16,Transpose_Avg_q2er_adult!$A:$M,3,FALSE)</f>
        <v>0.004415866025267205</v>
      </c>
      <c r="G16" s="96">
        <f>$B16*VLOOKUP($A16,Transpose_Avg_q2er_adult!$A:$M,4,FALSE)</f>
        <v>0.0064704810299922935</v>
      </c>
      <c r="H16" s="96">
        <f>$B16*VLOOKUP($A16,Transpose_Avg_q2er_adult!$A:$M,5,FALSE)</f>
        <v>0.0034256748298421794</v>
      </c>
      <c r="I16" s="96">
        <f>$B16*VLOOKUP($A16,Transpose_Avg_q2er_adult!$A:$M,6,FALSE)</f>
        <v>0.003889054722220594</v>
      </c>
      <c r="J16" s="96">
        <f>$B16*VLOOKUP($A16,Transpose_Avg_q2er_adult!$A:$M,7,FALSE)</f>
        <v>0.005798660049283244</v>
      </c>
      <c r="K16" s="96">
        <f>$B16*VLOOKUP($A16,Transpose_Avg_q2er_adult!$A:$M,8,FALSE)</f>
        <v>8.040332413158474E-4</v>
      </c>
      <c r="L16" s="96">
        <f>$B16*VLOOKUP($A16,Transpose_Avg_q2er_adult!$A:$M,9,FALSE)</f>
        <v>0.003828513865725583</v>
      </c>
      <c r="M16" s="96">
        <f>$B16*VLOOKUP($A16,Transpose_Avg_q2er_adult!$A:$M,10,FALSE)</f>
        <v>0.002062868438049602</v>
      </c>
      <c r="N16" s="96">
        <f>$B16*VLOOKUP($A16,Transpose_Avg_q2er_adult!$A:$M,11,FALSE)</f>
        <v>0.004648564286926618</v>
      </c>
      <c r="O16" s="96">
        <f>$B16*VLOOKUP($A16,Transpose_Avg_q2er_adult!$A:$M,12,FALSE)</f>
        <v>0.0036753014445858744</v>
      </c>
      <c r="P16" s="96">
        <f>$B16*VLOOKUP($A16,Transpose_Avg_q2er_adult!$A:$M,13,FALSE)</f>
        <v>0.0038405408969712242</v>
      </c>
      <c r="Q16" s="96"/>
      <c r="R16" s="96"/>
      <c r="S16" s="96">
        <f>$B16*VLOOKUP($A16,Transpose_Avg_q2er_adult!$O:$AA,2,FALSE)</f>
        <v>0.002702362204724411</v>
      </c>
      <c r="T16" s="96">
        <f>$B16*VLOOKUP($A16,Transpose_Avg_q2er_adult!$O:$AA,3,FALSE)</f>
        <v>0.008107086614173233</v>
      </c>
      <c r="U16" s="96">
        <f>$B16*VLOOKUP($A16,Transpose_Avg_q2er_adult!$O:$AA,4,FALSE)</f>
        <v>0.008088888888888864</v>
      </c>
      <c r="V16" s="96">
        <f>$B16*VLOOKUP($A16,Transpose_Avg_q2er_adult!$O:$AA,5,FALSE)</f>
        <v>0.006445070422535202</v>
      </c>
      <c r="W16" s="96">
        <f>$B16*VLOOKUP($A16,Transpose_Avg_q2er_adult!$O:$AA,6,FALSE)</f>
        <v>0.0046885245901639346</v>
      </c>
      <c r="X16" s="96">
        <f>$B16*VLOOKUP($A16,Transpose_Avg_q2er_adult!$O:$AA,7,FALSE)</f>
        <v>0.006355555555555549</v>
      </c>
      <c r="Y16" s="96">
        <f>$B16*VLOOKUP($A16,Transpose_Avg_q2er_adult!$O:$AA,8,FALSE)</f>
        <v>0.001395121951219511</v>
      </c>
      <c r="Z16" s="96">
        <f>$B16*VLOOKUP($A16,Transpose_Avg_q2er_adult!$O:$AA,9,FALSE)</f>
        <v>0.0029791666666666647</v>
      </c>
      <c r="AA16" s="96">
        <f>$B16*VLOOKUP($A16,Transpose_Avg_q2er_adult!$O:$AA,10,FALSE)</f>
        <v>0</v>
      </c>
      <c r="AB16" s="96">
        <f>$B16*VLOOKUP($A16,Transpose_Avg_q2er_adult!$O:$AA,11,FALSE)</f>
        <v>0.003813333333333335</v>
      </c>
      <c r="AC16" s="96">
        <f>$B16*VLOOKUP($A16,Transpose_Avg_q2er_adult!$O:$AA,12,FALSE)</f>
        <v>0.00715</v>
      </c>
      <c r="AD16" s="96">
        <f>$B16*VLOOKUP($A16,Transpose_Avg_q2er_adult!$O:$AA,13,FALSE)</f>
        <v>0.005047058823529415</v>
      </c>
    </row>
    <row r="17" spans="1:30" ht="15">
      <c r="A17" s="27" t="s">
        <v>298</v>
      </c>
      <c r="B17" s="95">
        <v>1.283</v>
      </c>
      <c r="C17" s="93"/>
      <c r="D17" s="93"/>
      <c r="E17" s="96">
        <f>$B17*VLOOKUP($A17,Transpose_Avg_q2er_adult!$A:$M,2,FALSE)</f>
        <v>0.46693090997855746</v>
      </c>
      <c r="F17" s="96">
        <f>$B17*VLOOKUP($A17,Transpose_Avg_q2er_adult!$A:$M,3,FALSE)</f>
        <v>0.45501683739808385</v>
      </c>
      <c r="G17" s="96">
        <f>$B17*VLOOKUP($A17,Transpose_Avg_q2er_adult!$A:$M,4,FALSE)</f>
        <v>0.18844392108016367</v>
      </c>
      <c r="H17" s="96">
        <f>$B17*VLOOKUP($A17,Transpose_Avg_q2er_adult!$A:$M,5,FALSE)</f>
        <v>0.18833952634519818</v>
      </c>
      <c r="I17" s="96">
        <f>$B17*VLOOKUP($A17,Transpose_Avg_q2er_adult!$A:$M,6,FALSE)</f>
        <v>0.2968577219095525</v>
      </c>
      <c r="J17" s="96">
        <f>$B17*VLOOKUP($A17,Transpose_Avg_q2er_adult!$A:$M,7,FALSE)</f>
        <v>0.11893236649983163</v>
      </c>
      <c r="K17" s="96">
        <f>$B17*VLOOKUP($A17,Transpose_Avg_q2er_adult!$A:$M,8,FALSE)</f>
        <v>0.11545993870310757</v>
      </c>
      <c r="L17" s="96">
        <f>$B17*VLOOKUP($A17,Transpose_Avg_q2er_adult!$A:$M,9,FALSE)</f>
        <v>0.05115818306391901</v>
      </c>
      <c r="M17" s="96">
        <f>$B17*VLOOKUP($A17,Transpose_Avg_q2er_adult!$A:$M,10,FALSE)</f>
        <v>0.042169531178545265</v>
      </c>
      <c r="N17" s="96">
        <f>$B17*VLOOKUP($A17,Transpose_Avg_q2er_adult!$A:$M,11,FALSE)</f>
        <v>0.2096777809346899</v>
      </c>
      <c r="O17" s="96">
        <f>$B17*VLOOKUP($A17,Transpose_Avg_q2er_adult!$A:$M,12,FALSE)</f>
        <v>0.18849558222222337</v>
      </c>
      <c r="P17" s="96">
        <f>$B17*VLOOKUP($A17,Transpose_Avg_q2er_adult!$A:$M,13,FALSE)</f>
        <v>0.8732329736842073</v>
      </c>
      <c r="Q17" s="96"/>
      <c r="R17" s="96"/>
      <c r="S17" s="96">
        <f>$B17*VLOOKUP($A17,Transpose_Avg_q2er_adult!$O:$AA,2,FALSE)</f>
        <v>0.6212952755905511</v>
      </c>
      <c r="T17" s="96">
        <f>$B17*VLOOKUP($A17,Transpose_Avg_q2er_adult!$O:$AA,3,FALSE)</f>
        <v>0.45460629921259804</v>
      </c>
      <c r="U17" s="96">
        <f>$B17*VLOOKUP($A17,Transpose_Avg_q2er_adult!$O:$AA,4,FALSE)</f>
        <v>0.15551515151515122</v>
      </c>
      <c r="V17" s="96">
        <f>$B17*VLOOKUP($A17,Transpose_Avg_q2er_adult!$O:$AA,5,FALSE)</f>
        <v>0.21684507042253487</v>
      </c>
      <c r="W17" s="96">
        <f>$B17*VLOOKUP($A17,Transpose_Avg_q2er_adult!$O:$AA,6,FALSE)</f>
        <v>0.23136065573770487</v>
      </c>
      <c r="X17" s="96">
        <f>$B17*VLOOKUP($A17,Transpose_Avg_q2er_adult!$O:$AA,7,FALSE)</f>
        <v>0.10182539682539686</v>
      </c>
      <c r="Y17" s="96">
        <f>$B17*VLOOKUP($A17,Transpose_Avg_q2er_adult!$O:$AA,8,FALSE)</f>
        <v>0.18775609756097542</v>
      </c>
      <c r="Z17" s="96">
        <f>$B17*VLOOKUP($A17,Transpose_Avg_q2er_adult!$O:$AA,9,FALSE)</f>
        <v>0.06682291666666662</v>
      </c>
      <c r="AA17" s="96">
        <f>$B17*VLOOKUP($A17,Transpose_Avg_q2er_adult!$O:$AA,10,FALSE)</f>
        <v>0.08277419354838714</v>
      </c>
      <c r="AB17" s="96">
        <f>$B17*VLOOKUP($A17,Transpose_Avg_q2er_adult!$O:$AA,11,FALSE)</f>
        <v>0.2566</v>
      </c>
      <c r="AC17" s="96">
        <f>$B17*VLOOKUP($A17,Transpose_Avg_q2er_adult!$O:$AA,12,FALSE)</f>
        <v>0.2863839285714289</v>
      </c>
      <c r="AD17" s="96">
        <f>$B17*VLOOKUP($A17,Transpose_Avg_q2er_adult!$O:$AA,13,FALSE)</f>
        <v>0.8679117647058822</v>
      </c>
    </row>
    <row r="18" spans="1:30" ht="15">
      <c r="A18" s="27" t="s">
        <v>301</v>
      </c>
      <c r="B18" s="95">
        <v>1.113</v>
      </c>
      <c r="C18" s="93"/>
      <c r="D18" s="93"/>
      <c r="E18" s="96">
        <f>$B18*VLOOKUP($A18,Transpose_Avg_q2er_adult!$A:$M,2,FALSE)</f>
        <v>0.5624209750201324</v>
      </c>
      <c r="F18" s="96">
        <f>$B18*VLOOKUP($A18,Transpose_Avg_q2er_adult!$A:$M,3,FALSE)</f>
        <v>0.5949947106516309</v>
      </c>
      <c r="G18" s="96">
        <f>$B18*VLOOKUP($A18,Transpose_Avg_q2er_adult!$A:$M,4,FALSE)</f>
        <v>0.8528408951215082</v>
      </c>
      <c r="H18" s="96">
        <f>$B18*VLOOKUP($A18,Transpose_Avg_q2er_adult!$A:$M,5,FALSE)</f>
        <v>0.8362498322175064</v>
      </c>
      <c r="I18" s="96">
        <f>$B18*VLOOKUP($A18,Transpose_Avg_q2er_adult!$A:$M,6,FALSE)</f>
        <v>0.7521443324217044</v>
      </c>
      <c r="J18" s="96">
        <f>$B18*VLOOKUP($A18,Transpose_Avg_q2er_adult!$A:$M,7,FALSE)</f>
        <v>0.9243161616317965</v>
      </c>
      <c r="K18" s="96">
        <f>$B18*VLOOKUP($A18,Transpose_Avg_q2er_adult!$A:$M,8,FALSE)</f>
        <v>0.921491643443061</v>
      </c>
      <c r="L18" s="96">
        <f>$B18*VLOOKUP($A18,Transpose_Avg_q2er_adult!$A:$M,9,FALSE)</f>
        <v>1.0073591683786736</v>
      </c>
      <c r="M18" s="96">
        <f>$B18*VLOOKUP($A18,Transpose_Avg_q2er_adult!$A:$M,10,FALSE)</f>
        <v>1.0241995897283356</v>
      </c>
      <c r="N18" s="96">
        <f>$B18*VLOOKUP($A18,Transpose_Avg_q2er_adult!$A:$M,11,FALSE)</f>
        <v>0.8576691864008014</v>
      </c>
      <c r="O18" s="96">
        <f>$B18*VLOOKUP($A18,Transpose_Avg_q2er_adult!$A:$M,12,FALSE)</f>
        <v>0.8721821093665756</v>
      </c>
      <c r="P18" s="96">
        <f>$B18*VLOOKUP($A18,Transpose_Avg_q2er_adult!$A:$M,13,FALSE)</f>
        <v>0.24658093469850342</v>
      </c>
      <c r="Q18" s="96"/>
      <c r="R18" s="96"/>
      <c r="S18" s="96">
        <f>$B18*VLOOKUP($A18,Transpose_Avg_q2er_adult!$O:$AA,2,FALSE)</f>
        <v>0.4425708661417328</v>
      </c>
      <c r="T18" s="96">
        <f>$B18*VLOOKUP($A18,Transpose_Avg_q2er_adult!$O:$AA,3,FALSE)</f>
        <v>0.578409448818898</v>
      </c>
      <c r="U18" s="96">
        <f>$B18*VLOOKUP($A18,Transpose_Avg_q2er_adult!$O:$AA,4,FALSE)</f>
        <v>0.9218787878787875</v>
      </c>
      <c r="V18" s="96">
        <f>$B18*VLOOKUP($A18,Transpose_Avg_q2er_adult!$O:$AA,5,FALSE)</f>
        <v>0.846507042253521</v>
      </c>
      <c r="W18" s="96">
        <f>$B18*VLOOKUP($A18,Transpose_Avg_q2er_adult!$O:$AA,6,FALSE)</f>
        <v>0.8210655737704919</v>
      </c>
      <c r="X18" s="96">
        <f>$B18*VLOOKUP($A18,Transpose_Avg_q2er_adult!$O:$AA,7,FALSE)</f>
        <v>0.9010000000000005</v>
      </c>
      <c r="Y18" s="96">
        <f>$B18*VLOOKUP($A18,Transpose_Avg_q2er_adult!$O:$AA,8,FALSE)</f>
        <v>0.8958292682926831</v>
      </c>
      <c r="Z18" s="96">
        <f>$B18*VLOOKUP($A18,Transpose_Avg_q2er_adult!$O:$AA,9,FALSE)</f>
        <v>0.973875</v>
      </c>
      <c r="AA18" s="96">
        <f>$B18*VLOOKUP($A18,Transpose_Avg_q2er_adult!$O:$AA,10,FALSE)</f>
        <v>1.0052903225806453</v>
      </c>
      <c r="AB18" s="96">
        <f>$B18*VLOOKUP($A18,Transpose_Avg_q2er_adult!$O:$AA,11,FALSE)</f>
        <v>0.7420000000000003</v>
      </c>
      <c r="AC18" s="96">
        <f>$B18*VLOOKUP($A18,Transpose_Avg_q2er_adult!$O:$AA,12,FALSE)</f>
        <v>0.7552500000000005</v>
      </c>
      <c r="AD18" s="96">
        <f>$B18*VLOOKUP($A18,Transpose_Avg_q2er_adult!$O:$AA,13,FALSE)</f>
        <v>0.2618823529411767</v>
      </c>
    </row>
    <row r="19" spans="1:30" ht="15">
      <c r="A19" s="27" t="s">
        <v>304</v>
      </c>
      <c r="B19" s="95">
        <v>1.164</v>
      </c>
      <c r="C19" s="93"/>
      <c r="D19" s="93"/>
      <c r="E19" s="96">
        <f>$B19*VLOOKUP($A19,Transpose_Avg_q2er_adult!$A:$M,2,FALSE)</f>
        <v>0.12346722468239041</v>
      </c>
      <c r="F19" s="96">
        <f>$B19*VLOOKUP($A19,Transpose_Avg_q2er_adult!$A:$M,3,FALSE)</f>
        <v>0.09739312832240848</v>
      </c>
      <c r="G19" s="96">
        <f>$B19*VLOOKUP($A19,Transpose_Avg_q2er_adult!$A:$M,4,FALSE)</f>
        <v>0.08291695369440835</v>
      </c>
      <c r="H19" s="96">
        <f>$B19*VLOOKUP($A19,Transpose_Avg_q2er_adult!$A:$M,5,FALSE)</f>
        <v>0.09679601487120128</v>
      </c>
      <c r="I19" s="96">
        <f>$B19*VLOOKUP($A19,Transpose_Avg_q2er_adult!$A:$M,6,FALSE)</f>
        <v>0.08974994126393764</v>
      </c>
      <c r="J19" s="96">
        <f>$B19*VLOOKUP($A19,Transpose_Avg_q2er_adult!$A:$M,7,FALSE)</f>
        <v>0.07701097993431057</v>
      </c>
      <c r="K19" s="96">
        <f>$B19*VLOOKUP($A19,Transpose_Avg_q2er_adult!$A:$M,8,FALSE)</f>
        <v>0.08262176589703424</v>
      </c>
      <c r="L19" s="96">
        <f>$B19*VLOOKUP($A19,Transpose_Avg_q2er_adult!$A:$M,9,FALSE)</f>
        <v>0.05825095027274879</v>
      </c>
      <c r="M19" s="96">
        <f>$B19*VLOOKUP($A19,Transpose_Avg_q2er_adult!$A:$M,10,FALSE)</f>
        <v>0.04190567415649282</v>
      </c>
      <c r="N19" s="96">
        <f>$B19*VLOOKUP($A19,Transpose_Avg_q2er_adult!$A:$M,11,FALSE)</f>
        <v>0.06624747942647491</v>
      </c>
      <c r="O19" s="96">
        <f>$B19*VLOOKUP($A19,Transpose_Avg_q2er_adult!$A:$M,12,FALSE)</f>
        <v>0.06902449042358709</v>
      </c>
      <c r="P19" s="96">
        <f>$B19*VLOOKUP($A19,Transpose_Avg_q2er_adult!$A:$M,13,FALSE)</f>
        <v>0.09038983613246757</v>
      </c>
      <c r="Q19" s="96"/>
      <c r="R19" s="96"/>
      <c r="S19" s="96">
        <f>$B19*VLOOKUP($A19,Transpose_Avg_q2er_adult!$O:$AA,2,FALSE)</f>
        <v>0.10540157480314959</v>
      </c>
      <c r="T19" s="96">
        <f>$B19*VLOOKUP($A19,Transpose_Avg_q2er_adult!$O:$AA,3,FALSE)</f>
        <v>0.10998425196850398</v>
      </c>
      <c r="U19" s="96">
        <f>$B19*VLOOKUP($A19,Transpose_Avg_q2er_adult!$O:$AA,4,FALSE)</f>
        <v>0.047030303030303026</v>
      </c>
      <c r="V19" s="96">
        <f>$B19*VLOOKUP($A19,Transpose_Avg_q2er_adult!$O:$AA,5,FALSE)</f>
        <v>0.0655774647887324</v>
      </c>
      <c r="W19" s="96">
        <f>$B19*VLOOKUP($A19,Transpose_Avg_q2er_adult!$O:$AA,6,FALSE)</f>
        <v>0.05724590163934431</v>
      </c>
      <c r="X19" s="96">
        <f>$B19*VLOOKUP($A19,Transpose_Avg_q2er_adult!$O:$AA,7,FALSE)</f>
        <v>0.09238095238095242</v>
      </c>
      <c r="Y19" s="96">
        <f>$B19*VLOOKUP($A19,Transpose_Avg_q2er_adult!$O:$AA,8,FALSE)</f>
        <v>0.056780487804878106</v>
      </c>
      <c r="Z19" s="96">
        <f>$B19*VLOOKUP($A19,Transpose_Avg_q2er_adult!$O:$AA,9,FALSE)</f>
        <v>0.07275</v>
      </c>
      <c r="AA19" s="96">
        <f>$B19*VLOOKUP($A19,Transpose_Avg_q2er_adult!$O:$AA,10,FALSE)</f>
        <v>0.03754838709677415</v>
      </c>
      <c r="AB19" s="96">
        <f>$B19*VLOOKUP($A19,Transpose_Avg_q2er_adult!$O:$AA,11,FALSE)</f>
        <v>0.10346666666666668</v>
      </c>
      <c r="AC19" s="96">
        <f>$B19*VLOOKUP($A19,Transpose_Avg_q2er_adult!$O:$AA,12,FALSE)</f>
        <v>0.10392857142857144</v>
      </c>
      <c r="AD19" s="96">
        <f>$B19*VLOOKUP($A19,Transpose_Avg_q2er_adult!$O:$AA,13,FALSE)</f>
        <v>0.0684705882352941</v>
      </c>
    </row>
    <row r="20" spans="1:30" ht="15">
      <c r="A20" s="27" t="s">
        <v>293</v>
      </c>
      <c r="B20" s="95">
        <v>0.206</v>
      </c>
      <c r="C20" s="93"/>
      <c r="D20" s="93"/>
      <c r="E20" s="96">
        <f>$B20*VLOOKUP($A20,Transpose_Avg_q2er_adult!$A:$M,2,FALSE)</f>
        <v>0.02342793458687045</v>
      </c>
      <c r="F20" s="96">
        <f>$B20*VLOOKUP($A20,Transpose_Avg_q2er_adult!$A:$M,3,FALSE)</f>
        <v>0.014902206825298022</v>
      </c>
      <c r="G20" s="96">
        <f>$B20*VLOOKUP($A20,Transpose_Avg_q2er_adult!$A:$M,4,FALSE)</f>
        <v>0.00838357035113847</v>
      </c>
      <c r="H20" s="96">
        <f>$B20*VLOOKUP($A20,Transpose_Avg_q2er_adult!$A:$M,5,FALSE)</f>
        <v>0.011142662934323545</v>
      </c>
      <c r="I20" s="96">
        <f>$B20*VLOOKUP($A20,Transpose_Avg_q2er_adult!$A:$M,6,FALSE)</f>
        <v>0.007246203294837973</v>
      </c>
      <c r="J20" s="96">
        <f>$B20*VLOOKUP($A20,Transpose_Avg_q2er_adult!$A:$M,7,FALSE)</f>
        <v>0.004378266634821189</v>
      </c>
      <c r="K20" s="96">
        <f>$B20*VLOOKUP($A20,Transpose_Avg_q2er_adult!$A:$M,8,FALSE)</f>
        <v>0.0037654143580973854</v>
      </c>
      <c r="L20" s="96">
        <f>$B20*VLOOKUP($A20,Transpose_Avg_q2er_adult!$A:$M,9,FALSE)</f>
        <v>0.004880011910706457</v>
      </c>
      <c r="M20" s="96">
        <f>$B20*VLOOKUP($A20,Transpose_Avg_q2er_adult!$A:$M,10,FALSE)</f>
        <v>0.004355586536042858</v>
      </c>
      <c r="N20" s="96">
        <f>$B20*VLOOKUP($A20,Transpose_Avg_q2er_adult!$A:$M,11,FALSE)</f>
        <v>0.00640357643199001</v>
      </c>
      <c r="O20" s="96">
        <f>$B20*VLOOKUP($A20,Transpose_Avg_q2er_adult!$A:$M,12,FALSE)</f>
        <v>0.005381662496223557</v>
      </c>
      <c r="P20" s="96">
        <f>$B20*VLOOKUP($A20,Transpose_Avg_q2er_adult!$A:$M,13,FALSE)</f>
        <v>0.008326242425968985</v>
      </c>
      <c r="Q20" s="96"/>
      <c r="R20" s="96"/>
      <c r="S20" s="96">
        <f>$B20*VLOOKUP($A20,Transpose_Avg_q2er_adult!$O:$AA,2,FALSE)</f>
        <v>0.0291968503937008</v>
      </c>
      <c r="T20" s="96">
        <f>$B20*VLOOKUP($A20,Transpose_Avg_q2er_adult!$O:$AA,3,FALSE)</f>
        <v>0.02433070866141723</v>
      </c>
      <c r="U20" s="96">
        <f>$B20*VLOOKUP($A20,Transpose_Avg_q2er_adult!$O:$AA,4,FALSE)</f>
        <v>0.004161616161616161</v>
      </c>
      <c r="V20" s="96">
        <f>$B20*VLOOKUP($A20,Transpose_Avg_q2er_adult!$O:$AA,5,FALSE)</f>
        <v>0.0029014084507042208</v>
      </c>
      <c r="W20" s="96">
        <f>$B20*VLOOKUP($A20,Transpose_Avg_q2er_adult!$O:$AA,6,FALSE)</f>
        <v>0.006754098360655729</v>
      </c>
      <c r="X20" s="96">
        <f>$B20*VLOOKUP($A20,Transpose_Avg_q2er_adult!$O:$AA,7,FALSE)</f>
        <v>0.009809523809523806</v>
      </c>
      <c r="Y20" s="96">
        <f>$B20*VLOOKUP($A20,Transpose_Avg_q2er_adult!$O:$AA,8,FALSE)</f>
        <v>0</v>
      </c>
      <c r="Z20" s="96">
        <f>$B20*VLOOKUP($A20,Transpose_Avg_q2er_adult!$O:$AA,9,FALSE)</f>
        <v>0.0064375</v>
      </c>
      <c r="AA20" s="96">
        <f>$B20*VLOOKUP($A20,Transpose_Avg_q2er_adult!$O:$AA,10,FALSE)</f>
        <v>0.0066451612903225725</v>
      </c>
      <c r="AB20" s="96">
        <f>$B20*VLOOKUP($A20,Transpose_Avg_q2er_adult!$O:$AA,11,FALSE)</f>
        <v>0.004577777777777773</v>
      </c>
      <c r="AC20" s="96">
        <f>$B20*VLOOKUP($A20,Transpose_Avg_q2er_adult!$O:$AA,12,FALSE)</f>
        <v>0.009196428571428562</v>
      </c>
      <c r="AD20" s="96">
        <f>$B20*VLOOKUP($A20,Transpose_Avg_q2er_adult!$O:$AA,13,FALSE)</f>
        <v>0.012117647058823526</v>
      </c>
    </row>
    <row r="21" spans="1:30" ht="15">
      <c r="A21" s="27" t="s">
        <v>305</v>
      </c>
      <c r="B21" s="95">
        <v>-0.0697</v>
      </c>
      <c r="C21" s="93"/>
      <c r="D21" s="93"/>
      <c r="E21" s="96">
        <f>$B21*VLOOKUP($A21,Transpose_Avg_q2er_adult!$A:$M,2,FALSE)</f>
        <v>-0.033002574101073934</v>
      </c>
      <c r="F21" s="96">
        <f>$B21*VLOOKUP($A21,Transpose_Avg_q2er_adult!$A:$M,3,FALSE)</f>
        <v>-0.04080935546111976</v>
      </c>
      <c r="G21" s="96">
        <f>$B21*VLOOKUP($A21,Transpose_Avg_q2er_adult!$A:$M,4,FALSE)</f>
        <v>-0.031886189002009895</v>
      </c>
      <c r="H21" s="96">
        <f>$B21*VLOOKUP($A21,Transpose_Avg_q2er_adult!$A:$M,5,FALSE)</f>
        <v>-0.04156704604836282</v>
      </c>
      <c r="I21" s="96">
        <f>$B21*VLOOKUP($A21,Transpose_Avg_q2er_adult!$A:$M,6,FALSE)</f>
        <v>-0.035805642410703324</v>
      </c>
      <c r="J21" s="96">
        <f>$B21*VLOOKUP($A21,Transpose_Avg_q2er_adult!$A:$M,7,FALSE)</f>
        <v>-0.03814432332892824</v>
      </c>
      <c r="K21" s="96">
        <f>$B21*VLOOKUP($A21,Transpose_Avg_q2er_adult!$A:$M,8,FALSE)</f>
        <v>-0.040721498802586846</v>
      </c>
      <c r="L21" s="96">
        <f>$B21*VLOOKUP($A21,Transpose_Avg_q2er_adult!$A:$M,9,FALSE)</f>
        <v>-0.043078500258742734</v>
      </c>
      <c r="M21" s="96">
        <f>$B21*VLOOKUP($A21,Transpose_Avg_q2er_adult!$A:$M,10,FALSE)</f>
        <v>-0.05114394545482094</v>
      </c>
      <c r="N21" s="96">
        <f>$B21*VLOOKUP($A21,Transpose_Avg_q2er_adult!$A:$M,11,FALSE)</f>
        <v>-0.03301201545575818</v>
      </c>
      <c r="O21" s="96">
        <f>$B21*VLOOKUP($A21,Transpose_Avg_q2er_adult!$A:$M,12,FALSE)</f>
        <v>-0.03456495900403748</v>
      </c>
      <c r="P21" s="96">
        <f>$B21*VLOOKUP($A21,Transpose_Avg_q2er_adult!$A:$M,13,FALSE)</f>
        <v>-0.031886689438165465</v>
      </c>
      <c r="Q21" s="96"/>
      <c r="R21" s="96"/>
      <c r="S21" s="96">
        <f>$B21*VLOOKUP($A21,Transpose_Avg_q2er_adult!$O:$AA,2,FALSE)</f>
        <v>-0.040338188976377955</v>
      </c>
      <c r="T21" s="96">
        <f>$B21*VLOOKUP($A21,Transpose_Avg_q2er_adult!$O:$AA,3,FALSE)</f>
        <v>-0.043905511811023645</v>
      </c>
      <c r="U21" s="96">
        <f>$B21*VLOOKUP($A21,Transpose_Avg_q2er_adult!$O:$AA,4,FALSE)</f>
        <v>-0.046466666666666684</v>
      </c>
      <c r="V21" s="96">
        <f>$B21*VLOOKUP($A21,Transpose_Avg_q2er_adult!$O:$AA,5,FALSE)</f>
        <v>-0.0431943661971831</v>
      </c>
      <c r="W21" s="96">
        <f>$B21*VLOOKUP($A21,Transpose_Avg_q2er_adult!$O:$AA,6,FALSE)</f>
        <v>-0.03313606557377051</v>
      </c>
      <c r="X21" s="96">
        <f>$B21*VLOOKUP($A21,Transpose_Avg_q2er_adult!$O:$AA,7,FALSE)</f>
        <v>-0.038722222222222255</v>
      </c>
      <c r="Y21" s="96">
        <f>$B21*VLOOKUP($A21,Transpose_Avg_q2er_adult!$O:$AA,8,FALSE)</f>
        <v>-0.05100000000000002</v>
      </c>
      <c r="Z21" s="96">
        <f>$B21*VLOOKUP($A21,Transpose_Avg_q2er_adult!$O:$AA,9,FALSE)</f>
        <v>-0.04428854166666669</v>
      </c>
      <c r="AA21" s="96">
        <f>$B21*VLOOKUP($A21,Transpose_Avg_q2er_adult!$O:$AA,10,FALSE)</f>
        <v>-0.04946451612903228</v>
      </c>
      <c r="AB21" s="96">
        <f>$B21*VLOOKUP($A21,Transpose_Avg_q2er_adult!$O:$AA,11,FALSE)</f>
        <v>-0.04801555555555556</v>
      </c>
      <c r="AC21" s="96">
        <f>$B21*VLOOKUP($A21,Transpose_Avg_q2er_adult!$O:$AA,12,FALSE)</f>
        <v>-0.0385839285714286</v>
      </c>
      <c r="AD21" s="96">
        <f>$B21*VLOOKUP($A21,Transpose_Avg_q2er_adult!$O:$AA,13,FALSE)</f>
        <v>-0.040999999999999995</v>
      </c>
    </row>
    <row r="22" spans="1:30" ht="15">
      <c r="A22" s="27" t="s">
        <v>306</v>
      </c>
      <c r="B22" s="95">
        <v>-0.155</v>
      </c>
      <c r="C22" s="93"/>
      <c r="D22" s="93"/>
      <c r="E22" s="96">
        <f>$B22*VLOOKUP($A22,Transpose_Avg_q2er_adult!$A:$M,2,FALSE)</f>
        <v>-0.02463001355275335</v>
      </c>
      <c r="F22" s="96">
        <f>$B22*VLOOKUP($A22,Transpose_Avg_q2er_adult!$A:$M,3,FALSE)</f>
        <v>-0.016041560598089668</v>
      </c>
      <c r="G22" s="96">
        <f>$B22*VLOOKUP($A22,Transpose_Avg_q2er_adult!$A:$M,4,FALSE)</f>
        <v>-0.023421609213249518</v>
      </c>
      <c r="H22" s="96">
        <f>$B22*VLOOKUP($A22,Transpose_Avg_q2er_adult!$A:$M,5,FALSE)</f>
        <v>-0.0227312815732657</v>
      </c>
      <c r="I22" s="96">
        <f>$B22*VLOOKUP($A22,Transpose_Avg_q2er_adult!$A:$M,6,FALSE)</f>
        <v>-0.017090972806721685</v>
      </c>
      <c r="J22" s="96">
        <f>$B22*VLOOKUP($A22,Transpose_Avg_q2er_adult!$A:$M,7,FALSE)</f>
        <v>-0.024265236818593383</v>
      </c>
      <c r="K22" s="96">
        <f>$B22*VLOOKUP($A22,Transpose_Avg_q2er_adult!$A:$M,8,FALSE)</f>
        <v>-0.02862218286715038</v>
      </c>
      <c r="L22" s="96">
        <f>$B22*VLOOKUP($A22,Transpose_Avg_q2er_adult!$A:$M,9,FALSE)</f>
        <v>-0.02014080140262688</v>
      </c>
      <c r="M22" s="96">
        <f>$B22*VLOOKUP($A22,Transpose_Avg_q2er_adult!$A:$M,10,FALSE)</f>
        <v>-0.01554172966181641</v>
      </c>
      <c r="N22" s="96">
        <f>$B22*VLOOKUP($A22,Transpose_Avg_q2er_adult!$A:$M,11,FALSE)</f>
        <v>-0.029212144659720093</v>
      </c>
      <c r="O22" s="96">
        <f>$B22*VLOOKUP($A22,Transpose_Avg_q2er_adult!$A:$M,12,FALSE)</f>
        <v>-0.022712562587203836</v>
      </c>
      <c r="P22" s="96">
        <f>$B22*VLOOKUP($A22,Transpose_Avg_q2er_adult!$A:$M,13,FALSE)</f>
        <v>-0.031937845774831546</v>
      </c>
      <c r="Q22" s="96"/>
      <c r="R22" s="96"/>
      <c r="S22" s="96">
        <f>$B22*VLOOKUP($A22,Transpose_Avg_q2er_adult!$O:$AA,2,FALSE)</f>
        <v>-0.017696850393700836</v>
      </c>
      <c r="T22" s="96">
        <f>$B22*VLOOKUP($A22,Transpose_Avg_q2er_adult!$O:$AA,3,FALSE)</f>
        <v>-0.01830708661417316</v>
      </c>
      <c r="U22" s="96">
        <f>$B22*VLOOKUP($A22,Transpose_Avg_q2er_adult!$O:$AA,4,FALSE)</f>
        <v>-0.010959595959595959</v>
      </c>
      <c r="V22" s="96">
        <f>$B22*VLOOKUP($A22,Transpose_Avg_q2er_adult!$O:$AA,5,FALSE)</f>
        <v>-0.019647887323943708</v>
      </c>
      <c r="W22" s="96">
        <f>$B22*VLOOKUP($A22,Transpose_Avg_q2er_adult!$O:$AA,6,FALSE)</f>
        <v>-0.022868852459016337</v>
      </c>
      <c r="X22" s="96">
        <f>$B22*VLOOKUP($A22,Transpose_Avg_q2er_adult!$O:$AA,7,FALSE)</f>
        <v>-0.022142857142857162</v>
      </c>
      <c r="Y22" s="96">
        <f>$B22*VLOOKUP($A22,Transpose_Avg_q2er_adult!$O:$AA,8,FALSE)</f>
        <v>-0.02268292682926827</v>
      </c>
      <c r="Z22" s="96">
        <f>$B22*VLOOKUP($A22,Transpose_Avg_q2er_adult!$O:$AA,9,FALSE)</f>
        <v>-0.019375</v>
      </c>
      <c r="AA22" s="96">
        <f>$B22*VLOOKUP($A22,Transpose_Avg_q2er_adult!$O:$AA,10,FALSE)</f>
        <v>-0.010000000000000005</v>
      </c>
      <c r="AB22" s="96">
        <f>$B22*VLOOKUP($A22,Transpose_Avg_q2er_adult!$O:$AA,11,FALSE)</f>
        <v>-0.020666666666666614</v>
      </c>
      <c r="AC22" s="96">
        <f>$B22*VLOOKUP($A22,Transpose_Avg_q2er_adult!$O:$AA,12,FALSE)</f>
        <v>-0.022142857142857162</v>
      </c>
      <c r="AD22" s="96">
        <f>$B22*VLOOKUP($A22,Transpose_Avg_q2er_adult!$O:$AA,13,FALSE)</f>
        <v>-0.018235294117646995</v>
      </c>
    </row>
    <row r="23" spans="1:30" ht="15">
      <c r="A23" s="27" t="s">
        <v>307</v>
      </c>
      <c r="B23" s="95">
        <v>-0.324</v>
      </c>
      <c r="C23" s="93"/>
      <c r="D23" s="93"/>
      <c r="E23" s="96">
        <f>$B23*VLOOKUP($A23,Transpose_Avg_q2er_adult!$A:$M,2,FALSE)</f>
        <v>-0.02967492691878223</v>
      </c>
      <c r="F23" s="96">
        <f>$B23*VLOOKUP($A23,Transpose_Avg_q2er_adult!$A:$M,3,FALSE)</f>
        <v>-0.010795589429154859</v>
      </c>
      <c r="G23" s="96">
        <f>$B23*VLOOKUP($A23,Transpose_Avg_q2er_adult!$A:$M,4,FALSE)</f>
        <v>-0.020421433582165287</v>
      </c>
      <c r="H23" s="96">
        <f>$B23*VLOOKUP($A23,Transpose_Avg_q2er_adult!$A:$M,5,FALSE)</f>
        <v>-0.010809227708407317</v>
      </c>
      <c r="I23" s="96">
        <f>$B23*VLOOKUP($A23,Transpose_Avg_q2er_adult!$A:$M,6,FALSE)</f>
        <v>-0.021578024516212338</v>
      </c>
      <c r="J23" s="96">
        <f>$B23*VLOOKUP($A23,Transpose_Avg_q2er_adult!$A:$M,7,FALSE)</f>
        <v>-0.014182340211660467</v>
      </c>
      <c r="K23" s="96">
        <f>$B23*VLOOKUP($A23,Transpose_Avg_q2er_adult!$A:$M,8,FALSE)</f>
        <v>-0.009565673151051415</v>
      </c>
      <c r="L23" s="96">
        <f>$B23*VLOOKUP($A23,Transpose_Avg_q2er_adult!$A:$M,9,FALSE)</f>
        <v>-0.008837629905313645</v>
      </c>
      <c r="M23" s="96">
        <f>$B23*VLOOKUP($A23,Transpose_Avg_q2er_adult!$A:$M,10,FALSE)</f>
        <v>-0.010152822671026462</v>
      </c>
      <c r="N23" s="96">
        <f>$B23*VLOOKUP($A23,Transpose_Avg_q2er_adult!$A:$M,11,FALSE)</f>
        <v>-0.012782766541760016</v>
      </c>
      <c r="O23" s="96">
        <f>$B23*VLOOKUP($A23,Transpose_Avg_q2er_adult!$A:$M,12,FALSE)</f>
        <v>-0.016948516470244455</v>
      </c>
      <c r="P23" s="96">
        <f>$B23*VLOOKUP($A23,Transpose_Avg_q2er_adult!$A:$M,13,FALSE)</f>
        <v>-0.01450468771400447</v>
      </c>
      <c r="Q23" s="96"/>
      <c r="R23" s="96"/>
      <c r="S23" s="96">
        <f>$B23*VLOOKUP($A23,Transpose_Avg_q2er_adult!$O:$AA,2,FALSE)</f>
        <v>-0.03188976377952756</v>
      </c>
      <c r="T23" s="96">
        <f>$B23*VLOOKUP($A23,Transpose_Avg_q2er_adult!$O:$AA,3,FALSE)</f>
        <v>-0.005102362204724412</v>
      </c>
      <c r="U23" s="96">
        <f>$B23*VLOOKUP($A23,Transpose_Avg_q2er_adult!$O:$AA,4,FALSE)</f>
        <v>-0.006545454545454545</v>
      </c>
      <c r="V23" s="96">
        <f>$B23*VLOOKUP($A23,Transpose_Avg_q2er_adult!$O:$AA,5,FALSE)</f>
        <v>-0.009126760563380269</v>
      </c>
      <c r="W23" s="96">
        <f>$B23*VLOOKUP($A23,Transpose_Avg_q2er_adult!$O:$AA,6,FALSE)</f>
        <v>-0.02655737704918033</v>
      </c>
      <c r="X23" s="96">
        <f>$B23*VLOOKUP($A23,Transpose_Avg_q2er_adult!$O:$AA,7,FALSE)</f>
        <v>-0.025714285714285728</v>
      </c>
      <c r="Y23" s="96">
        <f>$B23*VLOOKUP($A23,Transpose_Avg_q2er_adult!$O:$AA,8,FALSE)</f>
        <v>-0.007902439024390237</v>
      </c>
      <c r="Z23" s="96">
        <f>$B23*VLOOKUP($A23,Transpose_Avg_q2er_adult!$O:$AA,9,FALSE)</f>
        <v>-0.0067499999999999895</v>
      </c>
      <c r="AA23" s="96">
        <f>$B23*VLOOKUP($A23,Transpose_Avg_q2er_adult!$O:$AA,10,FALSE)</f>
        <v>-0.03135483870967742</v>
      </c>
      <c r="AB23" s="96">
        <f>$B23*VLOOKUP($A23,Transpose_Avg_q2er_adult!$O:$AA,11,FALSE)</f>
        <v>-0.007199999999999993</v>
      </c>
      <c r="AC23" s="96">
        <f>$B23*VLOOKUP($A23,Transpose_Avg_q2er_adult!$O:$AA,12,FALSE)</f>
        <v>-0.008678571428571435</v>
      </c>
      <c r="AD23" s="96">
        <f>$B23*VLOOKUP($A23,Transpose_Avg_q2er_adult!$O:$AA,13,FALSE)</f>
        <v>-0.028588235294117664</v>
      </c>
    </row>
    <row r="24" spans="1:30" ht="15">
      <c r="A24" s="27" t="s">
        <v>308</v>
      </c>
      <c r="B24" s="95">
        <v>-0.30</v>
      </c>
      <c r="C24" s="93"/>
      <c r="D24" s="93"/>
      <c r="E24" s="96">
        <f>$B24*VLOOKUP($A24,Transpose_Avg_q2er_adult!$A:$M,2,FALSE)</f>
        <v>-0.02319207813256572</v>
      </c>
      <c r="F24" s="96">
        <f>$B24*VLOOKUP($A24,Transpose_Avg_q2er_adult!$A:$M,3,FALSE)</f>
        <v>-0.01829379136892706</v>
      </c>
      <c r="G24" s="96">
        <f>$B24*VLOOKUP($A24,Transpose_Avg_q2er_adult!$A:$M,4,FALSE)</f>
        <v>-0.0331433359214562</v>
      </c>
      <c r="H24" s="96">
        <f>$B24*VLOOKUP($A24,Transpose_Avg_q2er_adult!$A:$M,5,FALSE)</f>
        <v>-0.024291159874929327</v>
      </c>
      <c r="I24" s="96">
        <f>$B24*VLOOKUP($A24,Transpose_Avg_q2er_adult!$A:$M,6,FALSE)</f>
        <v>-0.02351421912359868</v>
      </c>
      <c r="J24" s="96">
        <f>$B24*VLOOKUP($A24,Transpose_Avg_q2er_adult!$A:$M,7,FALSE)</f>
        <v>-0.02150993044459356</v>
      </c>
      <c r="K24" s="96">
        <f>$B24*VLOOKUP($A24,Transpose_Avg_q2er_adult!$A:$M,8,FALSE)</f>
        <v>-0.020989394428913552</v>
      </c>
      <c r="L24" s="96">
        <f>$B24*VLOOKUP($A24,Transpose_Avg_q2er_adult!$A:$M,9,FALSE)</f>
        <v>-0.015342085068505288</v>
      </c>
      <c r="M24" s="96">
        <f>$B24*VLOOKUP($A24,Transpose_Avg_q2er_adult!$A:$M,10,FALSE)</f>
        <v>-0.01606687390037967</v>
      </c>
      <c r="N24" s="96">
        <f>$B24*VLOOKUP($A24,Transpose_Avg_q2er_adult!$A:$M,11,FALSE)</f>
        <v>-0.02417488477790499</v>
      </c>
      <c r="O24" s="96">
        <f>$B24*VLOOKUP($A24,Transpose_Avg_q2er_adult!$A:$M,12,FALSE)</f>
        <v>-0.02558478564422943</v>
      </c>
      <c r="P24" s="96">
        <f>$B24*VLOOKUP($A24,Transpose_Avg_q2er_adult!$A:$M,13,FALSE)</f>
        <v>-0.02244539772003207</v>
      </c>
      <c r="Q24" s="96"/>
      <c r="R24" s="96"/>
      <c r="S24" s="96">
        <f>$B24*VLOOKUP($A24,Transpose_Avg_q2er_adult!$O:$AA,2,FALSE)</f>
        <v>-0.01181102362204725</v>
      </c>
      <c r="T24" s="96">
        <f>$B24*VLOOKUP($A24,Transpose_Avg_q2er_adult!$O:$AA,3,FALSE)</f>
        <v>-0.01653543307086615</v>
      </c>
      <c r="U24" s="96">
        <f>$B24*VLOOKUP($A24,Transpose_Avg_q2er_adult!$O:$AA,4,FALSE)</f>
        <v>-0.02121212121212121</v>
      </c>
      <c r="V24" s="96">
        <f>$B24*VLOOKUP($A24,Transpose_Avg_q2er_adult!$O:$AA,5,FALSE)</f>
        <v>-0.02535211267605633</v>
      </c>
      <c r="W24" s="96">
        <f>$B24*VLOOKUP($A24,Transpose_Avg_q2er_adult!$O:$AA,6,FALSE)</f>
        <v>-0.01967213114754099</v>
      </c>
      <c r="X24" s="96">
        <f>$B24*VLOOKUP($A24,Transpose_Avg_q2er_adult!$O:$AA,7,FALSE)</f>
        <v>-0.02380952380952382</v>
      </c>
      <c r="Y24" s="96">
        <f>$B24*VLOOKUP($A24,Transpose_Avg_q2er_adult!$O:$AA,8,FALSE)</f>
        <v>-0.021951219512195128</v>
      </c>
      <c r="Z24" s="96">
        <f>$B24*VLOOKUP($A24,Transpose_Avg_q2er_adult!$O:$AA,9,FALSE)</f>
        <v>-0.00624999999999999</v>
      </c>
      <c r="AA24" s="96">
        <f>$B24*VLOOKUP($A24,Transpose_Avg_q2er_adult!$O:$AA,10,FALSE)</f>
        <v>-0.01935483870967743</v>
      </c>
      <c r="AB24" s="96">
        <f>$B24*VLOOKUP($A24,Transpose_Avg_q2er_adult!$O:$AA,11,FALSE)</f>
        <v>-0.020000000000000007</v>
      </c>
      <c r="AC24" s="96">
        <f>$B24*VLOOKUP($A24,Transpose_Avg_q2er_adult!$O:$AA,12,FALSE)</f>
        <v>-0.02678571428571429</v>
      </c>
      <c r="AD24" s="96">
        <f>$B24*VLOOKUP($A24,Transpose_Avg_q2er_adult!$O:$AA,13,FALSE)</f>
        <v>-0.02647058823529413</v>
      </c>
    </row>
    <row r="25" spans="1:30" ht="15">
      <c r="A25" s="27" t="s">
        <v>309</v>
      </c>
      <c r="B25" s="95">
        <v>-0.21</v>
      </c>
      <c r="C25" s="93"/>
      <c r="D25" s="93"/>
      <c r="E25" s="96">
        <f>$B25*VLOOKUP($A25,Transpose_Avg_q2er_adult!$A:$M,2,FALSE)</f>
        <v>-0.020429824500166303</v>
      </c>
      <c r="F25" s="96">
        <f>$B25*VLOOKUP($A25,Transpose_Avg_q2er_adult!$A:$M,3,FALSE)</f>
        <v>-0.013352991084881994</v>
      </c>
      <c r="G25" s="96">
        <f>$B25*VLOOKUP($A25,Transpose_Avg_q2er_adult!$A:$M,4,FALSE)</f>
        <v>-0.028206621261016168</v>
      </c>
      <c r="H25" s="96">
        <f>$B25*VLOOKUP($A25,Transpose_Avg_q2er_adult!$A:$M,5,FALSE)</f>
        <v>-0.013654631606622782</v>
      </c>
      <c r="I25" s="96">
        <f>$B25*VLOOKUP($A25,Transpose_Avg_q2er_adult!$A:$M,6,FALSE)</f>
        <v>-0.0224211376105815</v>
      </c>
      <c r="J25" s="96">
        <f>$B25*VLOOKUP($A25,Transpose_Avg_q2er_adult!$A:$M,7,FALSE)</f>
        <v>-0.013186508392974314</v>
      </c>
      <c r="K25" s="96">
        <f>$B25*VLOOKUP($A25,Transpose_Avg_q2er_adult!$A:$M,8,FALSE)</f>
        <v>-0.006319358168948874</v>
      </c>
      <c r="L25" s="96">
        <f>$B25*VLOOKUP($A25,Transpose_Avg_q2er_adult!$A:$M,9,FALSE)</f>
        <v>-0.011161516049683377</v>
      </c>
      <c r="M25" s="96">
        <f>$B25*VLOOKUP($A25,Transpose_Avg_q2er_adult!$A:$M,10,FALSE)</f>
        <v>-0.005423211070085445</v>
      </c>
      <c r="N25" s="96">
        <f>$B25*VLOOKUP($A25,Transpose_Avg_q2er_adult!$A:$M,11,FALSE)</f>
        <v>-0.02305108099080738</v>
      </c>
      <c r="O25" s="96">
        <f>$B25*VLOOKUP($A25,Transpose_Avg_q2er_adult!$A:$M,12,FALSE)</f>
        <v>-0.016854565269089603</v>
      </c>
      <c r="P25" s="96">
        <f>$B25*VLOOKUP($A25,Transpose_Avg_q2er_adult!$A:$M,13,FALSE)</f>
        <v>-0.028281226222190127</v>
      </c>
      <c r="Q25" s="96"/>
      <c r="R25" s="96"/>
      <c r="S25" s="96">
        <f>$B25*VLOOKUP($A25,Transpose_Avg_q2er_adult!$O:$AA,2,FALSE)</f>
        <v>-0.01570866141732283</v>
      </c>
      <c r="T25" s="96">
        <f>$B25*VLOOKUP($A25,Transpose_Avg_q2er_adult!$O:$AA,3,FALSE)</f>
        <v>-0.008267716535433074</v>
      </c>
      <c r="U25" s="96">
        <f>$B25*VLOOKUP($A25,Transpose_Avg_q2er_adult!$O:$AA,4,FALSE)</f>
        <v>-0.021212121212121206</v>
      </c>
      <c r="V25" s="96">
        <f>$B25*VLOOKUP($A25,Transpose_Avg_q2er_adult!$O:$AA,5,FALSE)</f>
        <v>-0.020704225352112665</v>
      </c>
      <c r="W25" s="96">
        <f>$B25*VLOOKUP($A25,Transpose_Avg_q2er_adult!$O:$AA,6,FALSE)</f>
        <v>-0.03098360655737697</v>
      </c>
      <c r="X25" s="96">
        <f>$B25*VLOOKUP($A25,Transpose_Avg_q2er_adult!$O:$AA,7,FALSE)</f>
        <v>-0.013333333333333334</v>
      </c>
      <c r="Y25" s="96">
        <f>$B25*VLOOKUP($A25,Transpose_Avg_q2er_adult!$O:$AA,8,FALSE)</f>
        <v>-0.00512195121951219</v>
      </c>
      <c r="Z25" s="96">
        <f>$B25*VLOOKUP($A25,Transpose_Avg_q2er_adult!$O:$AA,9,FALSE)</f>
        <v>-0.0065625</v>
      </c>
      <c r="AA25" s="96">
        <f>$B25*VLOOKUP($A25,Transpose_Avg_q2er_adult!$O:$AA,10,FALSE)</f>
        <v>-0.006774193548387089</v>
      </c>
      <c r="AB25" s="96">
        <f>$B25*VLOOKUP($A25,Transpose_Avg_q2er_adult!$O:$AA,11,FALSE)</f>
        <v>-0.014000000000000005</v>
      </c>
      <c r="AC25" s="96">
        <f>$B25*VLOOKUP($A25,Transpose_Avg_q2er_adult!$O:$AA,12,FALSE)</f>
        <v>-0.009374999999999991</v>
      </c>
      <c r="AD25" s="96">
        <f>$B25*VLOOKUP($A25,Transpose_Avg_q2er_adult!$O:$AA,13,FALSE)</f>
        <v>-0.006176470588235304</v>
      </c>
    </row>
    <row r="26" spans="1:30" ht="15">
      <c r="A26" s="27" t="s">
        <v>310</v>
      </c>
      <c r="B26" s="95">
        <v>0.294</v>
      </c>
      <c r="C26" s="93"/>
      <c r="D26" s="93"/>
      <c r="E26" s="96">
        <f>$B26*VLOOKUP($A26,Transpose_Avg_q2er_adult!$A:$M,2,FALSE)</f>
        <v>0.00859664669307163</v>
      </c>
      <c r="F26" s="96">
        <f>$B26*VLOOKUP($A26,Transpose_Avg_q2er_adult!$A:$M,3,FALSE)</f>
        <v>0.0041255741697348025</v>
      </c>
      <c r="G26" s="96">
        <f>$B26*VLOOKUP($A26,Transpose_Avg_q2er_adult!$A:$M,4,FALSE)</f>
        <v>0.010425262679047457</v>
      </c>
      <c r="H26" s="96">
        <f>$B26*VLOOKUP($A26,Transpose_Avg_q2er_adult!$A:$M,5,FALSE)</f>
        <v>0.0035862381836088654</v>
      </c>
      <c r="I26" s="96">
        <f>$B26*VLOOKUP($A26,Transpose_Avg_q2er_adult!$A:$M,6,FALSE)</f>
        <v>0.012477493048521793</v>
      </c>
      <c r="J26" s="96">
        <f>$B26*VLOOKUP($A26,Transpose_Avg_q2er_adult!$A:$M,7,FALSE)</f>
        <v>0.006082170270638909</v>
      </c>
      <c r="K26" s="96">
        <f>$B26*VLOOKUP($A26,Transpose_Avg_q2er_adult!$A:$M,8,FALSE)</f>
        <v>3.402777777777785E-4</v>
      </c>
      <c r="L26" s="96">
        <f>$B26*VLOOKUP($A26,Transpose_Avg_q2er_adult!$A:$M,9,FALSE)</f>
        <v>0.004297162974871817</v>
      </c>
      <c r="M26" s="96">
        <f>$B26*VLOOKUP($A26,Transpose_Avg_q2er_adult!$A:$M,10,FALSE)</f>
        <v>0.0021406766446917373</v>
      </c>
      <c r="N26" s="96">
        <f>$B26*VLOOKUP($A26,Transpose_Avg_q2er_adult!$A:$M,11,FALSE)</f>
        <v>0.009474160517590516</v>
      </c>
      <c r="O26" s="96">
        <f>$B26*VLOOKUP($A26,Transpose_Avg_q2er_adult!$A:$M,12,FALSE)</f>
        <v>0.0056404973155030624</v>
      </c>
      <c r="P26" s="96">
        <f>$B26*VLOOKUP($A26,Transpose_Avg_q2er_adult!$A:$M,13,FALSE)</f>
        <v>0.012923517231439878</v>
      </c>
      <c r="Q26" s="96"/>
      <c r="R26" s="96"/>
      <c r="S26" s="96">
        <f>$B26*VLOOKUP($A26,Transpose_Avg_q2er_adult!$O:$AA,2,FALSE)</f>
        <v>0.0057874015748031376</v>
      </c>
      <c r="T26" s="96">
        <f>$B26*VLOOKUP($A26,Transpose_Avg_q2er_adult!$O:$AA,3,FALSE)</f>
        <v>0.004629921259842521</v>
      </c>
      <c r="U26" s="96">
        <f>$B26*VLOOKUP($A26,Transpose_Avg_q2er_adult!$O:$AA,4,FALSE)</f>
        <v>0.011878787878787878</v>
      </c>
      <c r="V26" s="96">
        <f>$B26*VLOOKUP($A26,Transpose_Avg_q2er_adult!$O:$AA,5,FALSE)</f>
        <v>0</v>
      </c>
      <c r="W26" s="96">
        <f>$B26*VLOOKUP($A26,Transpose_Avg_q2er_adult!$O:$AA,6,FALSE)</f>
        <v>0.014459016393442634</v>
      </c>
      <c r="X26" s="96">
        <f>$B26*VLOOKUP($A26,Transpose_Avg_q2er_adult!$O:$AA,7,FALSE)</f>
        <v>0</v>
      </c>
      <c r="Y26" s="96">
        <f>$B26*VLOOKUP($A26,Transpose_Avg_q2er_adult!$O:$AA,8,FALSE)</f>
        <v>0</v>
      </c>
      <c r="Z26" s="96">
        <f>$B26*VLOOKUP($A26,Transpose_Avg_q2er_adult!$O:$AA,9,FALSE)</f>
        <v>0</v>
      </c>
      <c r="AA26" s="96">
        <f>$B26*VLOOKUP($A26,Transpose_Avg_q2er_adult!$O:$AA,10,FALSE)</f>
        <v>0</v>
      </c>
      <c r="AB26" s="96">
        <f>$B26*VLOOKUP($A26,Transpose_Avg_q2er_adult!$O:$AA,11,FALSE)</f>
        <v>0</v>
      </c>
      <c r="AC26" s="96">
        <f>$B26*VLOOKUP($A26,Transpose_Avg_q2er_adult!$O:$AA,12,FALSE)</f>
        <v>0.002625</v>
      </c>
      <c r="AD26" s="96">
        <f>$B26*VLOOKUP($A26,Transpose_Avg_q2er_adult!$O:$AA,13,FALSE)</f>
        <v>0.008647058823529426</v>
      </c>
    </row>
    <row r="27" spans="1:30" ht="15">
      <c r="A27" s="27" t="s">
        <v>317</v>
      </c>
      <c r="B27" s="95">
        <v>1.062</v>
      </c>
      <c r="C27" s="93"/>
      <c r="D27" s="93"/>
      <c r="E27" s="96">
        <f>$B27*VLOOKUP($A27,Transpose_Avg_q2er_adult!$A:$M,2,FALSE)</f>
        <v>0.0039072174929421395</v>
      </c>
      <c r="F27" s="96">
        <f>$B27*VLOOKUP($A27,Transpose_Avg_q2er_adult!$A:$M,3,FALSE)</f>
        <v>0.0027274044972233564</v>
      </c>
      <c r="G27" s="96">
        <f>$B27*VLOOKUP($A27,Transpose_Avg_q2er_adult!$A:$M,4,FALSE)</f>
        <v>3.1161971830985876E-4</v>
      </c>
      <c r="H27" s="96">
        <f>$B27*VLOOKUP($A27,Transpose_Avg_q2er_adult!$A:$M,5,FALSE)</f>
        <v>0.004348664815921299</v>
      </c>
      <c r="I27" s="96">
        <f>$B27*VLOOKUP($A27,Transpose_Avg_q2er_adult!$A:$M,6,FALSE)</f>
        <v>6.41304347826087E-4</v>
      </c>
      <c r="J27" s="96">
        <f>$B27*VLOOKUP($A27,Transpose_Avg_q2er_adult!$A:$M,7,FALSE)</f>
        <v>8.155363349769619E-4</v>
      </c>
      <c r="K27" s="96">
        <f>$B27*VLOOKUP($A27,Transpose_Avg_q2er_adult!$A:$M,8,FALSE)</f>
        <v>0.0037598039215686317</v>
      </c>
      <c r="L27" s="96">
        <f>$B27*VLOOKUP($A27,Transpose_Avg_q2er_adult!$A:$M,9,FALSE)</f>
        <v>7.862028301886798E-4</v>
      </c>
      <c r="M27" s="96">
        <f>$B27*VLOOKUP($A27,Transpose_Avg_q2er_adult!$A:$M,10,FALSE)</f>
        <v>0</v>
      </c>
      <c r="N27" s="96">
        <f>$B27*VLOOKUP($A27,Transpose_Avg_q2er_adult!$A:$M,11,FALSE)</f>
        <v>0.0035059779980657615</v>
      </c>
      <c r="O27" s="96">
        <f>$B27*VLOOKUP($A27,Transpose_Avg_q2er_adult!$A:$M,12,FALSE)</f>
        <v>0.003319050270468412</v>
      </c>
      <c r="P27" s="96">
        <f>$B27*VLOOKUP($A27,Transpose_Avg_q2er_adult!$A:$M,13,FALSE)</f>
        <v>0.002200110051357304</v>
      </c>
      <c r="Q27" s="96"/>
      <c r="R27" s="96"/>
      <c r="S27" s="96">
        <f>$B27*VLOOKUP($A27,Transpose_Avg_q2er_adult!$O:$AA,2,FALSE)</f>
        <v>0</v>
      </c>
      <c r="T27" s="96">
        <f>$B27*VLOOKUP($A27,Transpose_Avg_q2er_adult!$O:$AA,3,FALSE)</f>
        <v>0</v>
      </c>
      <c r="U27" s="96">
        <f>$B27*VLOOKUP($A27,Transpose_Avg_q2er_adult!$O:$AA,4,FALSE)</f>
        <v>0</v>
      </c>
      <c r="V27" s="96">
        <f>$B27*VLOOKUP($A27,Transpose_Avg_q2er_adult!$O:$AA,5,FALSE)</f>
        <v>0</v>
      </c>
      <c r="W27" s="96">
        <f>$B27*VLOOKUP($A27,Transpose_Avg_q2er_adult!$O:$AA,6,FALSE)</f>
        <v>0</v>
      </c>
      <c r="X27" s="96">
        <f>$B27*VLOOKUP($A27,Transpose_Avg_q2er_adult!$O:$AA,7,FALSE)</f>
        <v>0</v>
      </c>
      <c r="Y27" s="96">
        <f>$B27*VLOOKUP($A27,Transpose_Avg_q2er_adult!$O:$AA,8,FALSE)</f>
        <v>0</v>
      </c>
      <c r="Z27" s="96">
        <f>$B27*VLOOKUP($A27,Transpose_Avg_q2er_adult!$O:$AA,9,FALSE)</f>
        <v>0</v>
      </c>
      <c r="AA27" s="96">
        <f>$B27*VLOOKUP($A27,Transpose_Avg_q2er_adult!$O:$AA,10,FALSE)</f>
        <v>0</v>
      </c>
      <c r="AB27" s="96">
        <f>$B27*VLOOKUP($A27,Transpose_Avg_q2er_adult!$O:$AA,11,FALSE)</f>
        <v>0</v>
      </c>
      <c r="AC27" s="96">
        <f>$B27*VLOOKUP($A27,Transpose_Avg_q2er_adult!$O:$AA,12,FALSE)</f>
        <v>0.009482142857142859</v>
      </c>
      <c r="AD27" s="96">
        <f>$B27*VLOOKUP($A27,Transpose_Avg_q2er_adult!$O:$AA,13,FALSE)</f>
        <v>0</v>
      </c>
    </row>
    <row r="28" spans="1:30" ht="15">
      <c r="A28" s="27" t="s">
        <v>318</v>
      </c>
      <c r="B28" s="95">
        <v>0.425</v>
      </c>
      <c r="C28" s="93"/>
      <c r="D28" s="93"/>
      <c r="E28" s="96">
        <f>$B28*VLOOKUP($A28,Transpose_Avg_q2er_adult!$A:$M,2,FALSE)</f>
        <v>0.013494829189319773</v>
      </c>
      <c r="F28" s="96">
        <f>$B28*VLOOKUP($A28,Transpose_Avg_q2er_adult!$A:$M,3,FALSE)</f>
        <v>0.00932916975158609</v>
      </c>
      <c r="G28" s="96">
        <f>$B28*VLOOKUP($A28,Transpose_Avg_q2er_adult!$A:$M,4,FALSE)</f>
        <v>0.008550027757685454</v>
      </c>
      <c r="H28" s="96">
        <f>$B28*VLOOKUP($A28,Transpose_Avg_q2er_adult!$A:$M,5,FALSE)</f>
        <v>0.01044688040382724</v>
      </c>
      <c r="I28" s="96">
        <f>$B28*VLOOKUP($A28,Transpose_Avg_q2er_adult!$A:$M,6,FALSE)</f>
        <v>0.007233036671295568</v>
      </c>
      <c r="J28" s="96">
        <f>$B28*VLOOKUP($A28,Transpose_Avg_q2er_adult!$A:$M,7,FALSE)</f>
        <v>0.012242071673147057</v>
      </c>
      <c r="K28" s="96">
        <f>$B28*VLOOKUP($A28,Transpose_Avg_q2er_adult!$A:$M,8,FALSE)</f>
        <v>0.005564709071082409</v>
      </c>
      <c r="L28" s="96">
        <f>$B28*VLOOKUP($A28,Transpose_Avg_q2er_adult!$A:$M,9,FALSE)</f>
        <v>0.004473123877390677</v>
      </c>
      <c r="M28" s="96">
        <f>$B28*VLOOKUP($A28,Transpose_Avg_q2er_adult!$A:$M,10,FALSE)</f>
        <v>0.006341162946072403</v>
      </c>
      <c r="N28" s="96">
        <f>$B28*VLOOKUP($A28,Transpose_Avg_q2er_adult!$A:$M,11,FALSE)</f>
        <v>0.01660536519100047</v>
      </c>
      <c r="O28" s="96">
        <f>$B28*VLOOKUP($A28,Transpose_Avg_q2er_adult!$A:$M,12,FALSE)</f>
        <v>0.006599353625796645</v>
      </c>
      <c r="P28" s="96">
        <f>$B28*VLOOKUP($A28,Transpose_Avg_q2er_adult!$A:$M,13,FALSE)</f>
        <v>0.015252490860766021</v>
      </c>
      <c r="Q28" s="96"/>
      <c r="R28" s="96"/>
      <c r="S28" s="96">
        <f>$B28*VLOOKUP($A28,Transpose_Avg_q2er_adult!$O:$AA,2,FALSE)</f>
        <v>0.013385826771653548</v>
      </c>
      <c r="T28" s="96">
        <f>$B28*VLOOKUP($A28,Transpose_Avg_q2er_adult!$O:$AA,3,FALSE)</f>
        <v>0.023425196850393713</v>
      </c>
      <c r="U28" s="96">
        <f>$B28*VLOOKUP($A28,Transpose_Avg_q2er_adult!$O:$AA,4,FALSE)</f>
        <v>0.004292929292929293</v>
      </c>
      <c r="V28" s="96">
        <f>$B28*VLOOKUP($A28,Transpose_Avg_q2er_adult!$O:$AA,5,FALSE)</f>
        <v>0.029929577464788727</v>
      </c>
      <c r="W28" s="96">
        <f>$B28*VLOOKUP($A28,Transpose_Avg_q2er_adult!$O:$AA,6,FALSE)</f>
        <v>0.020901639344262313</v>
      </c>
      <c r="X28" s="96">
        <f>$B28*VLOOKUP($A28,Transpose_Avg_q2er_adult!$O:$AA,7,FALSE)</f>
        <v>0</v>
      </c>
      <c r="Y28" s="96">
        <f>$B28*VLOOKUP($A28,Transpose_Avg_q2er_adult!$O:$AA,8,FALSE)</f>
        <v>0</v>
      </c>
      <c r="Z28" s="96">
        <f>$B28*VLOOKUP($A28,Transpose_Avg_q2er_adult!$O:$AA,9,FALSE)</f>
        <v>0.004427083333333348</v>
      </c>
      <c r="AA28" s="96">
        <f>$B28*VLOOKUP($A28,Transpose_Avg_q2er_adult!$O:$AA,10,FALSE)</f>
        <v>0.013709677419354823</v>
      </c>
      <c r="AB28" s="96">
        <f>$B28*VLOOKUP($A28,Transpose_Avg_q2er_adult!$O:$AA,11,FALSE)</f>
        <v>0.01888888888888887</v>
      </c>
      <c r="AC28" s="96">
        <f>$B28*VLOOKUP($A28,Transpose_Avg_q2er_adult!$O:$AA,12,FALSE)</f>
        <v>0.0037946428571428575</v>
      </c>
      <c r="AD28" s="96">
        <f>$B28*VLOOKUP($A28,Transpose_Avg_q2er_adult!$O:$AA,13,FALSE)</f>
        <v>0</v>
      </c>
    </row>
    <row r="29" spans="1:30" ht="15">
      <c r="A29" s="27" t="s">
        <v>319</v>
      </c>
      <c r="B29" s="95">
        <v>0.374</v>
      </c>
      <c r="C29" s="93"/>
      <c r="D29" s="93"/>
      <c r="E29" s="96">
        <f>$B29*VLOOKUP($A29,Transpose_Avg_q2er_adult!$A:$M,2,FALSE)</f>
        <v>0.0010143058832639462</v>
      </c>
      <c r="F29" s="96">
        <f>$B29*VLOOKUP($A29,Transpose_Avg_q2er_adult!$A:$M,3,FALSE)</f>
        <v>0.0019198001102839815</v>
      </c>
      <c r="G29" s="96">
        <f>$B29*VLOOKUP($A29,Transpose_Avg_q2er_adult!$A:$M,4,FALSE)</f>
        <v>0.001137220228792097</v>
      </c>
      <c r="H29" s="96">
        <f>$B29*VLOOKUP($A29,Transpose_Avg_q2er_adult!$A:$M,5,FALSE)</f>
        <v>0.005645748896973088</v>
      </c>
      <c r="I29" s="96">
        <f>$B29*VLOOKUP($A29,Transpose_Avg_q2er_adult!$A:$M,6,FALSE)</f>
        <v>8.289007092198587E-5</v>
      </c>
      <c r="J29" s="96">
        <f>$B29*VLOOKUP($A29,Transpose_Avg_q2er_adult!$A:$M,7,FALSE)</f>
        <v>0.015049808819517818</v>
      </c>
      <c r="K29" s="96">
        <f>$B29*VLOOKUP($A29,Transpose_Avg_q2er_adult!$A:$M,8,FALSE)</f>
        <v>6.850644122383247E-4</v>
      </c>
      <c r="L29" s="96">
        <f>$B29*VLOOKUP($A29,Transpose_Avg_q2er_adult!$A:$M,9,FALSE)</f>
        <v>1.606529209621993E-4</v>
      </c>
      <c r="M29" s="96">
        <f>$B29*VLOOKUP($A29,Transpose_Avg_q2er_adult!$A:$M,10,FALSE)</f>
        <v>0</v>
      </c>
      <c r="N29" s="96">
        <f>$B29*VLOOKUP($A29,Transpose_Avg_q2er_adult!$A:$M,11,FALSE)</f>
        <v>0.001082056315433976</v>
      </c>
      <c r="O29" s="96">
        <f>$B29*VLOOKUP($A29,Transpose_Avg_q2er_adult!$A:$M,12,FALSE)</f>
        <v>0.0032983773002036284</v>
      </c>
      <c r="P29" s="96">
        <f>$B29*VLOOKUP($A29,Transpose_Avg_q2er_adult!$A:$M,13,FALSE)</f>
        <v>0.001070097404349468</v>
      </c>
      <c r="Q29" s="96"/>
      <c r="R29" s="96"/>
      <c r="S29" s="96">
        <f>$B29*VLOOKUP($A29,Transpose_Avg_q2er_adult!$O:$AA,2,FALSE)</f>
        <v>0.0014724409448818904</v>
      </c>
      <c r="T29" s="96">
        <f>$B29*VLOOKUP($A29,Transpose_Avg_q2er_adult!$O:$AA,3,FALSE)</f>
        <v>0.011779527559055123</v>
      </c>
      <c r="U29" s="96">
        <f>$B29*VLOOKUP($A29,Transpose_Avg_q2er_adult!$O:$AA,4,FALSE)</f>
        <v>0</v>
      </c>
      <c r="V29" s="96">
        <f>$B29*VLOOKUP($A29,Transpose_Avg_q2er_adult!$O:$AA,5,FALSE)</f>
        <v>0.015802816901408463</v>
      </c>
      <c r="W29" s="96">
        <f>$B29*VLOOKUP($A29,Transpose_Avg_q2er_adult!$O:$AA,6,FALSE)</f>
        <v>0</v>
      </c>
      <c r="X29" s="96">
        <f>$B29*VLOOKUP($A29,Transpose_Avg_q2er_adult!$O:$AA,7,FALSE)</f>
        <v>0.017809523809523803</v>
      </c>
      <c r="Y29" s="96">
        <f>$B29*VLOOKUP($A29,Transpose_Avg_q2er_adult!$O:$AA,8,FALSE)</f>
        <v>0</v>
      </c>
      <c r="Z29" s="96">
        <f>$B29*VLOOKUP($A29,Transpose_Avg_q2er_adult!$O:$AA,9,FALSE)</f>
        <v>0</v>
      </c>
      <c r="AA29" s="96">
        <f>$B29*VLOOKUP($A29,Transpose_Avg_q2er_adult!$O:$AA,10,FALSE)</f>
        <v>0</v>
      </c>
      <c r="AB29" s="96">
        <f>$B29*VLOOKUP($A29,Transpose_Avg_q2er_adult!$O:$AA,11,FALSE)</f>
        <v>0</v>
      </c>
      <c r="AC29" s="96">
        <f>$B29*VLOOKUP($A29,Transpose_Avg_q2er_adult!$O:$AA,12,FALSE)</f>
        <v>0</v>
      </c>
      <c r="AD29" s="96">
        <f>$B29*VLOOKUP($A29,Transpose_Avg_q2er_adult!$O:$AA,13,FALSE)</f>
        <v>0</v>
      </c>
    </row>
    <row r="30" spans="1:30" ht="15">
      <c r="A30" s="27" t="s">
        <v>316</v>
      </c>
      <c r="B30" s="95">
        <v>-0.0387</v>
      </c>
      <c r="C30" s="93"/>
      <c r="D30" s="93"/>
      <c r="E30" s="96">
        <f>$B30*VLOOKUP($A30,Transpose_Avg_q2er_adult!$A:$M,2,FALSE)</f>
        <v>-0.02068657610642741</v>
      </c>
      <c r="F30" s="96">
        <f>$B30*VLOOKUP($A30,Transpose_Avg_q2er_adult!$A:$M,3,FALSE)</f>
        <v>-0.022147883771919515</v>
      </c>
      <c r="G30" s="96">
        <f>$B30*VLOOKUP($A30,Transpose_Avg_q2er_adult!$A:$M,4,FALSE)</f>
        <v>-0.010848292880534788</v>
      </c>
      <c r="H30" s="96">
        <f>$B30*VLOOKUP($A30,Transpose_Avg_q2er_adult!$A:$M,5,FALSE)</f>
        <v>-0.01882616891401688</v>
      </c>
      <c r="I30" s="96">
        <f>$B30*VLOOKUP($A30,Transpose_Avg_q2er_adult!$A:$M,6,FALSE)</f>
        <v>-0.013880683811611779</v>
      </c>
      <c r="J30" s="96">
        <f>$B30*VLOOKUP($A30,Transpose_Avg_q2er_adult!$A:$M,7,FALSE)</f>
        <v>-0.016346523777516418</v>
      </c>
      <c r="K30" s="96">
        <f>$B30*VLOOKUP($A30,Transpose_Avg_q2er_adult!$A:$M,8,FALSE)</f>
        <v>-0.0258476188195505</v>
      </c>
      <c r="L30" s="96">
        <f>$B30*VLOOKUP($A30,Transpose_Avg_q2er_adult!$A:$M,9,FALSE)</f>
        <v>-0.014342328519987657</v>
      </c>
      <c r="M30" s="96">
        <f>$B30*VLOOKUP($A30,Transpose_Avg_q2er_adult!$A:$M,10,FALSE)</f>
        <v>-0.017632818908553387</v>
      </c>
      <c r="N30" s="96">
        <f>$B30*VLOOKUP($A30,Transpose_Avg_q2er_adult!$A:$M,11,FALSE)</f>
        <v>-0.013919369183794179</v>
      </c>
      <c r="O30" s="96">
        <f>$B30*VLOOKUP($A30,Transpose_Avg_q2er_adult!$A:$M,12,FALSE)</f>
        <v>-0.019528303027740713</v>
      </c>
      <c r="P30" s="96">
        <f>$B30*VLOOKUP($A30,Transpose_Avg_q2er_adult!$A:$M,13,FALSE)</f>
        <v>-0.021131900514024242</v>
      </c>
      <c r="Q30" s="96"/>
      <c r="R30" s="96"/>
      <c r="S30" s="96">
        <f>$B30*VLOOKUP($A30,Transpose_Avg_q2er_adult!$O:$AA,2,FALSE)</f>
        <v>-0.030167716535433063</v>
      </c>
      <c r="T30" s="96">
        <f>$B30*VLOOKUP($A30,Transpose_Avg_q2er_adult!$O:$AA,3,FALSE)</f>
        <v>-0.028339370078740152</v>
      </c>
      <c r="U30" s="96">
        <f>$B30*VLOOKUP($A30,Transpose_Avg_q2er_adult!$O:$AA,4,FALSE)</f>
        <v>-0.021500000000000016</v>
      </c>
      <c r="V30" s="96">
        <f>$B30*VLOOKUP($A30,Transpose_Avg_q2er_adult!$O:$AA,5,FALSE)</f>
        <v>-0.02616338028169014</v>
      </c>
      <c r="W30" s="96">
        <f>$B30*VLOOKUP($A30,Transpose_Avg_q2er_adult!$O:$AA,6,FALSE)</f>
        <v>-0.018398360655737713</v>
      </c>
      <c r="X30" s="96">
        <f>$B30*VLOOKUP($A30,Transpose_Avg_q2er_adult!$O:$AA,7,FALSE)</f>
        <v>-0.01842857142857142</v>
      </c>
      <c r="Y30" s="96">
        <f>$B30*VLOOKUP($A30,Transpose_Avg_q2er_adult!$O:$AA,8,FALSE)</f>
        <v>-0.026429268292682936</v>
      </c>
      <c r="Z30" s="96">
        <f>$B30*VLOOKUP($A30,Transpose_Avg_q2er_adult!$O:$AA,9,FALSE)</f>
        <v>-0.017334375000000013</v>
      </c>
      <c r="AA30" s="96">
        <f>$B30*VLOOKUP($A30,Transpose_Avg_q2er_adult!$O:$AA,10,FALSE)</f>
        <v>-0.018725806451612884</v>
      </c>
      <c r="AB30" s="96">
        <f>$B30*VLOOKUP($A30,Transpose_Avg_q2er_adult!$O:$AA,11,FALSE)</f>
        <v>-0.020639999999999985</v>
      </c>
      <c r="AC30" s="96">
        <f>$B30*VLOOKUP($A30,Transpose_Avg_q2er_adult!$O:$AA,12,FALSE)</f>
        <v>-0.02073214285714287</v>
      </c>
      <c r="AD30" s="96">
        <f>$B30*VLOOKUP($A30,Transpose_Avg_q2er_adult!$O:$AA,13,FALSE)</f>
        <v>-0.027317647058823547</v>
      </c>
    </row>
    <row r="31" spans="1:30" ht="15">
      <c r="A31" s="27" t="s">
        <v>329</v>
      </c>
      <c r="B31" s="95">
        <v>0.153</v>
      </c>
      <c r="C31" s="93"/>
      <c r="D31" s="93"/>
      <c r="E31" s="96">
        <f>$B31*VLOOKUP($A31,Transpose_Avg_q2er_adult!$A:$M,2,FALSE)</f>
        <v>0.05112130268548144</v>
      </c>
      <c r="F31" s="96">
        <f>$B31*VLOOKUP($A31,Transpose_Avg_q2er_adult!$A:$M,3,FALSE)</f>
        <v>0.04583139999334463</v>
      </c>
      <c r="G31" s="96">
        <f>$B31*VLOOKUP($A31,Transpose_Avg_q2er_adult!$A:$M,4,FALSE)</f>
        <v>0.04440366450595358</v>
      </c>
      <c r="H31" s="96">
        <f>$B31*VLOOKUP($A31,Transpose_Avg_q2er_adult!$A:$M,5,FALSE)</f>
        <v>0.05069757249625763</v>
      </c>
      <c r="I31" s="96">
        <f>$B31*VLOOKUP($A31,Transpose_Avg_q2er_adult!$A:$M,6,FALSE)</f>
        <v>0.05170038255628883</v>
      </c>
      <c r="J31" s="96">
        <f>$B31*VLOOKUP($A31,Transpose_Avg_q2er_adult!$A:$M,7,FALSE)</f>
        <v>0.03559413832878808</v>
      </c>
      <c r="K31" s="96">
        <f>$B31*VLOOKUP($A31,Transpose_Avg_q2er_adult!$A:$M,8,FALSE)</f>
        <v>0.07076112659925417</v>
      </c>
      <c r="L31" s="96">
        <f>$B31*VLOOKUP($A31,Transpose_Avg_q2er_adult!$A:$M,9,FALSE)</f>
        <v>0.0534403805556506</v>
      </c>
      <c r="M31" s="96">
        <f>$B31*VLOOKUP($A31,Transpose_Avg_q2er_adult!$A:$M,10,FALSE)</f>
        <v>0.05845613014879651</v>
      </c>
      <c r="N31" s="96">
        <f>$B31*VLOOKUP($A31,Transpose_Avg_q2er_adult!$A:$M,11,FALSE)</f>
        <v>0.04234217597326385</v>
      </c>
      <c r="O31" s="96">
        <f>$B31*VLOOKUP($A31,Transpose_Avg_q2er_adult!$A:$M,12,FALSE)</f>
        <v>0.027872539474770953</v>
      </c>
      <c r="P31" s="96">
        <f>$B31*VLOOKUP($A31,Transpose_Avg_q2er_adult!$A:$M,13,FALSE)</f>
        <v>0.05667191966837618</v>
      </c>
      <c r="Q31" s="96"/>
      <c r="R31" s="96"/>
      <c r="S31" s="96">
        <f>$B31*VLOOKUP($A31,Transpose_Avg_q2er_adult!$O:$AA,2,FALSE)</f>
        <v>0.045177165354330695</v>
      </c>
      <c r="T31" s="96">
        <f>$B31*VLOOKUP($A31,Transpose_Avg_q2er_adult!$O:$AA,3,FALSE)</f>
        <v>0.03614173228346458</v>
      </c>
      <c r="U31" s="96">
        <f>$B31*VLOOKUP($A31,Transpose_Avg_q2er_adult!$O:$AA,4,FALSE)</f>
        <v>0.038636363636363705</v>
      </c>
      <c r="V31" s="96">
        <f>$B31*VLOOKUP($A31,Transpose_Avg_q2er_adult!$O:$AA,5,FALSE)</f>
        <v>0.03663380281690143</v>
      </c>
      <c r="W31" s="96">
        <f>$B31*VLOOKUP($A31,Transpose_Avg_q2er_adult!$O:$AA,6,FALSE)</f>
        <v>0.05518032786885245</v>
      </c>
      <c r="X31" s="96">
        <f>$B31*VLOOKUP($A31,Transpose_Avg_q2er_adult!$O:$AA,7,FALSE)</f>
        <v>0.024285714285714327</v>
      </c>
      <c r="Y31" s="96">
        <f>$B31*VLOOKUP($A31,Transpose_Avg_q2er_adult!$O:$AA,8,FALSE)</f>
        <v>0.08209756097560983</v>
      </c>
      <c r="Z31" s="96">
        <f>$B31*VLOOKUP($A31,Transpose_Avg_q2er_adult!$O:$AA,9,FALSE)</f>
        <v>0.07012499999999995</v>
      </c>
      <c r="AA31" s="96">
        <f>$B31*VLOOKUP($A31,Transpose_Avg_q2er_adult!$O:$AA,10,FALSE)</f>
        <v>0.07403225806451605</v>
      </c>
      <c r="AB31" s="96">
        <f>$B31*VLOOKUP($A31,Transpose_Avg_q2er_adult!$O:$AA,11,FALSE)</f>
        <v>0.06799999999999992</v>
      </c>
      <c r="AC31" s="96">
        <f>$B31*VLOOKUP($A31,Transpose_Avg_q2er_adult!$O:$AA,12,FALSE)</f>
        <v>0.03961607142857136</v>
      </c>
      <c r="AD31" s="96">
        <f>$B31*VLOOKUP($A31,Transpose_Avg_q2er_adult!$O:$AA,13,FALSE)</f>
        <v>0.07200000000000005</v>
      </c>
    </row>
    <row r="32" spans="1:30" ht="15">
      <c r="A32" s="27" t="s">
        <v>322</v>
      </c>
      <c r="B32" s="95">
        <v>0.00149</v>
      </c>
      <c r="C32" s="93"/>
      <c r="D32" s="93"/>
      <c r="E32" s="96">
        <f>$B32*VLOOKUP($A32,Transpose_Avg_q2er_adult!$A:$M,2,FALSE)</f>
        <v>4.0240292384562094E-4</v>
      </c>
      <c r="F32" s="96">
        <f>$B32*VLOOKUP($A32,Transpose_Avg_q2er_adult!$A:$M,3,FALSE)</f>
        <v>4.53787168106869E-4</v>
      </c>
      <c r="G32" s="96">
        <f>$B32*VLOOKUP($A32,Transpose_Avg_q2er_adult!$A:$M,4,FALSE)</f>
        <v>5.531445010101078E-4</v>
      </c>
      <c r="H32" s="96">
        <f>$B32*VLOOKUP($A32,Transpose_Avg_q2er_adult!$A:$M,5,FALSE)</f>
        <v>4.390173238939164E-4</v>
      </c>
      <c r="I32" s="96">
        <f>$B32*VLOOKUP($A32,Transpose_Avg_q2er_adult!$A:$M,6,FALSE)</f>
        <v>2.8041836921116327E-4</v>
      </c>
      <c r="J32" s="96">
        <f>$B32*VLOOKUP($A32,Transpose_Avg_q2er_adult!$A:$M,7,FALSE)</f>
        <v>5.981899852365196E-4</v>
      </c>
      <c r="K32" s="96">
        <f>$B32*VLOOKUP($A32,Transpose_Avg_q2er_adult!$A:$M,8,FALSE)</f>
        <v>2.076215911365741E-4</v>
      </c>
      <c r="L32" s="96">
        <f>$B32*VLOOKUP($A32,Transpose_Avg_q2er_adult!$A:$M,9,FALSE)</f>
        <v>4.3232511350194136E-4</v>
      </c>
      <c r="M32" s="96">
        <f>$B32*VLOOKUP($A32,Transpose_Avg_q2er_adult!$A:$M,10,FALSE)</f>
        <v>2.7628785644239775E-4</v>
      </c>
      <c r="N32" s="96">
        <f>$B32*VLOOKUP($A32,Transpose_Avg_q2er_adult!$A:$M,11,FALSE)</f>
        <v>3.4135229090307366E-4</v>
      </c>
      <c r="O32" s="96">
        <f>$B32*VLOOKUP($A32,Transpose_Avg_q2er_adult!$A:$M,12,FALSE)</f>
        <v>4.705921760359817E-4</v>
      </c>
      <c r="P32" s="96">
        <f>$B32*VLOOKUP($A32,Transpose_Avg_q2er_adult!$A:$M,13,FALSE)</f>
        <v>3.613858004560301E-4</v>
      </c>
      <c r="Q32" s="96"/>
      <c r="R32" s="96"/>
      <c r="S32" s="96">
        <f>$B32*VLOOKUP($A32,Transpose_Avg_q2er_adult!$O:$AA,2,FALSE)</f>
        <v>2.5224409448818875E-4</v>
      </c>
      <c r="T32" s="96">
        <f>$B32*VLOOKUP($A32,Transpose_Avg_q2er_adult!$O:$AA,3,FALSE)</f>
        <v>5.279527559055114E-4</v>
      </c>
      <c r="U32" s="96">
        <f>$B32*VLOOKUP($A32,Transpose_Avg_q2er_adult!$O:$AA,4,FALSE)</f>
        <v>5.11717171717171E-4</v>
      </c>
      <c r="V32" s="96">
        <f>$B32*VLOOKUP($A32,Transpose_Avg_q2er_adult!$O:$AA,5,FALSE)</f>
        <v>5.876056338028176E-4</v>
      </c>
      <c r="W32" s="96">
        <f>$B32*VLOOKUP($A32,Transpose_Avg_q2er_adult!$O:$AA,6,FALSE)</f>
        <v>1.7098360655737744E-4</v>
      </c>
      <c r="X32" s="96">
        <f>$B32*VLOOKUP($A32,Transpose_Avg_q2er_adult!$O:$AA,7,FALSE)</f>
        <v>0.0010642857142857138</v>
      </c>
      <c r="Y32" s="96">
        <f>$B32*VLOOKUP($A32,Transpose_Avg_q2er_adult!$O:$AA,8,FALSE)</f>
        <v>3.634146341463411E-5</v>
      </c>
      <c r="Z32" s="96">
        <f>$B32*VLOOKUP($A32,Transpose_Avg_q2er_adult!$O:$AA,9,FALSE)</f>
        <v>3.725E-4</v>
      </c>
      <c r="AA32" s="96">
        <f>$B32*VLOOKUP($A32,Transpose_Avg_q2er_adult!$O:$AA,10,FALSE)</f>
        <v>2.4032258064516103E-4</v>
      </c>
      <c r="AB32" s="96">
        <f>$B32*VLOOKUP($A32,Transpose_Avg_q2er_adult!$O:$AA,11,FALSE)</f>
        <v>1.6555555555555537E-4</v>
      </c>
      <c r="AC32" s="96">
        <f>$B32*VLOOKUP($A32,Transpose_Avg_q2er_adult!$O:$AA,12,FALSE)</f>
        <v>6.119642857142861E-4</v>
      </c>
      <c r="AD32" s="96">
        <f>$B32*VLOOKUP($A32,Transpose_Avg_q2er_adult!$O:$AA,13,FALSE)</f>
        <v>2.1911764705882388E-4</v>
      </c>
    </row>
    <row r="33" spans="1:30" ht="15">
      <c r="A33" s="27" t="s">
        <v>323</v>
      </c>
      <c r="B33" s="95">
        <v>0.398</v>
      </c>
      <c r="C33" s="93"/>
      <c r="D33" s="93"/>
      <c r="E33" s="96">
        <f>$B33*VLOOKUP($A33,Transpose_Avg_q2er_adult!$A:$M,2,FALSE)</f>
        <v>0.008095259342874795</v>
      </c>
      <c r="F33" s="96">
        <f>$B33*VLOOKUP($A33,Transpose_Avg_q2er_adult!$A:$M,3,FALSE)</f>
        <v>0.00559775740964663</v>
      </c>
      <c r="G33" s="96">
        <f>$B33*VLOOKUP($A33,Transpose_Avg_q2er_adult!$A:$M,4,FALSE)</f>
        <v>0.003946706521729758</v>
      </c>
      <c r="H33" s="96">
        <f>$B33*VLOOKUP($A33,Transpose_Avg_q2er_adult!$A:$M,5,FALSE)</f>
        <v>0.003122894788192268</v>
      </c>
      <c r="I33" s="96">
        <f>$B33*VLOOKUP($A33,Transpose_Avg_q2er_adult!$A:$M,6,FALSE)</f>
        <v>0.0038172858705870258</v>
      </c>
      <c r="J33" s="96">
        <f>$B33*VLOOKUP($A33,Transpose_Avg_q2er_adult!$A:$M,7,FALSE)</f>
        <v>0.00579852480390457</v>
      </c>
      <c r="K33" s="96">
        <f>$B33*VLOOKUP($A33,Transpose_Avg_q2er_adult!$A:$M,8,FALSE)</f>
        <v>0.008610168520974163</v>
      </c>
      <c r="L33" s="96">
        <f>$B33*VLOOKUP($A33,Transpose_Avg_q2er_adult!$A:$M,9,FALSE)</f>
        <v>0.007085489317475716</v>
      </c>
      <c r="M33" s="96">
        <f>$B33*VLOOKUP($A33,Transpose_Avg_q2er_adult!$A:$M,10,FALSE)</f>
        <v>0.0033428365275149797</v>
      </c>
      <c r="N33" s="96">
        <f>$B33*VLOOKUP($A33,Transpose_Avg_q2er_adult!$A:$M,11,FALSE)</f>
        <v>0.002698645412087105</v>
      </c>
      <c r="O33" s="96">
        <f>$B33*VLOOKUP($A33,Transpose_Avg_q2er_adult!$A:$M,12,FALSE)</f>
        <v>0.0024629151273003118</v>
      </c>
      <c r="P33" s="96">
        <f>$B33*VLOOKUP($A33,Transpose_Avg_q2er_adult!$A:$M,13,FALSE)</f>
        <v>0.005438366883374603</v>
      </c>
      <c r="Q33" s="96"/>
      <c r="R33" s="96"/>
      <c r="S33" s="96">
        <f>$B33*VLOOKUP($A33,Transpose_Avg_q2er_adult!$O:$AA,2,FALSE)</f>
        <v>0.003133858267716537</v>
      </c>
      <c r="T33" s="96">
        <f>$B33*VLOOKUP($A33,Transpose_Avg_q2er_adult!$O:$AA,3,FALSE)</f>
        <v>0.003133858267716537</v>
      </c>
      <c r="U33" s="96">
        <f>$B33*VLOOKUP($A33,Transpose_Avg_q2er_adult!$O:$AA,4,FALSE)</f>
        <v>0</v>
      </c>
      <c r="V33" s="96">
        <f>$B33*VLOOKUP($A33,Transpose_Avg_q2er_adult!$O:$AA,5,FALSE)</f>
        <v>0</v>
      </c>
      <c r="W33" s="96">
        <f>$B33*VLOOKUP($A33,Transpose_Avg_q2er_adult!$O:$AA,6,FALSE)</f>
        <v>0</v>
      </c>
      <c r="X33" s="96">
        <f>$B33*VLOOKUP($A33,Transpose_Avg_q2er_adult!$O:$AA,7,FALSE)</f>
        <v>0</v>
      </c>
      <c r="Y33" s="96">
        <f>$B33*VLOOKUP($A33,Transpose_Avg_q2er_adult!$O:$AA,8,FALSE)</f>
        <v>0</v>
      </c>
      <c r="Z33" s="96">
        <f>$B33*VLOOKUP($A33,Transpose_Avg_q2er_adult!$O:$AA,9,FALSE)</f>
        <v>0.008291666666666654</v>
      </c>
      <c r="AA33" s="96">
        <f>$B33*VLOOKUP($A33,Transpose_Avg_q2er_adult!$O:$AA,10,FALSE)</f>
        <v>0</v>
      </c>
      <c r="AB33" s="96">
        <f>$B33*VLOOKUP($A33,Transpose_Avg_q2er_adult!$O:$AA,11,FALSE)</f>
        <v>0.008844444444444436</v>
      </c>
      <c r="AC33" s="96">
        <f>$B33*VLOOKUP($A33,Transpose_Avg_q2er_adult!$O:$AA,12,FALSE)</f>
        <v>0</v>
      </c>
      <c r="AD33" s="96">
        <f>$B33*VLOOKUP($A33,Transpose_Avg_q2er_adult!$O:$AA,13,FALSE)</f>
        <v>0.011705882352941196</v>
      </c>
    </row>
    <row r="34" spans="1:30" ht="15">
      <c r="A34" s="27" t="s">
        <v>324</v>
      </c>
      <c r="B34" s="95">
        <v>-0.139</v>
      </c>
      <c r="C34" s="93"/>
      <c r="D34" s="93"/>
      <c r="E34" s="96">
        <f>$B34*VLOOKUP($A34,Transpose_Avg_q2er_adult!$A:$M,2,FALSE)</f>
        <v>-0.019912435063651028</v>
      </c>
      <c r="F34" s="96">
        <f>$B34*VLOOKUP($A34,Transpose_Avg_q2er_adult!$A:$M,3,FALSE)</f>
        <v>-0.025251084645163374</v>
      </c>
      <c r="G34" s="96">
        <f>$B34*VLOOKUP($A34,Transpose_Avg_q2er_adult!$A:$M,4,FALSE)</f>
        <v>-0.014107799479589981</v>
      </c>
      <c r="H34" s="96">
        <f>$B34*VLOOKUP($A34,Transpose_Avg_q2er_adult!$A:$M,5,FALSE)</f>
        <v>-0.016375949905212905</v>
      </c>
      <c r="I34" s="96">
        <f>$B34*VLOOKUP($A34,Transpose_Avg_q2er_adult!$A:$M,6,FALSE)</f>
        <v>-0.018392860581829727</v>
      </c>
      <c r="J34" s="96">
        <f>$B34*VLOOKUP($A34,Transpose_Avg_q2er_adult!$A:$M,7,FALSE)</f>
        <v>-0.02247535516620593</v>
      </c>
      <c r="K34" s="96">
        <f>$B34*VLOOKUP($A34,Transpose_Avg_q2er_adult!$A:$M,8,FALSE)</f>
        <v>-0.015527112462321687</v>
      </c>
      <c r="L34" s="96">
        <f>$B34*VLOOKUP($A34,Transpose_Avg_q2er_adult!$A:$M,9,FALSE)</f>
        <v>-0.022683405683385026</v>
      </c>
      <c r="M34" s="96">
        <f>$B34*VLOOKUP($A34,Transpose_Avg_q2er_adult!$A:$M,10,FALSE)</f>
        <v>-0.024647305465079372</v>
      </c>
      <c r="N34" s="96">
        <f>$B34*VLOOKUP($A34,Transpose_Avg_q2er_adult!$A:$M,11,FALSE)</f>
        <v>-0.024748484170147068</v>
      </c>
      <c r="O34" s="96">
        <f>$B34*VLOOKUP($A34,Transpose_Avg_q2er_adult!$A:$M,12,FALSE)</f>
        <v>-0.02254401467623185</v>
      </c>
      <c r="P34" s="96">
        <f>$B34*VLOOKUP($A34,Transpose_Avg_q2er_adult!$A:$M,13,FALSE)</f>
        <v>-0.021316721217784756</v>
      </c>
      <c r="Q34" s="96"/>
      <c r="R34" s="96"/>
      <c r="S34" s="96">
        <f>$B34*VLOOKUP($A34,Transpose_Avg_q2er_adult!$O:$AA,2,FALSE)</f>
        <v>-0.03830708661417318</v>
      </c>
      <c r="T34" s="96">
        <f>$B34*VLOOKUP($A34,Transpose_Avg_q2er_adult!$O:$AA,3,FALSE)</f>
        <v>-0.035023622047244116</v>
      </c>
      <c r="U34" s="96">
        <f>$B34*VLOOKUP($A34,Transpose_Avg_q2er_adult!$O:$AA,4,FALSE)</f>
        <v>-0.0196565656565656</v>
      </c>
      <c r="V34" s="96">
        <f>$B34*VLOOKUP($A34,Transpose_Avg_q2er_adult!$O:$AA,5,FALSE)</f>
        <v>-0.03719718309859157</v>
      </c>
      <c r="W34" s="96">
        <f>$B34*VLOOKUP($A34,Transpose_Avg_q2er_adult!$O:$AA,6,FALSE)</f>
        <v>-0.020508196721311427</v>
      </c>
      <c r="X34" s="96">
        <f>$B34*VLOOKUP($A34,Transpose_Avg_q2er_adult!$O:$AA,7,FALSE)</f>
        <v>-0.02647619047619041</v>
      </c>
      <c r="Y34" s="96">
        <f>$B34*VLOOKUP($A34,Transpose_Avg_q2er_adult!$O:$AA,8,FALSE)</f>
        <v>-0.023731707317073147</v>
      </c>
      <c r="Z34" s="96">
        <f>$B34*VLOOKUP($A34,Transpose_Avg_q2er_adult!$O:$AA,9,FALSE)</f>
        <v>-0.027510416666666714</v>
      </c>
      <c r="AA34" s="96">
        <f>$B34*VLOOKUP($A34,Transpose_Avg_q2er_adult!$O:$AA,10,FALSE)</f>
        <v>-0.02690322580645159</v>
      </c>
      <c r="AB34" s="96">
        <f>$B34*VLOOKUP($A34,Transpose_Avg_q2er_adult!$O:$AA,11,FALSE)</f>
        <v>-0.021622222222222286</v>
      </c>
      <c r="AC34" s="96">
        <f>$B34*VLOOKUP($A34,Transpose_Avg_q2er_adult!$O:$AA,12,FALSE)</f>
        <v>-0.014892857142857124</v>
      </c>
      <c r="AD34" s="96">
        <f>$B34*VLOOKUP($A34,Transpose_Avg_q2er_adult!$O:$AA,13,FALSE)</f>
        <v>-0.0327058823529412</v>
      </c>
    </row>
    <row r="35" spans="1:30" ht="15">
      <c r="A35" s="27" t="s">
        <v>313</v>
      </c>
      <c r="B35" s="95">
        <v>0.0122</v>
      </c>
      <c r="C35" s="93"/>
      <c r="D35" s="93"/>
      <c r="E35" s="96">
        <f>$B35*VLOOKUP($A35,Transpose_Avg_q2er_adult!$A:$M,2,FALSE)</f>
        <v>8.865331836140882E-4</v>
      </c>
      <c r="F35" s="96">
        <f>$B35*VLOOKUP($A35,Transpose_Avg_q2er_adult!$A:$M,3,FALSE)</f>
        <v>4.795902292187848E-4</v>
      </c>
      <c r="G35" s="96">
        <f>$B35*VLOOKUP($A35,Transpose_Avg_q2er_adult!$A:$M,4,FALSE)</f>
        <v>0.0014532001277698602</v>
      </c>
      <c r="H35" s="96">
        <f>$B35*VLOOKUP($A35,Transpose_Avg_q2er_adult!$A:$M,5,FALSE)</f>
        <v>0.0013864287025052156</v>
      </c>
      <c r="I35" s="96">
        <f>$B35*VLOOKUP($A35,Transpose_Avg_q2er_adult!$A:$M,6,FALSE)</f>
        <v>6.840782185238154E-4</v>
      </c>
      <c r="J35" s="96">
        <f>$B35*VLOOKUP($A35,Transpose_Avg_q2er_adult!$A:$M,7,FALSE)</f>
        <v>8.100533954517992E-4</v>
      </c>
      <c r="K35" s="96">
        <f>$B35*VLOOKUP($A35,Transpose_Avg_q2er_adult!$A:$M,8,FALSE)</f>
        <v>5.548515484191126E-4</v>
      </c>
      <c r="L35" s="96">
        <f>$B35*VLOOKUP($A35,Transpose_Avg_q2er_adult!$A:$M,9,FALSE)</f>
        <v>8.235001292081688E-4</v>
      </c>
      <c r="M35" s="96">
        <f>$B35*VLOOKUP($A35,Transpose_Avg_q2er_adult!$A:$M,10,FALSE)</f>
        <v>5.70016472901739E-4</v>
      </c>
      <c r="N35" s="96">
        <f>$B35*VLOOKUP($A35,Transpose_Avg_q2er_adult!$A:$M,11,FALSE)</f>
        <v>0.001621919575383807</v>
      </c>
      <c r="O35" s="96">
        <f>$B35*VLOOKUP($A35,Transpose_Avg_q2er_adult!$A:$M,12,FALSE)</f>
        <v>0.0010998882794579904</v>
      </c>
      <c r="P35" s="96">
        <f>$B35*VLOOKUP($A35,Transpose_Avg_q2er_adult!$A:$M,13,FALSE)</f>
        <v>7.494386240841317E-4</v>
      </c>
      <c r="Q35" s="96"/>
      <c r="R35" s="96"/>
      <c r="S35" s="96">
        <f>$B35*VLOOKUP($A35,Transpose_Avg_q2er_adult!$O:$AA,2,FALSE)</f>
        <v>9.606299212598431E-4</v>
      </c>
      <c r="T35" s="96">
        <f>$B35*VLOOKUP($A35,Transpose_Avg_q2er_adult!$O:$AA,3,FALSE)</f>
        <v>0.0011527559055118117</v>
      </c>
      <c r="U35" s="96">
        <f>$B35*VLOOKUP($A35,Transpose_Avg_q2er_adult!$O:$AA,4,FALSE)</f>
        <v>0.0019717171717171765</v>
      </c>
      <c r="V35" s="96">
        <f>$B35*VLOOKUP($A35,Transpose_Avg_q2er_adult!$O:$AA,5,FALSE)</f>
        <v>6.87323943661972E-4</v>
      </c>
      <c r="W35" s="96">
        <f>$B35*VLOOKUP($A35,Transpose_Avg_q2er_adult!$O:$AA,6,FALSE)</f>
        <v>3.9999999999999953E-4</v>
      </c>
      <c r="X35" s="96">
        <f>$B35*VLOOKUP($A35,Transpose_Avg_q2er_adult!$O:$AA,7,FALSE)</f>
        <v>7.746031746031748E-4</v>
      </c>
      <c r="Y35" s="96">
        <f>$B35*VLOOKUP($A35,Transpose_Avg_q2er_adult!$O:$AA,8,FALSE)</f>
        <v>0.0011902439024390244</v>
      </c>
      <c r="Z35" s="96">
        <f>$B35*VLOOKUP($A35,Transpose_Avg_q2er_adult!$O:$AA,9,FALSE)</f>
        <v>3.8125E-4</v>
      </c>
      <c r="AA35" s="96">
        <f>$B35*VLOOKUP($A35,Transpose_Avg_q2er_adult!$O:$AA,10,FALSE)</f>
        <v>0</v>
      </c>
      <c r="AB35" s="96">
        <f>$B35*VLOOKUP($A35,Transpose_Avg_q2er_adult!$O:$AA,11,FALSE)</f>
        <v>0.0013555555555555543</v>
      </c>
      <c r="AC35" s="96">
        <f>$B35*VLOOKUP($A35,Transpose_Avg_q2er_adult!$O:$AA,12,FALSE)</f>
        <v>7.625E-4</v>
      </c>
      <c r="AD35" s="96">
        <f>$B35*VLOOKUP($A35,Transpose_Avg_q2er_adult!$O:$AA,13,FALSE)</f>
        <v>3.588235294117653E-4</v>
      </c>
    </row>
    <row r="36" spans="1:30" ht="15">
      <c r="A36" s="27" t="s">
        <v>312</v>
      </c>
      <c r="B36" s="95">
        <v>-0.612</v>
      </c>
      <c r="C36" s="93"/>
      <c r="D36" s="93"/>
      <c r="E36" s="96">
        <f>$B36*VLOOKUP($A36,Transpose_Avg_q2er_adult!$A:$M,2,FALSE)</f>
        <v>-0.03421411579445772</v>
      </c>
      <c r="F36" s="96">
        <f>$B36*VLOOKUP($A36,Transpose_Avg_q2er_adult!$A:$M,3,FALSE)</f>
        <v>-0.0336435087272393</v>
      </c>
      <c r="G36" s="96">
        <f>$B36*VLOOKUP($A36,Transpose_Avg_q2er_adult!$A:$M,4,FALSE)</f>
        <v>-0.04238898884695414</v>
      </c>
      <c r="H36" s="96">
        <f>$B36*VLOOKUP($A36,Transpose_Avg_q2er_adult!$A:$M,5,FALSE)</f>
        <v>-0.04061216186423131</v>
      </c>
      <c r="I36" s="96">
        <f>$B36*VLOOKUP($A36,Transpose_Avg_q2er_adult!$A:$M,6,FALSE)</f>
        <v>-0.031145002574227698</v>
      </c>
      <c r="J36" s="96">
        <f>$B36*VLOOKUP($A36,Transpose_Avg_q2er_adult!$A:$M,7,FALSE)</f>
        <v>-0.1176028837534009</v>
      </c>
      <c r="K36" s="96">
        <f>$B36*VLOOKUP($A36,Transpose_Avg_q2er_adult!$A:$M,8,FALSE)</f>
        <v>-0.03452832528360276</v>
      </c>
      <c r="L36" s="96">
        <f>$B36*VLOOKUP($A36,Transpose_Avg_q2er_adult!$A:$M,9,FALSE)</f>
        <v>-0.041180927761360155</v>
      </c>
      <c r="M36" s="96">
        <f>$B36*VLOOKUP($A36,Transpose_Avg_q2er_adult!$A:$M,10,FALSE)</f>
        <v>-0.019387439571706508</v>
      </c>
      <c r="N36" s="96">
        <f>$B36*VLOOKUP($A36,Transpose_Avg_q2er_adult!$A:$M,11,FALSE)</f>
        <v>-0.07132733558313382</v>
      </c>
      <c r="O36" s="96">
        <f>$B36*VLOOKUP($A36,Transpose_Avg_q2er_adult!$A:$M,12,FALSE)</f>
        <v>-0.038667397299261594</v>
      </c>
      <c r="P36" s="96">
        <f>$B36*VLOOKUP($A36,Transpose_Avg_q2er_adult!$A:$M,13,FALSE)</f>
        <v>-0.027534868391441522</v>
      </c>
      <c r="Q36" s="96"/>
      <c r="R36" s="96"/>
      <c r="S36" s="96">
        <f>$B36*VLOOKUP($A36,Transpose_Avg_q2er_adult!$O:$AA,2,FALSE)</f>
        <v>-0.028913385826771665</v>
      </c>
      <c r="T36" s="96">
        <f>$B36*VLOOKUP($A36,Transpose_Avg_q2er_adult!$O:$AA,3,FALSE)</f>
        <v>-0.08674015748031501</v>
      </c>
      <c r="U36" s="96">
        <f>$B36*VLOOKUP($A36,Transpose_Avg_q2er_adult!$O:$AA,4,FALSE)</f>
        <v>-0.09890909090909114</v>
      </c>
      <c r="V36" s="96">
        <f>$B36*VLOOKUP($A36,Transpose_Avg_q2er_adult!$O:$AA,5,FALSE)</f>
        <v>-0.017239436619718284</v>
      </c>
      <c r="W36" s="96">
        <f>$B36*VLOOKUP($A36,Transpose_Avg_q2er_adult!$O:$AA,6,FALSE)</f>
        <v>-0.04013114754098362</v>
      </c>
      <c r="X36" s="96">
        <f>$B36*VLOOKUP($A36,Transpose_Avg_q2er_adult!$O:$AA,7,FALSE)</f>
        <v>-0.09714285714285731</v>
      </c>
      <c r="Y36" s="96">
        <f>$B36*VLOOKUP($A36,Transpose_Avg_q2er_adult!$O:$AA,8,FALSE)</f>
        <v>-0.04478048780487806</v>
      </c>
      <c r="Z36" s="96">
        <f>$B36*VLOOKUP($A36,Transpose_Avg_q2er_adult!$O:$AA,9,FALSE)</f>
        <v>-0.0765</v>
      </c>
      <c r="AA36" s="96">
        <f>$B36*VLOOKUP($A36,Transpose_Avg_q2er_adult!$O:$AA,10,FALSE)</f>
        <v>-0.0592258064516129</v>
      </c>
      <c r="AB36" s="96">
        <f>$B36*VLOOKUP($A36,Transpose_Avg_q2er_adult!$O:$AA,11,FALSE)</f>
        <v>-0.1632000000000002</v>
      </c>
      <c r="AC36" s="96">
        <f>$B36*VLOOKUP($A36,Transpose_Avg_q2er_adult!$O:$AA,12,FALSE)</f>
        <v>-0.04371428571428569</v>
      </c>
      <c r="AD36" s="96">
        <f>$B36*VLOOKUP($A36,Transpose_Avg_q2er_adult!$O:$AA,13,FALSE)</f>
        <v>0</v>
      </c>
    </row>
    <row r="37" spans="1:30" ht="15">
      <c r="A37" s="27" t="s">
        <v>314</v>
      </c>
      <c r="B37" s="95">
        <v>0.334</v>
      </c>
      <c r="C37" s="93"/>
      <c r="D37" s="93"/>
      <c r="E37" s="96">
        <f>$B37*VLOOKUP($A37,Transpose_Avg_q2er_adult!$A:$M,2,FALSE)</f>
        <v>0.0013220761505146755</v>
      </c>
      <c r="F37" s="96">
        <f>$B37*VLOOKUP($A37,Transpose_Avg_q2er_adult!$A:$M,3,FALSE)</f>
        <v>0.004638997846118359</v>
      </c>
      <c r="G37" s="96">
        <f>$B37*VLOOKUP($A37,Transpose_Avg_q2er_adult!$A:$M,4,FALSE)</f>
        <v>0.002470023987704315</v>
      </c>
      <c r="H37" s="96">
        <f>$B37*VLOOKUP($A37,Transpose_Avg_q2er_adult!$A:$M,5,FALSE)</f>
        <v>9.579365137393863E-4</v>
      </c>
      <c r="I37" s="96">
        <f>$B37*VLOOKUP($A37,Transpose_Avg_q2er_adult!$A:$M,6,FALSE)</f>
        <v>0.011910168785848088</v>
      </c>
      <c r="J37" s="96">
        <f>$B37*VLOOKUP($A37,Transpose_Avg_q2er_adult!$A:$M,7,FALSE)</f>
        <v>0.002312373896293516</v>
      </c>
      <c r="K37" s="96">
        <f>$B37*VLOOKUP($A37,Transpose_Avg_q2er_adult!$A:$M,8,FALSE)</f>
        <v>0.0026104204468406413</v>
      </c>
      <c r="L37" s="96">
        <f>$B37*VLOOKUP($A37,Transpose_Avg_q2er_adult!$A:$M,9,FALSE)</f>
        <v>7.261095615030554E-4</v>
      </c>
      <c r="M37" s="96">
        <f>$B37*VLOOKUP($A37,Transpose_Avg_q2er_adult!$A:$M,10,FALSE)</f>
        <v>0.0010824074074074074</v>
      </c>
      <c r="N37" s="96">
        <f>$B37*VLOOKUP($A37,Transpose_Avg_q2er_adult!$A:$M,11,FALSE)</f>
        <v>0.004171645857670765</v>
      </c>
      <c r="O37" s="96">
        <f>$B37*VLOOKUP($A37,Transpose_Avg_q2er_adult!$A:$M,12,FALSE)</f>
        <v>0.005216771452527916</v>
      </c>
      <c r="P37" s="96">
        <f>$B37*VLOOKUP($A37,Transpose_Avg_q2er_adult!$A:$M,13,FALSE)</f>
        <v>0.005269151456560068</v>
      </c>
      <c r="Q37" s="96"/>
      <c r="R37" s="96"/>
      <c r="S37" s="96">
        <f>$B37*VLOOKUP($A37,Transpose_Avg_q2er_adult!$O:$AA,2,FALSE)</f>
        <v>0</v>
      </c>
      <c r="T37" s="96">
        <f>$B37*VLOOKUP($A37,Transpose_Avg_q2er_adult!$O:$AA,3,FALSE)</f>
        <v>0.005259842519685042</v>
      </c>
      <c r="U37" s="96">
        <f>$B37*VLOOKUP($A37,Transpose_Avg_q2er_adult!$O:$AA,4,FALSE)</f>
        <v>0.0033737373737373734</v>
      </c>
      <c r="V37" s="96">
        <f>$B37*VLOOKUP($A37,Transpose_Avg_q2er_adult!$O:$AA,5,FALSE)</f>
        <v>0</v>
      </c>
      <c r="W37" s="96">
        <f>$B37*VLOOKUP($A37,Transpose_Avg_q2er_adult!$O:$AA,6,FALSE)</f>
        <v>0.021901639344262303</v>
      </c>
      <c r="X37" s="96">
        <f>$B37*VLOOKUP($A37,Transpose_Avg_q2er_adult!$O:$AA,7,FALSE)</f>
        <v>0.005301587301587311</v>
      </c>
      <c r="Y37" s="96">
        <f>$B37*VLOOKUP($A37,Transpose_Avg_q2er_adult!$O:$AA,8,FALSE)</f>
        <v>0</v>
      </c>
      <c r="Z37" s="96">
        <f>$B37*VLOOKUP($A37,Transpose_Avg_q2er_adult!$O:$AA,9,FALSE)</f>
        <v>0.003479166666666678</v>
      </c>
      <c r="AA37" s="96">
        <f>$B37*VLOOKUP($A37,Transpose_Avg_q2er_adult!$O:$AA,10,FALSE)</f>
        <v>0</v>
      </c>
      <c r="AB37" s="96">
        <f>$B37*VLOOKUP($A37,Transpose_Avg_q2er_adult!$O:$AA,11,FALSE)</f>
        <v>0.007422222222222215</v>
      </c>
      <c r="AC37" s="96">
        <f>$B37*VLOOKUP($A37,Transpose_Avg_q2er_adult!$O:$AA,12,FALSE)</f>
        <v>0.0029821428571428577</v>
      </c>
      <c r="AD37" s="96">
        <f>$B37*VLOOKUP($A37,Transpose_Avg_q2er_adult!$O:$AA,13,FALSE)</f>
        <v>0</v>
      </c>
    </row>
    <row r="38" spans="1:30" ht="15">
      <c r="A38" s="27" t="s">
        <v>315</v>
      </c>
      <c r="B38" s="95">
        <v>0.0548</v>
      </c>
      <c r="C38" s="93"/>
      <c r="D38" s="93"/>
      <c r="E38" s="96">
        <f>$B38*VLOOKUP($A38,Transpose_Avg_q2er_adult!$A:$M,2,FALSE)</f>
        <v>0.006326234378337761</v>
      </c>
      <c r="F38" s="96">
        <f>$B38*VLOOKUP($A38,Transpose_Avg_q2er_adult!$A:$M,3,FALSE)</f>
        <v>0.00940151393550836</v>
      </c>
      <c r="G38" s="96">
        <f>$B38*VLOOKUP($A38,Transpose_Avg_q2er_adult!$A:$M,4,FALSE)</f>
        <v>0.0037086458806035016</v>
      </c>
      <c r="H38" s="96">
        <f>$B38*VLOOKUP($A38,Transpose_Avg_q2er_adult!$A:$M,5,FALSE)</f>
        <v>0.006442890918630876</v>
      </c>
      <c r="I38" s="96">
        <f>$B38*VLOOKUP($A38,Transpose_Avg_q2er_adult!$A:$M,6,FALSE)</f>
        <v>0.008656057280408835</v>
      </c>
      <c r="J38" s="96">
        <f>$B38*VLOOKUP($A38,Transpose_Avg_q2er_adult!$A:$M,7,FALSE)</f>
        <v>0.00827457983392017</v>
      </c>
      <c r="K38" s="96">
        <f>$B38*VLOOKUP($A38,Transpose_Avg_q2er_adult!$A:$M,8,FALSE)</f>
        <v>0.012314979259129695</v>
      </c>
      <c r="L38" s="96">
        <f>$B38*VLOOKUP($A38,Transpose_Avg_q2er_adult!$A:$M,9,FALSE)</f>
        <v>0.005521466906232434</v>
      </c>
      <c r="M38" s="96">
        <f>$B38*VLOOKUP($A38,Transpose_Avg_q2er_adult!$A:$M,10,FALSE)</f>
        <v>0.00814744983925708</v>
      </c>
      <c r="N38" s="96">
        <f>$B38*VLOOKUP($A38,Transpose_Avg_q2er_adult!$A:$M,11,FALSE)</f>
        <v>0.008141308833909622</v>
      </c>
      <c r="O38" s="96">
        <f>$B38*VLOOKUP($A38,Transpose_Avg_q2er_adult!$A:$M,12,FALSE)</f>
        <v>0.007343758278891567</v>
      </c>
      <c r="P38" s="96">
        <f>$B38*VLOOKUP($A38,Transpose_Avg_q2er_adult!$A:$M,13,FALSE)</f>
        <v>0.008824585042682858</v>
      </c>
      <c r="Q38" s="96"/>
      <c r="R38" s="96"/>
      <c r="S38" s="96">
        <f>$B38*VLOOKUP($A38,Transpose_Avg_q2er_adult!$O:$AA,2,FALSE)</f>
        <v>0.010355905511811028</v>
      </c>
      <c r="T38" s="96">
        <f>$B38*VLOOKUP($A38,Transpose_Avg_q2er_adult!$O:$AA,3,FALSE)</f>
        <v>0.018985826771653554</v>
      </c>
      <c r="U38" s="96">
        <f>$B38*VLOOKUP($A38,Transpose_Avg_q2er_adult!$O:$AA,4,FALSE)</f>
        <v>0.001107070707070707</v>
      </c>
      <c r="V38" s="96">
        <f>$B38*VLOOKUP($A38,Transpose_Avg_q2er_adult!$O:$AA,5,FALSE)</f>
        <v>0.016208450704225354</v>
      </c>
      <c r="W38" s="96">
        <f>$B38*VLOOKUP($A38,Transpose_Avg_q2er_adult!$O:$AA,6,FALSE)</f>
        <v>0.011678688524590183</v>
      </c>
      <c r="X38" s="96">
        <f>$B38*VLOOKUP($A38,Transpose_Avg_q2er_adult!$O:$AA,7,FALSE)</f>
        <v>0.005219047619047617</v>
      </c>
      <c r="Y38" s="96">
        <f>$B38*VLOOKUP($A38,Transpose_Avg_q2er_adult!$O:$AA,8,FALSE)</f>
        <v>0.008019512195121944</v>
      </c>
      <c r="Z38" s="96">
        <f>$B38*VLOOKUP($A38,Transpose_Avg_q2er_adult!$O:$AA,9,FALSE)</f>
        <v>0.007420833333333351</v>
      </c>
      <c r="AA38" s="96">
        <f>$B38*VLOOKUP($A38,Transpose_Avg_q2er_adult!$O:$AA,10,FALSE)</f>
        <v>0.014141935483870953</v>
      </c>
      <c r="AB38" s="96">
        <f>$B38*VLOOKUP($A38,Transpose_Avg_q2er_adult!$O:$AA,11,FALSE)</f>
        <v>0.009742222222222235</v>
      </c>
      <c r="AC38" s="96">
        <f>$B38*VLOOKUP($A38,Transpose_Avg_q2er_adult!$O:$AA,12,FALSE)</f>
        <v>0.0073392857142856914</v>
      </c>
      <c r="AD38" s="96">
        <f>$B38*VLOOKUP($A38,Transpose_Avg_q2er_adult!$O:$AA,13,FALSE)</f>
        <v>0.009670588235294111</v>
      </c>
    </row>
    <row r="39" spans="1:30" ht="15">
      <c r="A39" s="27" t="s">
        <v>320</v>
      </c>
      <c r="B39" s="95">
        <v>-0.358</v>
      </c>
      <c r="C39" s="93"/>
      <c r="D39" s="93"/>
      <c r="E39" s="96">
        <f>$B39*VLOOKUP($A39,Transpose_Avg_q2er_adult!$A:$M,2,FALSE)</f>
        <v>-0.016165429008286894</v>
      </c>
      <c r="F39" s="96">
        <f>$B39*VLOOKUP($A39,Transpose_Avg_q2er_adult!$A:$M,3,FALSE)</f>
        <v>-0.014233599070867065</v>
      </c>
      <c r="G39" s="96">
        <f>$B39*VLOOKUP($A39,Transpose_Avg_q2er_adult!$A:$M,4,FALSE)</f>
        <v>-0.0051132694808841165</v>
      </c>
      <c r="H39" s="96">
        <f>$B39*VLOOKUP($A39,Transpose_Avg_q2er_adult!$A:$M,5,FALSE)</f>
        <v>-0.00643988976899512</v>
      </c>
      <c r="I39" s="96">
        <f>$B39*VLOOKUP($A39,Transpose_Avg_q2er_adult!$A:$M,6,FALSE)</f>
        <v>-0.00515624017803456</v>
      </c>
      <c r="J39" s="96">
        <f>$B39*VLOOKUP($A39,Transpose_Avg_q2er_adult!$A:$M,7,FALSE)</f>
        <v>-0.0076865542343911636</v>
      </c>
      <c r="K39" s="96">
        <f>$B39*VLOOKUP($A39,Transpose_Avg_q2er_adult!$A:$M,8,FALSE)</f>
        <v>-0.01290546453643417</v>
      </c>
      <c r="L39" s="96">
        <f>$B39*VLOOKUP($A39,Transpose_Avg_q2er_adult!$A:$M,9,FALSE)</f>
        <v>-0.009686950311697846</v>
      </c>
      <c r="M39" s="96">
        <f>$B39*VLOOKUP($A39,Transpose_Avg_q2er_adult!$A:$M,10,FALSE)</f>
        <v>-0.00925852686423486</v>
      </c>
      <c r="N39" s="96">
        <f>$B39*VLOOKUP($A39,Transpose_Avg_q2er_adult!$A:$M,11,FALSE)</f>
        <v>-0.021119043161825887</v>
      </c>
      <c r="O39" s="96">
        <f>$B39*VLOOKUP($A39,Transpose_Avg_q2er_adult!$A:$M,12,FALSE)</f>
        <v>-0.018412950658337663</v>
      </c>
      <c r="P39" s="96">
        <f>$B39*VLOOKUP($A39,Transpose_Avg_q2er_adult!$A:$M,13,FALSE)</f>
        <v>-0.015378074778578023</v>
      </c>
      <c r="Q39" s="96"/>
      <c r="R39" s="96"/>
      <c r="S39" s="96">
        <f>$B39*VLOOKUP($A39,Transpose_Avg_q2er_adult!$O:$AA,2,FALSE)</f>
        <v>-0.038055118110236145</v>
      </c>
      <c r="T39" s="96">
        <f>$B39*VLOOKUP($A39,Transpose_Avg_q2er_adult!$O:$AA,3,FALSE)</f>
        <v>-0.039464566929133874</v>
      </c>
      <c r="U39" s="96">
        <f>$B39*VLOOKUP($A39,Transpose_Avg_q2er_adult!$O:$AA,4,FALSE)</f>
        <v>-0.010848484848484847</v>
      </c>
      <c r="V39" s="96">
        <f>$B39*VLOOKUP($A39,Transpose_Avg_q2er_adult!$O:$AA,5,FALSE)</f>
        <v>-0.005042253521126753</v>
      </c>
      <c r="W39" s="96">
        <f>$B39*VLOOKUP($A39,Transpose_Avg_q2er_adult!$O:$AA,6,FALSE)</f>
        <v>0</v>
      </c>
      <c r="X39" s="96">
        <f>$B39*VLOOKUP($A39,Transpose_Avg_q2er_adult!$O:$AA,7,FALSE)</f>
        <v>0</v>
      </c>
      <c r="Y39" s="96">
        <f>$B39*VLOOKUP($A39,Transpose_Avg_q2er_adult!$O:$AA,8,FALSE)</f>
        <v>-0.008731707317073161</v>
      </c>
      <c r="Z39" s="96">
        <f>$B39*VLOOKUP($A39,Transpose_Avg_q2er_adult!$O:$AA,9,FALSE)</f>
        <v>0</v>
      </c>
      <c r="AA39" s="96">
        <f>$B39*VLOOKUP($A39,Transpose_Avg_q2er_adult!$O:$AA,10,FALSE)</f>
        <v>0</v>
      </c>
      <c r="AB39" s="96">
        <f>$B39*VLOOKUP($A39,Transpose_Avg_q2er_adult!$O:$AA,11,FALSE)</f>
        <v>-0.023866666666666675</v>
      </c>
      <c r="AC39" s="96">
        <f>$B39*VLOOKUP($A39,Transpose_Avg_q2er_adult!$O:$AA,12,FALSE)</f>
        <v>-0.01917857142857144</v>
      </c>
      <c r="AD39" s="96">
        <f>$B39*VLOOKUP($A39,Transpose_Avg_q2er_adult!$O:$AA,13,FALSE)</f>
        <v>-0.04211764705882338</v>
      </c>
    </row>
    <row r="40" spans="1:30" ht="15">
      <c r="A40" s="27" t="s">
        <v>321</v>
      </c>
      <c r="B40" s="95">
        <v>0.0649</v>
      </c>
      <c r="C40" s="93"/>
      <c r="D40" s="93"/>
      <c r="E40" s="96">
        <f>$B40*VLOOKUP($A40,Transpose_Avg_q2er_adult!$A:$M,2,FALSE)</f>
        <v>0.00861452589618206</v>
      </c>
      <c r="F40" s="96">
        <f>$B40*VLOOKUP($A40,Transpose_Avg_q2er_adult!$A:$M,3,FALSE)</f>
        <v>0.009795230783271519</v>
      </c>
      <c r="G40" s="96">
        <f>$B40*VLOOKUP($A40,Transpose_Avg_q2er_adult!$A:$M,4,FALSE)</f>
        <v>0.003105865993684119</v>
      </c>
      <c r="H40" s="96">
        <f>$B40*VLOOKUP($A40,Transpose_Avg_q2er_adult!$A:$M,5,FALSE)</f>
        <v>0.00662569695150071</v>
      </c>
      <c r="I40" s="96">
        <f>$B40*VLOOKUP($A40,Transpose_Avg_q2er_adult!$A:$M,6,FALSE)</f>
        <v>0.005843505538960347</v>
      </c>
      <c r="J40" s="96">
        <f>$B40*VLOOKUP($A40,Transpose_Avg_q2er_adult!$A:$M,7,FALSE)</f>
        <v>0.011077590707247308</v>
      </c>
      <c r="K40" s="96">
        <f>$B40*VLOOKUP($A40,Transpose_Avg_q2er_adult!$A:$M,8,FALSE)</f>
        <v>0.004478784495487892</v>
      </c>
      <c r="L40" s="96">
        <f>$B40*VLOOKUP($A40,Transpose_Avg_q2er_adult!$A:$M,9,FALSE)</f>
        <v>0.008181076326581504</v>
      </c>
      <c r="M40" s="96">
        <f>$B40*VLOOKUP($A40,Transpose_Avg_q2er_adult!$A:$M,10,FALSE)</f>
        <v>0.010036138033851517</v>
      </c>
      <c r="N40" s="96">
        <f>$B40*VLOOKUP($A40,Transpose_Avg_q2er_adult!$A:$M,11,FALSE)</f>
        <v>0.006119317319907967</v>
      </c>
      <c r="O40" s="96">
        <f>$B40*VLOOKUP($A40,Transpose_Avg_q2er_adult!$A:$M,12,FALSE)</f>
        <v>0.010992567529091354</v>
      </c>
      <c r="P40" s="96">
        <f>$B40*VLOOKUP($A40,Transpose_Avg_q2er_adult!$A:$M,13,FALSE)</f>
        <v>0.008271389936668745</v>
      </c>
      <c r="Q40" s="96"/>
      <c r="R40" s="96"/>
      <c r="S40" s="96">
        <f>$B40*VLOOKUP($A40,Transpose_Avg_q2er_adult!$O:$AA,2,FALSE)</f>
        <v>0.021974015748031477</v>
      </c>
      <c r="T40" s="96">
        <f>$B40*VLOOKUP($A40,Transpose_Avg_q2er_adult!$O:$AA,3,FALSE)</f>
        <v>0.0076653543307086324</v>
      </c>
      <c r="U40" s="96">
        <f>$B40*VLOOKUP($A40,Transpose_Avg_q2er_adult!$O:$AA,4,FALSE)</f>
        <v>0.003277777777777777</v>
      </c>
      <c r="V40" s="96">
        <f>$B40*VLOOKUP($A40,Transpose_Avg_q2er_adult!$O:$AA,5,FALSE)</f>
        <v>0.0018281690140845043</v>
      </c>
      <c r="W40" s="96">
        <f>$B40*VLOOKUP($A40,Transpose_Avg_q2er_adult!$O:$AA,6,FALSE)</f>
        <v>0.0074475409836065746</v>
      </c>
      <c r="X40" s="96">
        <f>$B40*VLOOKUP($A40,Transpose_Avg_q2er_adult!$O:$AA,7,FALSE)</f>
        <v>0.010301587301587319</v>
      </c>
      <c r="Y40" s="96">
        <f>$B40*VLOOKUP($A40,Transpose_Avg_q2er_adult!$O:$AA,8,FALSE)</f>
        <v>0.004748780487804879</v>
      </c>
      <c r="Z40" s="96">
        <f>$B40*VLOOKUP($A40,Transpose_Avg_q2er_adult!$O:$AA,9,FALSE)</f>
        <v>0.014872916666666687</v>
      </c>
      <c r="AA40" s="96">
        <f>$B40*VLOOKUP($A40,Transpose_Avg_q2er_adult!$O:$AA,10,FALSE)</f>
        <v>0.012561290322580632</v>
      </c>
      <c r="AB40" s="96">
        <f>$B40*VLOOKUP($A40,Transpose_Avg_q2er_adult!$O:$AA,11,FALSE)</f>
        <v>0.004326666666666669</v>
      </c>
      <c r="AC40" s="96">
        <f>$B40*VLOOKUP($A40,Transpose_Avg_q2er_adult!$O:$AA,12,FALSE)</f>
        <v>0.014486607142857162</v>
      </c>
      <c r="AD40" s="96">
        <f>$B40*VLOOKUP($A40,Transpose_Avg_q2er_adult!$O:$AA,13,FALSE)</f>
        <v>0.009544117647058838</v>
      </c>
    </row>
    <row r="41" spans="1:30" ht="15">
      <c r="A41" s="27" t="s">
        <v>332</v>
      </c>
      <c r="B41" s="95">
        <v>0.797</v>
      </c>
      <c r="C41" s="93"/>
      <c r="D41" s="93"/>
      <c r="E41" s="96">
        <f>$B41*VLOOKUP($A41,Transpose_Avg_q2er_adult!$A:$M,2,FALSE)</f>
        <v>0.005884221089997677</v>
      </c>
      <c r="F41" s="96">
        <f>$B41*VLOOKUP($A41,Transpose_Avg_q2er_adult!$A:$M,3,FALSE)</f>
        <v>0.0035645568140498657</v>
      </c>
      <c r="G41" s="96">
        <f>$B41*VLOOKUP($A41,Transpose_Avg_q2er_adult!$A:$M,4,FALSE)</f>
        <v>0.0011078066790779866</v>
      </c>
      <c r="H41" s="96">
        <f>$B41*VLOOKUP($A41,Transpose_Avg_q2er_adult!$A:$M,5,FALSE)</f>
        <v>0.0014838821555546793</v>
      </c>
      <c r="I41" s="96">
        <f>$B41*VLOOKUP($A41,Transpose_Avg_q2er_adult!$A:$M,6,FALSE)</f>
        <v>0.003699027107854365</v>
      </c>
      <c r="J41" s="96">
        <f>$B41*VLOOKUP($A41,Transpose_Avg_q2er_adult!$A:$M,7,FALSE)</f>
        <v>0.0023350510224706997</v>
      </c>
      <c r="K41" s="96">
        <f>$B41*VLOOKUP($A41,Transpose_Avg_q2er_adult!$A:$M,8,FALSE)</f>
        <v>0.006964592627264255</v>
      </c>
      <c r="L41" s="96">
        <f>$B41*VLOOKUP($A41,Transpose_Avg_q2er_adult!$A:$M,9,FALSE)</f>
        <v>0.00394900307283472</v>
      </c>
      <c r="M41" s="96">
        <f>$B41*VLOOKUP($A41,Transpose_Avg_q2er_adult!$A:$M,10,FALSE)</f>
        <v>0.004308269605638023</v>
      </c>
      <c r="N41" s="96">
        <f>$B41*VLOOKUP($A41,Transpose_Avg_q2er_adult!$A:$M,11,FALSE)</f>
        <v>0.003972966155195322</v>
      </c>
      <c r="O41" s="96">
        <f>$B41*VLOOKUP($A41,Transpose_Avg_q2er_adult!$A:$M,12,FALSE)</f>
        <v>0.004555782924593892</v>
      </c>
      <c r="P41" s="96">
        <f>$B41*VLOOKUP($A41,Transpose_Avg_q2er_adult!$A:$M,13,FALSE)</f>
        <v>0.0012086244300034445</v>
      </c>
      <c r="Q41" s="96"/>
      <c r="R41" s="96"/>
      <c r="S41" s="96">
        <f>$B41*VLOOKUP($A41,Transpose_Avg_q2er_adult!$O:$AA,2,FALSE)</f>
        <v>0.006275590551181105</v>
      </c>
      <c r="T41" s="96">
        <f>$B41*VLOOKUP($A41,Transpose_Avg_q2er_adult!$O:$AA,3,FALSE)</f>
        <v>0</v>
      </c>
      <c r="U41" s="96">
        <f>$B41*VLOOKUP($A41,Transpose_Avg_q2er_adult!$O:$AA,4,FALSE)</f>
        <v>0</v>
      </c>
      <c r="V41" s="96">
        <f>$B41*VLOOKUP($A41,Transpose_Avg_q2er_adult!$O:$AA,5,FALSE)</f>
        <v>0</v>
      </c>
      <c r="W41" s="96">
        <f>$B41*VLOOKUP($A41,Transpose_Avg_q2er_adult!$O:$AA,6,FALSE)</f>
        <v>0</v>
      </c>
      <c r="X41" s="96">
        <f>$B41*VLOOKUP($A41,Transpose_Avg_q2er_adult!$O:$AA,7,FALSE)</f>
        <v>0</v>
      </c>
      <c r="Y41" s="96">
        <f>$B41*VLOOKUP($A41,Transpose_Avg_q2er_adult!$O:$AA,8,FALSE)</f>
        <v>0</v>
      </c>
      <c r="Z41" s="96">
        <f>$B41*VLOOKUP($A41,Transpose_Avg_q2er_adult!$O:$AA,9,FALSE)</f>
        <v>0.008302083333333361</v>
      </c>
      <c r="AA41" s="96">
        <f>$B41*VLOOKUP($A41,Transpose_Avg_q2er_adult!$O:$AA,10,FALSE)</f>
        <v>0</v>
      </c>
      <c r="AB41" s="96">
        <f>$B41*VLOOKUP($A41,Transpose_Avg_q2er_adult!$O:$AA,11,FALSE)</f>
        <v>0.017711111111111094</v>
      </c>
      <c r="AC41" s="96">
        <f>$B41*VLOOKUP($A41,Transpose_Avg_q2er_adult!$O:$AA,12,FALSE)</f>
        <v>0</v>
      </c>
      <c r="AD41" s="96">
        <f>$B41*VLOOKUP($A41,Transpose_Avg_q2er_adult!$O:$AA,13,FALSE)</f>
        <v>0</v>
      </c>
    </row>
    <row r="42" spans="1:30" ht="15">
      <c r="A42" s="27" t="s">
        <v>292</v>
      </c>
      <c r="B42" s="95">
        <v>0.378</v>
      </c>
      <c r="C42" s="93"/>
      <c r="D42" s="93"/>
      <c r="E42" s="96">
        <f>$B42*VLOOKUP($A42,Transpose_Avg_q2er_adult!$A:$M,2,FALSE)</f>
        <v>0.020315389500000013</v>
      </c>
      <c r="F42" s="96">
        <f>$B42*VLOOKUP($A42,Transpose_Avg_q2er_adult!$A:$M,3,FALSE)</f>
        <v>0.014556984750000014</v>
      </c>
      <c r="G42" s="96">
        <f>$B42*VLOOKUP($A42,Transpose_Avg_q2er_adult!$A:$M,4,FALSE)</f>
        <v>0.013886192249999986</v>
      </c>
      <c r="H42" s="96">
        <f>$B42*VLOOKUP($A42,Transpose_Avg_q2er_adult!$A:$M,5,FALSE)</f>
        <v>0.014640302249999989</v>
      </c>
      <c r="I42" s="96">
        <f>$B42*VLOOKUP($A42,Transpose_Avg_q2er_adult!$A:$M,6,FALSE)</f>
        <v>0.011847165749999987</v>
      </c>
      <c r="J42" s="96">
        <f>$B42*VLOOKUP($A42,Transpose_Avg_q2er_adult!$A:$M,7,FALSE)</f>
        <v>0.015468012000000014</v>
      </c>
      <c r="K42" s="96">
        <f>$B42*VLOOKUP($A42,Transpose_Avg_q2er_adult!$A:$M,8,FALSE)</f>
        <v>0.01666201950000001</v>
      </c>
      <c r="L42" s="96">
        <f>$B42*VLOOKUP($A42,Transpose_Avg_q2er_adult!$A:$M,9,FALSE)</f>
        <v>0.013994804250000013</v>
      </c>
      <c r="M42" s="96">
        <f>$B42*VLOOKUP($A42,Transpose_Avg_q2er_adult!$A:$M,10,FALSE)</f>
        <v>0.013612047749999988</v>
      </c>
      <c r="N42" s="96">
        <f>$B42*VLOOKUP($A42,Transpose_Avg_q2er_adult!$A:$M,11,FALSE)</f>
        <v>0.014123859749999988</v>
      </c>
      <c r="O42" s="96">
        <f>$B42*VLOOKUP($A42,Transpose_Avg_q2er_adult!$A:$M,12,FALSE)</f>
        <v>0.013073649750000001</v>
      </c>
      <c r="P42" s="96">
        <f>$B42*VLOOKUP($A42,Transpose_Avg_q2er_adult!$A:$M,13,FALSE)</f>
        <v>0.015990738750000014</v>
      </c>
      <c r="Q42" s="96"/>
      <c r="R42" s="96"/>
      <c r="S42" s="96">
        <f>$B42*VLOOKUP($A42,Transpose_Avg_q2er_adult!$O:$AA,2,FALSE)</f>
        <v>0.01690227</v>
      </c>
      <c r="T42" s="96">
        <f>$B42*VLOOKUP($A42,Transpose_Avg_q2er_adult!$O:$AA,3,FALSE)</f>
        <v>0.015085224</v>
      </c>
      <c r="U42" s="96">
        <f>$B42*VLOOKUP($A42,Transpose_Avg_q2er_adult!$O:$AA,4,FALSE)</f>
        <v>0.011905866</v>
      </c>
      <c r="V42" s="96">
        <f>$B42*VLOOKUP($A42,Transpose_Avg_q2er_adult!$O:$AA,5,FALSE)</f>
        <v>0.01211112</v>
      </c>
      <c r="W42" s="96">
        <f>$B42*VLOOKUP($A42,Transpose_Avg_q2er_adult!$O:$AA,6,FALSE)</f>
        <v>0.01061046</v>
      </c>
      <c r="X42" s="96">
        <f>$B42*VLOOKUP($A42,Transpose_Avg_q2er_adult!$O:$AA,7,FALSE)</f>
        <v>0.013632192</v>
      </c>
      <c r="Y42" s="96">
        <f>$B42*VLOOKUP($A42,Transpose_Avg_q2er_adult!$O:$AA,8,FALSE)</f>
        <v>0.013585698</v>
      </c>
      <c r="Z42" s="96">
        <f>$B42*VLOOKUP($A42,Transpose_Avg_q2er_adult!$O:$AA,9,FALSE)</f>
        <v>0.012760902</v>
      </c>
      <c r="AA42" s="96">
        <f>$B42*VLOOKUP($A42,Transpose_Avg_q2er_adult!$O:$AA,10,FALSE)</f>
        <v>0.011326014</v>
      </c>
      <c r="AB42" s="96">
        <f>$B42*VLOOKUP($A42,Transpose_Avg_q2er_adult!$O:$AA,11,FALSE)</f>
        <v>0.011693808</v>
      </c>
      <c r="AC42" s="96">
        <f>$B42*VLOOKUP($A42,Transpose_Avg_q2er_adult!$O:$AA,12,FALSE)</f>
        <v>0.011354742</v>
      </c>
      <c r="AD42" s="96">
        <f>$B42*VLOOKUP($A42,Transpose_Avg_q2er_adult!$O:$AA,13,FALSE)</f>
        <v>0.012929868</v>
      </c>
    </row>
    <row r="43" spans="1:30" ht="15">
      <c r="A43" s="27" t="s">
        <v>263</v>
      </c>
      <c r="B43" s="95">
        <v>17.70</v>
      </c>
      <c r="C43" s="93"/>
      <c r="D43" s="93"/>
      <c r="E43" s="96">
        <f>$B43*VLOOKUP($A43,Transpose_Avg_q2er_adult!$A:$M,2,FALSE)</f>
        <v>0.14693138749999995</v>
      </c>
      <c r="F43" s="96">
        <f>$B43*VLOOKUP($A43,Transpose_Avg_q2er_adult!$A:$M,3,FALSE)</f>
        <v>0.07545436249999994</v>
      </c>
      <c r="G43" s="96">
        <f>$B43*VLOOKUP($A43,Transpose_Avg_q2er_adult!$A:$M,4,FALSE)</f>
        <v>0.12178706249999999</v>
      </c>
      <c r="H43" s="96">
        <f>$B43*VLOOKUP($A43,Transpose_Avg_q2er_adult!$A:$M,5,FALSE)</f>
        <v>0.23617405000000058</v>
      </c>
      <c r="I43" s="96">
        <f>$B43*VLOOKUP($A43,Transpose_Avg_q2er_adult!$A:$M,6,FALSE)</f>
        <v>0.0960778125</v>
      </c>
      <c r="J43" s="96">
        <f>$B43*VLOOKUP($A43,Transpose_Avg_q2er_adult!$A:$M,7,FALSE)</f>
        <v>0.2123343625000006</v>
      </c>
      <c r="K43" s="96">
        <f>$B43*VLOOKUP($A43,Transpose_Avg_q2er_adult!$A:$M,8,FALSE)</f>
        <v>0.24579621250000058</v>
      </c>
      <c r="L43" s="96">
        <f>$B43*VLOOKUP($A43,Transpose_Avg_q2er_adult!$A:$M,9,FALSE)</f>
        <v>0.1781836875</v>
      </c>
      <c r="M43" s="96">
        <f>$B43*VLOOKUP($A43,Transpose_Avg_q2er_adult!$A:$M,10,FALSE)</f>
        <v>0.1791512875000006</v>
      </c>
      <c r="N43" s="96">
        <f>$B43*VLOOKUP($A43,Transpose_Avg_q2er_adult!$A:$M,11,FALSE)</f>
        <v>0.09189250000000006</v>
      </c>
      <c r="O43" s="96">
        <f>$B43*VLOOKUP($A43,Transpose_Avg_q2er_adult!$A:$M,12,FALSE)</f>
        <v>0.2827191499999994</v>
      </c>
      <c r="P43" s="96">
        <f>$B43*VLOOKUP($A43,Transpose_Avg_q2er_adult!$A:$M,13,FALSE)</f>
        <v>0.01951572499999994</v>
      </c>
      <c r="Q43" s="96"/>
      <c r="R43" s="96"/>
      <c r="S43" s="96">
        <f>$B43*VLOOKUP($A43,Transpose_Avg_q2er_adult!$O:$AA,2,FALSE)</f>
        <v>0.1621497</v>
      </c>
      <c r="T43" s="96">
        <f>$B43*VLOOKUP($A43,Transpose_Avg_q2er_adult!$O:$AA,3,FALSE)</f>
        <v>0.08796899999999999</v>
      </c>
      <c r="U43" s="96">
        <f>$B43*VLOOKUP($A43,Transpose_Avg_q2er_adult!$O:$AA,4,FALSE)</f>
        <v>0.1310508</v>
      </c>
      <c r="V43" s="96">
        <f>$B43*VLOOKUP($A43,Transpose_Avg_q2er_adult!$O:$AA,5,FALSE)</f>
        <v>0.2346489</v>
      </c>
      <c r="W43" s="96">
        <f>$B43*VLOOKUP($A43,Transpose_Avg_q2er_adult!$O:$AA,6,FALSE)</f>
        <v>0.0932613</v>
      </c>
      <c r="X43" s="96">
        <f>$B43*VLOOKUP($A43,Transpose_Avg_q2er_adult!$O:$AA,7,FALSE)</f>
        <v>0.2480655</v>
      </c>
      <c r="Y43" s="96">
        <f>$B43*VLOOKUP($A43,Transpose_Avg_q2er_adult!$O:$AA,8,FALSE)</f>
        <v>0.26049089999999997</v>
      </c>
      <c r="Z43" s="96">
        <f>$B43*VLOOKUP($A43,Transpose_Avg_q2er_adult!$O:$AA,9,FALSE)</f>
        <v>0.16055669999999997</v>
      </c>
      <c r="AA43" s="96">
        <f>$B43*VLOOKUP($A43,Transpose_Avg_q2er_adult!$O:$AA,10,FALSE)</f>
        <v>0.17760179999999998</v>
      </c>
      <c r="AB43" s="96">
        <f>$B43*VLOOKUP($A43,Transpose_Avg_q2er_adult!$O:$AA,11,FALSE)</f>
        <v>0.0873849</v>
      </c>
      <c r="AC43" s="96">
        <f>$B43*VLOOKUP($A43,Transpose_Avg_q2er_adult!$O:$AA,12,FALSE)</f>
        <v>0.2872533</v>
      </c>
      <c r="AD43" s="96">
        <f>$B43*VLOOKUP($A43,Transpose_Avg_q2er_adult!$O:$AA,13,FALSE)</f>
        <v>0.0198417</v>
      </c>
    </row>
    <row r="44" spans="1:30" ht="15">
      <c r="A44" s="27" t="s">
        <v>267</v>
      </c>
      <c r="B44" s="95">
        <v>2.079</v>
      </c>
      <c r="C44" s="93"/>
      <c r="D44" s="93"/>
      <c r="E44" s="96">
        <f>$B44*VLOOKUP($A44,Transpose_Avg_q2er_adult!$A:$M,2,FALSE)</f>
        <v>0.12543118087499994</v>
      </c>
      <c r="F44" s="96">
        <f>$B44*VLOOKUP($A44,Transpose_Avg_q2er_adult!$A:$M,3,FALSE)</f>
        <v>0.07764900412499993</v>
      </c>
      <c r="G44" s="96">
        <f>$B44*VLOOKUP($A44,Transpose_Avg_q2er_adult!$A:$M,4,FALSE)</f>
        <v>0.09436173862500008</v>
      </c>
      <c r="H44" s="96">
        <f>$B44*VLOOKUP($A44,Transpose_Avg_q2er_adult!$A:$M,5,FALSE)</f>
        <v>0.08195963737500002</v>
      </c>
      <c r="I44" s="96">
        <f>$B44*VLOOKUP($A44,Transpose_Avg_q2er_adult!$A:$M,6,FALSE)</f>
        <v>0.11691057262500008</v>
      </c>
      <c r="J44" s="96">
        <f>$B44*VLOOKUP($A44,Transpose_Avg_q2er_adult!$A:$M,7,FALSE)</f>
        <v>0.07994396024999993</v>
      </c>
      <c r="K44" s="96">
        <f>$B44*VLOOKUP($A44,Transpose_Avg_q2er_adult!$A:$M,8,FALSE)</f>
        <v>0.09613772437500008</v>
      </c>
      <c r="L44" s="96">
        <f>$B44*VLOOKUP($A44,Transpose_Avg_q2er_adult!$A:$M,9,FALSE)</f>
        <v>0.10803194325000008</v>
      </c>
      <c r="M44" s="96">
        <f>$B44*VLOOKUP($A44,Transpose_Avg_q2er_adult!$A:$M,10,FALSE)</f>
        <v>0.07679644087500001</v>
      </c>
      <c r="N44" s="96">
        <f>$B44*VLOOKUP($A44,Transpose_Avg_q2er_adult!$A:$M,11,FALSE)</f>
        <v>0.10190409075000008</v>
      </c>
      <c r="O44" s="96">
        <f>$B44*VLOOKUP($A44,Transpose_Avg_q2er_adult!$A:$M,12,FALSE)</f>
        <v>0.11112774750000001</v>
      </c>
      <c r="P44" s="96">
        <f>$B44*VLOOKUP($A44,Transpose_Avg_q2er_adult!$A:$M,13,FALSE)</f>
        <v>0.10347572812500001</v>
      </c>
      <c r="Q44" s="96"/>
      <c r="R44" s="96"/>
      <c r="S44" s="96">
        <f>$B44*VLOOKUP($A44,Transpose_Avg_q2er_adult!$O:$AA,2,FALSE)</f>
        <v>0.132816915</v>
      </c>
      <c r="T44" s="96">
        <f>$B44*VLOOKUP($A44,Transpose_Avg_q2er_adult!$O:$AA,3,FALSE)</f>
        <v>0.08681488200000001</v>
      </c>
      <c r="U44" s="96">
        <f>$B44*VLOOKUP($A44,Transpose_Avg_q2er_adult!$O:$AA,4,FALSE)</f>
        <v>0.10124522100000001</v>
      </c>
      <c r="V44" s="96">
        <f>$B44*VLOOKUP($A44,Transpose_Avg_q2er_adult!$O:$AA,5,FALSE)</f>
        <v>0.098080983</v>
      </c>
      <c r="W44" s="96">
        <f>$B44*VLOOKUP($A44,Transpose_Avg_q2er_adult!$O:$AA,6,FALSE)</f>
        <v>0.11920570200000001</v>
      </c>
      <c r="X44" s="96">
        <f>$B44*VLOOKUP($A44,Transpose_Avg_q2er_adult!$O:$AA,7,FALSE)</f>
        <v>0.08827641900000001</v>
      </c>
      <c r="Y44" s="96">
        <f>$B44*VLOOKUP($A44,Transpose_Avg_q2er_adult!$O:$AA,8,FALSE)</f>
        <v>0.11153835000000002</v>
      </c>
      <c r="Z44" s="96">
        <f>$B44*VLOOKUP($A44,Transpose_Avg_q2er_adult!$O:$AA,9,FALSE)</f>
        <v>0.11607888600000002</v>
      </c>
      <c r="AA44" s="96">
        <f>$B44*VLOOKUP($A44,Transpose_Avg_q2er_adult!$O:$AA,10,FALSE)</f>
        <v>0.08522652600000001</v>
      </c>
      <c r="AB44" s="96">
        <f>$B44*VLOOKUP($A44,Transpose_Avg_q2er_adult!$O:$AA,11,FALSE)</f>
        <v>0.11388762000000001</v>
      </c>
      <c r="AC44" s="96">
        <f>$B44*VLOOKUP($A44,Transpose_Avg_q2er_adult!$O:$AA,12,FALSE)</f>
        <v>0.11319947100000001</v>
      </c>
      <c r="AD44" s="96">
        <f>$B44*VLOOKUP($A44,Transpose_Avg_q2er_adult!$O:$AA,13,FALSE)</f>
        <v>0.11854250100000001</v>
      </c>
    </row>
    <row r="45" spans="1:30" ht="15">
      <c r="A45" s="27" t="s">
        <v>271</v>
      </c>
      <c r="B45" s="95">
        <v>4.499</v>
      </c>
      <c r="C45" s="93"/>
      <c r="D45" s="93"/>
      <c r="E45" s="96">
        <f>$B45*VLOOKUP($A45,Transpose_Avg_q2er_adult!$A:$M,2,FALSE)</f>
        <v>0.6457022912083348</v>
      </c>
      <c r="F45" s="96">
        <f>$B45*VLOOKUP($A45,Transpose_Avg_q2er_adult!$A:$M,3,FALSE)</f>
        <v>1.508318806041665</v>
      </c>
      <c r="G45" s="96">
        <f>$B45*VLOOKUP($A45,Transpose_Avg_q2er_adult!$A:$M,4,FALSE)</f>
        <v>1.0739692246249999</v>
      </c>
      <c r="H45" s="96">
        <f>$B45*VLOOKUP($A45,Transpose_Avg_q2er_adult!$A:$M,5,FALSE)</f>
        <v>1.1616116192083348</v>
      </c>
      <c r="I45" s="96">
        <f>$B45*VLOOKUP($A45,Transpose_Avg_q2er_adult!$A:$M,6,FALSE)</f>
        <v>0.39938972699999997</v>
      </c>
      <c r="J45" s="96">
        <f>$B45*VLOOKUP($A45,Transpose_Avg_q2er_adult!$A:$M,7,FALSE)</f>
        <v>0.7842975479166651</v>
      </c>
      <c r="K45" s="96">
        <f>$B45*VLOOKUP($A45,Transpose_Avg_q2er_adult!$A:$M,8,FALSE)</f>
        <v>0.7029059514583348</v>
      </c>
      <c r="L45" s="96">
        <f>$B45*VLOOKUP($A45,Transpose_Avg_q2er_adult!$A:$M,9,FALSE)</f>
        <v>0.6680546354166652</v>
      </c>
      <c r="M45" s="96">
        <f>$B45*VLOOKUP($A45,Transpose_Avg_q2er_adult!$A:$M,10,FALSE)</f>
        <v>1.3291380703333346</v>
      </c>
      <c r="N45" s="96">
        <f>$B45*VLOOKUP($A45,Transpose_Avg_q2er_adult!$A:$M,11,FALSE)</f>
        <v>0.809033237375</v>
      </c>
      <c r="O45" s="96">
        <f>$B45*VLOOKUP($A45,Transpose_Avg_q2er_adult!$A:$M,12,FALSE)</f>
        <v>0.932260285</v>
      </c>
      <c r="P45" s="96">
        <f>$B45*VLOOKUP($A45,Transpose_Avg_q2er_adult!$A:$M,13,FALSE)</f>
        <v>0.4024154919583334</v>
      </c>
      <c r="Q45" s="96"/>
      <c r="R45" s="96"/>
      <c r="S45" s="96">
        <f>$B45*VLOOKUP($A45,Transpose_Avg_q2er_adult!$O:$AA,2,FALSE)</f>
        <v>0.637215865</v>
      </c>
      <c r="T45" s="96">
        <f>$B45*VLOOKUP($A45,Transpose_Avg_q2er_adult!$O:$AA,3,FALSE)</f>
        <v>1.427964604</v>
      </c>
      <c r="U45" s="96">
        <f>$B45*VLOOKUP($A45,Transpose_Avg_q2er_adult!$O:$AA,4,FALSE)</f>
        <v>1.0421573579999999</v>
      </c>
      <c r="V45" s="96">
        <f>$B45*VLOOKUP($A45,Transpose_Avg_q2er_adult!$O:$AA,5,FALSE)</f>
        <v>1.1224510109999999</v>
      </c>
      <c r="W45" s="96">
        <f>$B45*VLOOKUP($A45,Transpose_Avg_q2er_adult!$O:$AA,6,FALSE)</f>
        <v>0.389878841</v>
      </c>
      <c r="X45" s="96">
        <f>$B45*VLOOKUP($A45,Transpose_Avg_q2er_adult!$O:$AA,7,FALSE)</f>
        <v>0.7790018499999999</v>
      </c>
      <c r="Y45" s="96">
        <f>$B45*VLOOKUP($A45,Transpose_Avg_q2er_adult!$O:$AA,8,FALSE)</f>
        <v>0.700804731</v>
      </c>
      <c r="Z45" s="96">
        <f>$B45*VLOOKUP($A45,Transpose_Avg_q2er_adult!$O:$AA,9,FALSE)</f>
        <v>0.6783097309999999</v>
      </c>
      <c r="AA45" s="96">
        <f>$B45*VLOOKUP($A45,Transpose_Avg_q2er_adult!$O:$AA,10,FALSE)</f>
        <v>1.313271597</v>
      </c>
      <c r="AB45" s="96">
        <f>$B45*VLOOKUP($A45,Transpose_Avg_q2er_adult!$O:$AA,11,FALSE)</f>
        <v>0.741943587</v>
      </c>
      <c r="AC45" s="96">
        <f>$B45*VLOOKUP($A45,Transpose_Avg_q2er_adult!$O:$AA,12,FALSE)</f>
        <v>0.9393237149999999</v>
      </c>
      <c r="AD45" s="96">
        <f>$B45*VLOOKUP($A45,Transpose_Avg_q2er_adult!$O:$AA,13,FALSE)</f>
        <v>0.408257256</v>
      </c>
    </row>
    <row r="46" spans="1:30" ht="15">
      <c r="A46" s="27" t="s">
        <v>291</v>
      </c>
      <c r="B46" s="95">
        <v>3.764</v>
      </c>
      <c r="C46" s="93"/>
      <c r="D46" s="93"/>
      <c r="E46" s="96">
        <f>$B46*VLOOKUP($A46,Transpose_Avg_q2er_adult!$A:$M,2,FALSE)</f>
        <v>0.7983128764999999</v>
      </c>
      <c r="F46" s="96">
        <f>$B46*VLOOKUP($A46,Transpose_Avg_q2er_adult!$A:$M,3,FALSE)</f>
        <v>0.6339595416666653</v>
      </c>
      <c r="G46" s="96">
        <f>$B46*VLOOKUP($A46,Transpose_Avg_q2er_adult!$A:$M,4,FALSE)</f>
        <v>0.7431243243333345</v>
      </c>
      <c r="H46" s="96">
        <f>$B46*VLOOKUP($A46,Transpose_Avg_q2er_adult!$A:$M,5,FALSE)</f>
        <v>0.6274059471666653</v>
      </c>
      <c r="I46" s="96">
        <f>$B46*VLOOKUP($A46,Transpose_Avg_q2er_adult!$A:$M,6,FALSE)</f>
        <v>1.0027764931666654</v>
      </c>
      <c r="J46" s="96">
        <f>$B46*VLOOKUP($A46,Transpose_Avg_q2er_adult!$A:$M,7,FALSE)</f>
        <v>0.7013450221666654</v>
      </c>
      <c r="K46" s="96">
        <f>$B46*VLOOKUP($A46,Transpose_Avg_q2er_adult!$A:$M,8,FALSE)</f>
        <v>0.77413247</v>
      </c>
      <c r="L46" s="96">
        <f>$B46*VLOOKUP($A46,Transpose_Avg_q2er_adult!$A:$M,9,FALSE)</f>
        <v>0.5986621611666654</v>
      </c>
      <c r="M46" s="96">
        <f>$B46*VLOOKUP($A46,Transpose_Avg_q2er_adult!$A:$M,10,FALSE)</f>
        <v>0.7144553478333345</v>
      </c>
      <c r="N46" s="96">
        <f>$B46*VLOOKUP($A46,Transpose_Avg_q2er_adult!$A:$M,11,FALSE)</f>
        <v>0.9052754055</v>
      </c>
      <c r="O46" s="96">
        <f>$B46*VLOOKUP($A46,Transpose_Avg_q2er_adult!$A:$M,12,FALSE)</f>
        <v>0.7530672439999999</v>
      </c>
      <c r="P46" s="96">
        <f>$B46*VLOOKUP($A46,Transpose_Avg_q2er_adult!$A:$M,13,FALSE)</f>
        <v>0.7455464583333345</v>
      </c>
      <c r="Q46" s="96"/>
      <c r="R46" s="96"/>
      <c r="S46" s="96">
        <f>$B46*VLOOKUP($A46,Transpose_Avg_q2er_adult!$O:$AA,2,FALSE)</f>
        <v>0.7900560719999999</v>
      </c>
      <c r="T46" s="96">
        <f>$B46*VLOOKUP($A46,Transpose_Avg_q2er_adult!$O:$AA,3,FALSE)</f>
        <v>0.6490905079999999</v>
      </c>
      <c r="U46" s="96">
        <f>$B46*VLOOKUP($A46,Transpose_Avg_q2er_adult!$O:$AA,4,FALSE)</f>
        <v>0.757678144</v>
      </c>
      <c r="V46" s="96">
        <f>$B46*VLOOKUP($A46,Transpose_Avg_q2er_adult!$O:$AA,5,FALSE)</f>
        <v>0.623058684</v>
      </c>
      <c r="W46" s="96">
        <f>$B46*VLOOKUP($A46,Transpose_Avg_q2er_adult!$O:$AA,6,FALSE)</f>
        <v>1.009421992</v>
      </c>
      <c r="X46" s="96">
        <f>$B46*VLOOKUP($A46,Transpose_Avg_q2er_adult!$O:$AA,7,FALSE)</f>
        <v>0.6990312599999999</v>
      </c>
      <c r="Y46" s="96">
        <f>$B46*VLOOKUP($A46,Transpose_Avg_q2er_adult!$O:$AA,8,FALSE)</f>
        <v>0.7689362679999999</v>
      </c>
      <c r="Z46" s="96">
        <f>$B46*VLOOKUP($A46,Transpose_Avg_q2er_adult!$O:$AA,9,FALSE)</f>
        <v>0.583724884</v>
      </c>
      <c r="AA46" s="96">
        <f>$B46*VLOOKUP($A46,Transpose_Avg_q2er_adult!$O:$AA,10,FALSE)</f>
        <v>0.723312824</v>
      </c>
      <c r="AB46" s="96">
        <f>$B46*VLOOKUP($A46,Transpose_Avg_q2er_adult!$O:$AA,11,FALSE)</f>
        <v>0.9444478239999998</v>
      </c>
      <c r="AC46" s="96">
        <f>$B46*VLOOKUP($A46,Transpose_Avg_q2er_adult!$O:$AA,12,FALSE)</f>
        <v>0.7320302479999999</v>
      </c>
      <c r="AD46" s="96">
        <f>$B46*VLOOKUP($A46,Transpose_Avg_q2er_adult!$O:$AA,13,FALSE)</f>
        <v>0.71803946</v>
      </c>
    </row>
    <row r="47" spans="1:30" ht="15">
      <c r="A47" s="27" t="s">
        <v>275</v>
      </c>
      <c r="B47" s="95">
        <v>-2.827</v>
      </c>
      <c r="C47" s="93"/>
      <c r="D47" s="93"/>
      <c r="E47" s="96">
        <f>$B47*VLOOKUP($A47,Transpose_Avg_q2er_adult!$A:$M,2,FALSE)</f>
        <v>-0.024817997416666675</v>
      </c>
      <c r="F47" s="96">
        <f>$B47*VLOOKUP($A47,Transpose_Avg_q2er_adult!$A:$M,3,FALSE)</f>
        <v>-0.02413645483333332</v>
      </c>
      <c r="G47" s="96">
        <f>$B47*VLOOKUP($A47,Transpose_Avg_q2er_adult!$A:$M,4,FALSE)</f>
        <v>-0.03291841254166676</v>
      </c>
      <c r="H47" s="96">
        <f>$B47*VLOOKUP($A47,Transpose_Avg_q2er_adult!$A:$M,5,FALSE)</f>
        <v>-0.025152643541666676</v>
      </c>
      <c r="I47" s="96">
        <f>$B47*VLOOKUP($A47,Transpose_Avg_q2er_adult!$A:$M,6,FALSE)</f>
        <v>-0.03074197591666676</v>
      </c>
      <c r="J47" s="96">
        <f>$B47*VLOOKUP($A47,Transpose_Avg_q2er_adult!$A:$M,7,FALSE)</f>
        <v>-0.02579849525</v>
      </c>
      <c r="K47" s="96">
        <f>$B47*VLOOKUP($A47,Transpose_Avg_q2er_adult!$A:$M,8,FALSE)</f>
        <v>-0.029174404416666758</v>
      </c>
      <c r="L47" s="96">
        <f>$B47*VLOOKUP($A47,Transpose_Avg_q2er_adult!$A:$M,9,FALSE)</f>
        <v>-0.03484513083333324</v>
      </c>
      <c r="M47" s="96">
        <f>$B47*VLOOKUP($A47,Transpose_Avg_q2er_adult!$A:$M,10,FALSE)</f>
        <v>-0.020696584791666677</v>
      </c>
      <c r="N47" s="96">
        <f>$B47*VLOOKUP($A47,Transpose_Avg_q2er_adult!$A:$M,11,FALSE)</f>
        <v>-0.017346589791666676</v>
      </c>
      <c r="O47" s="96">
        <f>$B47*VLOOKUP($A47,Transpose_Avg_q2er_adult!$A:$M,12,FALSE)</f>
        <v>-0.029681850916666763</v>
      </c>
      <c r="P47" s="96">
        <f>$B47*VLOOKUP($A47,Transpose_Avg_q2er_adult!$A:$M,13,FALSE)</f>
        <v>-0.04150683854166676</v>
      </c>
      <c r="Q47" s="96"/>
      <c r="R47" s="96"/>
      <c r="S47" s="96">
        <f>$B47*VLOOKUP($A47,Transpose_Avg_q2er_adult!$O:$AA,2,FALSE)</f>
        <v>-0.024549668</v>
      </c>
      <c r="T47" s="96">
        <f>$B47*VLOOKUP($A47,Transpose_Avg_q2er_adult!$O:$AA,3,FALSE)</f>
        <v>-0.024603381</v>
      </c>
      <c r="U47" s="96">
        <f>$B47*VLOOKUP($A47,Transpose_Avg_q2er_adult!$O:$AA,4,FALSE)</f>
        <v>-0.028026877999999998</v>
      </c>
      <c r="V47" s="96">
        <f>$B47*VLOOKUP($A47,Transpose_Avg_q2er_adult!$O:$AA,5,FALSE)</f>
        <v>-0.024462031</v>
      </c>
      <c r="W47" s="96">
        <f>$B47*VLOOKUP($A47,Transpose_Avg_q2er_adult!$O:$AA,6,FALSE)</f>
        <v>-0.025180089</v>
      </c>
      <c r="X47" s="96">
        <f>$B47*VLOOKUP($A47,Transpose_Avg_q2er_adult!$O:$AA,7,FALSE)</f>
        <v>-0.024071905</v>
      </c>
      <c r="Y47" s="96">
        <f>$B47*VLOOKUP($A47,Transpose_Avg_q2er_adult!$O:$AA,8,FALSE)</f>
        <v>-0.031557800999999996</v>
      </c>
      <c r="Z47" s="96">
        <f>$B47*VLOOKUP($A47,Transpose_Avg_q2er_adult!$O:$AA,9,FALSE)</f>
        <v>-0.029214217999999997</v>
      </c>
      <c r="AA47" s="96">
        <f>$B47*VLOOKUP($A47,Transpose_Avg_q2er_adult!$O:$AA,10,FALSE)</f>
        <v>-0.018593179</v>
      </c>
      <c r="AB47" s="96">
        <f>$B47*VLOOKUP($A47,Transpose_Avg_q2er_adult!$O:$AA,11,FALSE)</f>
        <v>-0.015401495999999999</v>
      </c>
      <c r="AC47" s="96">
        <f>$B47*VLOOKUP($A47,Transpose_Avg_q2er_adult!$O:$AA,12,FALSE)</f>
        <v>-0.029214217999999997</v>
      </c>
      <c r="AD47" s="96">
        <f>$B47*VLOOKUP($A47,Transpose_Avg_q2er_adult!$O:$AA,13,FALSE)</f>
        <v>-0.036168637999999996</v>
      </c>
    </row>
    <row r="48" spans="1:30" ht="15">
      <c r="A48" s="27" t="s">
        <v>279</v>
      </c>
      <c r="B48" s="95">
        <v>7.821</v>
      </c>
      <c r="C48" s="93"/>
      <c r="D48" s="93"/>
      <c r="E48" s="96">
        <f>$B48*VLOOKUP($A48,Transpose_Avg_q2er_adult!$A:$M,2,FALSE)</f>
        <v>0.2556424200000002</v>
      </c>
      <c r="F48" s="96">
        <f>$B48*VLOOKUP($A48,Transpose_Avg_q2er_adult!$A:$M,3,FALSE)</f>
        <v>0.23606547937500025</v>
      </c>
      <c r="G48" s="96">
        <f>$B48*VLOOKUP($A48,Transpose_Avg_q2er_adult!$A:$M,4,FALSE)</f>
        <v>0.3362834475</v>
      </c>
      <c r="H48" s="96">
        <f>$B48*VLOOKUP($A48,Transpose_Avg_q2er_adult!$A:$M,5,FALSE)</f>
        <v>0.2504297235000002</v>
      </c>
      <c r="I48" s="96">
        <f>$B48*VLOOKUP($A48,Transpose_Avg_q2er_adult!$A:$M,6,FALSE)</f>
        <v>0.5146015957500003</v>
      </c>
      <c r="J48" s="96">
        <f>$B48*VLOOKUP($A48,Transpose_Avg_q2er_adult!$A:$M,7,FALSE)</f>
        <v>0.29445478425</v>
      </c>
      <c r="K48" s="96">
        <f>$B48*VLOOKUP($A48,Transpose_Avg_q2er_adult!$A:$M,8,FALSE)</f>
        <v>0.2861492081250003</v>
      </c>
      <c r="L48" s="96">
        <f>$B48*VLOOKUP($A48,Transpose_Avg_q2er_adult!$A:$M,9,FALSE)</f>
        <v>0.2616724110000002</v>
      </c>
      <c r="M48" s="96">
        <f>$B48*VLOOKUP($A48,Transpose_Avg_q2er_adult!$A:$M,10,FALSE)</f>
        <v>0.20381786699999974</v>
      </c>
      <c r="N48" s="96">
        <f>$B48*VLOOKUP($A48,Transpose_Avg_q2er_adult!$A:$M,11,FALSE)</f>
        <v>0.314920386</v>
      </c>
      <c r="O48" s="96">
        <f>$B48*VLOOKUP($A48,Transpose_Avg_q2er_adult!$A:$M,12,FALSE)</f>
        <v>0.24323896574999998</v>
      </c>
      <c r="P48" s="96">
        <f>$B48*VLOOKUP($A48,Transpose_Avg_q2er_adult!$A:$M,13,FALSE)</f>
        <v>0.48290927437499975</v>
      </c>
      <c r="Q48" s="96"/>
      <c r="R48" s="96"/>
      <c r="S48" s="96">
        <f>$B48*VLOOKUP($A48,Transpose_Avg_q2er_adult!$O:$AA,2,FALSE)</f>
        <v>0.257967864</v>
      </c>
      <c r="T48" s="96">
        <f>$B48*VLOOKUP($A48,Transpose_Avg_q2er_adult!$O:$AA,3,FALSE)</f>
        <v>0.24081641099999998</v>
      </c>
      <c r="U48" s="96">
        <f>$B48*VLOOKUP($A48,Transpose_Avg_q2er_adult!$O:$AA,4,FALSE)</f>
        <v>0.325838502</v>
      </c>
      <c r="V48" s="96">
        <f>$B48*VLOOKUP($A48,Transpose_Avg_q2er_adult!$O:$AA,5,FALSE)</f>
        <v>0.24643188900000002</v>
      </c>
      <c r="W48" s="96">
        <f>$B48*VLOOKUP($A48,Transpose_Avg_q2er_adult!$O:$AA,6,FALSE)</f>
        <v>0.496985445</v>
      </c>
      <c r="X48" s="96">
        <f>$B48*VLOOKUP($A48,Transpose_Avg_q2er_adult!$O:$AA,7,FALSE)</f>
        <v>0.279741528</v>
      </c>
      <c r="Y48" s="96">
        <f>$B48*VLOOKUP($A48,Transpose_Avg_q2er_adult!$O:$AA,8,FALSE)</f>
        <v>0.28090685699999995</v>
      </c>
      <c r="Z48" s="96">
        <f>$B48*VLOOKUP($A48,Transpose_Avg_q2er_adult!$O:$AA,9,FALSE)</f>
        <v>0.253486431</v>
      </c>
      <c r="AA48" s="96">
        <f>$B48*VLOOKUP($A48,Transpose_Avg_q2er_adult!$O:$AA,10,FALSE)</f>
        <v>0.206372727</v>
      </c>
      <c r="AB48" s="96">
        <f>$B48*VLOOKUP($A48,Transpose_Avg_q2er_adult!$O:$AA,11,FALSE)</f>
        <v>0.321748119</v>
      </c>
      <c r="AC48" s="96">
        <f>$B48*VLOOKUP($A48,Transpose_Avg_q2er_adult!$O:$AA,12,FALSE)</f>
        <v>0.251374761</v>
      </c>
      <c r="AD48" s="96">
        <f>$B48*VLOOKUP($A48,Transpose_Avg_q2er_adult!$O:$AA,13,FALSE)</f>
        <v>0.456378813</v>
      </c>
    </row>
    <row r="49" spans="1:30" ht="15">
      <c r="A49" s="27" t="s">
        <v>282</v>
      </c>
      <c r="B49" s="95">
        <v>4.623</v>
      </c>
      <c r="C49" s="93"/>
      <c r="D49" s="93"/>
      <c r="E49" s="96">
        <f>$B49*VLOOKUP($A49,Transpose_Avg_q2er_adult!$A:$M,2,FALSE)</f>
        <v>0.4043560885000002</v>
      </c>
      <c r="F49" s="96">
        <f>$B49*VLOOKUP($A49,Transpose_Avg_q2er_adult!$A:$M,3,FALSE)</f>
        <v>0.36969822799999985</v>
      </c>
      <c r="G49" s="96">
        <f>$B49*VLOOKUP($A49,Transpose_Avg_q2er_adult!$A:$M,4,FALSE)</f>
        <v>0.37441060600000015</v>
      </c>
      <c r="H49" s="96">
        <f>$B49*VLOOKUP($A49,Transpose_Avg_q2er_adult!$A:$M,5,FALSE)</f>
        <v>0.295146189</v>
      </c>
      <c r="I49" s="96">
        <f>$B49*VLOOKUP($A49,Transpose_Avg_q2er_adult!$A:$M,6,FALSE)</f>
        <v>0.6052899678750001</v>
      </c>
      <c r="J49" s="96">
        <f>$B49*VLOOKUP($A49,Transpose_Avg_q2er_adult!$A:$M,7,FALSE)</f>
        <v>0.3525648121249999</v>
      </c>
      <c r="K49" s="96">
        <f>$B49*VLOOKUP($A49,Transpose_Avg_q2er_adult!$A:$M,8,FALSE)</f>
        <v>0.26988342025000017</v>
      </c>
      <c r="L49" s="96">
        <f>$B49*VLOOKUP($A49,Transpose_Avg_q2er_adult!$A:$M,9,FALSE)</f>
        <v>0.33900401212500003</v>
      </c>
      <c r="M49" s="96">
        <f>$B49*VLOOKUP($A49,Transpose_Avg_q2er_adult!$A:$M,10,FALSE)</f>
        <v>0.4120556950000002</v>
      </c>
      <c r="N49" s="96">
        <f>$B49*VLOOKUP($A49,Transpose_Avg_q2er_adult!$A:$M,11,FALSE)</f>
        <v>0.3521080982500002</v>
      </c>
      <c r="O49" s="96">
        <f>$B49*VLOOKUP($A49,Transpose_Avg_q2er_adult!$A:$M,12,FALSE)</f>
        <v>0.468100131375</v>
      </c>
      <c r="P49" s="96">
        <f>$B49*VLOOKUP($A49,Transpose_Avg_q2er_adult!$A:$M,13,FALSE)</f>
        <v>0.8054853229999984</v>
      </c>
      <c r="Q49" s="96"/>
      <c r="R49" s="96"/>
      <c r="S49" s="96">
        <f>$B49*VLOOKUP($A49,Transpose_Avg_q2er_adult!$O:$AA,2,FALSE)</f>
        <v>0.443914329</v>
      </c>
      <c r="T49" s="96">
        <f>$B49*VLOOKUP($A49,Transpose_Avg_q2er_adult!$O:$AA,3,FALSE)</f>
        <v>0.35053897500000003</v>
      </c>
      <c r="U49" s="96">
        <f>$B49*VLOOKUP($A49,Transpose_Avg_q2er_adult!$O:$AA,4,FALSE)</f>
        <v>0.38558131500000004</v>
      </c>
      <c r="V49" s="96">
        <f>$B49*VLOOKUP($A49,Transpose_Avg_q2er_adult!$O:$AA,5,FALSE)</f>
        <v>0.307591305</v>
      </c>
      <c r="W49" s="96">
        <f>$B49*VLOOKUP($A49,Transpose_Avg_q2er_adult!$O:$AA,6,FALSE)</f>
        <v>0.582183636</v>
      </c>
      <c r="X49" s="96">
        <f>$B49*VLOOKUP($A49,Transpose_Avg_q2er_adult!$O:$AA,7,FALSE)</f>
        <v>0.34867590600000004</v>
      </c>
      <c r="Y49" s="96">
        <f>$B49*VLOOKUP($A49,Transpose_Avg_q2er_adult!$O:$AA,8,FALSE)</f>
        <v>0.253520697</v>
      </c>
      <c r="Z49" s="96">
        <f>$B49*VLOOKUP($A49,Transpose_Avg_q2er_adult!$O:$AA,9,FALSE)</f>
        <v>0.344811078</v>
      </c>
      <c r="AA49" s="96">
        <f>$B49*VLOOKUP($A49,Transpose_Avg_q2er_adult!$O:$AA,10,FALSE)</f>
        <v>0.375456945</v>
      </c>
      <c r="AB49" s="96">
        <f>$B49*VLOOKUP($A49,Transpose_Avg_q2er_adult!$O:$AA,11,FALSE)</f>
        <v>0.352628571</v>
      </c>
      <c r="AC49" s="96">
        <f>$B49*VLOOKUP($A49,Transpose_Avg_q2er_adult!$O:$AA,12,FALSE)</f>
        <v>0.46037683200000007</v>
      </c>
      <c r="AD49" s="96">
        <f>$B49*VLOOKUP($A49,Transpose_Avg_q2er_adult!$O:$AA,13,FALSE)</f>
        <v>0.8147806350000001</v>
      </c>
    </row>
    <row r="50" spans="1:30" ht="15">
      <c r="A50" s="27" t="s">
        <v>285</v>
      </c>
      <c r="B50" s="95">
        <v>3.56</v>
      </c>
      <c r="C50" s="93"/>
      <c r="D50" s="93"/>
      <c r="E50" s="96">
        <f>$B50*VLOOKUP($A50,Transpose_Avg_q2er_adult!$A:$M,2,FALSE)</f>
        <v>0.8558683516666655</v>
      </c>
      <c r="F50" s="96">
        <f>$B50*VLOOKUP($A50,Transpose_Avg_q2er_adult!$A:$M,3,FALSE)</f>
        <v>0.7284673733333346</v>
      </c>
      <c r="G50" s="96">
        <f>$B50*VLOOKUP($A50,Transpose_Avg_q2er_adult!$A:$M,4,FALSE)</f>
        <v>0.8020739333333345</v>
      </c>
      <c r="H50" s="96">
        <f>$B50*VLOOKUP($A50,Transpose_Avg_q2er_adult!$A:$M,5,FALSE)</f>
        <v>0.8759310283333345</v>
      </c>
      <c r="I50" s="96">
        <f>$B50*VLOOKUP($A50,Transpose_Avg_q2er_adult!$A:$M,6,FALSE)</f>
        <v>0.6842965249999999</v>
      </c>
      <c r="J50" s="96">
        <f>$B50*VLOOKUP($A50,Transpose_Avg_q2er_adult!$A:$M,7,FALSE)</f>
        <v>1.05692039</v>
      </c>
      <c r="K50" s="96">
        <f>$B50*VLOOKUP($A50,Transpose_Avg_q2er_adult!$A:$M,8,FALSE)</f>
        <v>0.9496264400000001</v>
      </c>
      <c r="L50" s="96">
        <f>$B50*VLOOKUP($A50,Transpose_Avg_q2er_adult!$A:$M,9,FALSE)</f>
        <v>1.0143887733333345</v>
      </c>
      <c r="M50" s="96">
        <f>$B50*VLOOKUP($A50,Transpose_Avg_q2er_adult!$A:$M,10,FALSE)</f>
        <v>0.6605120166666655</v>
      </c>
      <c r="N50" s="96">
        <f>$B50*VLOOKUP($A50,Transpose_Avg_q2er_adult!$A:$M,11,FALSE)</f>
        <v>0.758505615</v>
      </c>
      <c r="O50" s="96">
        <f>$B50*VLOOKUP($A50,Transpose_Avg_q2er_adult!$A:$M,12,FALSE)</f>
        <v>0.802088915</v>
      </c>
      <c r="P50" s="96">
        <f>$B50*VLOOKUP($A50,Transpose_Avg_q2er_adult!$A:$M,13,FALSE)</f>
        <v>0.8526597533333345</v>
      </c>
      <c r="Q50" s="96"/>
      <c r="R50" s="96"/>
      <c r="S50" s="96">
        <f>$B50*VLOOKUP($A50,Transpose_Avg_q2er_adult!$O:$AA,2,FALSE)</f>
        <v>0.8087964</v>
      </c>
      <c r="T50" s="96">
        <f>$B50*VLOOKUP($A50,Transpose_Avg_q2er_adult!$O:$AA,3,FALSE)</f>
        <v>0.7218576400000001</v>
      </c>
      <c r="U50" s="96">
        <f>$B50*VLOOKUP($A50,Transpose_Avg_q2er_adult!$O:$AA,4,FALSE)</f>
        <v>0.78102128</v>
      </c>
      <c r="V50" s="96">
        <f>$B50*VLOOKUP($A50,Transpose_Avg_q2er_adult!$O:$AA,5,FALSE)</f>
        <v>0.85780692</v>
      </c>
      <c r="W50" s="96">
        <f>$B50*VLOOKUP($A50,Transpose_Avg_q2er_adult!$O:$AA,6,FALSE)</f>
        <v>0.69057592</v>
      </c>
      <c r="X50" s="96">
        <f>$B50*VLOOKUP($A50,Transpose_Avg_q2er_adult!$O:$AA,7,FALSE)</f>
        <v>1.0294096</v>
      </c>
      <c r="Y50" s="96">
        <f>$B50*VLOOKUP($A50,Transpose_Avg_q2er_adult!$O:$AA,8,FALSE)</f>
        <v>0.9204415599999999</v>
      </c>
      <c r="Z50" s="96">
        <f>$B50*VLOOKUP($A50,Transpose_Avg_q2er_adult!$O:$AA,9,FALSE)</f>
        <v>1.0053546800000002</v>
      </c>
      <c r="AA50" s="96">
        <f>$B50*VLOOKUP($A50,Transpose_Avg_q2er_adult!$O:$AA,10,FALSE)</f>
        <v>0.66441704</v>
      </c>
      <c r="AB50" s="96">
        <f>$B50*VLOOKUP($A50,Transpose_Avg_q2er_adult!$O:$AA,11,FALSE)</f>
        <v>0.7615124799999999</v>
      </c>
      <c r="AC50" s="96">
        <f>$B50*VLOOKUP($A50,Transpose_Avg_q2er_adult!$O:$AA,12,FALSE)</f>
        <v>0.77854352</v>
      </c>
      <c r="AD50" s="96">
        <f>$B50*VLOOKUP($A50,Transpose_Avg_q2er_adult!$O:$AA,13,FALSE)</f>
        <v>0.8616018799999999</v>
      </c>
    </row>
    <row r="51" spans="1:30" ht="15">
      <c r="A51" s="27" t="s">
        <v>288</v>
      </c>
      <c r="B51" s="95">
        <v>7.374</v>
      </c>
      <c r="C51" s="93"/>
      <c r="D51" s="93"/>
      <c r="E51" s="96">
        <f>$B51*VLOOKUP($A51,Transpose_Avg_q2er_adult!$A:$M,2,FALSE)</f>
        <v>0.9027109464999975</v>
      </c>
      <c r="F51" s="96">
        <f>$B51*VLOOKUP($A51,Transpose_Avg_q2er_adult!$A:$M,3,FALSE)</f>
        <v>0.5754589715000001</v>
      </c>
      <c r="G51" s="96">
        <f>$B51*VLOOKUP($A51,Transpose_Avg_q2er_adult!$A:$M,4,FALSE)</f>
        <v>0.66824939325</v>
      </c>
      <c r="H51" s="96">
        <f>$B51*VLOOKUP($A51,Transpose_Avg_q2er_adult!$A:$M,5,FALSE)</f>
        <v>0.7283244495</v>
      </c>
      <c r="I51" s="96">
        <f>$B51*VLOOKUP($A51,Transpose_Avg_q2er_adult!$A:$M,6,FALSE)</f>
        <v>0.870699798</v>
      </c>
      <c r="J51" s="96">
        <f>$B51*VLOOKUP($A51,Transpose_Avg_q2er_adult!$A:$M,7,FALSE)</f>
        <v>0.7438454904999975</v>
      </c>
      <c r="K51" s="96">
        <f>$B51*VLOOKUP($A51,Transpose_Avg_q2er_adult!$A:$M,8,FALSE)</f>
        <v>0.7881398795000024</v>
      </c>
      <c r="L51" s="96">
        <f>$B51*VLOOKUP($A51,Transpose_Avg_q2er_adult!$A:$M,9,FALSE)</f>
        <v>0.8906925554999999</v>
      </c>
      <c r="M51" s="96">
        <f>$B51*VLOOKUP($A51,Transpose_Avg_q2er_adult!$A:$M,10,FALSE)</f>
        <v>0.7264493027499997</v>
      </c>
      <c r="N51" s="96">
        <f>$B51*VLOOKUP($A51,Transpose_Avg_q2er_adult!$A:$M,11,FALSE)</f>
        <v>0.8609946922499999</v>
      </c>
      <c r="O51" s="96">
        <f>$B51*VLOOKUP($A51,Transpose_Avg_q2er_adult!$A:$M,12,FALSE)</f>
        <v>0.6919472784999998</v>
      </c>
      <c r="P51" s="96">
        <f>$B51*VLOOKUP($A51,Transpose_Avg_q2er_adult!$A:$M,13,FALSE)</f>
        <v>0.6609294692499996</v>
      </c>
      <c r="Q51" s="96"/>
      <c r="R51" s="96"/>
      <c r="S51" s="96">
        <f>$B51*VLOOKUP($A51,Transpose_Avg_q2er_adult!$O:$AA,2,FALSE)</f>
        <v>0.9175099499999999</v>
      </c>
      <c r="T51" s="96">
        <f>$B51*VLOOKUP($A51,Transpose_Avg_q2er_adult!$O:$AA,3,FALSE)</f>
        <v>0.659191356</v>
      </c>
      <c r="U51" s="96">
        <f>$B51*VLOOKUP($A51,Transpose_Avg_q2er_adult!$O:$AA,4,FALSE)</f>
        <v>0.69164433</v>
      </c>
      <c r="V51" s="96">
        <f>$B51*VLOOKUP($A51,Transpose_Avg_q2er_adult!$O:$AA,5,FALSE)</f>
        <v>0.766401942</v>
      </c>
      <c r="W51" s="96">
        <f>$B51*VLOOKUP($A51,Transpose_Avg_q2er_adult!$O:$AA,6,FALSE)</f>
        <v>0.9047381819999999</v>
      </c>
      <c r="X51" s="96">
        <f>$B51*VLOOKUP($A51,Transpose_Avg_q2er_adult!$O:$AA,7,FALSE)</f>
        <v>0.759809586</v>
      </c>
      <c r="Y51" s="96">
        <f>$B51*VLOOKUP($A51,Transpose_Avg_q2er_adult!$O:$AA,8,FALSE)</f>
        <v>0.810240372</v>
      </c>
      <c r="Z51" s="96">
        <f>$B51*VLOOKUP($A51,Transpose_Avg_q2er_adult!$O:$AA,9,FALSE)</f>
        <v>0.917782788</v>
      </c>
      <c r="AA51" s="96">
        <f>$B51*VLOOKUP($A51,Transpose_Avg_q2er_adult!$O:$AA,10,FALSE)</f>
        <v>0.7418465219999999</v>
      </c>
      <c r="AB51" s="96">
        <f>$B51*VLOOKUP($A51,Transpose_Avg_q2er_adult!$O:$AA,11,FALSE)</f>
        <v>0.873170088</v>
      </c>
      <c r="AC51" s="96">
        <f>$B51*VLOOKUP($A51,Transpose_Avg_q2er_adult!$O:$AA,12,FALSE)</f>
        <v>0.7445970239999999</v>
      </c>
      <c r="AD51" s="96">
        <f>$B51*VLOOKUP($A51,Transpose_Avg_q2er_adult!$O:$AA,13,FALSE)</f>
        <v>0.6766751099999999</v>
      </c>
    </row>
    <row r="52" spans="1:30" ht="15">
      <c r="A52" s="27" t="s">
        <v>289</v>
      </c>
      <c r="B52" s="95">
        <v>0.225</v>
      </c>
      <c r="C52" s="93"/>
      <c r="D52" s="93"/>
      <c r="E52" s="96">
        <f>$B52*VLOOKUP($A52,Transpose_Avg_q2er_adult!$A:$M,2,FALSE)</f>
        <v>0.008136806249999993</v>
      </c>
      <c r="F52" s="96">
        <f>$B52*VLOOKUP($A52,Transpose_Avg_q2er_adult!$A:$M,3,FALSE)</f>
        <v>0.005765821875</v>
      </c>
      <c r="G52" s="96">
        <f>$B52*VLOOKUP($A52,Transpose_Avg_q2er_adult!$A:$M,4,FALSE)</f>
        <v>0.006628875000000007</v>
      </c>
      <c r="H52" s="96">
        <f>$B52*VLOOKUP($A52,Transpose_Avg_q2er_adult!$A:$M,5,FALSE)</f>
        <v>0.006012318750000007</v>
      </c>
      <c r="I52" s="96">
        <f>$B52*VLOOKUP($A52,Transpose_Avg_q2er_adult!$A:$M,6,FALSE)</f>
        <v>0.006156365625</v>
      </c>
      <c r="J52" s="96">
        <f>$B52*VLOOKUP($A52,Transpose_Avg_q2er_adult!$A:$M,7,FALSE)</f>
        <v>0.0057712593750000075</v>
      </c>
      <c r="K52" s="96">
        <f>$B52*VLOOKUP($A52,Transpose_Avg_q2er_adult!$A:$M,8,FALSE)</f>
        <v>0.005990559374999992</v>
      </c>
      <c r="L52" s="96">
        <f>$B52*VLOOKUP($A52,Transpose_Avg_q2er_adult!$A:$M,9,FALSE)</f>
        <v>0.0056804062500000006</v>
      </c>
      <c r="M52" s="96">
        <f>$B52*VLOOKUP($A52,Transpose_Avg_q2er_adult!$A:$M,10,FALSE)</f>
        <v>0.004373896875000008</v>
      </c>
      <c r="N52" s="96">
        <f>$B52*VLOOKUP($A52,Transpose_Avg_q2er_adult!$A:$M,11,FALSE)</f>
        <v>0.005394899999999992</v>
      </c>
      <c r="O52" s="96">
        <f>$B52*VLOOKUP($A52,Transpose_Avg_q2er_adult!$A:$M,12,FALSE)</f>
        <v>0.006415584374999993</v>
      </c>
      <c r="P52" s="96">
        <f>$B52*VLOOKUP($A52,Transpose_Avg_q2er_adult!$A:$M,13,FALSE)</f>
        <v>0.007310634374999993</v>
      </c>
      <c r="Q52" s="96"/>
      <c r="R52" s="96"/>
      <c r="S52" s="96">
        <f>$B52*VLOOKUP($A52,Transpose_Avg_q2er_adult!$O:$AA,2,FALSE)</f>
        <v>0.00887895</v>
      </c>
      <c r="T52" s="96">
        <f>$B52*VLOOKUP($A52,Transpose_Avg_q2er_adult!$O:$AA,3,FALSE)</f>
        <v>0.006077025</v>
      </c>
      <c r="U52" s="96">
        <f>$B52*VLOOKUP($A52,Transpose_Avg_q2er_adult!$O:$AA,4,FALSE)</f>
        <v>0.0069975</v>
      </c>
      <c r="V52" s="96">
        <f>$B52*VLOOKUP($A52,Transpose_Avg_q2er_adult!$O:$AA,5,FALSE)</f>
        <v>0.006124725</v>
      </c>
      <c r="W52" s="96">
        <f>$B52*VLOOKUP($A52,Transpose_Avg_q2er_adult!$O:$AA,6,FALSE)</f>
        <v>0.006372225</v>
      </c>
      <c r="X52" s="96">
        <f>$B52*VLOOKUP($A52,Transpose_Avg_q2er_adult!$O:$AA,7,FALSE)</f>
        <v>0.0062505</v>
      </c>
      <c r="Y52" s="96">
        <f>$B52*VLOOKUP($A52,Transpose_Avg_q2er_adult!$O:$AA,8,FALSE)</f>
        <v>0.006645150000000001</v>
      </c>
      <c r="Z52" s="96">
        <f>$B52*VLOOKUP($A52,Transpose_Avg_q2er_adult!$O:$AA,9,FALSE)</f>
        <v>0.00580545</v>
      </c>
      <c r="AA52" s="96">
        <f>$B52*VLOOKUP($A52,Transpose_Avg_q2er_adult!$O:$AA,10,FALSE)</f>
        <v>0.004840425000000001</v>
      </c>
      <c r="AB52" s="96">
        <f>$B52*VLOOKUP($A52,Transpose_Avg_q2er_adult!$O:$AA,11,FALSE)</f>
        <v>0.005481675</v>
      </c>
      <c r="AC52" s="96">
        <f>$B52*VLOOKUP($A52,Transpose_Avg_q2er_adult!$O:$AA,12,FALSE)</f>
        <v>0.0065772</v>
      </c>
      <c r="AD52" s="96">
        <f>$B52*VLOOKUP($A52,Transpose_Avg_q2er_adult!$O:$AA,13,FALSE)</f>
        <v>0.007323974999999999</v>
      </c>
    </row>
    <row r="53" spans="1:30" ht="15">
      <c r="A53" s="27" t="s">
        <v>290</v>
      </c>
      <c r="B53" s="95">
        <v>-0.554</v>
      </c>
      <c r="C53" s="93"/>
      <c r="D53" s="93"/>
      <c r="E53" s="96">
        <f>$B53*VLOOKUP($A53,Transpose_Avg_q2er_adult!$A:$M,2,FALSE)</f>
        <v>-0.026496527333333353</v>
      </c>
      <c r="F53" s="96">
        <f>$B53*VLOOKUP($A53,Transpose_Avg_q2er_adult!$A:$M,3,FALSE)</f>
        <v>-0.01535872666666665</v>
      </c>
      <c r="G53" s="96">
        <f>$B53*VLOOKUP($A53,Transpose_Avg_q2er_adult!$A:$M,4,FALSE)</f>
        <v>-0.018023028083333354</v>
      </c>
      <c r="H53" s="96">
        <f>$B53*VLOOKUP($A53,Transpose_Avg_q2er_adult!$A:$M,5,FALSE)</f>
        <v>-0.025512877250000003</v>
      </c>
      <c r="I53" s="96">
        <f>$B53*VLOOKUP($A53,Transpose_Avg_q2er_adult!$A:$M,6,FALSE)</f>
        <v>-0.021265243833333353</v>
      </c>
      <c r="J53" s="96">
        <f>$B53*VLOOKUP($A53,Transpose_Avg_q2er_adult!$A:$M,7,FALSE)</f>
        <v>-0.025286314333333355</v>
      </c>
      <c r="K53" s="96">
        <f>$B53*VLOOKUP($A53,Transpose_Avg_q2er_adult!$A:$M,8,FALSE)</f>
        <v>-0.04002119083333335</v>
      </c>
      <c r="L53" s="96">
        <f>$B53*VLOOKUP($A53,Transpose_Avg_q2er_adult!$A:$M,9,FALSE)</f>
        <v>-0.04409112875000001</v>
      </c>
      <c r="M53" s="96">
        <f>$B53*VLOOKUP($A53,Transpose_Avg_q2er_adult!$A:$M,10,FALSE)</f>
        <v>-0.023015329833333355</v>
      </c>
      <c r="N53" s="96">
        <f>$B53*VLOOKUP($A53,Transpose_Avg_q2er_adult!$A:$M,11,FALSE)</f>
        <v>-0.02835563591666665</v>
      </c>
      <c r="O53" s="96">
        <f>$B53*VLOOKUP($A53,Transpose_Avg_q2er_adult!$A:$M,12,FALSE)</f>
        <v>-0.01924796825</v>
      </c>
      <c r="P53" s="96">
        <f>$B53*VLOOKUP($A53,Transpose_Avg_q2er_adult!$A:$M,13,FALSE)</f>
        <v>-0.027119131000000005</v>
      </c>
      <c r="Q53" s="96"/>
      <c r="R53" s="96"/>
      <c r="S53" s="96">
        <f>$B53*VLOOKUP($A53,Transpose_Avg_q2er_adult!$O:$AA,2,FALSE)</f>
        <v>-0.025845208</v>
      </c>
      <c r="T53" s="96">
        <f>$B53*VLOOKUP($A53,Transpose_Avg_q2er_adult!$O:$AA,3,FALSE)</f>
        <v>-0.016031652</v>
      </c>
      <c r="U53" s="96">
        <f>$B53*VLOOKUP($A53,Transpose_Avg_q2er_adult!$O:$AA,4,FALSE)</f>
        <v>-0.017559030000000003</v>
      </c>
      <c r="V53" s="96">
        <f>$B53*VLOOKUP($A53,Transpose_Avg_q2er_adult!$O:$AA,5,FALSE)</f>
        <v>-0.025337744000000002</v>
      </c>
      <c r="W53" s="96">
        <f>$B53*VLOOKUP($A53,Transpose_Avg_q2er_adult!$O:$AA,6,FALSE)</f>
        <v>-0.021702950000000002</v>
      </c>
      <c r="X53" s="96">
        <f>$B53*VLOOKUP($A53,Transpose_Avg_q2er_adult!$O:$AA,7,FALSE)</f>
        <v>-0.024915596</v>
      </c>
      <c r="Y53" s="96">
        <f>$B53*VLOOKUP($A53,Transpose_Avg_q2er_adult!$O:$AA,8,FALSE)</f>
        <v>-0.039719584</v>
      </c>
      <c r="Z53" s="96">
        <f>$B53*VLOOKUP($A53,Transpose_Avg_q2er_adult!$O:$AA,9,FALSE)</f>
        <v>-0.043903392000000006</v>
      </c>
      <c r="AA53" s="96">
        <f>$B53*VLOOKUP($A53,Transpose_Avg_q2er_adult!$O:$AA,10,FALSE)</f>
        <v>-0.023253596</v>
      </c>
      <c r="AB53" s="96">
        <f>$B53*VLOOKUP($A53,Transpose_Avg_q2er_adult!$O:$AA,11,FALSE)</f>
        <v>-0.024878478000000002</v>
      </c>
      <c r="AC53" s="96">
        <f>$B53*VLOOKUP($A53,Transpose_Avg_q2er_adult!$O:$AA,12,FALSE)</f>
        <v>-0.019442630000000002</v>
      </c>
      <c r="AD53" s="96">
        <f>$B53*VLOOKUP($A53,Transpose_Avg_q2er_adult!$O:$AA,13,FALSE)</f>
        <v>-0.025827480000000003</v>
      </c>
    </row>
    <row r="54" spans="1:30" ht="15">
      <c r="A54" s="90" t="s">
        <v>353</v>
      </c>
      <c r="B54" s="95"/>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row>
    <row r="55" spans="1:30" ht="15">
      <c r="A55" s="27" t="s">
        <v>355</v>
      </c>
      <c r="B55" s="95">
        <v>-4.172</v>
      </c>
      <c r="C55" s="93"/>
      <c r="D55" s="93"/>
      <c r="E55" s="93"/>
      <c r="F55" s="93"/>
      <c r="G55" s="93"/>
      <c r="H55" s="93"/>
      <c r="I55" s="93"/>
      <c r="J55" s="93"/>
      <c r="K55" s="93"/>
      <c r="L55" s="93"/>
      <c r="M55" s="93"/>
      <c r="N55" s="93"/>
      <c r="O55" s="93"/>
      <c r="P55" s="93"/>
      <c r="Q55" s="93"/>
      <c r="R55" s="93"/>
      <c r="S55" s="171"/>
      <c r="T55" s="93"/>
      <c r="U55" s="93"/>
      <c r="V55" s="93"/>
      <c r="W55" s="93"/>
      <c r="X55" s="93"/>
      <c r="Y55" s="93"/>
      <c r="Z55" s="93"/>
      <c r="AA55" s="93"/>
      <c r="AB55" s="93"/>
      <c r="AC55" s="93"/>
      <c r="AD55" s="93"/>
    </row>
    <row r="56" spans="1:30" ht="15">
      <c r="A56" s="27" t="s">
        <v>352</v>
      </c>
      <c r="B56" s="95">
        <v>-4.2909999999999995</v>
      </c>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57" spans="1:30" ht="15">
      <c r="A57" s="27" t="s">
        <v>354</v>
      </c>
      <c r="B57" s="95">
        <v>-4.17936</v>
      </c>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row>
    <row r="58" spans="1:30" ht="15">
      <c r="A58" s="27" t="s">
        <v>356</v>
      </c>
      <c r="B58" s="95">
        <v>-4.274</v>
      </c>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row>
    <row r="59" spans="1:30" ht="15">
      <c r="A59" s="27" t="s">
        <v>357</v>
      </c>
      <c r="B59" s="95">
        <v>-4.308999999999999</v>
      </c>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row>
    <row r="60" spans="1:30" ht="15">
      <c r="A60" s="27" t="s">
        <v>358</v>
      </c>
      <c r="B60" s="95">
        <v>-4.2501</v>
      </c>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row>
    <row r="61" spans="1:30" ht="15">
      <c r="A61" s="27" t="s">
        <v>359</v>
      </c>
      <c r="B61" s="95">
        <v>-4.042</v>
      </c>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row>
    <row r="62" spans="1:30" ht="15">
      <c r="A62" s="27" t="s">
        <v>360</v>
      </c>
      <c r="B62" s="95">
        <v>-4.029999999999999</v>
      </c>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row>
    <row r="63" spans="1:30" ht="15">
      <c r="A63" s="27" t="s">
        <v>361</v>
      </c>
      <c r="B63" s="95">
        <v>-4.2246999999999995</v>
      </c>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row>
    <row r="64" spans="1:30" ht="15">
      <c r="A64" s="27" t="s">
        <v>362</v>
      </c>
      <c r="B64" s="95">
        <v>-4.178</v>
      </c>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row>
    <row r="65" spans="1:30" ht="15">
      <c r="A65" s="27" t="s">
        <v>363</v>
      </c>
      <c r="B65" s="95">
        <v>-4.1898</v>
      </c>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row>
    <row r="66" spans="1:30" ht="15">
      <c r="A66" s="27" t="s">
        <v>364</v>
      </c>
      <c r="B66" s="95">
        <v>-4.1487</v>
      </c>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44A0176-8FB9-4E71-B17C-B3A62F9CE8C0}">
  <dimension ref="A2:L66"/>
  <sheetViews>
    <sheetView workbookViewId="0" topLeftCell="A1">
      <selection pane="topLeft" activeCell="F49" sqref="F49"/>
    </sheetView>
  </sheetViews>
  <sheetFormatPr defaultColWidth="8.66428571428571" defaultRowHeight="14"/>
  <cols>
    <col min="1" max="1" width="19.5714285714286" style="165" customWidth="1"/>
    <col min="2" max="5" width="10.5714285714286" style="165" customWidth="1"/>
    <col min="6" max="9" width="8.71428571428571" style="165"/>
    <col min="10" max="10" width="11.8571428571429" style="165" bestFit="1" customWidth="1"/>
    <col min="11" max="16384" width="8.71428571428571" style="165"/>
  </cols>
  <sheetData>
    <row r="2" spans="1:1" ht="16">
      <c r="A2" s="164" t="s">
        <v>426</v>
      </c>
    </row>
    <row r="3" spans="1:12" ht="14">
      <c r="A3" s="282" t="s">
        <v>342</v>
      </c>
      <c r="B3" s="283" t="s">
        <v>343</v>
      </c>
      <c r="C3" s="283" t="s">
        <v>344</v>
      </c>
      <c r="D3" s="283" t="s">
        <v>345</v>
      </c>
      <c r="E3" s="283" t="s">
        <v>346</v>
      </c>
      <c r="J3" s="282" t="s">
        <v>342</v>
      </c>
      <c r="K3" s="283" t="s">
        <v>343</v>
      </c>
      <c r="L3" s="283" t="s">
        <v>345</v>
      </c>
    </row>
    <row r="4" spans="1:12" ht="14">
      <c r="A4" s="165" t="s">
        <v>347</v>
      </c>
      <c r="B4" s="166" t="s">
        <v>348</v>
      </c>
      <c r="C4" s="166" t="s">
        <v>349</v>
      </c>
      <c r="D4" s="166" t="s">
        <v>350</v>
      </c>
      <c r="E4" s="166" t="s">
        <v>349</v>
      </c>
      <c r="J4" s="165" t="s">
        <v>347</v>
      </c>
      <c r="K4" s="166" t="s">
        <v>348</v>
      </c>
      <c r="L4" s="166" t="s">
        <v>350</v>
      </c>
    </row>
    <row r="5" spans="1:12" ht="14">
      <c r="A5" s="282" t="s">
        <v>342</v>
      </c>
      <c r="B5" s="283" t="s">
        <v>342</v>
      </c>
      <c r="C5" s="283" t="s">
        <v>342</v>
      </c>
      <c r="D5" s="283" t="s">
        <v>342</v>
      </c>
      <c r="E5" s="283" t="s">
        <v>342</v>
      </c>
      <c r="J5" s="282" t="s">
        <v>342</v>
      </c>
      <c r="K5" s="283" t="s">
        <v>342</v>
      </c>
      <c r="L5" s="283" t="s">
        <v>342</v>
      </c>
    </row>
    <row r="6" spans="1:12" ht="14">
      <c r="A6" s="165" t="s">
        <v>212</v>
      </c>
      <c r="B6" s="166" t="s">
        <v>342</v>
      </c>
      <c r="C6" s="166" t="s">
        <v>342</v>
      </c>
      <c r="D6" s="166" t="s">
        <v>342</v>
      </c>
      <c r="E6" s="166" t="s">
        <v>342</v>
      </c>
      <c r="J6" s="165" t="s">
        <v>212</v>
      </c>
      <c r="K6" s="166" t="s">
        <v>342</v>
      </c>
      <c r="L6" s="166" t="s">
        <v>342</v>
      </c>
    </row>
    <row r="7" spans="1:12" ht="14">
      <c r="A7" s="165" t="s">
        <v>236</v>
      </c>
      <c r="B7" s="166">
        <v>-0.0715917055944001</v>
      </c>
      <c r="C7" s="166">
        <v>0.0515791183202569</v>
      </c>
      <c r="D7" s="166"/>
      <c r="E7" s="166"/>
      <c r="J7" s="165" t="s">
        <v>236</v>
      </c>
      <c r="K7" s="166">
        <f>B7</f>
        <v>-0.0715917055944001</v>
      </c>
      <c r="L7" s="166">
        <f>D7</f>
        <v>0</v>
      </c>
    </row>
    <row r="8" spans="1:12" ht="14">
      <c r="A8" s="165" t="s">
        <v>244</v>
      </c>
      <c r="B8" s="166"/>
      <c r="C8" s="166"/>
      <c r="D8" s="166"/>
      <c r="E8" s="166"/>
      <c r="J8" s="165" t="s">
        <v>244</v>
      </c>
      <c r="K8" s="166">
        <f t="shared" si="0" ref="K8:K49">B8</f>
        <v>0</v>
      </c>
      <c r="L8" s="166">
        <f t="shared" si="1" ref="L8:L49">D8</f>
        <v>0</v>
      </c>
    </row>
    <row r="9" spans="1:12" ht="14">
      <c r="A9" s="165" t="s">
        <v>247</v>
      </c>
      <c r="B9" s="166"/>
      <c r="C9" s="166"/>
      <c r="D9" s="166"/>
      <c r="E9" s="166"/>
      <c r="J9" s="165" t="s">
        <v>247</v>
      </c>
      <c r="K9" s="166">
        <f t="shared" si="0"/>
        <v>0</v>
      </c>
      <c r="L9" s="166">
        <f t="shared" si="1"/>
        <v>0</v>
      </c>
    </row>
    <row r="10" spans="1:12" ht="14">
      <c r="A10" s="165" t="s">
        <v>251</v>
      </c>
      <c r="B10" s="166"/>
      <c r="C10" s="166"/>
      <c r="D10" s="166"/>
      <c r="E10" s="166"/>
      <c r="J10" s="165" t="s">
        <v>251</v>
      </c>
      <c r="K10" s="166">
        <f t="shared" si="0"/>
        <v>0</v>
      </c>
      <c r="L10" s="166">
        <f t="shared" si="1"/>
        <v>0</v>
      </c>
    </row>
    <row r="11" spans="1:12" ht="14">
      <c r="A11" s="165" t="s">
        <v>255</v>
      </c>
      <c r="B11" s="166">
        <v>-0.150811849817085</v>
      </c>
      <c r="C11" s="166">
        <v>0.0808643921194891</v>
      </c>
      <c r="D11" s="166">
        <v>-0.152070743722785</v>
      </c>
      <c r="E11" s="166">
        <v>0.077310378720804</v>
      </c>
      <c r="J11" s="165" t="s">
        <v>255</v>
      </c>
      <c r="K11" s="166">
        <f t="shared" si="0"/>
        <v>-0.150811849817085</v>
      </c>
      <c r="L11" s="166">
        <f t="shared" si="1"/>
        <v>-0.152070743722785</v>
      </c>
    </row>
    <row r="12" spans="1:12" ht="14">
      <c r="A12" s="165" t="s">
        <v>259</v>
      </c>
      <c r="B12" s="166">
        <v>-0.212900377701748</v>
      </c>
      <c r="C12" s="166">
        <v>0.0854599805295119</v>
      </c>
      <c r="D12" s="166">
        <v>-0.232527446398053</v>
      </c>
      <c r="E12" s="166">
        <v>0.078914234833849</v>
      </c>
      <c r="J12" s="165" t="s">
        <v>259</v>
      </c>
      <c r="K12" s="166">
        <f t="shared" si="0"/>
        <v>-0.212900377701748</v>
      </c>
      <c r="L12" s="166">
        <f t="shared" si="1"/>
        <v>-0.232527446398053</v>
      </c>
    </row>
    <row r="13" spans="1:12" ht="14">
      <c r="A13" s="165" t="s">
        <v>298</v>
      </c>
      <c r="B13" s="166"/>
      <c r="C13" s="166"/>
      <c r="D13" s="166"/>
      <c r="E13" s="166"/>
      <c r="J13" s="165" t="s">
        <v>298</v>
      </c>
      <c r="K13" s="166">
        <f t="shared" si="0"/>
        <v>0</v>
      </c>
      <c r="L13" s="166">
        <f t="shared" si="1"/>
        <v>0</v>
      </c>
    </row>
    <row r="14" spans="1:12" ht="14">
      <c r="A14" s="165" t="s">
        <v>301</v>
      </c>
      <c r="B14" s="166"/>
      <c r="C14" s="166"/>
      <c r="D14" s="166"/>
      <c r="E14" s="166"/>
      <c r="J14" s="165" t="s">
        <v>301</v>
      </c>
      <c r="K14" s="166">
        <f t="shared" si="0"/>
        <v>0</v>
      </c>
      <c r="L14" s="166">
        <f t="shared" si="1"/>
        <v>0</v>
      </c>
    </row>
    <row r="15" spans="1:12" ht="14">
      <c r="A15" s="165" t="s">
        <v>304</v>
      </c>
      <c r="B15" s="166"/>
      <c r="C15" s="166"/>
      <c r="D15" s="166"/>
      <c r="E15" s="166"/>
      <c r="J15" s="165" t="s">
        <v>304</v>
      </c>
      <c r="K15" s="166">
        <f t="shared" si="0"/>
        <v>0</v>
      </c>
      <c r="L15" s="166">
        <f t="shared" si="1"/>
        <v>0</v>
      </c>
    </row>
    <row r="16" spans="1:12" ht="14">
      <c r="A16" s="165" t="s">
        <v>293</v>
      </c>
      <c r="B16" s="166"/>
      <c r="C16" s="166"/>
      <c r="D16" s="166"/>
      <c r="E16" s="166"/>
      <c r="J16" s="165" t="s">
        <v>293</v>
      </c>
      <c r="K16" s="166">
        <f t="shared" si="0"/>
        <v>0</v>
      </c>
      <c r="L16" s="166">
        <f t="shared" si="1"/>
        <v>0</v>
      </c>
    </row>
    <row r="17" spans="1:12" ht="14">
      <c r="A17" s="165" t="s">
        <v>305</v>
      </c>
      <c r="B17" s="166"/>
      <c r="C17" s="166"/>
      <c r="D17" s="166"/>
      <c r="E17" s="166"/>
      <c r="J17" s="165" t="s">
        <v>305</v>
      </c>
      <c r="K17" s="166">
        <f t="shared" si="0"/>
        <v>0</v>
      </c>
      <c r="L17" s="166">
        <f t="shared" si="1"/>
        <v>0</v>
      </c>
    </row>
    <row r="18" spans="1:12" ht="14">
      <c r="A18" s="165" t="s">
        <v>306</v>
      </c>
      <c r="B18" s="166">
        <v>-0.176310383399859</v>
      </c>
      <c r="C18" s="166">
        <v>0.0818633223060667</v>
      </c>
      <c r="D18" s="166">
        <v>-0.160959813360356</v>
      </c>
      <c r="E18" s="166">
        <v>0.0665189785616097</v>
      </c>
      <c r="J18" s="165" t="s">
        <v>306</v>
      </c>
      <c r="K18" s="166">
        <f t="shared" si="0"/>
        <v>-0.176310383399859</v>
      </c>
      <c r="L18" s="166">
        <f t="shared" si="1"/>
        <v>-0.160959813360356</v>
      </c>
    </row>
    <row r="19" spans="1:12" ht="14">
      <c r="A19" s="165" t="s">
        <v>307</v>
      </c>
      <c r="B19" s="166"/>
      <c r="C19" s="166"/>
      <c r="D19" s="166"/>
      <c r="E19" s="166"/>
      <c r="J19" s="165" t="s">
        <v>307</v>
      </c>
      <c r="K19" s="166">
        <f t="shared" si="0"/>
        <v>0</v>
      </c>
      <c r="L19" s="166">
        <f t="shared" si="1"/>
        <v>0</v>
      </c>
    </row>
    <row r="20" spans="1:12" ht="14">
      <c r="A20" s="165" t="s">
        <v>308</v>
      </c>
      <c r="B20" s="166"/>
      <c r="C20" s="166"/>
      <c r="D20" s="166"/>
      <c r="E20" s="166"/>
      <c r="J20" s="165" t="s">
        <v>308</v>
      </c>
      <c r="K20" s="166">
        <f t="shared" si="0"/>
        <v>0</v>
      </c>
      <c r="L20" s="166">
        <f t="shared" si="1"/>
        <v>0</v>
      </c>
    </row>
    <row r="21" spans="1:12" ht="14">
      <c r="A21" s="165" t="s">
        <v>309</v>
      </c>
      <c r="B21" s="166"/>
      <c r="C21" s="166"/>
      <c r="D21" s="166">
        <v>-0.135551277215583</v>
      </c>
      <c r="E21" s="166">
        <v>0.0765640110182913</v>
      </c>
      <c r="J21" s="165" t="s">
        <v>309</v>
      </c>
      <c r="K21" s="166">
        <f t="shared" si="0"/>
        <v>0</v>
      </c>
      <c r="L21" s="166">
        <f t="shared" si="1"/>
        <v>-0.135551277215583</v>
      </c>
    </row>
    <row r="22" spans="1:12" ht="14">
      <c r="A22" s="165" t="s">
        <v>310</v>
      </c>
      <c r="B22" s="166">
        <v>0.213340602183588</v>
      </c>
      <c r="C22" s="166">
        <v>0.150675249448614</v>
      </c>
      <c r="D22" s="166">
        <v>0.257466716321339</v>
      </c>
      <c r="E22" s="166">
        <v>0.127913055028676</v>
      </c>
      <c r="J22" s="165" t="s">
        <v>310</v>
      </c>
      <c r="K22" s="166">
        <f t="shared" si="0"/>
        <v>0.213340602183588</v>
      </c>
      <c r="L22" s="166">
        <f t="shared" si="1"/>
        <v>0.257466716321339</v>
      </c>
    </row>
    <row r="23" spans="1:12" ht="14">
      <c r="A23" s="165" t="s">
        <v>317</v>
      </c>
      <c r="B23" s="166"/>
      <c r="C23" s="166"/>
      <c r="D23" s="166">
        <v>-1.73702966384025</v>
      </c>
      <c r="E23" s="166">
        <v>0.820968819356718</v>
      </c>
      <c r="J23" s="165" t="s">
        <v>317</v>
      </c>
      <c r="K23" s="166">
        <f t="shared" si="0"/>
        <v>0</v>
      </c>
      <c r="L23" s="166">
        <f t="shared" si="1"/>
        <v>-1.73702966384025</v>
      </c>
    </row>
    <row r="24" spans="1:12" ht="14">
      <c r="A24" s="165" t="s">
        <v>318</v>
      </c>
      <c r="B24" s="166">
        <v>-0.478147710677719</v>
      </c>
      <c r="C24" s="166">
        <v>0.267662459144661</v>
      </c>
      <c r="D24" s="166">
        <v>-0.478169630071286</v>
      </c>
      <c r="E24" s="166">
        <v>0.233063666295874</v>
      </c>
      <c r="J24" s="165" t="s">
        <v>318</v>
      </c>
      <c r="K24" s="166">
        <f t="shared" si="0"/>
        <v>-0.478147710677719</v>
      </c>
      <c r="L24" s="166">
        <f t="shared" si="1"/>
        <v>-0.478169630071286</v>
      </c>
    </row>
    <row r="25" spans="1:12" ht="14">
      <c r="A25" s="165" t="s">
        <v>319</v>
      </c>
      <c r="B25" s="166">
        <v>-0.402603338475002</v>
      </c>
      <c r="C25" s="166">
        <v>0.233202454816694</v>
      </c>
      <c r="D25" s="166"/>
      <c r="E25" s="166"/>
      <c r="J25" s="165" t="s">
        <v>319</v>
      </c>
      <c r="K25" s="166">
        <f t="shared" si="0"/>
        <v>-0.402603338475002</v>
      </c>
      <c r="L25" s="166">
        <f t="shared" si="1"/>
        <v>0</v>
      </c>
    </row>
    <row r="26" spans="1:12" ht="14">
      <c r="A26" s="165" t="s">
        <v>316</v>
      </c>
      <c r="B26" s="166">
        <v>-0.0562332981873486</v>
      </c>
      <c r="C26" s="166">
        <v>0.0407518997852008</v>
      </c>
      <c r="D26" s="166"/>
      <c r="E26" s="166"/>
      <c r="J26" s="165" t="s">
        <v>316</v>
      </c>
      <c r="K26" s="166">
        <f t="shared" si="0"/>
        <v>-0.0562332981873486</v>
      </c>
      <c r="L26" s="166">
        <f t="shared" si="1"/>
        <v>0</v>
      </c>
    </row>
    <row r="27" spans="1:12" ht="14">
      <c r="A27" s="165" t="s">
        <v>329</v>
      </c>
      <c r="B27" s="166"/>
      <c r="C27" s="166"/>
      <c r="D27" s="166"/>
      <c r="E27" s="166"/>
      <c r="J27" s="165" t="s">
        <v>329</v>
      </c>
      <c r="K27" s="166">
        <f t="shared" si="0"/>
        <v>0</v>
      </c>
      <c r="L27" s="166">
        <f t="shared" si="1"/>
        <v>0</v>
      </c>
    </row>
    <row r="28" spans="1:12" ht="14">
      <c r="A28" s="165" t="s">
        <v>322</v>
      </c>
      <c r="B28" s="166">
        <v>-0.0938629208916938</v>
      </c>
      <c r="C28" s="166">
        <v>0.0419169136527476</v>
      </c>
      <c r="D28" s="166">
        <v>-0.136343624033483</v>
      </c>
      <c r="E28" s="166">
        <v>0.0333992221211241</v>
      </c>
      <c r="J28" s="165" t="s">
        <v>322</v>
      </c>
      <c r="K28" s="166">
        <f t="shared" si="0"/>
        <v>-0.0938629208916938</v>
      </c>
      <c r="L28" s="166">
        <f t="shared" si="1"/>
        <v>-0.136343624033483</v>
      </c>
    </row>
    <row r="29" spans="1:12" ht="14">
      <c r="A29" s="165" t="s">
        <v>323</v>
      </c>
      <c r="B29" s="166"/>
      <c r="C29" s="166"/>
      <c r="D29" s="166"/>
      <c r="E29" s="166"/>
      <c r="J29" s="165" t="s">
        <v>323</v>
      </c>
      <c r="K29" s="166">
        <f t="shared" si="0"/>
        <v>0</v>
      </c>
      <c r="L29" s="166">
        <f t="shared" si="1"/>
        <v>0</v>
      </c>
    </row>
    <row r="30" spans="1:12" ht="14">
      <c r="A30" s="165" t="s">
        <v>324</v>
      </c>
      <c r="B30" s="166"/>
      <c r="C30" s="166"/>
      <c r="D30" s="166">
        <v>-0.174000980708496</v>
      </c>
      <c r="E30" s="166">
        <v>0.0436573612915026</v>
      </c>
      <c r="J30" s="165" t="s">
        <v>324</v>
      </c>
      <c r="K30" s="166">
        <f t="shared" si="0"/>
        <v>0</v>
      </c>
      <c r="L30" s="166">
        <f t="shared" si="1"/>
        <v>-0.174000980708496</v>
      </c>
    </row>
    <row r="31" spans="1:12" ht="14">
      <c r="A31" s="165" t="s">
        <v>313</v>
      </c>
      <c r="B31" s="166"/>
      <c r="C31" s="166"/>
      <c r="D31" s="166"/>
      <c r="E31" s="166"/>
      <c r="J31" s="165" t="s">
        <v>313</v>
      </c>
      <c r="K31" s="166">
        <f t="shared" si="0"/>
        <v>0</v>
      </c>
      <c r="L31" s="166">
        <f t="shared" si="1"/>
        <v>0</v>
      </c>
    </row>
    <row r="32" spans="1:12" ht="14">
      <c r="A32" s="165" t="s">
        <v>312</v>
      </c>
      <c r="B32" s="166"/>
      <c r="C32" s="166"/>
      <c r="D32" s="166">
        <v>-0.139243136180963</v>
      </c>
      <c r="E32" s="166">
        <v>0.072003712317535</v>
      </c>
      <c r="J32" s="165" t="s">
        <v>312</v>
      </c>
      <c r="K32" s="166">
        <f t="shared" si="0"/>
        <v>0</v>
      </c>
      <c r="L32" s="166">
        <f t="shared" si="1"/>
        <v>-0.139243136180963</v>
      </c>
    </row>
    <row r="33" spans="1:12" ht="14">
      <c r="A33" s="165" t="s">
        <v>314</v>
      </c>
      <c r="B33" s="166"/>
      <c r="C33" s="166"/>
      <c r="D33" s="166"/>
      <c r="E33" s="166"/>
      <c r="J33" s="165" t="s">
        <v>314</v>
      </c>
      <c r="K33" s="166">
        <f t="shared" si="0"/>
        <v>0</v>
      </c>
      <c r="L33" s="166">
        <f t="shared" si="1"/>
        <v>0</v>
      </c>
    </row>
    <row r="34" spans="1:12" ht="14">
      <c r="A34" s="165" t="s">
        <v>315</v>
      </c>
      <c r="B34" s="166"/>
      <c r="C34" s="166"/>
      <c r="D34" s="166"/>
      <c r="E34" s="166"/>
      <c r="J34" s="165" t="s">
        <v>315</v>
      </c>
      <c r="K34" s="166">
        <f t="shared" si="0"/>
        <v>0</v>
      </c>
      <c r="L34" s="166">
        <f t="shared" si="1"/>
        <v>0</v>
      </c>
    </row>
    <row r="35" spans="1:12" ht="14">
      <c r="A35" s="165" t="s">
        <v>320</v>
      </c>
      <c r="B35" s="166"/>
      <c r="C35" s="166"/>
      <c r="D35" s="166"/>
      <c r="E35" s="166"/>
      <c r="J35" s="165" t="s">
        <v>320</v>
      </c>
      <c r="K35" s="166">
        <f t="shared" si="0"/>
        <v>0</v>
      </c>
      <c r="L35" s="166">
        <f t="shared" si="1"/>
        <v>0</v>
      </c>
    </row>
    <row r="36" spans="1:12" ht="14">
      <c r="A36" s="165" t="s">
        <v>321</v>
      </c>
      <c r="B36" s="166"/>
      <c r="C36" s="166"/>
      <c r="D36" s="166"/>
      <c r="E36" s="166"/>
      <c r="J36" s="165" t="s">
        <v>321</v>
      </c>
      <c r="K36" s="166">
        <f t="shared" si="0"/>
        <v>0</v>
      </c>
      <c r="L36" s="166">
        <f t="shared" si="1"/>
        <v>0</v>
      </c>
    </row>
    <row r="37" spans="1:12" ht="14">
      <c r="A37" s="165" t="s">
        <v>332</v>
      </c>
      <c r="B37" s="166"/>
      <c r="C37" s="166"/>
      <c r="D37" s="166"/>
      <c r="E37" s="166"/>
      <c r="J37" s="165" t="s">
        <v>332</v>
      </c>
      <c r="K37" s="166">
        <f t="shared" si="0"/>
        <v>0</v>
      </c>
      <c r="L37" s="166">
        <f t="shared" si="1"/>
        <v>0</v>
      </c>
    </row>
    <row r="38" spans="1:12" ht="14">
      <c r="A38" s="165" t="s">
        <v>292</v>
      </c>
      <c r="B38" s="166"/>
      <c r="C38" s="166"/>
      <c r="D38" s="166">
        <v>-0.86706192503483</v>
      </c>
      <c r="E38" s="166">
        <v>0.310478017450372</v>
      </c>
      <c r="J38" s="165" t="s">
        <v>292</v>
      </c>
      <c r="K38" s="166">
        <f t="shared" si="0"/>
        <v>0</v>
      </c>
      <c r="L38" s="166">
        <f t="shared" si="1"/>
        <v>-0.86706192503483</v>
      </c>
    </row>
    <row r="39" spans="1:12" ht="14">
      <c r="A39" s="165" t="s">
        <v>263</v>
      </c>
      <c r="B39" s="166"/>
      <c r="C39" s="166"/>
      <c r="D39" s="166">
        <v>3.25792328529838</v>
      </c>
      <c r="E39" s="166">
        <v>1.13517008359869</v>
      </c>
      <c r="J39" s="165" t="s">
        <v>263</v>
      </c>
      <c r="K39" s="166">
        <f t="shared" si="0"/>
        <v>0</v>
      </c>
      <c r="L39" s="166">
        <f t="shared" si="1"/>
        <v>3.25792328529838</v>
      </c>
    </row>
    <row r="40" spans="1:12" ht="14">
      <c r="A40" s="165" t="s">
        <v>267</v>
      </c>
      <c r="B40" s="166"/>
      <c r="C40" s="166"/>
      <c r="D40" s="166">
        <v>2.1114095930569</v>
      </c>
      <c r="E40" s="166">
        <v>0.558715551403246</v>
      </c>
      <c r="J40" s="165" t="s">
        <v>267</v>
      </c>
      <c r="K40" s="166">
        <f t="shared" si="0"/>
        <v>0</v>
      </c>
      <c r="L40" s="166">
        <f t="shared" si="1"/>
        <v>2.1114095930569</v>
      </c>
    </row>
    <row r="41" spans="1:12" ht="14">
      <c r="A41" s="165" t="s">
        <v>271</v>
      </c>
      <c r="B41" s="166"/>
      <c r="C41" s="166"/>
      <c r="D41" s="166"/>
      <c r="E41" s="166"/>
      <c r="J41" s="165" t="s">
        <v>271</v>
      </c>
      <c r="K41" s="166">
        <f t="shared" si="0"/>
        <v>0</v>
      </c>
      <c r="L41" s="166">
        <f t="shared" si="1"/>
        <v>0</v>
      </c>
    </row>
    <row r="42" spans="1:12" ht="14">
      <c r="A42" s="165" t="s">
        <v>291</v>
      </c>
      <c r="B42" s="166">
        <v>-1.47639476214593</v>
      </c>
      <c r="C42" s="166">
        <v>0.781128643780588</v>
      </c>
      <c r="D42" s="166"/>
      <c r="E42" s="166"/>
      <c r="J42" s="165" t="s">
        <v>291</v>
      </c>
      <c r="K42" s="166">
        <f t="shared" si="0"/>
        <v>-1.47639476214593</v>
      </c>
      <c r="L42" s="166">
        <f t="shared" si="1"/>
        <v>0</v>
      </c>
    </row>
    <row r="43" spans="1:12" ht="14">
      <c r="A43" s="165" t="s">
        <v>275</v>
      </c>
      <c r="B43" s="166"/>
      <c r="C43" s="166"/>
      <c r="D43" s="166">
        <v>3.60302169503861</v>
      </c>
      <c r="E43" s="166">
        <v>1.65892693992174</v>
      </c>
      <c r="J43" s="165" t="s">
        <v>275</v>
      </c>
      <c r="K43" s="166">
        <f t="shared" si="0"/>
        <v>0</v>
      </c>
      <c r="L43" s="166">
        <f t="shared" si="1"/>
        <v>3.60302169503861</v>
      </c>
    </row>
    <row r="44" spans="1:12" ht="14">
      <c r="A44" s="165" t="s">
        <v>279</v>
      </c>
      <c r="B44" s="166"/>
      <c r="C44" s="166"/>
      <c r="D44" s="166"/>
      <c r="E44" s="166"/>
      <c r="J44" s="165" t="s">
        <v>279</v>
      </c>
      <c r="K44" s="166">
        <f t="shared" si="0"/>
        <v>0</v>
      </c>
      <c r="L44" s="166">
        <f t="shared" si="1"/>
        <v>0</v>
      </c>
    </row>
    <row r="45" spans="1:12" ht="14">
      <c r="A45" s="165" t="s">
        <v>282</v>
      </c>
      <c r="B45" s="166">
        <v>3.26869586904954</v>
      </c>
      <c r="C45" s="166">
        <v>1.38145763353447</v>
      </c>
      <c r="D45" s="166"/>
      <c r="E45" s="166"/>
      <c r="J45" s="165" t="s">
        <v>282</v>
      </c>
      <c r="K45" s="166">
        <f t="shared" si="0"/>
        <v>3.26869586904954</v>
      </c>
      <c r="L45" s="166">
        <f t="shared" si="1"/>
        <v>0</v>
      </c>
    </row>
    <row r="46" spans="1:12" ht="14">
      <c r="A46" s="165" t="s">
        <v>285</v>
      </c>
      <c r="B46" s="166"/>
      <c r="C46" s="166"/>
      <c r="D46" s="166">
        <v>-0.940075834938411</v>
      </c>
      <c r="E46" s="166">
        <v>0.183821166899188</v>
      </c>
      <c r="J46" s="165" t="s">
        <v>285</v>
      </c>
      <c r="K46" s="166">
        <f t="shared" si="0"/>
        <v>0</v>
      </c>
      <c r="L46" s="166">
        <f t="shared" si="1"/>
        <v>-0.940075834938411</v>
      </c>
    </row>
    <row r="47" spans="1:12" ht="14">
      <c r="A47" s="165" t="s">
        <v>288</v>
      </c>
      <c r="B47" s="166">
        <v>3.21588923771338</v>
      </c>
      <c r="C47" s="166">
        <v>1.00059310615815</v>
      </c>
      <c r="D47" s="166"/>
      <c r="E47" s="166"/>
      <c r="J47" s="165" t="s">
        <v>288</v>
      </c>
      <c r="K47" s="166">
        <f t="shared" si="0"/>
        <v>3.21588923771338</v>
      </c>
      <c r="L47" s="166">
        <f t="shared" si="1"/>
        <v>0</v>
      </c>
    </row>
    <row r="48" spans="1:12" ht="14">
      <c r="A48" s="165" t="s">
        <v>289</v>
      </c>
      <c r="B48" s="166"/>
      <c r="C48" s="166"/>
      <c r="D48" s="166"/>
      <c r="E48" s="166"/>
      <c r="J48" s="165" t="s">
        <v>289</v>
      </c>
      <c r="K48" s="166">
        <f t="shared" si="0"/>
        <v>0</v>
      </c>
      <c r="L48" s="166">
        <f t="shared" si="1"/>
        <v>0</v>
      </c>
    </row>
    <row r="49" spans="1:12" ht="14">
      <c r="A49" s="165" t="s">
        <v>290</v>
      </c>
      <c r="B49" s="166"/>
      <c r="C49" s="166"/>
      <c r="D49" s="166"/>
      <c r="E49" s="166"/>
      <c r="J49" s="165" t="s">
        <v>290</v>
      </c>
      <c r="K49" s="166">
        <f t="shared" si="0"/>
        <v>0</v>
      </c>
      <c r="L49" s="166">
        <f t="shared" si="1"/>
        <v>0</v>
      </c>
    </row>
    <row r="50" spans="1:12" ht="14">
      <c r="A50" s="165" t="s">
        <v>352</v>
      </c>
      <c r="B50" s="166">
        <v>0.0722534113415577</v>
      </c>
      <c r="C50" s="166">
        <v>0.07241712103239</v>
      </c>
      <c r="D50" s="166"/>
      <c r="E50" s="166"/>
      <c r="J50" s="90" t="s">
        <v>353</v>
      </c>
      <c r="K50" s="27"/>
      <c r="L50" s="27"/>
    </row>
    <row r="51" spans="1:12" ht="14">
      <c r="A51" s="165" t="s">
        <v>354</v>
      </c>
      <c r="B51" s="166">
        <v>0.102762912580678</v>
      </c>
      <c r="C51" s="166">
        <v>0.0473453090236256</v>
      </c>
      <c r="D51" s="166"/>
      <c r="E51" s="166"/>
      <c r="J51" s="27" t="s">
        <v>355</v>
      </c>
      <c r="K51" s="89">
        <f>B61</f>
        <v>0.634122331922635</v>
      </c>
      <c r="L51" s="89">
        <f>D61</f>
        <v>1.09358976697958</v>
      </c>
    </row>
    <row r="52" spans="1:12" ht="14">
      <c r="A52" s="165" t="s">
        <v>356</v>
      </c>
      <c r="B52" s="166">
        <v>0.0460884994632749</v>
      </c>
      <c r="C52" s="166">
        <v>0.0584997385236321</v>
      </c>
      <c r="D52" s="166"/>
      <c r="E52" s="166"/>
      <c r="J52" s="27" t="s">
        <v>352</v>
      </c>
      <c r="K52" s="89">
        <f t="shared" si="2" ref="K52:K62">$K$51+B50</f>
        <v>0.7063757432641927</v>
      </c>
      <c r="L52" s="89">
        <f t="shared" si="3" ref="L52:L62">$L$51+D50</f>
        <v>1.09358976697958</v>
      </c>
    </row>
    <row r="53" spans="1:12" ht="14">
      <c r="A53" s="165" t="s">
        <v>357</v>
      </c>
      <c r="B53" s="166">
        <v>-0.037896703380877</v>
      </c>
      <c r="C53" s="166">
        <v>0.0715736722857964</v>
      </c>
      <c r="D53" s="166"/>
      <c r="E53" s="166"/>
      <c r="J53" s="27" t="s">
        <v>354</v>
      </c>
      <c r="K53" s="89">
        <f t="shared" si="2"/>
        <v>0.736885244503313</v>
      </c>
      <c r="L53" s="89">
        <f t="shared" si="3"/>
        <v>1.09358976697958</v>
      </c>
    </row>
    <row r="54" spans="1:12" ht="14">
      <c r="A54" s="165" t="s">
        <v>358</v>
      </c>
      <c r="B54" s="166">
        <v>-0.00850598971352351</v>
      </c>
      <c r="C54" s="166">
        <v>0.0454917685962345</v>
      </c>
      <c r="D54" s="166"/>
      <c r="E54" s="166"/>
      <c r="J54" s="27" t="s">
        <v>356</v>
      </c>
      <c r="K54" s="89">
        <f t="shared" si="2"/>
        <v>0.6802108313859099</v>
      </c>
      <c r="L54" s="89">
        <f t="shared" si="3"/>
        <v>1.09358976697958</v>
      </c>
    </row>
    <row r="55" spans="1:12" ht="14">
      <c r="A55" s="165" t="s">
        <v>359</v>
      </c>
      <c r="B55" s="166">
        <v>0.132775914734059</v>
      </c>
      <c r="C55" s="166">
        <v>0.0489236385383675</v>
      </c>
      <c r="D55" s="166"/>
      <c r="E55" s="166"/>
      <c r="J55" s="27" t="s">
        <v>357</v>
      </c>
      <c r="K55" s="89">
        <f t="shared" si="2"/>
        <v>0.596225628541758</v>
      </c>
      <c r="L55" s="89">
        <f t="shared" si="3"/>
        <v>1.09358976697958</v>
      </c>
    </row>
    <row r="56" spans="1:12" ht="14">
      <c r="A56" s="165" t="s">
        <v>360</v>
      </c>
      <c r="B56" s="166">
        <v>-0.08015370741216</v>
      </c>
      <c r="C56" s="166">
        <v>0.0549775627295294</v>
      </c>
      <c r="D56" s="166"/>
      <c r="E56" s="166"/>
      <c r="J56" s="27" t="s">
        <v>358</v>
      </c>
      <c r="K56" s="89">
        <f t="shared" si="2"/>
        <v>0.6256163422091114</v>
      </c>
      <c r="L56" s="89">
        <f t="shared" si="3"/>
        <v>1.09358976697958</v>
      </c>
    </row>
    <row r="57" spans="1:12" ht="14">
      <c r="A57" s="165" t="s">
        <v>361</v>
      </c>
      <c r="B57" s="166">
        <v>0.0654641609775333</v>
      </c>
      <c r="C57" s="166">
        <v>0.0494840850601595</v>
      </c>
      <c r="D57" s="166"/>
      <c r="E57" s="166"/>
      <c r="J57" s="27" t="s">
        <v>359</v>
      </c>
      <c r="K57" s="89">
        <f t="shared" si="2"/>
        <v>0.766898246656694</v>
      </c>
      <c r="L57" s="89">
        <f t="shared" si="3"/>
        <v>1.09358976697958</v>
      </c>
    </row>
    <row r="58" spans="1:12" ht="14">
      <c r="A58" s="165" t="s">
        <v>362</v>
      </c>
      <c r="B58" s="166">
        <v>0.0686617167581685</v>
      </c>
      <c r="C58" s="166">
        <v>0.0316379786284775</v>
      </c>
      <c r="D58" s="166"/>
      <c r="E58" s="166"/>
      <c r="J58" s="27" t="s">
        <v>360</v>
      </c>
      <c r="K58" s="89">
        <f t="shared" si="2"/>
        <v>0.553968624510475</v>
      </c>
      <c r="L58" s="89">
        <f t="shared" si="3"/>
        <v>1.09358976697958</v>
      </c>
    </row>
    <row r="59" spans="1:12" ht="14">
      <c r="A59" s="165" t="s">
        <v>363</v>
      </c>
      <c r="B59" s="166">
        <v>0.0592295430223351</v>
      </c>
      <c r="C59" s="166">
        <v>0.0462873438196821</v>
      </c>
      <c r="D59" s="166"/>
      <c r="E59" s="166"/>
      <c r="J59" s="27" t="s">
        <v>361</v>
      </c>
      <c r="K59" s="89">
        <f t="shared" si="2"/>
        <v>0.6995864929001683</v>
      </c>
      <c r="L59" s="89">
        <f t="shared" si="3"/>
        <v>1.09358976697958</v>
      </c>
    </row>
    <row r="60" spans="1:12" ht="14">
      <c r="A60" s="165" t="s">
        <v>364</v>
      </c>
      <c r="B60" s="166">
        <v>-0.227421347718231</v>
      </c>
      <c r="C60" s="166">
        <v>0.135171911726974</v>
      </c>
      <c r="D60" s="166"/>
      <c r="E60" s="166"/>
      <c r="J60" s="27" t="s">
        <v>362</v>
      </c>
      <c r="K60" s="89">
        <f t="shared" si="2"/>
        <v>0.7027840486808035</v>
      </c>
      <c r="L60" s="89">
        <f t="shared" si="3"/>
        <v>1.09358976697958</v>
      </c>
    </row>
    <row r="61" spans="1:12" ht="14">
      <c r="A61" s="165" t="s">
        <v>365</v>
      </c>
      <c r="B61" s="166">
        <v>0.634122331922635</v>
      </c>
      <c r="C61" s="166">
        <v>0.261072430265969</v>
      </c>
      <c r="D61" s="166">
        <v>1.09358976697958</v>
      </c>
      <c r="E61" s="166">
        <v>0.0630137454587187</v>
      </c>
      <c r="J61" s="27" t="s">
        <v>363</v>
      </c>
      <c r="K61" s="89">
        <f t="shared" si="2"/>
        <v>0.6933518749449701</v>
      </c>
      <c r="L61" s="89">
        <f t="shared" si="3"/>
        <v>1.09358976697958</v>
      </c>
    </row>
    <row r="62" spans="1:12" ht="14">
      <c r="A62" s="165" t="s">
        <v>342</v>
      </c>
      <c r="B62" s="166" t="s">
        <v>342</v>
      </c>
      <c r="C62" s="166" t="s">
        <v>342</v>
      </c>
      <c r="D62" s="166" t="s">
        <v>342</v>
      </c>
      <c r="E62" s="166" t="s">
        <v>342</v>
      </c>
      <c r="J62" s="27" t="s">
        <v>364</v>
      </c>
      <c r="K62" s="89">
        <f t="shared" si="2"/>
        <v>0.40670098420440404</v>
      </c>
      <c r="L62" s="89">
        <f t="shared" si="3"/>
        <v>1.09358976697958</v>
      </c>
    </row>
    <row r="63" spans="1:5" ht="14">
      <c r="A63" s="165" t="s">
        <v>367</v>
      </c>
      <c r="B63" s="166" t="s">
        <v>368</v>
      </c>
      <c r="C63" s="166" t="s">
        <v>342</v>
      </c>
      <c r="D63" s="166" t="s">
        <v>368</v>
      </c>
      <c r="E63" s="166" t="s">
        <v>342</v>
      </c>
    </row>
    <row r="64" spans="1:5" ht="14">
      <c r="A64" s="284" t="s">
        <v>369</v>
      </c>
      <c r="B64" s="285">
        <v>0.461795921131946</v>
      </c>
      <c r="C64" s="285"/>
      <c r="D64" s="285">
        <v>0.453593500480514</v>
      </c>
      <c r="E64" s="285" t="s">
        <v>342</v>
      </c>
    </row>
    <row r="65" spans="1:1" ht="14">
      <c r="A65" s="165" t="s">
        <v>370</v>
      </c>
    </row>
    <row r="66" spans="1:1" ht="14">
      <c r="A66" s="165" t="s">
        <v>371</v>
      </c>
    </row>
  </sheetData>
  <pageMargins left="0.75" right="0.75" top="1" bottom="1" header="0.5" footer="0.5"/>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E1F12EA-EDCB-443C-8DBD-40F3978D2685}">
  <dimension ref="A1:AD66"/>
  <sheetViews>
    <sheetView workbookViewId="0" topLeftCell="A1">
      <selection pane="topLeft" activeCell="F49" sqref="F49"/>
    </sheetView>
  </sheetViews>
  <sheetFormatPr defaultColWidth="8.83428571428571" defaultRowHeight="15"/>
  <cols>
    <col min="1" max="1" width="11.2857142857143" bestFit="1" customWidth="1"/>
    <col min="2" max="2" width="10.8571428571429" bestFit="1" customWidth="1"/>
    <col min="4" max="4" width="14.5714285714286" bestFit="1" customWidth="1"/>
    <col min="18" max="18" width="20" bestFit="1" customWidth="1"/>
  </cols>
  <sheetData>
    <row r="1" spans="1:30" ht="15">
      <c r="A1" s="93"/>
      <c r="B1" s="94"/>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row>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SUM(E11:E53)+$B55</f>
        <v>0.8047033426558647</v>
      </c>
      <c r="F6" s="101">
        <f>SUM(F11:F53)+$B56</f>
        <v>0.783784233196072</v>
      </c>
      <c r="G6" s="101">
        <f>SUM(G11:G53)+$B57</f>
        <v>0.7941680768977228</v>
      </c>
      <c r="H6" s="101">
        <f>SUM(H11:H53)+$B58</f>
        <v>0.7204724359969172</v>
      </c>
      <c r="I6" s="101">
        <f>SUM(I11:I53)+$B59</f>
        <v>0.8004987755218846</v>
      </c>
      <c r="J6" s="101">
        <f>SUM(J11:J53)+$B60</f>
        <v>0.6880166441919111</v>
      </c>
      <c r="K6" s="101">
        <f>SUM(K11:K53)+$B61</f>
        <v>0.7761177524891378</v>
      </c>
      <c r="L6" s="101">
        <f>SUM(L11:L53)+$B62</f>
        <v>0.7278798432976388</v>
      </c>
      <c r="M6" s="101">
        <f>SUM(M11:M53)+$B63</f>
        <v>0.7713241200469022</v>
      </c>
      <c r="N6" s="101">
        <f>SUM(N11:N53)+$B64</f>
        <v>0.7725030463892049</v>
      </c>
      <c r="O6" s="101">
        <f>SUM(O11:O53)+$B65</f>
        <v>0.8343063933296466</v>
      </c>
      <c r="P6" s="101">
        <f>SUM(P11:P53)+$B66</f>
        <v>0.7333134766296665</v>
      </c>
      <c r="Q6" s="93"/>
      <c r="R6" s="100" t="s">
        <v>388</v>
      </c>
      <c r="S6" s="101">
        <f>SUM(S11:S53)+$B55</f>
        <v>0.9558877119999989</v>
      </c>
      <c r="T6" s="101">
        <f>SUM(T11:T53)+$B56</f>
        <v>0.6871345601818181</v>
      </c>
      <c r="U6" s="101">
        <f>SUM(U11:U53)+$B57</f>
        <v>0.6748180885925931</v>
      </c>
      <c r="V6" s="101">
        <f>SUM(V11:V53)+$B58</f>
        <v>0.7133240540000001</v>
      </c>
      <c r="W6" s="101">
        <f>SUM(W11:W53)+$B59</f>
        <v>0.7418730461690144</v>
      </c>
      <c r="X6" s="101">
        <f>SUM(X11:X53)+$B60</f>
        <v>0.5872403109999991</v>
      </c>
      <c r="Y6" s="101">
        <f>SUM(Y11:Y53)+$B61</f>
        <v>0.5420479459999998</v>
      </c>
      <c r="Z6" s="101">
        <f>SUM(Z11:Z53)+$B62</f>
        <v>0.7581903391428568</v>
      </c>
      <c r="AA6" s="101">
        <f>SUM(AA11:AA53)+$B63</f>
        <v>0.5249373869999998</v>
      </c>
      <c r="AB6" s="101">
        <f>SUM(AB11:AB53)+$B64</f>
        <v>0.7954177280000003</v>
      </c>
      <c r="AC6" s="101">
        <f>SUM(AC11:AC53)+$B65</f>
        <v>0.8592272538571426</v>
      </c>
      <c r="AD6" s="101">
        <f>SUM(AD11:AD53)+$B66</f>
        <v>0.5029360299999999</v>
      </c>
    </row>
    <row r="7" spans="1:30" ht="64" customHeight="1">
      <c r="A7" s="93"/>
      <c r="B7" s="94"/>
      <c r="C7" s="93"/>
      <c r="D7" s="100" t="s">
        <v>389</v>
      </c>
      <c r="E7" s="96">
        <f>E6-Transpose_Avg_q2er_dw!B4</f>
        <v>0.01448633594281279</v>
      </c>
      <c r="F7" s="96">
        <f>F6-Transpose_Avg_q2er_dw!C4</f>
        <v>-0.015034335144934907</v>
      </c>
      <c r="G7" s="96">
        <f>G6-Transpose_Avg_q2er_dw!D4</f>
        <v>-0.014700438144764183</v>
      </c>
      <c r="H7" s="96">
        <f>H6-Transpose_Avg_q2er_dw!E4</f>
        <v>-0.034054811742102786</v>
      </c>
      <c r="I7" s="96">
        <f>I6-Transpose_Avg_q2er_dw!F4</f>
        <v>-0.01881506006233835</v>
      </c>
      <c r="J7" s="96">
        <f>J6-Transpose_Avg_q2er_dw!G4</f>
        <v>-0.049305093208227846</v>
      </c>
      <c r="K7" s="96">
        <f>K6-Transpose_Avg_q2er_dw!H4</f>
        <v>-0.07459135200286116</v>
      </c>
      <c r="L7" s="96">
        <f>L6-Transpose_Avg_q2er_dw!I4</f>
        <v>-0.02986299741927123</v>
      </c>
      <c r="M7" s="96">
        <f>M6-Transpose_Avg_q2er_dw!J4</f>
        <v>-0.05173000650632176</v>
      </c>
      <c r="N7" s="96">
        <f>N6-Transpose_Avg_q2er_dw!K4</f>
        <v>-0.004058500203945159</v>
      </c>
      <c r="O7" s="96">
        <f>O6-Transpose_Avg_q2er_dw!L4</f>
        <v>0.011302187065077574</v>
      </c>
      <c r="P7" s="96">
        <f>P6-Transpose_Avg_q2er_dw!M4</f>
        <v>-0.024507503405110542</v>
      </c>
      <c r="Q7" s="93"/>
      <c r="R7" s="98" t="s">
        <v>390</v>
      </c>
      <c r="S7" s="96">
        <f t="shared" si="0" ref="S7:AD7">S6-E6</f>
        <v>0.15118436934413415</v>
      </c>
      <c r="T7" s="96">
        <f t="shared" si="0"/>
        <v>-0.09664967301425398</v>
      </c>
      <c r="U7" s="96">
        <f t="shared" si="0"/>
        <v>-0.11934998830512977</v>
      </c>
      <c r="V7" s="96">
        <f t="shared" si="0"/>
        <v>-0.007148381996917141</v>
      </c>
      <c r="W7" s="96">
        <f t="shared" si="0"/>
        <v>-0.05862572935287025</v>
      </c>
      <c r="X7" s="96">
        <f t="shared" si="0"/>
        <v>-0.10077633319191204</v>
      </c>
      <c r="Y7" s="96">
        <f t="shared" si="0"/>
        <v>-0.234069806489138</v>
      </c>
      <c r="Z7" s="96">
        <f t="shared" si="0"/>
        <v>0.030310495845218055</v>
      </c>
      <c r="AA7" s="96">
        <f t="shared" si="0"/>
        <v>-0.2463867330469024</v>
      </c>
      <c r="AB7" s="96">
        <f t="shared" si="0"/>
        <v>0.022914681610795462</v>
      </c>
      <c r="AC7" s="96">
        <f t="shared" si="0"/>
        <v>0.02492086052749598</v>
      </c>
      <c r="AD7" s="96">
        <f t="shared" si="0"/>
        <v>-0.23037744662966664</v>
      </c>
    </row>
    <row r="8" spans="1:30" ht="48">
      <c r="A8" s="287" t="s">
        <v>342</v>
      </c>
      <c r="B8" s="288" t="s">
        <v>114</v>
      </c>
      <c r="C8" s="93"/>
      <c r="D8" s="98" t="s">
        <v>391</v>
      </c>
      <c r="E8" s="99">
        <f>SQRT((E7^2+F7^2+G7^2+H7^2+I7^2+J7^2+K7^2+L7^2+M7^2+N7^2+O7^2+P7^2)/12)</f>
        <v>0.034728959468637216</v>
      </c>
      <c r="F8" s="93"/>
      <c r="G8" s="93"/>
      <c r="H8" s="93"/>
      <c r="I8" s="93"/>
      <c r="J8" s="93"/>
      <c r="K8" s="93"/>
      <c r="L8" s="93"/>
      <c r="M8" s="93"/>
      <c r="N8" s="93"/>
      <c r="O8" s="93"/>
      <c r="P8" s="93"/>
      <c r="Q8" s="93"/>
      <c r="R8" s="98" t="s">
        <v>392</v>
      </c>
      <c r="S8" s="97">
        <f>S6/Transpose_Avg_q2er_dw!P4</f>
        <v>1.5577429380740715</v>
      </c>
      <c r="T8" s="97">
        <f>T6/Transpose_Avg_q2er_dw!Q4</f>
        <v>0.9752877628387089</v>
      </c>
      <c r="U8" s="97">
        <f>U6/Transpose_Avg_q2er_dw!R4</f>
        <v>0.9110044196000003</v>
      </c>
      <c r="V8" s="97">
        <f>V6/Transpose_Avg_q2er_dw!S4</f>
        <v>1.019034362857143</v>
      </c>
      <c r="W8" s="97">
        <f>W6/Transpose_Avg_q2er_dw!T4</f>
        <v>0.877883104633334</v>
      </c>
      <c r="X8" s="97">
        <f>X6/Transpose_Avg_q2er_dw!U4</f>
        <v>0.9075532079090891</v>
      </c>
      <c r="Y8" s="97">
        <f>Y6/Transpose_Avg_q2er_dw!V4</f>
        <v>0.6775599324999998</v>
      </c>
      <c r="Z8" s="97">
        <f>Z6/Transpose_Avg_q2er_dw!W4</f>
        <v>1.1173331313684198</v>
      </c>
      <c r="AA8" s="97">
        <f>AA6/Transpose_Avg_q2er_dw!X4</f>
        <v>0.6561717337499997</v>
      </c>
      <c r="AB8" s="97">
        <f>AB6/Transpose_Avg_q2er_dw!Y4</f>
        <v>0.9942721600000004</v>
      </c>
      <c r="AC8" s="97">
        <f>AC6/Transpose_Avg_q2er_dw!Z4</f>
        <v>1.0024317961666667</v>
      </c>
      <c r="AD8" s="97">
        <f>AD6/Transpose_Avg_q2er_dw!AA4</f>
        <v>0.6286700374999998</v>
      </c>
    </row>
    <row r="9" spans="1:30" ht="15">
      <c r="A9" s="27" t="s">
        <v>347</v>
      </c>
      <c r="B9" s="95"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7" t="s">
        <v>342</v>
      </c>
      <c r="B10" s="289" t="s">
        <v>342</v>
      </c>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row>
    <row r="11" spans="1:30" ht="15">
      <c r="A11" s="27" t="s">
        <v>236</v>
      </c>
      <c r="B11" s="95">
        <v>-0.0781</v>
      </c>
      <c r="C11" s="93"/>
      <c r="D11" s="93"/>
      <c r="E11" s="96">
        <f>$B11*VLOOKUP($A11,Transpose_Avg_q2er_dw!$A:$M,2,FALSE)</f>
        <v>-0.044865638554772644</v>
      </c>
      <c r="F11" s="96">
        <f>$B11*VLOOKUP($A11,Transpose_Avg_q2er_dw!$A:$M,3,FALSE)</f>
        <v>-0.04247710773628904</v>
      </c>
      <c r="G11" s="96">
        <f>$B11*VLOOKUP($A11,Transpose_Avg_q2er_dw!$A:$M,4,FALSE)</f>
        <v>-0.044130938141859526</v>
      </c>
      <c r="H11" s="96">
        <f>$B11*VLOOKUP($A11,Transpose_Avg_q2er_dw!$A:$M,5,FALSE)</f>
        <v>-0.039457208229772424</v>
      </c>
      <c r="I11" s="96">
        <f>$B11*VLOOKUP($A11,Transpose_Avg_q2er_dw!$A:$M,6,FALSE)</f>
        <v>-0.042345494036575594</v>
      </c>
      <c r="J11" s="96">
        <f>$B11*VLOOKUP($A11,Transpose_Avg_q2er_dw!$A:$M,7,FALSE)</f>
        <v>-0.03963692218887769</v>
      </c>
      <c r="K11" s="96">
        <f>$B11*VLOOKUP($A11,Transpose_Avg_q2er_dw!$A:$M,8,FALSE)</f>
        <v>-0.03286124095294325</v>
      </c>
      <c r="L11" s="96">
        <f>$B11*VLOOKUP($A11,Transpose_Avg_q2er_dw!$A:$M,9,FALSE)</f>
        <v>-0.035870321734981135</v>
      </c>
      <c r="M11" s="96">
        <f>$B11*VLOOKUP($A11,Transpose_Avg_q2er_dw!$A:$M,10,FALSE)</f>
        <v>-0.04392965904652644</v>
      </c>
      <c r="N11" s="96">
        <f>$B11*VLOOKUP($A11,Transpose_Avg_q2er_dw!$A:$M,11,FALSE)</f>
        <v>-0.04072515725654885</v>
      </c>
      <c r="O11" s="96">
        <f>$B11*VLOOKUP($A11,Transpose_Avg_q2er_dw!$A:$M,12,FALSE)</f>
        <v>-0.037004095252437634</v>
      </c>
      <c r="P11" s="96">
        <f>$B11*VLOOKUP($A11,Transpose_Avg_q2er_dw!$A:$M,13,FALSE)</f>
        <v>-0.047775014005357115</v>
      </c>
      <c r="Q11" s="96"/>
      <c r="R11" s="96"/>
      <c r="S11" s="96">
        <f>$B11*VLOOKUP($A11,Transpose_Avg_q2er_dw!$O:$AA,2,FALSE)</f>
        <v>-0.03194999999999999</v>
      </c>
      <c r="T11" s="96">
        <f>$B11*VLOOKUP($A11,Transpose_Avg_q2er_dw!$O:$AA,3,FALSE)</f>
        <v>-0.030174999999999973</v>
      </c>
      <c r="U11" s="96">
        <f>$B11*VLOOKUP($A11,Transpose_Avg_q2er_dw!$O:$AA,4,FALSE)</f>
        <v>-0.034711111111111075</v>
      </c>
      <c r="V11" s="96">
        <f>$B11*VLOOKUP($A11,Transpose_Avg_q2er_dw!$O:$AA,5,FALSE)</f>
        <v>-0.04295500000000001</v>
      </c>
      <c r="W11" s="96">
        <f>$B11*VLOOKUP($A11,Transpose_Avg_q2er_dw!$O:$AA,6,FALSE)</f>
        <v>-0.04289999999999998</v>
      </c>
      <c r="X11" s="96">
        <f>$B11*VLOOKUP($A11,Transpose_Avg_q2er_dw!$O:$AA,7,FALSE)</f>
        <v>-0.044792647058823534</v>
      </c>
      <c r="Y11" s="96">
        <f>$B11*VLOOKUP($A11,Transpose_Avg_q2er_dw!$O:$AA,8,FALSE)</f>
        <v>-0.04686</v>
      </c>
      <c r="Z11" s="96">
        <f>$B11*VLOOKUP($A11,Transpose_Avg_q2er_dw!$O:$AA,9,FALSE)</f>
        <v>-0.0334714285714286</v>
      </c>
      <c r="AA11" s="96">
        <f>$B11*VLOOKUP($A11,Transpose_Avg_q2er_dw!$O:$AA,10,FALSE)</f>
        <v>-0.04686</v>
      </c>
      <c r="AB11" s="96">
        <f>$B11*VLOOKUP($A11,Transpose_Avg_q2er_dw!$O:$AA,11,FALSE)</f>
        <v>-0.049984</v>
      </c>
      <c r="AC11" s="96">
        <f>$B11*VLOOKUP($A11,Transpose_Avg_q2er_dw!$O:$AA,12,FALSE)</f>
        <v>-0.031240000000000004</v>
      </c>
      <c r="AD11" s="96">
        <f>$B11*VLOOKUP($A11,Transpose_Avg_q2er_dw!$O:$AA,13,FALSE)</f>
        <v>-0.05206666666666669</v>
      </c>
    </row>
    <row r="12" spans="1:30" ht="15">
      <c r="A12" s="27" t="s">
        <v>244</v>
      </c>
      <c r="B12" s="95">
        <v>-0.163</v>
      </c>
      <c r="C12" s="93"/>
      <c r="D12" s="93"/>
      <c r="E12" s="96">
        <f>$B12*VLOOKUP($A12,Transpose_Avg_q2er_dw!$A:$M,2,FALSE)</f>
        <v>-0.003966596175517687</v>
      </c>
      <c r="F12" s="96">
        <f>$B12*VLOOKUP($A12,Transpose_Avg_q2er_dw!$A:$M,3,FALSE)</f>
        <v>-0.00673051300587315</v>
      </c>
      <c r="G12" s="96">
        <f>$B12*VLOOKUP($A12,Transpose_Avg_q2er_dw!$A:$M,4,FALSE)</f>
        <v>-0.007330458851578137</v>
      </c>
      <c r="H12" s="96">
        <f>$B12*VLOOKUP($A12,Transpose_Avg_q2er_dw!$A:$M,5,FALSE)</f>
        <v>-0.0045393022049499965</v>
      </c>
      <c r="I12" s="96">
        <f>$B12*VLOOKUP($A12,Transpose_Avg_q2er_dw!$A:$M,6,FALSE)</f>
        <v>-0.003617550359779095</v>
      </c>
      <c r="J12" s="96">
        <f>$B12*VLOOKUP($A12,Transpose_Avg_q2er_dw!$A:$M,7,FALSE)</f>
        <v>-0.006414032210304043</v>
      </c>
      <c r="K12" s="96">
        <f>$B12*VLOOKUP($A12,Transpose_Avg_q2er_dw!$A:$M,8,FALSE)</f>
        <v>-0.005738305834029512</v>
      </c>
      <c r="L12" s="96">
        <f>$B12*VLOOKUP($A12,Transpose_Avg_q2er_dw!$A:$M,9,FALSE)</f>
        <v>-0.008594870454511681</v>
      </c>
      <c r="M12" s="96">
        <f>$B12*VLOOKUP($A12,Transpose_Avg_q2er_dw!$A:$M,10,FALSE)</f>
        <v>-0.005353465001320396</v>
      </c>
      <c r="N12" s="96">
        <f>$B12*VLOOKUP($A12,Transpose_Avg_q2er_dw!$A:$M,11,FALSE)</f>
        <v>-0.004067651617292141</v>
      </c>
      <c r="O12" s="96">
        <f>$B12*VLOOKUP($A12,Transpose_Avg_q2er_dw!$A:$M,12,FALSE)</f>
        <v>-0.004578832568209642</v>
      </c>
      <c r="P12" s="96">
        <f>$B12*VLOOKUP($A12,Transpose_Avg_q2er_dw!$A:$M,13,FALSE)</f>
        <v>-0.008004661701944303</v>
      </c>
      <c r="Q12" s="96"/>
      <c r="R12" s="96"/>
      <c r="S12" s="96">
        <f>$B12*VLOOKUP($A12,Transpose_Avg_q2er_dw!$O:$AA,2,FALSE)</f>
        <v>-0.018522727272727333</v>
      </c>
      <c r="T12" s="96">
        <f>$B12*VLOOKUP($A12,Transpose_Avg_q2er_dw!$O:$AA,3,FALSE)</f>
        <v>-0.007409090909090916</v>
      </c>
      <c r="U12" s="96">
        <f>$B12*VLOOKUP($A12,Transpose_Avg_q2er_dw!$O:$AA,4,FALSE)</f>
        <v>0</v>
      </c>
      <c r="V12" s="96">
        <f>$B12*VLOOKUP($A12,Transpose_Avg_q2er_dw!$O:$AA,5,FALSE)</f>
        <v>0</v>
      </c>
      <c r="W12" s="96">
        <f>$B12*VLOOKUP($A12,Transpose_Avg_q2er_dw!$O:$AA,6,FALSE)</f>
        <v>-0.0022957746478873206</v>
      </c>
      <c r="X12" s="96">
        <f>$B12*VLOOKUP($A12,Transpose_Avg_q2er_dw!$O:$AA,7,FALSE)</f>
        <v>-0.009588235294117646</v>
      </c>
      <c r="Y12" s="96">
        <f>$B12*VLOOKUP($A12,Transpose_Avg_q2er_dw!$O:$AA,8,FALSE)</f>
        <v>-0.032600000000000004</v>
      </c>
      <c r="Z12" s="96">
        <f>$B12*VLOOKUP($A12,Transpose_Avg_q2er_dw!$O:$AA,9,FALSE)</f>
        <v>0</v>
      </c>
      <c r="AA12" s="96">
        <f>$B12*VLOOKUP($A12,Transpose_Avg_q2er_dw!$O:$AA,10,FALSE)</f>
        <v>-0.032600000000000004</v>
      </c>
      <c r="AB12" s="96">
        <f>$B12*VLOOKUP($A12,Transpose_Avg_q2er_dw!$O:$AA,11,FALSE)</f>
        <v>-0.006520000000000001</v>
      </c>
      <c r="AC12" s="96">
        <f>$B12*VLOOKUP($A12,Transpose_Avg_q2er_dw!$O:$AA,12,FALSE)</f>
        <v>0</v>
      </c>
      <c r="AD12" s="96">
        <f>$B12*VLOOKUP($A12,Transpose_Avg_q2er_dw!$O:$AA,13,FALSE)</f>
        <v>0</v>
      </c>
    </row>
    <row r="13" spans="1:30" ht="15">
      <c r="A13" s="27" t="s">
        <v>247</v>
      </c>
      <c r="B13" s="95">
        <v>-0.312</v>
      </c>
      <c r="C13" s="93"/>
      <c r="D13" s="93"/>
      <c r="E13" s="96">
        <f>$B13*VLOOKUP($A13,Transpose_Avg_q2er_dw!$A:$M,2,FALSE)</f>
        <v>-0.1272898834251065</v>
      </c>
      <c r="F13" s="96">
        <f>$B13*VLOOKUP($A13,Transpose_Avg_q2er_dw!$A:$M,3,FALSE)</f>
        <v>-0.13422549301380335</v>
      </c>
      <c r="G13" s="96">
        <f>$B13*VLOOKUP($A13,Transpose_Avg_q2er_dw!$A:$M,4,FALSE)</f>
        <v>-0.08422285582795062</v>
      </c>
      <c r="H13" s="96">
        <f>$B13*VLOOKUP($A13,Transpose_Avg_q2er_dw!$A:$M,5,FALSE)</f>
        <v>-0.12563735780112908</v>
      </c>
      <c r="I13" s="96">
        <f>$B13*VLOOKUP($A13,Transpose_Avg_q2er_dw!$A:$M,6,FALSE)</f>
        <v>-0.1207870099923967</v>
      </c>
      <c r="J13" s="96">
        <f>$B13*VLOOKUP($A13,Transpose_Avg_q2er_dw!$A:$M,7,FALSE)</f>
        <v>-0.13559090456392292</v>
      </c>
      <c r="K13" s="96">
        <f>$B13*VLOOKUP($A13,Transpose_Avg_q2er_dw!$A:$M,8,FALSE)</f>
        <v>-0.10298385547201346</v>
      </c>
      <c r="L13" s="96">
        <f>$B13*VLOOKUP($A13,Transpose_Avg_q2er_dw!$A:$M,9,FALSE)</f>
        <v>-0.10472536872002212</v>
      </c>
      <c r="M13" s="96">
        <f>$B13*VLOOKUP($A13,Transpose_Avg_q2er_dw!$A:$M,10,FALSE)</f>
        <v>-0.13753027242795046</v>
      </c>
      <c r="N13" s="96">
        <f>$B13*VLOOKUP($A13,Transpose_Avg_q2er_dw!$A:$M,11,FALSE)</f>
        <v>-0.10904135849486941</v>
      </c>
      <c r="O13" s="96">
        <f>$B13*VLOOKUP($A13,Transpose_Avg_q2er_dw!$A:$M,12,FALSE)</f>
        <v>-0.12802359553066792</v>
      </c>
      <c r="P13" s="96">
        <f>$B13*VLOOKUP($A13,Transpose_Avg_q2er_dw!$A:$M,13,FALSE)</f>
        <v>-0.14952932299884258</v>
      </c>
      <c r="Q13" s="96"/>
      <c r="R13" s="96"/>
      <c r="S13" s="96">
        <f>$B13*VLOOKUP($A13,Transpose_Avg_q2er_dw!$O:$AA,2,FALSE)</f>
        <v>-0.14181818181818195</v>
      </c>
      <c r="T13" s="96">
        <f>$B13*VLOOKUP($A13,Transpose_Avg_q2er_dw!$O:$AA,3,FALSE)</f>
        <v>-0.13472727272727278</v>
      </c>
      <c r="U13" s="96">
        <f>$B13*VLOOKUP($A13,Transpose_Avg_q2er_dw!$O:$AA,4,FALSE)</f>
        <v>-0.10399999999999988</v>
      </c>
      <c r="V13" s="96">
        <f>$B13*VLOOKUP($A13,Transpose_Avg_q2er_dw!$O:$AA,5,FALSE)</f>
        <v>-0.0936</v>
      </c>
      <c r="W13" s="96">
        <f>$B13*VLOOKUP($A13,Transpose_Avg_q2er_dw!$O:$AA,6,FALSE)</f>
        <v>-0.10107042253521127</v>
      </c>
      <c r="X13" s="96">
        <f>$B13*VLOOKUP($A13,Transpose_Avg_q2er_dw!$O:$AA,7,FALSE)</f>
        <v>-0.11929411764705895</v>
      </c>
      <c r="Y13" s="96">
        <f>$B13*VLOOKUP($A13,Transpose_Avg_q2er_dw!$O:$AA,8,FALSE)</f>
        <v>-0.12480000000000001</v>
      </c>
      <c r="Z13" s="96">
        <f>$B13*VLOOKUP($A13,Transpose_Avg_q2er_dw!$O:$AA,9,FALSE)</f>
        <v>-0.156</v>
      </c>
      <c r="AA13" s="96">
        <f>$B13*VLOOKUP($A13,Transpose_Avg_q2er_dw!$O:$AA,10,FALSE)</f>
        <v>-0.062400000000000004</v>
      </c>
      <c r="AB13" s="96">
        <f>$B13*VLOOKUP($A13,Transpose_Avg_q2er_dw!$O:$AA,11,FALSE)</f>
        <v>-0.11231999999999999</v>
      </c>
      <c r="AC13" s="96">
        <f>$B13*VLOOKUP($A13,Transpose_Avg_q2er_dw!$O:$AA,12,FALSE)</f>
        <v>-0.11588571428571415</v>
      </c>
      <c r="AD13" s="96">
        <f>$B13*VLOOKUP($A13,Transpose_Avg_q2er_dw!$O:$AA,13,FALSE)</f>
        <v>-0.1351999999999999</v>
      </c>
    </row>
    <row r="14" spans="1:30" ht="15">
      <c r="A14" s="27" t="s">
        <v>251</v>
      </c>
      <c r="B14" s="95">
        <v>-0.602</v>
      </c>
      <c r="C14" s="93"/>
      <c r="D14" s="93"/>
      <c r="E14" s="96">
        <f>$B14*VLOOKUP($A14,Transpose_Avg_q2er_dw!$A:$M,2,FALSE)</f>
        <v>-0.19236275660367058</v>
      </c>
      <c r="F14" s="96">
        <f>$B14*VLOOKUP($A14,Transpose_Avg_q2er_dw!$A:$M,3,FALSE)</f>
        <v>-0.14952140459731977</v>
      </c>
      <c r="G14" s="96">
        <f>$B14*VLOOKUP($A14,Transpose_Avg_q2er_dw!$A:$M,4,FALSE)</f>
        <v>-0.17593312122260962</v>
      </c>
      <c r="H14" s="96">
        <f>$B14*VLOOKUP($A14,Transpose_Avg_q2er_dw!$A:$M,5,FALSE)</f>
        <v>-0.15823392643696402</v>
      </c>
      <c r="I14" s="96">
        <f>$B14*VLOOKUP($A14,Transpose_Avg_q2er_dw!$A:$M,6,FALSE)</f>
        <v>-0.1764765897345621</v>
      </c>
      <c r="J14" s="96">
        <f>$B14*VLOOKUP($A14,Transpose_Avg_q2er_dw!$A:$M,7,FALSE)</f>
        <v>-0.15016536979116765</v>
      </c>
      <c r="K14" s="96">
        <f>$B14*VLOOKUP($A14,Transpose_Avg_q2er_dw!$A:$M,8,FALSE)</f>
        <v>-0.22450236167341442</v>
      </c>
      <c r="L14" s="96">
        <f>$B14*VLOOKUP($A14,Transpose_Avg_q2er_dw!$A:$M,9,FALSE)</f>
        <v>-0.18081153338968828</v>
      </c>
      <c r="M14" s="96">
        <f>$B14*VLOOKUP($A14,Transpose_Avg_q2er_dw!$A:$M,10,FALSE)</f>
        <v>-0.14724118486921933</v>
      </c>
      <c r="N14" s="96">
        <f>$B14*VLOOKUP($A14,Transpose_Avg_q2er_dw!$A:$M,11,FALSE)</f>
        <v>-0.17396436993686604</v>
      </c>
      <c r="O14" s="96">
        <f>$B14*VLOOKUP($A14,Transpose_Avg_q2er_dw!$A:$M,12,FALSE)</f>
        <v>-0.16383865416304716</v>
      </c>
      <c r="P14" s="96">
        <f>$B14*VLOOKUP($A14,Transpose_Avg_q2er_dw!$A:$M,13,FALSE)</f>
        <v>-0.14179414330887435</v>
      </c>
      <c r="Q14" s="96"/>
      <c r="R14" s="96"/>
      <c r="S14" s="96">
        <f>$B14*VLOOKUP($A14,Transpose_Avg_q2er_dw!$O:$AA,2,FALSE)</f>
        <v>-0.10945454545454555</v>
      </c>
      <c r="T14" s="96">
        <f>$B14*VLOOKUP($A14,Transpose_Avg_q2er_dw!$O:$AA,3,FALSE)</f>
        <v>-0.10945454545454555</v>
      </c>
      <c r="U14" s="96">
        <f>$B14*VLOOKUP($A14,Transpose_Avg_q2er_dw!$O:$AA,4,FALSE)</f>
        <v>-0.20066666666666644</v>
      </c>
      <c r="V14" s="96">
        <f>$B14*VLOOKUP($A14,Transpose_Avg_q2er_dw!$O:$AA,5,FALSE)</f>
        <v>-0.2709</v>
      </c>
      <c r="W14" s="96">
        <f>$B14*VLOOKUP($A14,Transpose_Avg_q2er_dw!$O:$AA,6,FALSE)</f>
        <v>-0.1526197183098589</v>
      </c>
      <c r="X14" s="96">
        <f>$B14*VLOOKUP($A14,Transpose_Avg_q2er_dw!$O:$AA,7,FALSE)</f>
        <v>-0.16820588235294098</v>
      </c>
      <c r="Y14" s="96">
        <f>$B14*VLOOKUP($A14,Transpose_Avg_q2er_dw!$O:$AA,8,FALSE)</f>
        <v>-0.12040000000000001</v>
      </c>
      <c r="Z14" s="96">
        <f>$B14*VLOOKUP($A14,Transpose_Avg_q2er_dw!$O:$AA,9,FALSE)</f>
        <v>-0.08600000000000008</v>
      </c>
      <c r="AA14" s="96">
        <f>$B14*VLOOKUP($A14,Transpose_Avg_q2er_dw!$O:$AA,10,FALSE)</f>
        <v>0</v>
      </c>
      <c r="AB14" s="96">
        <f>$B14*VLOOKUP($A14,Transpose_Avg_q2er_dw!$O:$AA,11,FALSE)</f>
        <v>-0.26488</v>
      </c>
      <c r="AC14" s="96">
        <f>$B14*VLOOKUP($A14,Transpose_Avg_q2er_dw!$O:$AA,12,FALSE)</f>
        <v>-0.13760000000000025</v>
      </c>
      <c r="AD14" s="96">
        <f>$B14*VLOOKUP($A14,Transpose_Avg_q2er_dw!$O:$AA,13,FALSE)</f>
        <v>-0.2207333333333335</v>
      </c>
    </row>
    <row r="15" spans="1:30" ht="15">
      <c r="A15" s="27" t="s">
        <v>255</v>
      </c>
      <c r="B15" s="95">
        <v>-0.631</v>
      </c>
      <c r="C15" s="93"/>
      <c r="D15" s="93"/>
      <c r="E15" s="96">
        <f>$B15*VLOOKUP($A15,Transpose_Avg_q2er_dw!$A:$M,2,FALSE)</f>
        <v>-0.08369598475692819</v>
      </c>
      <c r="F15" s="96">
        <f>$B15*VLOOKUP($A15,Transpose_Avg_q2er_dw!$A:$M,3,FALSE)</f>
        <v>-0.10073240696449132</v>
      </c>
      <c r="G15" s="96">
        <f>$B15*VLOOKUP($A15,Transpose_Avg_q2er_dw!$A:$M,4,FALSE)</f>
        <v>-0.14138252239864266</v>
      </c>
      <c r="H15" s="96">
        <f>$B15*VLOOKUP($A15,Transpose_Avg_q2er_dw!$A:$M,5,FALSE)</f>
        <v>-0.09583234770594004</v>
      </c>
      <c r="I15" s="96">
        <f>$B15*VLOOKUP($A15,Transpose_Avg_q2er_dw!$A:$M,6,FALSE)</f>
        <v>-0.09877532423418006</v>
      </c>
      <c r="J15" s="96">
        <f>$B15*VLOOKUP($A15,Transpose_Avg_q2er_dw!$A:$M,7,FALSE)</f>
        <v>-0.08615361253749372</v>
      </c>
      <c r="K15" s="96">
        <f>$B15*VLOOKUP($A15,Transpose_Avg_q2er_dw!$A:$M,8,FALSE)</f>
        <v>-0.09432053049289917</v>
      </c>
      <c r="L15" s="96">
        <f>$B15*VLOOKUP($A15,Transpose_Avg_q2er_dw!$A:$M,9,FALSE)</f>
        <v>-0.09306965183282126</v>
      </c>
      <c r="M15" s="96">
        <f>$B15*VLOOKUP($A15,Transpose_Avg_q2er_dw!$A:$M,10,FALSE)</f>
        <v>-0.08131317889763935</v>
      </c>
      <c r="N15" s="96">
        <f>$B15*VLOOKUP($A15,Transpose_Avg_q2er_dw!$A:$M,11,FALSE)</f>
        <v>-0.10781782502581023</v>
      </c>
      <c r="O15" s="96">
        <f>$B15*VLOOKUP($A15,Transpose_Avg_q2er_dw!$A:$M,12,FALSE)</f>
        <v>-0.09147903127955095</v>
      </c>
      <c r="P15" s="96">
        <f>$B15*VLOOKUP($A15,Transpose_Avg_q2er_dw!$A:$M,13,FALSE)</f>
        <v>-0.07504345658373118</v>
      </c>
      <c r="Q15" s="96"/>
      <c r="R15" s="96"/>
      <c r="S15" s="96">
        <f>$B15*VLOOKUP($A15,Transpose_Avg_q2er_dw!$O:$AA,2,FALSE)</f>
        <v>-0.07170454545454569</v>
      </c>
      <c r="T15" s="96">
        <f>$B15*VLOOKUP($A15,Transpose_Avg_q2er_dw!$O:$AA,3,FALSE)</f>
        <v>-0.10038636363636358</v>
      </c>
      <c r="U15" s="96">
        <f>$B15*VLOOKUP($A15,Transpose_Avg_q2er_dw!$O:$AA,4,FALSE)</f>
        <v>-0.09348148148148139</v>
      </c>
      <c r="V15" s="96">
        <f>$B15*VLOOKUP($A15,Transpose_Avg_q2er_dw!$O:$AA,5,FALSE)</f>
        <v>-0.0631</v>
      </c>
      <c r="W15" s="96">
        <f>$B15*VLOOKUP($A15,Transpose_Avg_q2er_dw!$O:$AA,6,FALSE)</f>
        <v>-0.11553521126760578</v>
      </c>
      <c r="X15" s="96">
        <f>$B15*VLOOKUP($A15,Transpose_Avg_q2er_dw!$O:$AA,7,FALSE)</f>
        <v>-0.0835147058823532</v>
      </c>
      <c r="Y15" s="96">
        <f>$B15*VLOOKUP($A15,Transpose_Avg_q2er_dw!$O:$AA,8,FALSE)</f>
        <v>0</v>
      </c>
      <c r="Z15" s="96">
        <f>$B15*VLOOKUP($A15,Transpose_Avg_q2er_dw!$O:$AA,9,FALSE)</f>
        <v>-0.1126785714285717</v>
      </c>
      <c r="AA15" s="96">
        <f>$B15*VLOOKUP($A15,Transpose_Avg_q2er_dw!$O:$AA,10,FALSE)</f>
        <v>-0.1262</v>
      </c>
      <c r="AB15" s="96">
        <f>$B15*VLOOKUP($A15,Transpose_Avg_q2er_dw!$O:$AA,11,FALSE)</f>
        <v>-0.025240000000000002</v>
      </c>
      <c r="AC15" s="96">
        <f>$B15*VLOOKUP($A15,Transpose_Avg_q2er_dw!$O:$AA,12,FALSE)</f>
        <v>-0.1442285714285717</v>
      </c>
      <c r="AD15" s="96">
        <f>$B15*VLOOKUP($A15,Transpose_Avg_q2er_dw!$O:$AA,13,FALSE)</f>
        <v>-0.1262</v>
      </c>
    </row>
    <row r="16" spans="1:30" ht="15">
      <c r="A16" s="27" t="s">
        <v>259</v>
      </c>
      <c r="B16" s="95">
        <v>-0.619</v>
      </c>
      <c r="C16" s="93"/>
      <c r="D16" s="93"/>
      <c r="E16" s="96">
        <f>$B16*VLOOKUP($A16,Transpose_Avg_q2er_dw!$A:$M,2,FALSE)</f>
        <v>-0.06865968433691637</v>
      </c>
      <c r="F16" s="96">
        <f>$B16*VLOOKUP($A16,Transpose_Avg_q2er_dw!$A:$M,3,FALSE)</f>
        <v>-0.07094459894906852</v>
      </c>
      <c r="G16" s="96">
        <f>$B16*VLOOKUP($A16,Transpose_Avg_q2er_dw!$A:$M,4,FALSE)</f>
        <v>-0.10209110204548402</v>
      </c>
      <c r="H16" s="96">
        <f>$B16*VLOOKUP($A16,Transpose_Avg_q2er_dw!$A:$M,5,FALSE)</f>
        <v>-0.09482636410104195</v>
      </c>
      <c r="I16" s="96">
        <f>$B16*VLOOKUP($A16,Transpose_Avg_q2er_dw!$A:$M,6,FALSE)</f>
        <v>-0.08565168425577391</v>
      </c>
      <c r="J16" s="96">
        <f>$B16*VLOOKUP($A16,Transpose_Avg_q2er_dw!$A:$M,7,FALSE)</f>
        <v>-0.0849493397918237</v>
      </c>
      <c r="K16" s="96">
        <f>$B16*VLOOKUP($A16,Transpose_Avg_q2er_dw!$A:$M,8,FALSE)</f>
        <v>-0.06737295984351908</v>
      </c>
      <c r="L16" s="96">
        <f>$B16*VLOOKUP($A16,Transpose_Avg_q2er_dw!$A:$M,9,FALSE)</f>
        <v>-0.09850518404249559</v>
      </c>
      <c r="M16" s="96">
        <f>$B16*VLOOKUP($A16,Transpose_Avg_q2er_dw!$A:$M,10,FALSE)</f>
        <v>-0.08990635153352856</v>
      </c>
      <c r="N16" s="96">
        <f>$B16*VLOOKUP($A16,Transpose_Avg_q2er_dw!$A:$M,11,FALSE)</f>
        <v>-0.1013797041329511</v>
      </c>
      <c r="O16" s="96">
        <f>$B16*VLOOKUP($A16,Transpose_Avg_q2er_dw!$A:$M,12,FALSE)</f>
        <v>-0.08799903788868906</v>
      </c>
      <c r="P16" s="96">
        <f>$B16*VLOOKUP($A16,Transpose_Avg_q2er_dw!$A:$M,13,FALSE)</f>
        <v>-0.06624826244649495</v>
      </c>
      <c r="Q16" s="96"/>
      <c r="R16" s="96"/>
      <c r="S16" s="96">
        <f>$B16*VLOOKUP($A16,Transpose_Avg_q2er_dw!$O:$AA,2,FALSE)</f>
        <v>-0.04220454545454547</v>
      </c>
      <c r="T16" s="96">
        <f>$B16*VLOOKUP($A16,Transpose_Avg_q2er_dw!$O:$AA,3,FALSE)</f>
        <v>-0.11254545454545466</v>
      </c>
      <c r="U16" s="96">
        <f>$B16*VLOOKUP($A16,Transpose_Avg_q2er_dw!$O:$AA,4,FALSE)</f>
        <v>-0.11462962962962953</v>
      </c>
      <c r="V16" s="96">
        <f>$B16*VLOOKUP($A16,Transpose_Avg_q2er_dw!$O:$AA,5,FALSE)</f>
        <v>-0.09285</v>
      </c>
      <c r="W16" s="96">
        <f>$B16*VLOOKUP($A16,Transpose_Avg_q2er_dw!$O:$AA,6,FALSE)</f>
        <v>-0.13949295774647866</v>
      </c>
      <c r="X16" s="96">
        <f>$B16*VLOOKUP($A16,Transpose_Avg_q2er_dw!$O:$AA,7,FALSE)</f>
        <v>-0.09102941176470603</v>
      </c>
      <c r="Y16" s="96">
        <f>$B16*VLOOKUP($A16,Transpose_Avg_q2er_dw!$O:$AA,8,FALSE)</f>
        <v>-0.12380000000000001</v>
      </c>
      <c r="Z16" s="96">
        <f>$B16*VLOOKUP($A16,Transpose_Avg_q2er_dw!$O:$AA,9,FALSE)</f>
        <v>-0.11053571428571454</v>
      </c>
      <c r="AA16" s="96">
        <f>$B16*VLOOKUP($A16,Transpose_Avg_q2er_dw!$O:$AA,10,FALSE)</f>
        <v>-0.24760000000000001</v>
      </c>
      <c r="AB16" s="96">
        <f>$B16*VLOOKUP($A16,Transpose_Avg_q2er_dw!$O:$AA,11,FALSE)</f>
        <v>-0.07428</v>
      </c>
      <c r="AC16" s="96">
        <f>$B16*VLOOKUP($A16,Transpose_Avg_q2er_dw!$O:$AA,12,FALSE)</f>
        <v>-0.10611428571428545</v>
      </c>
      <c r="AD16" s="96">
        <f>$B16*VLOOKUP($A16,Transpose_Avg_q2er_dw!$O:$AA,13,FALSE)</f>
        <v>0</v>
      </c>
    </row>
    <row r="17" spans="1:30" ht="15">
      <c r="A17" s="27" t="s">
        <v>298</v>
      </c>
      <c r="B17" s="95">
        <v>0.619</v>
      </c>
      <c r="C17" s="93"/>
      <c r="D17" s="93"/>
      <c r="E17" s="96">
        <f>$B17*VLOOKUP($A17,Transpose_Avg_q2er_dw!$A:$M,2,FALSE)</f>
        <v>0.18266479286248316</v>
      </c>
      <c r="F17" s="96">
        <f>$B17*VLOOKUP($A17,Transpose_Avg_q2er_dw!$A:$M,3,FALSE)</f>
        <v>0.12838483406879048</v>
      </c>
      <c r="G17" s="96">
        <f>$B17*VLOOKUP($A17,Transpose_Avg_q2er_dw!$A:$M,4,FALSE)</f>
        <v>0.0499680921006092</v>
      </c>
      <c r="H17" s="96">
        <f>$B17*VLOOKUP($A17,Transpose_Avg_q2er_dw!$A:$M,5,FALSE)</f>
        <v>0.05147337667224876</v>
      </c>
      <c r="I17" s="96">
        <f>$B17*VLOOKUP($A17,Transpose_Avg_q2er_dw!$A:$M,6,FALSE)</f>
        <v>0.06133075174244049</v>
      </c>
      <c r="J17" s="96">
        <f>$B17*VLOOKUP($A17,Transpose_Avg_q2er_dw!$A:$M,7,FALSE)</f>
        <v>0.04004853621693627</v>
      </c>
      <c r="K17" s="96">
        <f>$B17*VLOOKUP($A17,Transpose_Avg_q2er_dw!$A:$M,8,FALSE)</f>
        <v>0.015841028352130297</v>
      </c>
      <c r="L17" s="96">
        <f>$B17*VLOOKUP($A17,Transpose_Avg_q2er_dw!$A:$M,9,FALSE)</f>
        <v>0.01488290009399921</v>
      </c>
      <c r="M17" s="96">
        <f>$B17*VLOOKUP($A17,Transpose_Avg_q2er_dw!$A:$M,10,FALSE)</f>
        <v>0.007940621184371197</v>
      </c>
      <c r="N17" s="96">
        <f>$B17*VLOOKUP($A17,Transpose_Avg_q2er_dw!$A:$M,11,FALSE)</f>
        <v>0.05962302200347535</v>
      </c>
      <c r="O17" s="96">
        <f>$B17*VLOOKUP($A17,Transpose_Avg_q2er_dw!$A:$M,12,FALSE)</f>
        <v>0.07849530416736716</v>
      </c>
      <c r="P17" s="96">
        <f>$B17*VLOOKUP($A17,Transpose_Avg_q2er_dw!$A:$M,13,FALSE)</f>
        <v>0.37337862885237716</v>
      </c>
      <c r="Q17" s="96"/>
      <c r="R17" s="96"/>
      <c r="S17" s="96">
        <f>$B17*VLOOKUP($A17,Transpose_Avg_q2er_dw!$O:$AA,2,FALSE)</f>
        <v>0.15475</v>
      </c>
      <c r="T17" s="96">
        <f>$B17*VLOOKUP($A17,Transpose_Avg_q2er_dw!$O:$AA,3,FALSE)</f>
        <v>0.09847727272727268</v>
      </c>
      <c r="U17" s="96">
        <f>$B17*VLOOKUP($A17,Transpose_Avg_q2er_dw!$O:$AA,4,FALSE)</f>
        <v>0.045851851851851866</v>
      </c>
      <c r="V17" s="96">
        <f>$B17*VLOOKUP($A17,Transpose_Avg_q2er_dw!$O:$AA,5,FALSE)</f>
        <v>0.030950000000000002</v>
      </c>
      <c r="W17" s="96">
        <f>$B17*VLOOKUP($A17,Transpose_Avg_q2er_dw!$O:$AA,6,FALSE)</f>
        <v>0.06102816901408448</v>
      </c>
      <c r="X17" s="96">
        <f>$B17*VLOOKUP($A17,Transpose_Avg_q2er_dw!$O:$AA,7,FALSE)</f>
        <v>0.04551470588235295</v>
      </c>
      <c r="Y17" s="96">
        <f>$B17*VLOOKUP($A17,Transpose_Avg_q2er_dw!$O:$AA,8,FALSE)</f>
        <v>0.12380000000000001</v>
      </c>
      <c r="Z17" s="96">
        <f>$B17*VLOOKUP($A17,Transpose_Avg_q2er_dw!$O:$AA,9,FALSE)</f>
        <v>0.04421428571428569</v>
      </c>
      <c r="AA17" s="96">
        <f>$B17*VLOOKUP($A17,Transpose_Avg_q2er_dw!$O:$AA,10,FALSE)</f>
        <v>0</v>
      </c>
      <c r="AB17" s="96">
        <f>$B17*VLOOKUP($A17,Transpose_Avg_q2er_dw!$O:$AA,11,FALSE)</f>
        <v>0.09904</v>
      </c>
      <c r="AC17" s="96">
        <f>$B17*VLOOKUP($A17,Transpose_Avg_q2er_dw!$O:$AA,12,FALSE)</f>
        <v>0.1591714285714285</v>
      </c>
      <c r="AD17" s="96">
        <f>$B17*VLOOKUP($A17,Transpose_Avg_q2er_dw!$O:$AA,13,FALSE)</f>
        <v>0.3714</v>
      </c>
    </row>
    <row r="18" spans="1:30" ht="15">
      <c r="A18" s="27" t="s">
        <v>301</v>
      </c>
      <c r="B18" s="95">
        <v>0.596</v>
      </c>
      <c r="C18" s="93"/>
      <c r="D18" s="93"/>
      <c r="E18" s="96">
        <f>$B18*VLOOKUP($A18,Transpose_Avg_q2er_dw!$A:$M,2,FALSE)</f>
        <v>0.351739527708021</v>
      </c>
      <c r="F18" s="96">
        <f>$B18*VLOOKUP($A18,Transpose_Avg_q2er_dw!$A:$M,3,FALSE)</f>
        <v>0.4077717658138867</v>
      </c>
      <c r="G18" s="96">
        <f>$B18*VLOOKUP($A18,Transpose_Avg_q2er_dw!$A:$M,4,FALSE)</f>
        <v>0.4974929701977971</v>
      </c>
      <c r="H18" s="96">
        <f>$B18*VLOOKUP($A18,Transpose_Avg_q2er_dw!$A:$M,5,FALSE)</f>
        <v>0.5051124023369132</v>
      </c>
      <c r="I18" s="96">
        <f>$B18*VLOOKUP($A18,Transpose_Avg_q2er_dw!$A:$M,6,FALSE)</f>
        <v>0.4958697415724081</v>
      </c>
      <c r="J18" s="96">
        <f>$B18*VLOOKUP($A18,Transpose_Avg_q2er_dw!$A:$M,7,FALSE)</f>
        <v>0.5258076986774316</v>
      </c>
      <c r="K18" s="96">
        <f>$B18*VLOOKUP($A18,Transpose_Avg_q2er_dw!$A:$M,8,FALSE)</f>
        <v>0.5590220359927599</v>
      </c>
      <c r="L18" s="96">
        <f>$B18*VLOOKUP($A18,Transpose_Avg_q2er_dw!$A:$M,9,FALSE)</f>
        <v>0.5471897931950026</v>
      </c>
      <c r="M18" s="96">
        <f>$B18*VLOOKUP($A18,Transpose_Avg_q2er_dw!$A:$M,10,FALSE)</f>
        <v>0.5652550977373735</v>
      </c>
      <c r="N18" s="96">
        <f>$B18*VLOOKUP($A18,Transpose_Avg_q2er_dw!$A:$M,11,FALSE)</f>
        <v>0.5081599115186121</v>
      </c>
      <c r="O18" s="96">
        <f>$B18*VLOOKUP($A18,Transpose_Avg_q2er_dw!$A:$M,12,FALSE)</f>
        <v>0.48504493015479894</v>
      </c>
      <c r="P18" s="96">
        <f>$B18*VLOOKUP($A18,Transpose_Avg_q2er_dw!$A:$M,13,FALSE)</f>
        <v>0.17999355333914427</v>
      </c>
      <c r="Q18" s="96"/>
      <c r="R18" s="96"/>
      <c r="S18" s="96">
        <f>$B18*VLOOKUP($A18,Transpose_Avg_q2er_dw!$O:$AA,2,FALSE)</f>
        <v>0.3386363636363635</v>
      </c>
      <c r="T18" s="96">
        <f>$B18*VLOOKUP($A18,Transpose_Avg_q2er_dw!$O:$AA,3,FALSE)</f>
        <v>0.4199090909090912</v>
      </c>
      <c r="U18" s="96">
        <f>$B18*VLOOKUP($A18,Transpose_Avg_q2er_dw!$O:$AA,4,FALSE)</f>
        <v>0.5077037037037038</v>
      </c>
      <c r="V18" s="96">
        <f>$B18*VLOOKUP($A18,Transpose_Avg_q2er_dw!$O:$AA,5,FALSE)</f>
        <v>0.4768</v>
      </c>
      <c r="W18" s="96">
        <f>$B18*VLOOKUP($A18,Transpose_Avg_q2er_dw!$O:$AA,6,FALSE)</f>
        <v>0.5120563380281691</v>
      </c>
      <c r="X18" s="96">
        <f>$B18*VLOOKUP($A18,Transpose_Avg_q2er_dw!$O:$AA,7,FALSE)</f>
        <v>0.5171176470588232</v>
      </c>
      <c r="Y18" s="96">
        <f>$B18*VLOOKUP($A18,Transpose_Avg_q2er_dw!$O:$AA,8,FALSE)</f>
        <v>0.4768</v>
      </c>
      <c r="Z18" s="96">
        <f>$B18*VLOOKUP($A18,Transpose_Avg_q2er_dw!$O:$AA,9,FALSE)</f>
        <v>0.46828571428571447</v>
      </c>
      <c r="AA18" s="96">
        <f>$B18*VLOOKUP($A18,Transpose_Avg_q2er_dw!$O:$AA,10,FALSE)</f>
        <v>0.596</v>
      </c>
      <c r="AB18" s="96">
        <f>$B18*VLOOKUP($A18,Transpose_Avg_q2er_dw!$O:$AA,11,FALSE)</f>
        <v>0.45296</v>
      </c>
      <c r="AC18" s="96">
        <f>$B18*VLOOKUP($A18,Transpose_Avg_q2er_dw!$O:$AA,12,FALSE)</f>
        <v>0.4257142857142855</v>
      </c>
      <c r="AD18" s="96">
        <f>$B18*VLOOKUP($A18,Transpose_Avg_q2er_dw!$O:$AA,13,FALSE)</f>
        <v>0.19866666666666644</v>
      </c>
    </row>
    <row r="19" spans="1:30" ht="15">
      <c r="A19" s="27" t="s">
        <v>304</v>
      </c>
      <c r="B19" s="95">
        <v>0.435</v>
      </c>
      <c r="C19" s="93"/>
      <c r="D19" s="93"/>
      <c r="E19" s="96">
        <f>$B19*VLOOKUP($A19,Transpose_Avg_q2er_dw!$A:$M,2,FALSE)</f>
        <v>0.03612559916333984</v>
      </c>
      <c r="F19" s="96">
        <f>$B19*VLOOKUP($A19,Transpose_Avg_q2er_dw!$A:$M,3,FALSE)</f>
        <v>0.028556428382036522</v>
      </c>
      <c r="G19" s="96">
        <f>$B19*VLOOKUP($A19,Transpose_Avg_q2er_dw!$A:$M,4,FALSE)</f>
        <v>0.029180043450150413</v>
      </c>
      <c r="H19" s="96">
        <f>$B19*VLOOKUP($A19,Transpose_Avg_q2er_dw!$A:$M,5,FALSE)</f>
        <v>0.02386230342286357</v>
      </c>
      <c r="I19" s="96">
        <f>$B19*VLOOKUP($A19,Transpose_Avg_q2er_dw!$A:$M,6,FALSE)</f>
        <v>0.022642477841738562</v>
      </c>
      <c r="J19" s="96">
        <f>$B19*VLOOKUP($A19,Transpose_Avg_q2er_dw!$A:$M,7,FALSE)</f>
        <v>0.017563400548857706</v>
      </c>
      <c r="K19" s="96">
        <f>$B19*VLOOKUP($A19,Transpose_Avg_q2er_dw!$A:$M,8,FALSE)</f>
        <v>0.009563322368421045</v>
      </c>
      <c r="L19" s="96">
        <f>$B19*VLOOKUP($A19,Transpose_Avg_q2er_dw!$A:$M,9,FALSE)</f>
        <v>0.022975984349334923</v>
      </c>
      <c r="M19" s="96">
        <f>$B19*VLOOKUP($A19,Transpose_Avg_q2er_dw!$A:$M,10,FALSE)</f>
        <v>0.015793232674618133</v>
      </c>
      <c r="N19" s="96">
        <f>$B19*VLOOKUP($A19,Transpose_Avg_q2er_dw!$A:$M,11,FALSE)</f>
        <v>0.018358145770681737</v>
      </c>
      <c r="O19" s="96">
        <f>$B19*VLOOKUP($A19,Transpose_Avg_q2er_dw!$A:$M,12,FALSE)</f>
        <v>0.02031766190521392</v>
      </c>
      <c r="P19" s="96">
        <f>$B19*VLOOKUP($A19,Transpose_Avg_q2er_dw!$A:$M,13,FALSE)</f>
        <v>0.02407410531931265</v>
      </c>
      <c r="Q19" s="96"/>
      <c r="R19" s="96"/>
      <c r="S19" s="96">
        <f>$B19*VLOOKUP($A19,Transpose_Avg_q2er_dw!$O:$AA,2,FALSE)</f>
        <v>0.05931818181818166</v>
      </c>
      <c r="T19" s="96">
        <f>$B19*VLOOKUP($A19,Transpose_Avg_q2er_dw!$O:$AA,3,FALSE)</f>
        <v>0.02965909090909092</v>
      </c>
      <c r="U19" s="96">
        <f>$B19*VLOOKUP($A19,Transpose_Avg_q2er_dw!$O:$AA,4,FALSE)</f>
        <v>0.016111111111111093</v>
      </c>
      <c r="V19" s="96">
        <f>$B19*VLOOKUP($A19,Transpose_Avg_q2er_dw!$O:$AA,5,FALSE)</f>
        <v>0.06525</v>
      </c>
      <c r="W19" s="96">
        <f>$B19*VLOOKUP($A19,Transpose_Avg_q2er_dw!$O:$AA,6,FALSE)</f>
        <v>0.012253521126760545</v>
      </c>
      <c r="X19" s="96">
        <f>$B19*VLOOKUP($A19,Transpose_Avg_q2er_dw!$O:$AA,7,FALSE)</f>
        <v>0.012794117647058845</v>
      </c>
      <c r="Y19" s="96">
        <f>$B19*VLOOKUP($A19,Transpose_Avg_q2er_dw!$O:$AA,8,FALSE)</f>
        <v>0</v>
      </c>
      <c r="Z19" s="96">
        <f>$B19*VLOOKUP($A19,Transpose_Avg_q2er_dw!$O:$AA,9,FALSE)</f>
        <v>0.04660714285714279</v>
      </c>
      <c r="AA19" s="96">
        <f>$B19*VLOOKUP($A19,Transpose_Avg_q2er_dw!$O:$AA,10,FALSE)</f>
        <v>0</v>
      </c>
      <c r="AB19" s="96">
        <f>$B19*VLOOKUP($A19,Transpose_Avg_q2er_dw!$O:$AA,11,FALSE)</f>
        <v>0.0174</v>
      </c>
      <c r="AC19" s="96">
        <f>$B19*VLOOKUP($A19,Transpose_Avg_q2er_dw!$O:$AA,12,FALSE)</f>
        <v>0.01242857142857144</v>
      </c>
      <c r="AD19" s="96">
        <f>$B19*VLOOKUP($A19,Transpose_Avg_q2er_dw!$O:$AA,13,FALSE)</f>
        <v>0.014499999999999985</v>
      </c>
    </row>
    <row r="20" spans="1:30" ht="15">
      <c r="A20" s="27" t="s">
        <v>293</v>
      </c>
      <c r="B20" s="95">
        <v>0.21</v>
      </c>
      <c r="C20" s="93"/>
      <c r="D20" s="93"/>
      <c r="E20" s="96">
        <f>$B20*VLOOKUP($A20,Transpose_Avg_q2er_dw!$A:$M,2,FALSE)</f>
        <v>0.018058798800204435</v>
      </c>
      <c r="F20" s="96">
        <f>$B20*VLOOKUP($A20,Transpose_Avg_q2er_dw!$A:$M,3,FALSE)</f>
        <v>0.015141764338875048</v>
      </c>
      <c r="G20" s="96">
        <f>$B20*VLOOKUP($A20,Transpose_Avg_q2er_dw!$A:$M,4,FALSE)</f>
        <v>0.00754308225750093</v>
      </c>
      <c r="H20" s="96">
        <f>$B20*VLOOKUP($A20,Transpose_Avg_q2er_dw!$A:$M,5,FALSE)</f>
        <v>0.005649706691702598</v>
      </c>
      <c r="I20" s="96">
        <f>$B20*VLOOKUP($A20,Transpose_Avg_q2er_dw!$A:$M,6,FALSE)</f>
        <v>0.004869847869508335</v>
      </c>
      <c r="J20" s="96">
        <f>$B20*VLOOKUP($A20,Transpose_Avg_q2er_dw!$A:$M,7,FALSE)</f>
        <v>0.0026857235057829117</v>
      </c>
      <c r="K20" s="96">
        <f>$B20*VLOOKUP($A20,Transpose_Avg_q2er_dw!$A:$M,8,FALSE)</f>
        <v>5.833333333333338E-4</v>
      </c>
      <c r="L20" s="96">
        <f>$B20*VLOOKUP($A20,Transpose_Avg_q2er_dw!$A:$M,9,FALSE)</f>
        <v>0.00234087195484254</v>
      </c>
      <c r="M20" s="96">
        <f>$B20*VLOOKUP($A20,Transpose_Avg_q2er_dw!$A:$M,10,FALSE)</f>
        <v>0.002760198135198126</v>
      </c>
      <c r="N20" s="96">
        <f>$B20*VLOOKUP($A20,Transpose_Avg_q2er_dw!$A:$M,11,FALSE)</f>
        <v>0.00327617090901576</v>
      </c>
      <c r="O20" s="96">
        <f>$B20*VLOOKUP($A20,Transpose_Avg_q2er_dw!$A:$M,12,FALSE)</f>
        <v>0.002201960565362019</v>
      </c>
      <c r="P20" s="96">
        <f>$B20*VLOOKUP($A20,Transpose_Avg_q2er_dw!$A:$M,13,FALSE)</f>
        <v>0.009467751991857874</v>
      </c>
      <c r="Q20" s="96"/>
      <c r="R20" s="96"/>
      <c r="S20" s="96">
        <f>$B20*VLOOKUP($A20,Transpose_Avg_q2er_dw!$O:$AA,2,FALSE)</f>
        <v>0.04295454545454555</v>
      </c>
      <c r="T20" s="96">
        <f>$B20*VLOOKUP($A20,Transpose_Avg_q2er_dw!$O:$AA,3,FALSE)</f>
        <v>0.023863636363636438</v>
      </c>
      <c r="U20" s="96">
        <f>$B20*VLOOKUP($A20,Transpose_Avg_q2er_dw!$O:$AA,4,FALSE)</f>
        <v>0</v>
      </c>
      <c r="V20" s="96">
        <f>$B20*VLOOKUP($A20,Transpose_Avg_q2er_dw!$O:$AA,5,FALSE)</f>
        <v>0</v>
      </c>
      <c r="W20" s="96">
        <f>$B20*VLOOKUP($A20,Transpose_Avg_q2er_dw!$O:$AA,6,FALSE)</f>
        <v>0.00591549295774647</v>
      </c>
      <c r="X20" s="96">
        <f>$B20*VLOOKUP($A20,Transpose_Avg_q2er_dw!$O:$AA,7,FALSE)</f>
        <v>0.006176470588235304</v>
      </c>
      <c r="Y20" s="96">
        <f>$B20*VLOOKUP($A20,Transpose_Avg_q2er_dw!$O:$AA,8,FALSE)</f>
        <v>0</v>
      </c>
      <c r="Z20" s="96">
        <f>$B20*VLOOKUP($A20,Transpose_Avg_q2er_dw!$O:$AA,9,FALSE)</f>
        <v>0</v>
      </c>
      <c r="AA20" s="96">
        <f>$B20*VLOOKUP($A20,Transpose_Avg_q2er_dw!$O:$AA,10,FALSE)</f>
        <v>0</v>
      </c>
      <c r="AB20" s="96">
        <f>$B20*VLOOKUP($A20,Transpose_Avg_q2er_dw!$O:$AA,11,FALSE)</f>
        <v>0.0084</v>
      </c>
      <c r="AC20" s="96">
        <f>$B20*VLOOKUP($A20,Transpose_Avg_q2er_dw!$O:$AA,12,FALSE)</f>
        <v>0</v>
      </c>
      <c r="AD20" s="96">
        <f>$B20*VLOOKUP($A20,Transpose_Avg_q2er_dw!$O:$AA,13,FALSE)</f>
        <v>0.014000000000000005</v>
      </c>
    </row>
    <row r="21" spans="1:30" ht="15">
      <c r="A21" s="27" t="s">
        <v>305</v>
      </c>
      <c r="B21" s="95">
        <v>-0.145</v>
      </c>
      <c r="C21" s="93"/>
      <c r="D21" s="93"/>
      <c r="E21" s="96">
        <f>$B21*VLOOKUP($A21,Transpose_Avg_q2er_dw!$A:$M,2,FALSE)</f>
        <v>-0.06407774053245695</v>
      </c>
      <c r="F21" s="96">
        <f>$B21*VLOOKUP($A21,Transpose_Avg_q2er_dw!$A:$M,3,FALSE)</f>
        <v>-0.07163477934236767</v>
      </c>
      <c r="G21" s="96">
        <f>$B21*VLOOKUP($A21,Transpose_Avg_q2er_dw!$A:$M,4,FALSE)</f>
        <v>-0.06246106492240188</v>
      </c>
      <c r="H21" s="96">
        <f>$B21*VLOOKUP($A21,Transpose_Avg_q2er_dw!$A:$M,5,FALSE)</f>
        <v>-0.07384975077950126</v>
      </c>
      <c r="I21" s="96">
        <f>$B21*VLOOKUP($A21,Transpose_Avg_q2er_dw!$A:$M,6,FALSE)</f>
        <v>-0.05312734558483913</v>
      </c>
      <c r="J21" s="96">
        <f>$B21*VLOOKUP($A21,Transpose_Avg_q2er_dw!$A:$M,7,FALSE)</f>
        <v>-0.08133384679390863</v>
      </c>
      <c r="K21" s="96">
        <f>$B21*VLOOKUP($A21,Transpose_Avg_q2er_dw!$A:$M,8,FALSE)</f>
        <v>-0.08106449249459115</v>
      </c>
      <c r="L21" s="96">
        <f>$B21*VLOOKUP($A21,Transpose_Avg_q2er_dw!$A:$M,9,FALSE)</f>
        <v>-0.08270824476179263</v>
      </c>
      <c r="M21" s="96">
        <f>$B21*VLOOKUP($A21,Transpose_Avg_q2er_dw!$A:$M,10,FALSE)</f>
        <v>-0.08298089813039983</v>
      </c>
      <c r="N21" s="96">
        <f>$B21*VLOOKUP($A21,Transpose_Avg_q2er_dw!$A:$M,11,FALSE)</f>
        <v>-0.060431990018552574</v>
      </c>
      <c r="O21" s="96">
        <f>$B21*VLOOKUP($A21,Transpose_Avg_q2er_dw!$A:$M,12,FALSE)</f>
        <v>-0.061115901184815385</v>
      </c>
      <c r="P21" s="96">
        <f>$B21*VLOOKUP($A21,Transpose_Avg_q2er_dw!$A:$M,13,FALSE)</f>
        <v>-0.05373303572602967</v>
      </c>
      <c r="Q21" s="96"/>
      <c r="R21" s="96"/>
      <c r="S21" s="96">
        <f>$B21*VLOOKUP($A21,Transpose_Avg_q2er_dw!$O:$AA,2,FALSE)</f>
        <v>-0.0725</v>
      </c>
      <c r="T21" s="96">
        <f>$B21*VLOOKUP($A21,Transpose_Avg_q2er_dw!$O:$AA,3,FALSE)</f>
        <v>-0.07579545454545458</v>
      </c>
      <c r="U21" s="96">
        <f>$B21*VLOOKUP($A21,Transpose_Avg_q2er_dw!$O:$AA,4,FALSE)</f>
        <v>-0.08592592592592598</v>
      </c>
      <c r="V21" s="96">
        <f>$B21*VLOOKUP($A21,Transpose_Avg_q2er_dw!$O:$AA,5,FALSE)</f>
        <v>-0.06525</v>
      </c>
      <c r="W21" s="96">
        <f>$B21*VLOOKUP($A21,Transpose_Avg_q2er_dw!$O:$AA,6,FALSE)</f>
        <v>-0.046971830985915494</v>
      </c>
      <c r="X21" s="96">
        <f>$B21*VLOOKUP($A21,Transpose_Avg_q2er_dw!$O:$AA,7,FALSE)</f>
        <v>-0.07463235294117644</v>
      </c>
      <c r="Y21" s="96">
        <f>$B21*VLOOKUP($A21,Transpose_Avg_q2er_dw!$O:$AA,8,FALSE)</f>
        <v>-0.087</v>
      </c>
      <c r="Z21" s="96">
        <f>$B21*VLOOKUP($A21,Transpose_Avg_q2er_dw!$O:$AA,9,FALSE)</f>
        <v>-0.07767857142857147</v>
      </c>
      <c r="AA21" s="96">
        <f>$B21*VLOOKUP($A21,Transpose_Avg_q2er_dw!$O:$AA,10,FALSE)</f>
        <v>-0.028999999999999998</v>
      </c>
      <c r="AB21" s="96">
        <f>$B21*VLOOKUP($A21,Transpose_Avg_q2er_dw!$O:$AA,11,FALSE)</f>
        <v>-0.087</v>
      </c>
      <c r="AC21" s="96">
        <f>$B21*VLOOKUP($A21,Transpose_Avg_q2er_dw!$O:$AA,12,FALSE)</f>
        <v>-0.04971428571428574</v>
      </c>
      <c r="AD21" s="96">
        <f>$B21*VLOOKUP($A21,Transpose_Avg_q2er_dw!$O:$AA,13,FALSE)</f>
        <v>-0.04833333333333328</v>
      </c>
    </row>
    <row r="22" spans="1:30" ht="15">
      <c r="A22" s="27" t="s">
        <v>306</v>
      </c>
      <c r="B22" s="95">
        <v>-0.144</v>
      </c>
      <c r="C22" s="93"/>
      <c r="D22" s="93"/>
      <c r="E22" s="96">
        <f>$B22*VLOOKUP($A22,Transpose_Avg_q2er_dw!$A:$M,2,FALSE)</f>
        <v>-0.028785697037698173</v>
      </c>
      <c r="F22" s="96">
        <f>$B22*VLOOKUP($A22,Transpose_Avg_q2er_dw!$A:$M,3,FALSE)</f>
        <v>-0.020442103027407215</v>
      </c>
      <c r="G22" s="96">
        <f>$B22*VLOOKUP($A22,Transpose_Avg_q2er_dw!$A:$M,4,FALSE)</f>
        <v>-0.022078606419703873</v>
      </c>
      <c r="H22" s="96">
        <f>$B22*VLOOKUP($A22,Transpose_Avg_q2er_dw!$A:$M,5,FALSE)</f>
        <v>-0.02253977836812288</v>
      </c>
      <c r="I22" s="96">
        <f>$B22*VLOOKUP($A22,Transpose_Avg_q2er_dw!$A:$M,6,FALSE)</f>
        <v>-0.018320856539108542</v>
      </c>
      <c r="J22" s="96">
        <f>$B22*VLOOKUP($A22,Transpose_Avg_q2er_dw!$A:$M,7,FALSE)</f>
        <v>-0.017902395147345408</v>
      </c>
      <c r="K22" s="96">
        <f>$B22*VLOOKUP($A22,Transpose_Avg_q2er_dw!$A:$M,8,FALSE)</f>
        <v>-0.023240943705417405</v>
      </c>
      <c r="L22" s="96">
        <f>$B22*VLOOKUP($A22,Transpose_Avg_q2er_dw!$A:$M,9,FALSE)</f>
        <v>-0.018709658105892913</v>
      </c>
      <c r="M22" s="96">
        <f>$B22*VLOOKUP($A22,Transpose_Avg_q2er_dw!$A:$M,10,FALSE)</f>
        <v>-0.020780255365549487</v>
      </c>
      <c r="N22" s="96">
        <f>$B22*VLOOKUP($A22,Transpose_Avg_q2er_dw!$A:$M,11,FALSE)</f>
        <v>-0.021404101223149057</v>
      </c>
      <c r="O22" s="96">
        <f>$B22*VLOOKUP($A22,Transpose_Avg_q2er_dw!$A:$M,12,FALSE)</f>
        <v>-0.02210433079992019</v>
      </c>
      <c r="P22" s="96">
        <f>$B22*VLOOKUP($A22,Transpose_Avg_q2er_dw!$A:$M,13,FALSE)</f>
        <v>-0.022850582170505035</v>
      </c>
      <c r="Q22" s="96"/>
      <c r="R22" s="96"/>
      <c r="S22" s="96">
        <f>$B22*VLOOKUP($A22,Transpose_Avg_q2er_dw!$O:$AA,2,FALSE)</f>
        <v>-0.016363636363636413</v>
      </c>
      <c r="T22" s="96">
        <f>$B22*VLOOKUP($A22,Transpose_Avg_q2er_dw!$O:$AA,3,FALSE)</f>
        <v>-0.029454545454545518</v>
      </c>
      <c r="U22" s="96">
        <f>$B22*VLOOKUP($A22,Transpose_Avg_q2er_dw!$O:$AA,4,FALSE)</f>
        <v>-0.021333333333333312</v>
      </c>
      <c r="V22" s="96">
        <f>$B22*VLOOKUP($A22,Transpose_Avg_q2er_dw!$O:$AA,5,FALSE)</f>
        <v>-0.021599999999999998</v>
      </c>
      <c r="W22" s="96">
        <f>$B22*VLOOKUP($A22,Transpose_Avg_q2er_dw!$O:$AA,6,FALSE)</f>
        <v>-0.012169014084507037</v>
      </c>
      <c r="X22" s="96">
        <f>$B22*VLOOKUP($A22,Transpose_Avg_q2er_dw!$O:$AA,7,FALSE)</f>
        <v>-0.019058823529411822</v>
      </c>
      <c r="Y22" s="96">
        <f>$B22*VLOOKUP($A22,Transpose_Avg_q2er_dw!$O:$AA,8,FALSE)</f>
        <v>0</v>
      </c>
      <c r="Z22" s="96">
        <f>$B22*VLOOKUP($A22,Transpose_Avg_q2er_dw!$O:$AA,9,FALSE)</f>
        <v>-0.015428571428571406</v>
      </c>
      <c r="AA22" s="96">
        <f>$B22*VLOOKUP($A22,Transpose_Avg_q2er_dw!$O:$AA,10,FALSE)</f>
        <v>-0.08639999999999999</v>
      </c>
      <c r="AB22" s="96">
        <f>$B22*VLOOKUP($A22,Transpose_Avg_q2er_dw!$O:$AA,11,FALSE)</f>
        <v>-0.011519999999999999</v>
      </c>
      <c r="AC22" s="96">
        <f>$B22*VLOOKUP($A22,Transpose_Avg_q2er_dw!$O:$AA,12,FALSE)</f>
        <v>-0.03291428571428578</v>
      </c>
      <c r="AD22" s="96">
        <f>$B22*VLOOKUP($A22,Transpose_Avg_q2er_dw!$O:$AA,13,FALSE)</f>
        <v>-0.05280000000000004</v>
      </c>
    </row>
    <row r="23" spans="1:30" ht="15">
      <c r="A23" s="27" t="s">
        <v>307</v>
      </c>
      <c r="B23" s="95">
        <v>0.523</v>
      </c>
      <c r="C23" s="93"/>
      <c r="D23" s="93"/>
      <c r="E23" s="96">
        <f>$B23*VLOOKUP($A23,Transpose_Avg_q2er_dw!$A:$M,2,FALSE)</f>
        <v>0.03230521220606376</v>
      </c>
      <c r="F23" s="96">
        <f>$B23*VLOOKUP($A23,Transpose_Avg_q2er_dw!$A:$M,3,FALSE)</f>
        <v>0.018692340184021102</v>
      </c>
      <c r="G23" s="96">
        <f>$B23*VLOOKUP($A23,Transpose_Avg_q2er_dw!$A:$M,4,FALSE)</f>
        <v>0.02647300426781309</v>
      </c>
      <c r="H23" s="96">
        <f>$B23*VLOOKUP($A23,Transpose_Avg_q2er_dw!$A:$M,5,FALSE)</f>
        <v>0.020474200396316682</v>
      </c>
      <c r="I23" s="96">
        <f>$B23*VLOOKUP($A23,Transpose_Avg_q2er_dw!$A:$M,6,FALSE)</f>
        <v>0.021578657572687187</v>
      </c>
      <c r="J23" s="96">
        <f>$B23*VLOOKUP($A23,Transpose_Avg_q2er_dw!$A:$M,7,FALSE)</f>
        <v>0.022169987252873054</v>
      </c>
      <c r="K23" s="96">
        <f>$B23*VLOOKUP($A23,Transpose_Avg_q2er_dw!$A:$M,8,FALSE)</f>
        <v>0.010411574074074071</v>
      </c>
      <c r="L23" s="96">
        <f>$B23*VLOOKUP($A23,Transpose_Avg_q2er_dw!$A:$M,9,FALSE)</f>
        <v>0.01698647786741091</v>
      </c>
      <c r="M23" s="96">
        <f>$B23*VLOOKUP($A23,Transpose_Avg_q2er_dw!$A:$M,10,FALSE)</f>
        <v>0.018992606589138157</v>
      </c>
      <c r="N23" s="96">
        <f>$B23*VLOOKUP($A23,Transpose_Avg_q2er_dw!$A:$M,11,FALSE)</f>
        <v>0.020332915874819096</v>
      </c>
      <c r="O23" s="96">
        <f>$B23*VLOOKUP($A23,Transpose_Avg_q2er_dw!$A:$M,12,FALSE)</f>
        <v>0.031967297430202726</v>
      </c>
      <c r="P23" s="96">
        <f>$B23*VLOOKUP($A23,Transpose_Avg_q2er_dw!$A:$M,13,FALSE)</f>
        <v>0.02017877602018819</v>
      </c>
      <c r="Q23" s="96"/>
      <c r="R23" s="96"/>
      <c r="S23" s="96">
        <f>$B23*VLOOKUP($A23,Transpose_Avg_q2er_dw!$O:$AA,2,FALSE)</f>
        <v>0.035659090909090925</v>
      </c>
      <c r="T23" s="96">
        <f>$B23*VLOOKUP($A23,Transpose_Avg_q2er_dw!$O:$AA,3,FALSE)</f>
        <v>0.023772727272727296</v>
      </c>
      <c r="U23" s="96">
        <f>$B23*VLOOKUP($A23,Transpose_Avg_q2er_dw!$O:$AA,4,FALSE)</f>
        <v>0</v>
      </c>
      <c r="V23" s="96">
        <f>$B23*VLOOKUP($A23,Transpose_Avg_q2er_dw!$O:$AA,5,FALSE)</f>
        <v>0.052300000000000006</v>
      </c>
      <c r="W23" s="96">
        <f>$B23*VLOOKUP($A23,Transpose_Avg_q2er_dw!$O:$AA,6,FALSE)</f>
        <v>0.014732394366197162</v>
      </c>
      <c r="X23" s="96">
        <f>$B23*VLOOKUP($A23,Transpose_Avg_q2er_dw!$O:$AA,7,FALSE)</f>
        <v>0.03845588235294119</v>
      </c>
      <c r="Y23" s="96">
        <f>$B23*VLOOKUP($A23,Transpose_Avg_q2er_dw!$O:$AA,8,FALSE)</f>
        <v>0</v>
      </c>
      <c r="Z23" s="96">
        <f>$B23*VLOOKUP($A23,Transpose_Avg_q2er_dw!$O:$AA,9,FALSE)</f>
        <v>0.03735714285714284</v>
      </c>
      <c r="AA23" s="96">
        <f>$B23*VLOOKUP($A23,Transpose_Avg_q2er_dw!$O:$AA,10,FALSE)</f>
        <v>0</v>
      </c>
      <c r="AB23" s="96">
        <f>$B23*VLOOKUP($A23,Transpose_Avg_q2er_dw!$O:$AA,11,FALSE)</f>
        <v>0.02092</v>
      </c>
      <c r="AC23" s="96">
        <f>$B23*VLOOKUP($A23,Transpose_Avg_q2er_dw!$O:$AA,12,FALSE)</f>
        <v>0.029885714285714265</v>
      </c>
      <c r="AD23" s="96">
        <f>$B23*VLOOKUP($A23,Transpose_Avg_q2er_dw!$O:$AA,13,FALSE)</f>
        <v>0.017433333333333315</v>
      </c>
    </row>
    <row r="24" spans="1:30" ht="15">
      <c r="A24" s="27" t="s">
        <v>308</v>
      </c>
      <c r="B24" s="95">
        <v>-0.106</v>
      </c>
      <c r="C24" s="93"/>
      <c r="D24" s="93"/>
      <c r="E24" s="96">
        <f>$B24*VLOOKUP($A24,Transpose_Avg_q2er_dw!$A:$M,2,FALSE)</f>
        <v>-0.009274844107829274</v>
      </c>
      <c r="F24" s="96">
        <f>$B24*VLOOKUP($A24,Transpose_Avg_q2er_dw!$A:$M,3,FALSE)</f>
        <v>-0.008634234834876759</v>
      </c>
      <c r="G24" s="96">
        <f>$B24*VLOOKUP($A24,Transpose_Avg_q2er_dw!$A:$M,4,FALSE)</f>
        <v>-0.011430700661643076</v>
      </c>
      <c r="H24" s="96">
        <f>$B24*VLOOKUP($A24,Transpose_Avg_q2er_dw!$A:$M,5,FALSE)</f>
        <v>-0.010543318491746466</v>
      </c>
      <c r="I24" s="96">
        <f>$B24*VLOOKUP($A24,Transpose_Avg_q2er_dw!$A:$M,6,FALSE)</f>
        <v>-0.011190714113520206</v>
      </c>
      <c r="J24" s="96">
        <f>$B24*VLOOKUP($A24,Transpose_Avg_q2er_dw!$A:$M,7,FALSE)</f>
        <v>-0.009900461391410787</v>
      </c>
      <c r="K24" s="96">
        <f>$B24*VLOOKUP($A24,Transpose_Avg_q2er_dw!$A:$M,8,FALSE)</f>
        <v>-0.010998233698562617</v>
      </c>
      <c r="L24" s="96">
        <f>$B24*VLOOKUP($A24,Transpose_Avg_q2er_dw!$A:$M,9,FALSE)</f>
        <v>-0.00851003032458377</v>
      </c>
      <c r="M24" s="96">
        <f>$B24*VLOOKUP($A24,Transpose_Avg_q2er_dw!$A:$M,10,FALSE)</f>
        <v>-0.009415224573161239</v>
      </c>
      <c r="N24" s="96">
        <f>$B24*VLOOKUP($A24,Transpose_Avg_q2er_dw!$A:$M,11,FALSE)</f>
        <v>-0.009790178464538836</v>
      </c>
      <c r="O24" s="96">
        <f>$B24*VLOOKUP($A24,Transpose_Avg_q2er_dw!$A:$M,12,FALSE)</f>
        <v>-0.013422222725711976</v>
      </c>
      <c r="P24" s="96">
        <f>$B24*VLOOKUP($A24,Transpose_Avg_q2er_dw!$A:$M,13,FALSE)</f>
        <v>-0.012744126943412516</v>
      </c>
      <c r="Q24" s="96"/>
      <c r="R24" s="96"/>
      <c r="S24" s="96">
        <f>$B24*VLOOKUP($A24,Transpose_Avg_q2er_dw!$O:$AA,2,FALSE)</f>
        <v>0</v>
      </c>
      <c r="T24" s="96">
        <f>$B24*VLOOKUP($A24,Transpose_Avg_q2er_dw!$O:$AA,3,FALSE)</f>
        <v>-0.0024090909090909063</v>
      </c>
      <c r="U24" s="96">
        <f>$B24*VLOOKUP($A24,Transpose_Avg_q2er_dw!$O:$AA,4,FALSE)</f>
        <v>-0.003925925925925922</v>
      </c>
      <c r="V24" s="96">
        <f>$B24*VLOOKUP($A24,Transpose_Avg_q2er_dw!$O:$AA,5,FALSE)</f>
        <v>-0.015899999999999997</v>
      </c>
      <c r="W24" s="96">
        <f>$B24*VLOOKUP($A24,Transpose_Avg_q2er_dw!$O:$AA,6,FALSE)</f>
        <v>-0.014929577464788709</v>
      </c>
      <c r="X24" s="96">
        <f>$B24*VLOOKUP($A24,Transpose_Avg_q2er_dw!$O:$AA,7,FALSE)</f>
        <v>-0.007794117647058825</v>
      </c>
      <c r="Y24" s="96">
        <f>$B24*VLOOKUP($A24,Transpose_Avg_q2er_dw!$O:$AA,8,FALSE)</f>
        <v>-0.0424</v>
      </c>
      <c r="Z24" s="96">
        <f>$B24*VLOOKUP($A24,Transpose_Avg_q2er_dw!$O:$AA,9,FALSE)</f>
        <v>-0.011357142857142842</v>
      </c>
      <c r="AA24" s="96">
        <f>$B24*VLOOKUP($A24,Transpose_Avg_q2er_dw!$O:$AA,10,FALSE)</f>
        <v>0</v>
      </c>
      <c r="AB24" s="96">
        <f>$B24*VLOOKUP($A24,Transpose_Avg_q2er_dw!$O:$AA,11,FALSE)</f>
        <v>-0.00424</v>
      </c>
      <c r="AC24" s="96">
        <f>$B24*VLOOKUP($A24,Transpose_Avg_q2er_dw!$O:$AA,12,FALSE)</f>
        <v>-0.009085714285714284</v>
      </c>
      <c r="AD24" s="96">
        <f>$B24*VLOOKUP($A24,Transpose_Avg_q2er_dw!$O:$AA,13,FALSE)</f>
        <v>-0.007066666666666669</v>
      </c>
    </row>
    <row r="25" spans="1:30" ht="15">
      <c r="A25" s="27" t="s">
        <v>309</v>
      </c>
      <c r="B25" s="95">
        <v>-0.0559</v>
      </c>
      <c r="C25" s="93"/>
      <c r="D25" s="93"/>
      <c r="E25" s="96">
        <f>$B25*VLOOKUP($A25,Transpose_Avg_q2er_dw!$A:$M,2,FALSE)</f>
        <v>-0.007065446599148674</v>
      </c>
      <c r="F25" s="96">
        <f>$B25*VLOOKUP($A25,Transpose_Avg_q2er_dw!$A:$M,3,FALSE)</f>
        <v>-0.00737362483111618</v>
      </c>
      <c r="G25" s="96">
        <f>$B25*VLOOKUP($A25,Transpose_Avg_q2er_dw!$A:$M,4,FALSE)</f>
        <v>-0.008867262733061071</v>
      </c>
      <c r="H25" s="96">
        <f>$B25*VLOOKUP($A25,Transpose_Avg_q2er_dw!$A:$M,5,FALSE)</f>
        <v>-0.005291256855337262</v>
      </c>
      <c r="I25" s="96">
        <f>$B25*VLOOKUP($A25,Transpose_Avg_q2er_dw!$A:$M,6,FALSE)</f>
        <v>-0.013529724806886191</v>
      </c>
      <c r="J25" s="96">
        <f>$B25*VLOOKUP($A25,Transpose_Avg_q2er_dw!$A:$M,7,FALSE)</f>
        <v>-0.0035419202071075087</v>
      </c>
      <c r="K25" s="96">
        <f>$B25*VLOOKUP($A25,Transpose_Avg_q2er_dw!$A:$M,8,FALSE)</f>
        <v>-0.005355371371136175</v>
      </c>
      <c r="L25" s="96">
        <f>$B25*VLOOKUP($A25,Transpose_Avg_q2er_dw!$A:$M,9,FALSE)</f>
        <v>-0.005247251494375583</v>
      </c>
      <c r="M25" s="96">
        <f>$B25*VLOOKUP($A25,Transpose_Avg_q2er_dw!$A:$M,10,FALSE)</f>
        <v>-0.00396974240980062</v>
      </c>
      <c r="N25" s="96">
        <f>$B25*VLOOKUP($A25,Transpose_Avg_q2er_dw!$A:$M,11,FALSE)</f>
        <v>-0.008958554375199339</v>
      </c>
      <c r="O25" s="96">
        <f>$B25*VLOOKUP($A25,Transpose_Avg_q2er_dw!$A:$M,12,FALSE)</f>
        <v>-0.007073394048280385</v>
      </c>
      <c r="P25" s="96">
        <f>$B25*VLOOKUP($A25,Transpose_Avg_q2er_dw!$A:$M,13,FALSE)</f>
        <v>-0.00890981856045723</v>
      </c>
      <c r="Q25" s="96"/>
      <c r="R25" s="96"/>
      <c r="S25" s="96">
        <f>$B25*VLOOKUP($A25,Transpose_Avg_q2er_dw!$O:$AA,2,FALSE)</f>
        <v>-0.005081818181818181</v>
      </c>
      <c r="T25" s="96">
        <f>$B25*VLOOKUP($A25,Transpose_Avg_q2er_dw!$O:$AA,3,FALSE)</f>
        <v>-0.0038113636363636375</v>
      </c>
      <c r="U25" s="96">
        <f>$B25*VLOOKUP($A25,Transpose_Avg_q2er_dw!$O:$AA,4,FALSE)</f>
        <v>-0.004140740740740742</v>
      </c>
      <c r="V25" s="96">
        <f>$B25*VLOOKUP($A25,Transpose_Avg_q2er_dw!$O:$AA,5,FALSE)</f>
        <v>-0.008385</v>
      </c>
      <c r="W25" s="96">
        <f>$B25*VLOOKUP($A25,Transpose_Avg_q2er_dw!$O:$AA,6,FALSE)</f>
        <v>-0.01338450704225353</v>
      </c>
      <c r="X25" s="96">
        <f>$B25*VLOOKUP($A25,Transpose_Avg_q2er_dw!$O:$AA,7,FALSE)</f>
        <v>-0.00822058823529413</v>
      </c>
      <c r="Y25" s="96">
        <f>$B25*VLOOKUP($A25,Transpose_Avg_q2er_dw!$O:$AA,8,FALSE)</f>
        <v>0</v>
      </c>
      <c r="Z25" s="96">
        <f>$B25*VLOOKUP($A25,Transpose_Avg_q2er_dw!$O:$AA,9,FALSE)</f>
        <v>-0.005989285714285706</v>
      </c>
      <c r="AA25" s="96">
        <f>$B25*VLOOKUP($A25,Transpose_Avg_q2er_dw!$O:$AA,10,FALSE)</f>
        <v>0</v>
      </c>
      <c r="AB25" s="96">
        <f>$B25*VLOOKUP($A25,Transpose_Avg_q2er_dw!$O:$AA,11,FALSE)</f>
        <v>-0.008944</v>
      </c>
      <c r="AC25" s="96">
        <f>$B25*VLOOKUP($A25,Transpose_Avg_q2er_dw!$O:$AA,12,FALSE)</f>
        <v>-0.009582857142857119</v>
      </c>
      <c r="AD25" s="96">
        <f>$B25*VLOOKUP($A25,Transpose_Avg_q2er_dw!$O:$AA,13,FALSE)</f>
        <v>-0.007453333333333314</v>
      </c>
    </row>
    <row r="26" spans="1:30" ht="15">
      <c r="A26" s="27" t="s">
        <v>310</v>
      </c>
      <c r="B26" s="95">
        <v>0.342</v>
      </c>
      <c r="C26" s="93"/>
      <c r="D26" s="93"/>
      <c r="E26" s="96">
        <f>$B26*VLOOKUP($A26,Transpose_Avg_q2er_dw!$A:$M,2,FALSE)</f>
        <v>0.014923040582284263</v>
      </c>
      <c r="F26" s="96">
        <f>$B26*VLOOKUP($A26,Transpose_Avg_q2er_dw!$A:$M,3,FALSE)</f>
        <v>0.011133616652273854</v>
      </c>
      <c r="G26" s="96">
        <f>$B26*VLOOKUP($A26,Transpose_Avg_q2er_dw!$A:$M,4,FALSE)</f>
        <v>0.012832466158991142</v>
      </c>
      <c r="H26" s="96">
        <f>$B26*VLOOKUP($A26,Transpose_Avg_q2er_dw!$A:$M,5,FALSE)</f>
        <v>0.010965390375594927</v>
      </c>
      <c r="I26" s="96">
        <f>$B26*VLOOKUP($A26,Transpose_Avg_q2er_dw!$A:$M,6,FALSE)</f>
        <v>0.02998718933907975</v>
      </c>
      <c r="J26" s="96">
        <f>$B26*VLOOKUP($A26,Transpose_Avg_q2er_dw!$A:$M,7,FALSE)</f>
        <v>0.008834831662646973</v>
      </c>
      <c r="K26" s="96">
        <f>$B26*VLOOKUP($A26,Transpose_Avg_q2er_dw!$A:$M,8,FALSE)</f>
        <v>0.0036614583333333273</v>
      </c>
      <c r="L26" s="96">
        <f>$B26*VLOOKUP($A26,Transpose_Avg_q2er_dw!$A:$M,9,FALSE)</f>
        <v>0.005663068838618474</v>
      </c>
      <c r="M26" s="96">
        <f>$B26*VLOOKUP($A26,Transpose_Avg_q2er_dw!$A:$M,10,FALSE)</f>
        <v>0.0026125000000000007</v>
      </c>
      <c r="N26" s="96">
        <f>$B26*VLOOKUP($A26,Transpose_Avg_q2er_dw!$A:$M,11,FALSE)</f>
        <v>0.02134148492896831</v>
      </c>
      <c r="O26" s="96">
        <f>$B26*VLOOKUP($A26,Transpose_Avg_q2er_dw!$A:$M,12,FALSE)</f>
        <v>0.011326606506274931</v>
      </c>
      <c r="P26" s="96">
        <f>$B26*VLOOKUP($A26,Transpose_Avg_q2er_dw!$A:$M,13,FALSE)</f>
        <v>0.023122119056134652</v>
      </c>
      <c r="Q26" s="96"/>
      <c r="R26" s="96"/>
      <c r="S26" s="96">
        <f>$B26*VLOOKUP($A26,Transpose_Avg_q2er_dw!$O:$AA,2,FALSE)</f>
        <v>0.015545454545454562</v>
      </c>
      <c r="T26" s="96">
        <f>$B26*VLOOKUP($A26,Transpose_Avg_q2er_dw!$O:$AA,3,FALSE)</f>
        <v>0.007772727272727264</v>
      </c>
      <c r="U26" s="96">
        <f>$B26*VLOOKUP($A26,Transpose_Avg_q2er_dw!$O:$AA,4,FALSE)</f>
        <v>0.037999999999999964</v>
      </c>
      <c r="V26" s="96">
        <f>$B26*VLOOKUP($A26,Transpose_Avg_q2er_dw!$O:$AA,5,FALSE)</f>
        <v>0</v>
      </c>
      <c r="W26" s="96">
        <f>$B26*VLOOKUP($A26,Transpose_Avg_q2er_dw!$O:$AA,6,FALSE)</f>
        <v>0.043352112676056445</v>
      </c>
      <c r="X26" s="96">
        <f>$B26*VLOOKUP($A26,Transpose_Avg_q2er_dw!$O:$AA,7,FALSE)</f>
        <v>0</v>
      </c>
      <c r="Y26" s="96">
        <f>$B26*VLOOKUP($A26,Transpose_Avg_q2er_dw!$O:$AA,8,FALSE)</f>
        <v>0</v>
      </c>
      <c r="Z26" s="96">
        <f>$B26*VLOOKUP($A26,Transpose_Avg_q2er_dw!$O:$AA,9,FALSE)</f>
        <v>0</v>
      </c>
      <c r="AA26" s="96">
        <f>$B26*VLOOKUP($A26,Transpose_Avg_q2er_dw!$O:$AA,10,FALSE)</f>
        <v>0</v>
      </c>
      <c r="AB26" s="96">
        <f>$B26*VLOOKUP($A26,Transpose_Avg_q2er_dw!$O:$AA,11,FALSE)</f>
        <v>0.013680000000000001</v>
      </c>
      <c r="AC26" s="96">
        <f>$B26*VLOOKUP($A26,Transpose_Avg_q2er_dw!$O:$AA,12,FALSE)</f>
        <v>0.009771428571428582</v>
      </c>
      <c r="AD26" s="96">
        <f>$B26*VLOOKUP($A26,Transpose_Avg_q2er_dw!$O:$AA,13,FALSE)</f>
        <v>0.011399999999999988</v>
      </c>
    </row>
    <row r="27" spans="1:30" ht="15">
      <c r="A27" s="27" t="s">
        <v>317</v>
      </c>
      <c r="B27" s="95">
        <v>-0.103</v>
      </c>
      <c r="C27" s="93"/>
      <c r="D27" s="93"/>
      <c r="E27" s="96">
        <f>$B27*VLOOKUP($A27,Transpose_Avg_q2er_dw!$A:$M,2,FALSE)</f>
        <v>-2.1458333333333296E-4</v>
      </c>
      <c r="F27" s="96">
        <f>$B27*VLOOKUP($A27,Transpose_Avg_q2er_dw!$A:$M,3,FALSE)</f>
        <v>0</v>
      </c>
      <c r="G27" s="96">
        <f>$B27*VLOOKUP($A27,Transpose_Avg_q2er_dw!$A:$M,4,FALSE)</f>
        <v>-9.537037037037036E-5</v>
      </c>
      <c r="H27" s="96">
        <f>$B27*VLOOKUP($A27,Transpose_Avg_q2er_dw!$A:$M,5,FALSE)</f>
        <v>-3.45384009969069E-4</v>
      </c>
      <c r="I27" s="96">
        <f>$B27*VLOOKUP($A27,Transpose_Avg_q2er_dw!$A:$M,6,FALSE)</f>
        <v>-9.992780109200852E-5</v>
      </c>
      <c r="J27" s="96">
        <f>$B27*VLOOKUP($A27,Transpose_Avg_q2er_dw!$A:$M,7,FALSE)</f>
        <v>-6.978319783197834E-5</v>
      </c>
      <c r="K27" s="96">
        <f>$B27*VLOOKUP($A27,Transpose_Avg_q2er_dw!$A:$M,8,FALSE)</f>
        <v>0</v>
      </c>
      <c r="L27" s="96">
        <f>$B27*VLOOKUP($A27,Transpose_Avg_q2er_dw!$A:$M,9,FALSE)</f>
        <v>0</v>
      </c>
      <c r="M27" s="96">
        <f>$B27*VLOOKUP($A27,Transpose_Avg_q2er_dw!$A:$M,10,FALSE)</f>
        <v>0</v>
      </c>
      <c r="N27" s="96">
        <f>$B27*VLOOKUP($A27,Transpose_Avg_q2er_dw!$A:$M,11,FALSE)</f>
        <v>0</v>
      </c>
      <c r="O27" s="96">
        <f>$B27*VLOOKUP($A27,Transpose_Avg_q2er_dw!$A:$M,12,FALSE)</f>
        <v>0</v>
      </c>
      <c r="P27" s="96">
        <f>$B27*VLOOKUP($A27,Transpose_Avg_q2er_dw!$A:$M,13,FALSE)</f>
        <v>-2.5974050974050957E-4</v>
      </c>
      <c r="Q27" s="96"/>
      <c r="R27" s="96"/>
      <c r="S27" s="96">
        <f>$B27*VLOOKUP($A27,Transpose_Avg_q2er_dw!$O:$AA,2,FALSE)</f>
        <v>0</v>
      </c>
      <c r="T27" s="96">
        <f>$B27*VLOOKUP($A27,Transpose_Avg_q2er_dw!$O:$AA,3,FALSE)</f>
        <v>0</v>
      </c>
      <c r="U27" s="96">
        <f>$B27*VLOOKUP($A27,Transpose_Avg_q2er_dw!$O:$AA,4,FALSE)</f>
        <v>0</v>
      </c>
      <c r="V27" s="96">
        <f>$B27*VLOOKUP($A27,Transpose_Avg_q2er_dw!$O:$AA,5,FALSE)</f>
        <v>0</v>
      </c>
      <c r="W27" s="96">
        <f>$B27*VLOOKUP($A27,Transpose_Avg_q2er_dw!$O:$AA,6,FALSE)</f>
        <v>0</v>
      </c>
      <c r="X27" s="96">
        <f>$B27*VLOOKUP($A27,Transpose_Avg_q2er_dw!$O:$AA,7,FALSE)</f>
        <v>0</v>
      </c>
      <c r="Y27" s="96">
        <f>$B27*VLOOKUP($A27,Transpose_Avg_q2er_dw!$O:$AA,8,FALSE)</f>
        <v>0</v>
      </c>
      <c r="Z27" s="96">
        <f>$B27*VLOOKUP($A27,Transpose_Avg_q2er_dw!$O:$AA,9,FALSE)</f>
        <v>0</v>
      </c>
      <c r="AA27" s="96">
        <f>$B27*VLOOKUP($A27,Transpose_Avg_q2er_dw!$O:$AA,10,FALSE)</f>
        <v>0</v>
      </c>
      <c r="AB27" s="96">
        <f>$B27*VLOOKUP($A27,Transpose_Avg_q2er_dw!$O:$AA,11,FALSE)</f>
        <v>0</v>
      </c>
      <c r="AC27" s="96">
        <f>$B27*VLOOKUP($A27,Transpose_Avg_q2er_dw!$O:$AA,12,FALSE)</f>
        <v>0</v>
      </c>
      <c r="AD27" s="96">
        <f>$B27*VLOOKUP($A27,Transpose_Avg_q2er_dw!$O:$AA,13,FALSE)</f>
        <v>0</v>
      </c>
    </row>
    <row r="28" spans="1:30" ht="15">
      <c r="A28" s="27" t="s">
        <v>318</v>
      </c>
      <c r="B28" s="95">
        <v>0.271</v>
      </c>
      <c r="C28" s="93"/>
      <c r="D28" s="93"/>
      <c r="E28" s="96">
        <f>$B28*VLOOKUP($A28,Transpose_Avg_q2er_dw!$A:$M,2,FALSE)</f>
        <v>0.005057125100462275</v>
      </c>
      <c r="F28" s="96">
        <f>$B28*VLOOKUP($A28,Transpose_Avg_q2er_dw!$A:$M,3,FALSE)</f>
        <v>9.60303569904221E-4</v>
      </c>
      <c r="G28" s="96">
        <f>$B28*VLOOKUP($A28,Transpose_Avg_q2er_dw!$A:$M,4,FALSE)</f>
        <v>0.001177158513766373</v>
      </c>
      <c r="H28" s="96">
        <f>$B28*VLOOKUP($A28,Transpose_Avg_q2er_dw!$A:$M,5,FALSE)</f>
        <v>0.0024468847487622443</v>
      </c>
      <c r="I28" s="96">
        <f>$B28*VLOOKUP($A28,Transpose_Avg_q2er_dw!$A:$M,6,FALSE)</f>
        <v>6.114602710784868E-4</v>
      </c>
      <c r="J28" s="96">
        <f>$B28*VLOOKUP($A28,Transpose_Avg_q2er_dw!$A:$M,7,FALSE)</f>
        <v>0.005091968975569769</v>
      </c>
      <c r="K28" s="96">
        <f>$B28*VLOOKUP($A28,Transpose_Avg_q2er_dw!$A:$M,8,FALSE)</f>
        <v>0.0017923280423280414</v>
      </c>
      <c r="L28" s="96">
        <f>$B28*VLOOKUP($A28,Transpose_Avg_q2er_dw!$A:$M,9,FALSE)</f>
        <v>7.030252234993616E-4</v>
      </c>
      <c r="M28" s="96">
        <f>$B28*VLOOKUP($A28,Transpose_Avg_q2er_dw!$A:$M,10,FALSE)</f>
        <v>0.0011291666666666676</v>
      </c>
      <c r="N28" s="96">
        <f>$B28*VLOOKUP($A28,Transpose_Avg_q2er_dw!$A:$M,11,FALSE)</f>
        <v>0.0032062214475690183</v>
      </c>
      <c r="O28" s="96">
        <f>$B28*VLOOKUP($A28,Transpose_Avg_q2er_dw!$A:$M,12,FALSE)</f>
        <v>0.003256279454284921</v>
      </c>
      <c r="P28" s="96">
        <f>$B28*VLOOKUP($A28,Transpose_Avg_q2er_dw!$A:$M,13,FALSE)</f>
        <v>0.003182601688932327</v>
      </c>
      <c r="Q28" s="96"/>
      <c r="R28" s="96"/>
      <c r="S28" s="96">
        <f>$B28*VLOOKUP($A28,Transpose_Avg_q2er_dw!$O:$AA,2,FALSE)</f>
        <v>0.01231818181818183</v>
      </c>
      <c r="T28" s="96">
        <f>$B28*VLOOKUP($A28,Transpose_Avg_q2er_dw!$O:$AA,3,FALSE)</f>
        <v>0.01231818181818183</v>
      </c>
      <c r="U28" s="96">
        <f>$B28*VLOOKUP($A28,Transpose_Avg_q2er_dw!$O:$AA,4,FALSE)</f>
        <v>0</v>
      </c>
      <c r="V28" s="96">
        <f>$B28*VLOOKUP($A28,Transpose_Avg_q2er_dw!$O:$AA,5,FALSE)</f>
        <v>0</v>
      </c>
      <c r="W28" s="96">
        <f>$B28*VLOOKUP($A28,Transpose_Avg_q2er_dw!$O:$AA,6,FALSE)</f>
        <v>0.0038169014084506988</v>
      </c>
      <c r="X28" s="96">
        <f>$B28*VLOOKUP($A28,Transpose_Avg_q2er_dw!$O:$AA,7,FALSE)</f>
        <v>0</v>
      </c>
      <c r="Y28" s="96">
        <f>$B28*VLOOKUP($A28,Transpose_Avg_q2er_dw!$O:$AA,8,FALSE)</f>
        <v>0</v>
      </c>
      <c r="Z28" s="96">
        <f>$B28*VLOOKUP($A28,Transpose_Avg_q2er_dw!$O:$AA,9,FALSE)</f>
        <v>0.009678571428571425</v>
      </c>
      <c r="AA28" s="96">
        <f>$B28*VLOOKUP($A28,Transpose_Avg_q2er_dw!$O:$AA,10,FALSE)</f>
        <v>0</v>
      </c>
      <c r="AB28" s="96">
        <f>$B28*VLOOKUP($A28,Transpose_Avg_q2er_dw!$O:$AA,11,FALSE)</f>
        <v>0.02168</v>
      </c>
      <c r="AC28" s="96">
        <f>$B28*VLOOKUP($A28,Transpose_Avg_q2er_dw!$O:$AA,12,FALSE)</f>
        <v>0</v>
      </c>
      <c r="AD28" s="96">
        <f>$B28*VLOOKUP($A28,Transpose_Avg_q2er_dw!$O:$AA,13,FALSE)</f>
        <v>0</v>
      </c>
    </row>
    <row r="29" spans="1:30" ht="15">
      <c r="A29" s="27" t="s">
        <v>319</v>
      </c>
      <c r="B29" s="95">
        <v>0.266</v>
      </c>
      <c r="C29" s="93"/>
      <c r="D29" s="93"/>
      <c r="E29" s="96">
        <f>$B29*VLOOKUP($A29,Transpose_Avg_q2er_dw!$A:$M,2,FALSE)</f>
        <v>5.216408268733857E-4</v>
      </c>
      <c r="F29" s="96">
        <f>$B29*VLOOKUP($A29,Transpose_Avg_q2er_dw!$A:$M,3,FALSE)</f>
        <v>3.0787037037037106E-4</v>
      </c>
      <c r="G29" s="96">
        <f>$B29*VLOOKUP($A29,Transpose_Avg_q2er_dw!$A:$M,4,FALSE)</f>
        <v>0.0010936728395061716</v>
      </c>
      <c r="H29" s="96">
        <f>$B29*VLOOKUP($A29,Transpose_Avg_q2er_dw!$A:$M,5,FALSE)</f>
        <v>7.145695523399745E-4</v>
      </c>
      <c r="I29" s="96">
        <f>$B29*VLOOKUP($A29,Transpose_Avg_q2er_dw!$A:$M,6,FALSE)</f>
        <v>1.9791666666666666E-4</v>
      </c>
      <c r="J29" s="96">
        <f>$B29*VLOOKUP($A29,Transpose_Avg_q2er_dw!$A:$M,7,FALSE)</f>
        <v>0.011131094770950412</v>
      </c>
      <c r="K29" s="96">
        <f>$B29*VLOOKUP($A29,Transpose_Avg_q2er_dw!$A:$M,8,FALSE)</f>
        <v>0</v>
      </c>
      <c r="L29" s="96">
        <f>$B29*VLOOKUP($A29,Transpose_Avg_q2er_dw!$A:$M,9,FALSE)</f>
        <v>0</v>
      </c>
      <c r="M29" s="96">
        <f>$B29*VLOOKUP($A29,Transpose_Avg_q2er_dw!$A:$M,10,FALSE)</f>
        <v>0</v>
      </c>
      <c r="N29" s="96">
        <f>$B29*VLOOKUP($A29,Transpose_Avg_q2er_dw!$A:$M,11,FALSE)</f>
        <v>7.80871212121212E-4</v>
      </c>
      <c r="O29" s="96">
        <f>$B29*VLOOKUP($A29,Transpose_Avg_q2er_dw!$A:$M,12,FALSE)</f>
        <v>3.321924144310835E-4</v>
      </c>
      <c r="P29" s="96">
        <f>$B29*VLOOKUP($A29,Transpose_Avg_q2er_dw!$A:$M,13,FALSE)</f>
        <v>0</v>
      </c>
      <c r="Q29" s="96"/>
      <c r="R29" s="96"/>
      <c r="S29" s="96">
        <f>$B29*VLOOKUP($A29,Transpose_Avg_q2er_dw!$O:$AA,2,FALSE)</f>
        <v>0</v>
      </c>
      <c r="T29" s="96">
        <f>$B29*VLOOKUP($A29,Transpose_Avg_q2er_dw!$O:$AA,3,FALSE)</f>
        <v>0.006045454545454539</v>
      </c>
      <c r="U29" s="96">
        <f>$B29*VLOOKUP($A29,Transpose_Avg_q2er_dw!$O:$AA,4,FALSE)</f>
        <v>0</v>
      </c>
      <c r="V29" s="96">
        <f>$B29*VLOOKUP($A29,Transpose_Avg_q2er_dw!$O:$AA,5,FALSE)</f>
        <v>0</v>
      </c>
      <c r="W29" s="96">
        <f>$B29*VLOOKUP($A29,Transpose_Avg_q2er_dw!$O:$AA,6,FALSE)</f>
        <v>0</v>
      </c>
      <c r="X29" s="96">
        <f>$B29*VLOOKUP($A29,Transpose_Avg_q2er_dw!$O:$AA,7,FALSE)</f>
        <v>0.003911764705882359</v>
      </c>
      <c r="Y29" s="96">
        <f>$B29*VLOOKUP($A29,Transpose_Avg_q2er_dw!$O:$AA,8,FALSE)</f>
        <v>0</v>
      </c>
      <c r="Z29" s="96">
        <f>$B29*VLOOKUP($A29,Transpose_Avg_q2er_dw!$O:$AA,9,FALSE)</f>
        <v>0</v>
      </c>
      <c r="AA29" s="96">
        <f>$B29*VLOOKUP($A29,Transpose_Avg_q2er_dw!$O:$AA,10,FALSE)</f>
        <v>0</v>
      </c>
      <c r="AB29" s="96">
        <f>$B29*VLOOKUP($A29,Transpose_Avg_q2er_dw!$O:$AA,11,FALSE)</f>
        <v>0</v>
      </c>
      <c r="AC29" s="96">
        <f>$B29*VLOOKUP($A29,Transpose_Avg_q2er_dw!$O:$AA,12,FALSE)</f>
        <v>0</v>
      </c>
      <c r="AD29" s="96">
        <f>$B29*VLOOKUP($A29,Transpose_Avg_q2er_dw!$O:$AA,13,FALSE)</f>
        <v>0</v>
      </c>
    </row>
    <row r="30" spans="1:30" ht="15">
      <c r="A30" s="27" t="s">
        <v>316</v>
      </c>
      <c r="B30" s="95">
        <v>-0.0703</v>
      </c>
      <c r="C30" s="93"/>
      <c r="D30" s="93"/>
      <c r="E30" s="96">
        <f>$B30*VLOOKUP($A30,Transpose_Avg_q2er_dw!$A:$M,2,FALSE)</f>
        <v>-0.026906721883665195</v>
      </c>
      <c r="F30" s="96">
        <f>$B30*VLOOKUP($A30,Transpose_Avg_q2er_dw!$A:$M,3,FALSE)</f>
        <v>-0.016194624968878316</v>
      </c>
      <c r="G30" s="96">
        <f>$B30*VLOOKUP($A30,Transpose_Avg_q2er_dw!$A:$M,4,FALSE)</f>
        <v>-0.011320930694919448</v>
      </c>
      <c r="H30" s="96">
        <f>$B30*VLOOKUP($A30,Transpose_Avg_q2er_dw!$A:$M,5,FALSE)</f>
        <v>-0.018352327286484928</v>
      </c>
      <c r="I30" s="96">
        <f>$B30*VLOOKUP($A30,Transpose_Avg_q2er_dw!$A:$M,6,FALSE)</f>
        <v>-0.007303414687390345</v>
      </c>
      <c r="J30" s="96">
        <f>$B30*VLOOKUP($A30,Transpose_Avg_q2er_dw!$A:$M,7,FALSE)</f>
        <v>-0.020245582673556303</v>
      </c>
      <c r="K30" s="96">
        <f>$B30*VLOOKUP($A30,Transpose_Avg_q2er_dw!$A:$M,8,FALSE)</f>
        <v>-0.008545400450244219</v>
      </c>
      <c r="L30" s="96">
        <f>$B30*VLOOKUP($A30,Transpose_Avg_q2er_dw!$A:$M,9,FALSE)</f>
        <v>-0.014395684267491599</v>
      </c>
      <c r="M30" s="96">
        <f>$B30*VLOOKUP($A30,Transpose_Avg_q2er_dw!$A:$M,10,FALSE)</f>
        <v>-0.013988896107296834</v>
      </c>
      <c r="N30" s="96">
        <f>$B30*VLOOKUP($A30,Transpose_Avg_q2er_dw!$A:$M,11,FALSE)</f>
        <v>-0.009236872155899644</v>
      </c>
      <c r="O30" s="96">
        <f>$B30*VLOOKUP($A30,Transpose_Avg_q2er_dw!$A:$M,12,FALSE)</f>
        <v>-0.017797535573070775</v>
      </c>
      <c r="P30" s="96">
        <f>$B30*VLOOKUP($A30,Transpose_Avg_q2er_dw!$A:$M,13,FALSE)</f>
        <v>-0.03251006290486466</v>
      </c>
      <c r="Q30" s="96"/>
      <c r="R30" s="96"/>
      <c r="S30" s="96">
        <f>$B30*VLOOKUP($A30,Transpose_Avg_q2er_dw!$O:$AA,2,FALSE)</f>
        <v>-0.0463340909090909</v>
      </c>
      <c r="T30" s="96">
        <f>$B30*VLOOKUP($A30,Transpose_Avg_q2er_dw!$O:$AA,3,FALSE)</f>
        <v>-0.030356818181818193</v>
      </c>
      <c r="U30" s="96">
        <f>$B30*VLOOKUP($A30,Transpose_Avg_q2er_dw!$O:$AA,4,FALSE)</f>
        <v>-0.028640740740740713</v>
      </c>
      <c r="V30" s="96">
        <f>$B30*VLOOKUP($A30,Transpose_Avg_q2er_dw!$O:$AA,5,FALSE)</f>
        <v>-0.010545</v>
      </c>
      <c r="W30" s="96">
        <f>$B30*VLOOKUP($A30,Transpose_Avg_q2er_dw!$O:$AA,6,FALSE)</f>
        <v>-0.008911267605633825</v>
      </c>
      <c r="X30" s="96">
        <f>$B30*VLOOKUP($A30,Transpose_Avg_q2er_dw!$O:$AA,7,FALSE)</f>
        <v>-0.03515</v>
      </c>
      <c r="Y30" s="96">
        <f>$B30*VLOOKUP($A30,Transpose_Avg_q2er_dw!$O:$AA,8,FALSE)</f>
        <v>-0.04218</v>
      </c>
      <c r="Z30" s="96">
        <f>$B30*VLOOKUP($A30,Transpose_Avg_q2er_dw!$O:$AA,9,FALSE)</f>
        <v>-0.0326392857142857</v>
      </c>
      <c r="AA30" s="96">
        <f>$B30*VLOOKUP($A30,Transpose_Avg_q2er_dw!$O:$AA,10,FALSE)</f>
        <v>-0.04218</v>
      </c>
      <c r="AB30" s="96">
        <f>$B30*VLOOKUP($A30,Transpose_Avg_q2er_dw!$O:$AA,11,FALSE)</f>
        <v>-0.022496000000000002</v>
      </c>
      <c r="AC30" s="96">
        <f>$B30*VLOOKUP($A30,Transpose_Avg_q2er_dw!$O:$AA,12,FALSE)</f>
        <v>-0.01606857142857146</v>
      </c>
      <c r="AD30" s="96">
        <f>$B30*VLOOKUP($A30,Transpose_Avg_q2er_dw!$O:$AA,13,FALSE)</f>
        <v>-0.03749333333333331</v>
      </c>
    </row>
    <row r="31" spans="1:30" ht="15">
      <c r="A31" s="27" t="s">
        <v>329</v>
      </c>
      <c r="B31" s="95">
        <v>-0.113</v>
      </c>
      <c r="C31" s="93"/>
      <c r="D31" s="93"/>
      <c r="E31" s="96">
        <f>$B31*VLOOKUP($A31,Transpose_Avg_q2er_dw!$A:$M,2,FALSE)</f>
        <v>-0.007414311778609243</v>
      </c>
      <c r="F31" s="96">
        <f>$B31*VLOOKUP($A31,Transpose_Avg_q2er_dw!$A:$M,3,FALSE)</f>
        <v>-0.015120836230058535</v>
      </c>
      <c r="G31" s="96">
        <f>$B31*VLOOKUP($A31,Transpose_Avg_q2er_dw!$A:$M,4,FALSE)</f>
        <v>-0.016391138303634638</v>
      </c>
      <c r="H31" s="96">
        <f>$B31*VLOOKUP($A31,Transpose_Avg_q2er_dw!$A:$M,5,FALSE)</f>
        <v>-0.015005666416258693</v>
      </c>
      <c r="I31" s="96">
        <f>$B31*VLOOKUP($A31,Transpose_Avg_q2er_dw!$A:$M,6,FALSE)</f>
        <v>-0.005261024664156219</v>
      </c>
      <c r="J31" s="96">
        <f>$B31*VLOOKUP($A31,Transpose_Avg_q2er_dw!$A:$M,7,FALSE)</f>
        <v>-0.013312157819926616</v>
      </c>
      <c r="K31" s="96">
        <f>$B31*VLOOKUP($A31,Transpose_Avg_q2er_dw!$A:$M,8,FALSE)</f>
        <v>-0.02606184739359086</v>
      </c>
      <c r="L31" s="96">
        <f>$B31*VLOOKUP($A31,Transpose_Avg_q2er_dw!$A:$M,9,FALSE)</f>
        <v>-0.015866333077620653</v>
      </c>
      <c r="M31" s="96">
        <f>$B31*VLOOKUP($A31,Transpose_Avg_q2er_dw!$A:$M,10,FALSE)</f>
        <v>-0.010488370431061024</v>
      </c>
      <c r="N31" s="96">
        <f>$B31*VLOOKUP($A31,Transpose_Avg_q2er_dw!$A:$M,11,FALSE)</f>
        <v>-0.006557863163430311</v>
      </c>
      <c r="O31" s="96">
        <f>$B31*VLOOKUP($A31,Transpose_Avg_q2er_dw!$A:$M,12,FALSE)</f>
        <v>-0.007040576025769768</v>
      </c>
      <c r="P31" s="96">
        <f>$B31*VLOOKUP($A31,Transpose_Avg_q2er_dw!$A:$M,13,FALSE)</f>
        <v>-0.01125974118457551</v>
      </c>
      <c r="Q31" s="96"/>
      <c r="R31" s="96"/>
      <c r="S31" s="96">
        <f>$B31*VLOOKUP($A31,Transpose_Avg_q2er_dw!$O:$AA,2,FALSE)</f>
        <v>-0.005136363636363641</v>
      </c>
      <c r="T31" s="96">
        <f>$B31*VLOOKUP($A31,Transpose_Avg_q2er_dw!$O:$AA,3,FALSE)</f>
        <v>-0.02568181818181815</v>
      </c>
      <c r="U31" s="96">
        <f>$B31*VLOOKUP($A31,Transpose_Avg_q2er_dw!$O:$AA,4,FALSE)</f>
        <v>0</v>
      </c>
      <c r="V31" s="96">
        <f>$B31*VLOOKUP($A31,Transpose_Avg_q2er_dw!$O:$AA,5,FALSE)</f>
        <v>-0.01695</v>
      </c>
      <c r="W31" s="96">
        <f>$B31*VLOOKUP($A31,Transpose_Avg_q2er_dw!$O:$AA,6,FALSE)</f>
        <v>-0.006366197183098593</v>
      </c>
      <c r="X31" s="96">
        <f>$B31*VLOOKUP($A31,Transpose_Avg_q2er_dw!$O:$AA,7,FALSE)</f>
        <v>-0.008308823529411766</v>
      </c>
      <c r="Y31" s="96">
        <f>$B31*VLOOKUP($A31,Transpose_Avg_q2er_dw!$O:$AA,8,FALSE)</f>
        <v>0</v>
      </c>
      <c r="Z31" s="96">
        <f>$B31*VLOOKUP($A31,Transpose_Avg_q2er_dw!$O:$AA,9,FALSE)</f>
        <v>-0.004035714285714284</v>
      </c>
      <c r="AA31" s="96">
        <f>$B31*VLOOKUP($A31,Transpose_Avg_q2er_dw!$O:$AA,10,FALSE)</f>
        <v>-0.022600000000000002</v>
      </c>
      <c r="AB31" s="96">
        <f>$B31*VLOOKUP($A31,Transpose_Avg_q2er_dw!$O:$AA,11,FALSE)</f>
        <v>-0.004520000000000001</v>
      </c>
      <c r="AC31" s="96">
        <f>$B31*VLOOKUP($A31,Transpose_Avg_q2er_dw!$O:$AA,12,FALSE)</f>
        <v>-0.019371428571428526</v>
      </c>
      <c r="AD31" s="96">
        <f>$B31*VLOOKUP($A31,Transpose_Avg_q2er_dw!$O:$AA,13,FALSE)</f>
        <v>0</v>
      </c>
    </row>
    <row r="32" spans="1:30" ht="15">
      <c r="A32" s="27" t="s">
        <v>322</v>
      </c>
      <c r="B32" s="95">
        <v>-0.119</v>
      </c>
      <c r="C32" s="93"/>
      <c r="D32" s="93"/>
      <c r="E32" s="96">
        <f>$B32*VLOOKUP($A32,Transpose_Avg_q2er_dw!$A:$M,2,FALSE)</f>
        <v>-0.091459732982032</v>
      </c>
      <c r="F32" s="96">
        <f>$B32*VLOOKUP($A32,Transpose_Avg_q2er_dw!$A:$M,3,FALSE)</f>
        <v>-0.08751283440644145</v>
      </c>
      <c r="G32" s="96">
        <f>$B32*VLOOKUP($A32,Transpose_Avg_q2er_dw!$A:$M,4,FALSE)</f>
        <v>-0.06582196403072084</v>
      </c>
      <c r="H32" s="96">
        <f>$B32*VLOOKUP($A32,Transpose_Avg_q2er_dw!$A:$M,5,FALSE)</f>
        <v>-0.09542374329164473</v>
      </c>
      <c r="I32" s="96">
        <f>$B32*VLOOKUP($A32,Transpose_Avg_q2er_dw!$A:$M,6,FALSE)</f>
        <v>-0.10448028733328761</v>
      </c>
      <c r="J32" s="96">
        <f>$B32*VLOOKUP($A32,Transpose_Avg_q2er_dw!$A:$M,7,FALSE)</f>
        <v>-0.08787106812721958</v>
      </c>
      <c r="K32" s="96">
        <f>$B32*VLOOKUP($A32,Transpose_Avg_q2er_dw!$A:$M,8,FALSE)</f>
        <v>-0.06857869925213671</v>
      </c>
      <c r="L32" s="96">
        <f>$B32*VLOOKUP($A32,Transpose_Avg_q2er_dw!$A:$M,9,FALSE)</f>
        <v>-0.08630143063985833</v>
      </c>
      <c r="M32" s="96">
        <f>$B32*VLOOKUP($A32,Transpose_Avg_q2er_dw!$A:$M,10,FALSE)</f>
        <v>-0.10213192355686875</v>
      </c>
      <c r="N32" s="96">
        <f>$B32*VLOOKUP($A32,Transpose_Avg_q2er_dw!$A:$M,11,FALSE)</f>
        <v>-0.09448669847351285</v>
      </c>
      <c r="O32" s="96">
        <f>$B32*VLOOKUP($A32,Transpose_Avg_q2er_dw!$A:$M,12,FALSE)</f>
        <v>-0.09691307429826865</v>
      </c>
      <c r="P32" s="96">
        <f>$B32*VLOOKUP($A32,Transpose_Avg_q2er_dw!$A:$M,13,FALSE)</f>
        <v>-0.08579378381575255</v>
      </c>
      <c r="Q32" s="96"/>
      <c r="R32" s="96"/>
      <c r="S32" s="96">
        <f>$B32*VLOOKUP($A32,Transpose_Avg_q2er_dw!$O:$AA,2,FALSE)</f>
        <v>-0.07031818181818184</v>
      </c>
      <c r="T32" s="96">
        <f>$B32*VLOOKUP($A32,Transpose_Avg_q2er_dw!$O:$AA,3,FALSE)</f>
        <v>-0.08113636363636366</v>
      </c>
      <c r="U32" s="96">
        <f>$B32*VLOOKUP($A32,Transpose_Avg_q2er_dw!$O:$AA,4,FALSE)</f>
        <v>-0.08814814814814818</v>
      </c>
      <c r="V32" s="96">
        <f>$B32*VLOOKUP($A32,Transpose_Avg_q2er_dw!$O:$AA,5,FALSE)</f>
        <v>-0.0952</v>
      </c>
      <c r="W32" s="96">
        <f>$B32*VLOOKUP($A32,Transpose_Avg_q2er_dw!$O:$AA,6,FALSE)</f>
        <v>-0.10056338028169011</v>
      </c>
      <c r="X32" s="96">
        <f>$B32*VLOOKUP($A32,Transpose_Avg_q2er_dw!$O:$AA,7,FALSE)</f>
        <v>-0.11375000000000006</v>
      </c>
      <c r="Y32" s="96">
        <f>$B32*VLOOKUP($A32,Transpose_Avg_q2er_dw!$O:$AA,8,FALSE)</f>
        <v>-0.0952</v>
      </c>
      <c r="Z32" s="96">
        <f>$B32*VLOOKUP($A32,Transpose_Avg_q2er_dw!$O:$AA,9,FALSE)</f>
        <v>-0.10199999999999998</v>
      </c>
      <c r="AA32" s="96">
        <f>$B32*VLOOKUP($A32,Transpose_Avg_q2er_dw!$O:$AA,10,FALSE)</f>
        <v>-0.0952</v>
      </c>
      <c r="AB32" s="96">
        <f>$B32*VLOOKUP($A32,Transpose_Avg_q2er_dw!$O:$AA,11,FALSE)</f>
        <v>-0.0952</v>
      </c>
      <c r="AC32" s="96">
        <f>$B32*VLOOKUP($A32,Transpose_Avg_q2er_dw!$O:$AA,12,FALSE)</f>
        <v>-0.10879999999999997</v>
      </c>
      <c r="AD32" s="96">
        <f>$B32*VLOOKUP($A32,Transpose_Avg_q2er_dw!$O:$AA,13,FALSE)</f>
        <v>-0.1071</v>
      </c>
    </row>
    <row r="33" spans="1:30" ht="15">
      <c r="A33" s="27" t="s">
        <v>323</v>
      </c>
      <c r="B33" s="95">
        <v>0.225</v>
      </c>
      <c r="C33" s="93"/>
      <c r="D33" s="93"/>
      <c r="E33" s="96">
        <f>$B33*VLOOKUP($A33,Transpose_Avg_q2er_dw!$A:$M,2,FALSE)</f>
        <v>0.010071663279604941</v>
      </c>
      <c r="F33" s="96">
        <f>$B33*VLOOKUP($A33,Transpose_Avg_q2er_dw!$A:$M,3,FALSE)</f>
        <v>0.004544213070289387</v>
      </c>
      <c r="G33" s="96">
        <f>$B33*VLOOKUP($A33,Transpose_Avg_q2er_dw!$A:$M,4,FALSE)</f>
        <v>0.002454801003104985</v>
      </c>
      <c r="H33" s="96">
        <f>$B33*VLOOKUP($A33,Transpose_Avg_q2er_dw!$A:$M,5,FALSE)</f>
        <v>0.00209743976734407</v>
      </c>
      <c r="I33" s="96">
        <f>$B33*VLOOKUP($A33,Transpose_Avg_q2er_dw!$A:$M,6,FALSE)</f>
        <v>0.0038656248121327506</v>
      </c>
      <c r="J33" s="96">
        <f>$B33*VLOOKUP($A33,Transpose_Avg_q2er_dw!$A:$M,7,FALSE)</f>
        <v>0.00398309168002941</v>
      </c>
      <c r="K33" s="96">
        <f>$B33*VLOOKUP($A33,Transpose_Avg_q2er_dw!$A:$M,8,FALSE)</f>
        <v>0.004129953790726823</v>
      </c>
      <c r="L33" s="96">
        <f>$B33*VLOOKUP($A33,Transpose_Avg_q2er_dw!$A:$M,9,FALSE)</f>
        <v>0.0024810606060606</v>
      </c>
      <c r="M33" s="96">
        <f>$B33*VLOOKUP($A33,Transpose_Avg_q2er_dw!$A:$M,10,FALSE)</f>
        <v>0.006550197456374888</v>
      </c>
      <c r="N33" s="96">
        <f>$B33*VLOOKUP($A33,Transpose_Avg_q2er_dw!$A:$M,11,FALSE)</f>
        <v>0.0019748921726223515</v>
      </c>
      <c r="O33" s="96">
        <f>$B33*VLOOKUP($A33,Transpose_Avg_q2er_dw!$A:$M,12,FALSE)</f>
        <v>0.0029067667649733822</v>
      </c>
      <c r="P33" s="96">
        <f>$B33*VLOOKUP($A33,Transpose_Avg_q2er_dw!$A:$M,13,FALSE)</f>
        <v>0.014968420582551007</v>
      </c>
      <c r="Q33" s="96"/>
      <c r="R33" s="96"/>
      <c r="S33" s="96">
        <f>$B33*VLOOKUP($A33,Transpose_Avg_q2er_dw!$O:$AA,2,FALSE)</f>
        <v>0.0051136363636363575</v>
      </c>
      <c r="T33" s="96">
        <f>$B33*VLOOKUP($A33,Transpose_Avg_q2er_dw!$O:$AA,3,FALSE)</f>
        <v>0.0051136363636363575</v>
      </c>
      <c r="U33" s="96">
        <f>$B33*VLOOKUP($A33,Transpose_Avg_q2er_dw!$O:$AA,4,FALSE)</f>
        <v>0</v>
      </c>
      <c r="V33" s="96">
        <f>$B33*VLOOKUP($A33,Transpose_Avg_q2er_dw!$O:$AA,5,FALSE)</f>
        <v>0</v>
      </c>
      <c r="W33" s="96">
        <f>$B33*VLOOKUP($A33,Transpose_Avg_q2er_dw!$O:$AA,6,FALSE)</f>
        <v>0.0031690140845070376</v>
      </c>
      <c r="X33" s="96">
        <f>$B33*VLOOKUP($A33,Transpose_Avg_q2er_dw!$O:$AA,7,FALSE)</f>
        <v>0</v>
      </c>
      <c r="Y33" s="96">
        <f>$B33*VLOOKUP($A33,Transpose_Avg_q2er_dw!$O:$AA,8,FALSE)</f>
        <v>0</v>
      </c>
      <c r="Z33" s="96">
        <f>$B33*VLOOKUP($A33,Transpose_Avg_q2er_dw!$O:$AA,9,FALSE)</f>
        <v>0.008035714285714283</v>
      </c>
      <c r="AA33" s="96">
        <f>$B33*VLOOKUP($A33,Transpose_Avg_q2er_dw!$O:$AA,10,FALSE)</f>
        <v>0.045000000000000005</v>
      </c>
      <c r="AB33" s="96">
        <f>$B33*VLOOKUP($A33,Transpose_Avg_q2er_dw!$O:$AA,11,FALSE)</f>
        <v>0.009000000000000001</v>
      </c>
      <c r="AC33" s="96">
        <f>$B33*VLOOKUP($A33,Transpose_Avg_q2er_dw!$O:$AA,12,FALSE)</f>
        <v>0</v>
      </c>
      <c r="AD33" s="96">
        <f>$B33*VLOOKUP($A33,Transpose_Avg_q2er_dw!$O:$AA,13,FALSE)</f>
        <v>0.015000000000000006</v>
      </c>
    </row>
    <row r="34" spans="1:30" ht="15">
      <c r="A34" s="27" t="s">
        <v>324</v>
      </c>
      <c r="B34" s="95">
        <v>-0.261</v>
      </c>
      <c r="C34" s="93"/>
      <c r="D34" s="93"/>
      <c r="E34" s="96">
        <f>$B34*VLOOKUP($A34,Transpose_Avg_q2er_dw!$A:$M,2,FALSE)</f>
        <v>-0.03952336552428367</v>
      </c>
      <c r="F34" s="96">
        <f>$B34*VLOOKUP($A34,Transpose_Avg_q2er_dw!$A:$M,3,FALSE)</f>
        <v>-0.019536352858443535</v>
      </c>
      <c r="G34" s="96">
        <f>$B34*VLOOKUP($A34,Transpose_Avg_q2er_dw!$A:$M,4,FALSE)</f>
        <v>-0.017917085346798256</v>
      </c>
      <c r="H34" s="96">
        <f>$B34*VLOOKUP($A34,Transpose_Avg_q2er_dw!$A:$M,5,FALSE)</f>
        <v>-0.01562340062974241</v>
      </c>
      <c r="I34" s="96">
        <f>$B34*VLOOKUP($A34,Transpose_Avg_q2er_dw!$A:$M,6,FALSE)</f>
        <v>-0.02396586662595102</v>
      </c>
      <c r="J34" s="96">
        <f>$B34*VLOOKUP($A34,Transpose_Avg_q2er_dw!$A:$M,7,FALSE)</f>
        <v>-0.02926884519239994</v>
      </c>
      <c r="K34" s="96">
        <f>$B34*VLOOKUP($A34,Transpose_Avg_q2er_dw!$A:$M,8,FALSE)</f>
        <v>-0.012460177486986692</v>
      </c>
      <c r="L34" s="96">
        <f>$B34*VLOOKUP($A34,Transpose_Avg_q2er_dw!$A:$M,9,FALSE)</f>
        <v>-0.028728697411854433</v>
      </c>
      <c r="M34" s="96">
        <f>$B34*VLOOKUP($A34,Transpose_Avg_q2er_dw!$A:$M,10,FALSE)</f>
        <v>-0.02512082283740083</v>
      </c>
      <c r="N34" s="96">
        <f>$B34*VLOOKUP($A34,Transpose_Avg_q2er_dw!$A:$M,11,FALSE)</f>
        <v>-0.02365803732267084</v>
      </c>
      <c r="O34" s="96">
        <f>$B34*VLOOKUP($A34,Transpose_Avg_q2er_dw!$A:$M,12,FALSE)</f>
        <v>-0.023667068670165554</v>
      </c>
      <c r="P34" s="96">
        <f>$B34*VLOOKUP($A34,Transpose_Avg_q2er_dw!$A:$M,13,FALSE)</f>
        <v>-0.03562161299231069</v>
      </c>
      <c r="Q34" s="96"/>
      <c r="R34" s="96"/>
      <c r="S34" s="96">
        <f>$B34*VLOOKUP($A34,Transpose_Avg_q2er_dw!$O:$AA,2,FALSE)</f>
        <v>-0.094909090909091</v>
      </c>
      <c r="T34" s="96">
        <f>$B34*VLOOKUP($A34,Transpose_Avg_q2er_dw!$O:$AA,3,FALSE)</f>
        <v>-0.04152272727272725</v>
      </c>
      <c r="U34" s="96">
        <f>$B34*VLOOKUP($A34,Transpose_Avg_q2er_dw!$O:$AA,4,FALSE)</f>
        <v>-0.02899999999999997</v>
      </c>
      <c r="V34" s="96">
        <f>$B34*VLOOKUP($A34,Transpose_Avg_q2er_dw!$O:$AA,5,FALSE)</f>
        <v>-0.0261</v>
      </c>
      <c r="W34" s="96">
        <f>$B34*VLOOKUP($A34,Transpose_Avg_q2er_dw!$O:$AA,6,FALSE)</f>
        <v>-0.025732394366197172</v>
      </c>
      <c r="X34" s="96">
        <f>$B34*VLOOKUP($A34,Transpose_Avg_q2er_dw!$O:$AA,7,FALSE)</f>
        <v>-0.042220588235294135</v>
      </c>
      <c r="Y34" s="96">
        <f>$B34*VLOOKUP($A34,Transpose_Avg_q2er_dw!$O:$AA,8,FALSE)</f>
        <v>-0.0522</v>
      </c>
      <c r="Z34" s="96">
        <f>$B34*VLOOKUP($A34,Transpose_Avg_q2er_dw!$O:$AA,9,FALSE)</f>
        <v>-0.06525</v>
      </c>
      <c r="AA34" s="96">
        <f>$B34*VLOOKUP($A34,Transpose_Avg_q2er_dw!$O:$AA,10,FALSE)</f>
        <v>-0.2088</v>
      </c>
      <c r="AB34" s="96">
        <f>$B34*VLOOKUP($A34,Transpose_Avg_q2er_dw!$O:$AA,11,FALSE)</f>
        <v>-0.03132</v>
      </c>
      <c r="AC34" s="96">
        <f>$B34*VLOOKUP($A34,Transpose_Avg_q2er_dw!$O:$AA,12,FALSE)</f>
        <v>-0.029828571428571357</v>
      </c>
      <c r="AD34" s="96">
        <f>$B34*VLOOKUP($A34,Transpose_Avg_q2er_dw!$O:$AA,13,FALSE)</f>
        <v>-0.01740000000000001</v>
      </c>
    </row>
    <row r="35" spans="1:30" ht="15">
      <c r="A35" s="27" t="s">
        <v>313</v>
      </c>
      <c r="B35" s="95">
        <v>-0.133</v>
      </c>
      <c r="C35" s="93"/>
      <c r="D35" s="93"/>
      <c r="E35" s="96">
        <f>$B35*VLOOKUP($A35,Transpose_Avg_q2er_dw!$A:$M,2,FALSE)</f>
        <v>-0.010468855846358415</v>
      </c>
      <c r="F35" s="96">
        <f>$B35*VLOOKUP($A35,Transpose_Avg_q2er_dw!$A:$M,3,FALSE)</f>
        <v>-0.00598771682251955</v>
      </c>
      <c r="G35" s="96">
        <f>$B35*VLOOKUP($A35,Transpose_Avg_q2er_dw!$A:$M,4,FALSE)</f>
        <v>-0.012845548772546444</v>
      </c>
      <c r="H35" s="96">
        <f>$B35*VLOOKUP($A35,Transpose_Avg_q2er_dw!$A:$M,5,FALSE)</f>
        <v>-0.012008366457526076</v>
      </c>
      <c r="I35" s="96">
        <f>$B35*VLOOKUP($A35,Transpose_Avg_q2er_dw!$A:$M,6,FALSE)</f>
        <v>-0.007523163500273188</v>
      </c>
      <c r="J35" s="96">
        <f>$B35*VLOOKUP($A35,Transpose_Avg_q2er_dw!$A:$M,7,FALSE)</f>
        <v>-0.010068670936754922</v>
      </c>
      <c r="K35" s="96">
        <f>$B35*VLOOKUP($A35,Transpose_Avg_q2er_dw!$A:$M,8,FALSE)</f>
        <v>-0.014788252314814839</v>
      </c>
      <c r="L35" s="96">
        <f>$B35*VLOOKUP($A35,Transpose_Avg_q2er_dw!$A:$M,9,FALSE)</f>
        <v>-0.014919742530368424</v>
      </c>
      <c r="M35" s="96">
        <f>$B35*VLOOKUP($A35,Transpose_Avg_q2er_dw!$A:$M,10,FALSE)</f>
        <v>-0.006324717869049978</v>
      </c>
      <c r="N35" s="96">
        <f>$B35*VLOOKUP($A35,Transpose_Avg_q2er_dw!$A:$M,11,FALSE)</f>
        <v>-0.013720135696848833</v>
      </c>
      <c r="O35" s="96">
        <f>$B35*VLOOKUP($A35,Transpose_Avg_q2er_dw!$A:$M,12,FALSE)</f>
        <v>-0.010033805306574729</v>
      </c>
      <c r="P35" s="96">
        <f>$B35*VLOOKUP($A35,Transpose_Avg_q2er_dw!$A:$M,13,FALSE)</f>
        <v>-0.006479289476444977</v>
      </c>
      <c r="Q35" s="96"/>
      <c r="R35" s="96"/>
      <c r="S35" s="96">
        <f>$B35*VLOOKUP($A35,Transpose_Avg_q2er_dw!$O:$AA,2,FALSE)</f>
        <v>-0.006045454545454552</v>
      </c>
      <c r="T35" s="96">
        <f>$B35*VLOOKUP($A35,Transpose_Avg_q2er_dw!$O:$AA,3,FALSE)</f>
        <v>-0.009068181818181822</v>
      </c>
      <c r="U35" s="96">
        <f>$B35*VLOOKUP($A35,Transpose_Avg_q2er_dw!$O:$AA,4,FALSE)</f>
        <v>-0.02462962962962961</v>
      </c>
      <c r="V35" s="96">
        <f>$B35*VLOOKUP($A35,Transpose_Avg_q2er_dw!$O:$AA,5,FALSE)</f>
        <v>-0.0066500000000000005</v>
      </c>
      <c r="W35" s="96">
        <f>$B35*VLOOKUP($A35,Transpose_Avg_q2er_dw!$O:$AA,6,FALSE)</f>
        <v>-0.016859154929577506</v>
      </c>
      <c r="X35" s="96">
        <f>$B35*VLOOKUP($A35,Transpose_Avg_q2er_dw!$O:$AA,7,FALSE)</f>
        <v>-0.011735294117647066</v>
      </c>
      <c r="Y35" s="96">
        <f>$B35*VLOOKUP($A35,Transpose_Avg_q2er_dw!$O:$AA,8,FALSE)</f>
        <v>-0.026600000000000002</v>
      </c>
      <c r="Z35" s="96">
        <f>$B35*VLOOKUP($A35,Transpose_Avg_q2er_dw!$O:$AA,9,FALSE)</f>
        <v>-0.004749999999999998</v>
      </c>
      <c r="AA35" s="96">
        <f>$B35*VLOOKUP($A35,Transpose_Avg_q2er_dw!$O:$AA,10,FALSE)</f>
        <v>0</v>
      </c>
      <c r="AB35" s="96">
        <f>$B35*VLOOKUP($A35,Transpose_Avg_q2er_dw!$O:$AA,11,FALSE)</f>
        <v>0</v>
      </c>
      <c r="AC35" s="96">
        <f>$B35*VLOOKUP($A35,Transpose_Avg_q2er_dw!$O:$AA,12,FALSE)</f>
        <v>-0.011399999999999999</v>
      </c>
      <c r="AD35" s="96">
        <f>$B35*VLOOKUP($A35,Transpose_Avg_q2er_dw!$O:$AA,13,FALSE)</f>
        <v>-0.013300000000000001</v>
      </c>
    </row>
    <row r="36" spans="1:30" ht="15">
      <c r="A36" s="27" t="s">
        <v>312</v>
      </c>
      <c r="B36" s="95">
        <v>-0.489</v>
      </c>
      <c r="C36" s="93"/>
      <c r="D36" s="93"/>
      <c r="E36" s="96">
        <f>$B36*VLOOKUP($A36,Transpose_Avg_q2er_dw!$A:$M,2,FALSE)</f>
        <v>-0.017201536452021025</v>
      </c>
      <c r="F36" s="96">
        <f>$B36*VLOOKUP($A36,Transpose_Avg_q2er_dw!$A:$M,3,FALSE)</f>
        <v>-0.01252571050386021</v>
      </c>
      <c r="G36" s="96">
        <f>$B36*VLOOKUP($A36,Transpose_Avg_q2er_dw!$A:$M,4,FALSE)</f>
        <v>-0.019593329840423526</v>
      </c>
      <c r="H36" s="96">
        <f>$B36*VLOOKUP($A36,Transpose_Avg_q2er_dw!$A:$M,5,FALSE)</f>
        <v>-0.0208169244016099</v>
      </c>
      <c r="I36" s="96">
        <f>$B36*VLOOKUP($A36,Transpose_Avg_q2er_dw!$A:$M,6,FALSE)</f>
        <v>-0.015969743761611352</v>
      </c>
      <c r="J36" s="96">
        <f>$B36*VLOOKUP($A36,Transpose_Avg_q2er_dw!$A:$M,7,FALSE)</f>
        <v>-0.06933350280824085</v>
      </c>
      <c r="K36" s="96">
        <f>$B36*VLOOKUP($A36,Transpose_Avg_q2er_dw!$A:$M,8,FALSE)</f>
        <v>-0.006755282738095225</v>
      </c>
      <c r="L36" s="96">
        <f>$B36*VLOOKUP($A36,Transpose_Avg_q2er_dw!$A:$M,9,FALSE)</f>
        <v>-0.02178174083298725</v>
      </c>
      <c r="M36" s="96">
        <f>$B36*VLOOKUP($A36,Transpose_Avg_q2er_dw!$A:$M,10,FALSE)</f>
        <v>-0.023534245065649887</v>
      </c>
      <c r="N36" s="96">
        <f>$B36*VLOOKUP($A36,Transpose_Avg_q2er_dw!$A:$M,11,FALSE)</f>
        <v>-0.03113569710704299</v>
      </c>
      <c r="O36" s="96">
        <f>$B36*VLOOKUP($A36,Transpose_Avg_q2er_dw!$A:$M,12,FALSE)</f>
        <v>-0.017920788733571443</v>
      </c>
      <c r="P36" s="96">
        <f>$B36*VLOOKUP($A36,Transpose_Avg_q2er_dw!$A:$M,13,FALSE)</f>
        <v>-0.014147011827777934</v>
      </c>
      <c r="Q36" s="96"/>
      <c r="R36" s="96"/>
      <c r="S36" s="96">
        <f>$B36*VLOOKUP($A36,Transpose_Avg_q2er_dw!$O:$AA,2,FALSE)</f>
        <v>-0.02222727272727275</v>
      </c>
      <c r="T36" s="96">
        <f>$B36*VLOOKUP($A36,Transpose_Avg_q2er_dw!$O:$AA,3,FALSE)</f>
        <v>-0.04445454545454545</v>
      </c>
      <c r="U36" s="96">
        <f>$B36*VLOOKUP($A36,Transpose_Avg_q2er_dw!$O:$AA,4,FALSE)</f>
        <v>-0.07244444444444437</v>
      </c>
      <c r="V36" s="96">
        <f>$B36*VLOOKUP($A36,Transpose_Avg_q2er_dw!$O:$AA,5,FALSE)</f>
        <v>0</v>
      </c>
      <c r="W36" s="96">
        <f>$B36*VLOOKUP($A36,Transpose_Avg_q2er_dw!$O:$AA,6,FALSE)</f>
        <v>-0.013774647887323924</v>
      </c>
      <c r="X36" s="96">
        <f>$B36*VLOOKUP($A36,Transpose_Avg_q2er_dw!$O:$AA,7,FALSE)</f>
        <v>-0.07191176470588247</v>
      </c>
      <c r="Y36" s="96">
        <f>$B36*VLOOKUP($A36,Transpose_Avg_q2er_dw!$O:$AA,8,FALSE)</f>
        <v>-0.1956</v>
      </c>
      <c r="Z36" s="96">
        <f>$B36*VLOOKUP($A36,Transpose_Avg_q2er_dw!$O:$AA,9,FALSE)</f>
        <v>-0.017464285714285707</v>
      </c>
      <c r="AA36" s="96">
        <f>$B36*VLOOKUP($A36,Transpose_Avg_q2er_dw!$O:$AA,10,FALSE)</f>
        <v>0</v>
      </c>
      <c r="AB36" s="96">
        <f>$B36*VLOOKUP($A36,Transpose_Avg_q2er_dw!$O:$AA,11,FALSE)</f>
        <v>-0.0978</v>
      </c>
      <c r="AC36" s="96">
        <f>$B36*VLOOKUP($A36,Transpose_Avg_q2er_dw!$O:$AA,12,FALSE)</f>
        <v>-0.013971428571428584</v>
      </c>
      <c r="AD36" s="96">
        <f>$B36*VLOOKUP($A36,Transpose_Avg_q2er_dw!$O:$AA,13,FALSE)</f>
        <v>-0.06519999999999984</v>
      </c>
    </row>
    <row r="37" spans="1:30" ht="15">
      <c r="A37" s="27" t="s">
        <v>314</v>
      </c>
      <c r="B37" s="95">
        <v>0.964</v>
      </c>
      <c r="C37" s="93"/>
      <c r="D37" s="93"/>
      <c r="E37" s="96">
        <f>$B37*VLOOKUP($A37,Transpose_Avg_q2er_dw!$A:$M,2,FALSE)</f>
        <v>0.0024217628481194415</v>
      </c>
      <c r="F37" s="96">
        <f>$B37*VLOOKUP($A37,Transpose_Avg_q2er_dw!$A:$M,3,FALSE)</f>
        <v>0.014990902345321926</v>
      </c>
      <c r="G37" s="96">
        <f>$B37*VLOOKUP($A37,Transpose_Avg_q2er_dw!$A:$M,4,FALSE)</f>
        <v>0.009012060954965638</v>
      </c>
      <c r="H37" s="96">
        <f>$B37*VLOOKUP($A37,Transpose_Avg_q2er_dw!$A:$M,5,FALSE)</f>
        <v>0.002797750309604996</v>
      </c>
      <c r="I37" s="96">
        <f>$B37*VLOOKUP($A37,Transpose_Avg_q2er_dw!$A:$M,6,FALSE)</f>
        <v>0.008260634893640963</v>
      </c>
      <c r="J37" s="96">
        <f>$B37*VLOOKUP($A37,Transpose_Avg_q2er_dw!$A:$M,7,FALSE)</f>
        <v>0.0022881299484021375</v>
      </c>
      <c r="K37" s="96">
        <f>$B37*VLOOKUP($A37,Transpose_Avg_q2er_dw!$A:$M,8,FALSE)</f>
        <v>0.005020833333333329</v>
      </c>
      <c r="L37" s="96">
        <f>$B37*VLOOKUP($A37,Transpose_Avg_q2er_dw!$A:$M,9,FALSE)</f>
        <v>0.006921025641025641</v>
      </c>
      <c r="M37" s="96">
        <f>$B37*VLOOKUP($A37,Transpose_Avg_q2er_dw!$A:$M,10,FALSE)</f>
        <v>0</v>
      </c>
      <c r="N37" s="96">
        <f>$B37*VLOOKUP($A37,Transpose_Avg_q2er_dw!$A:$M,11,FALSE)</f>
        <v>0.007449441702497751</v>
      </c>
      <c r="O37" s="96">
        <f>$B37*VLOOKUP($A37,Transpose_Avg_q2er_dw!$A:$M,12,FALSE)</f>
        <v>0.004314453999783138</v>
      </c>
      <c r="P37" s="96">
        <f>$B37*VLOOKUP($A37,Transpose_Avg_q2er_dw!$A:$M,13,FALSE)</f>
        <v>0.012289584364584365</v>
      </c>
      <c r="Q37" s="96"/>
      <c r="R37" s="96"/>
      <c r="S37" s="96">
        <f>$B37*VLOOKUP($A37,Transpose_Avg_q2er_dw!$O:$AA,2,FALSE)</f>
        <v>0</v>
      </c>
      <c r="T37" s="96">
        <f>$B37*VLOOKUP($A37,Transpose_Avg_q2er_dw!$O:$AA,3,FALSE)</f>
        <v>0.02190909090909088</v>
      </c>
      <c r="U37" s="96">
        <f>$B37*VLOOKUP($A37,Transpose_Avg_q2er_dw!$O:$AA,4,FALSE)</f>
        <v>0</v>
      </c>
      <c r="V37" s="96">
        <f>$B37*VLOOKUP($A37,Transpose_Avg_q2er_dw!$O:$AA,5,FALSE)</f>
        <v>0</v>
      </c>
      <c r="W37" s="96">
        <f>$B37*VLOOKUP($A37,Transpose_Avg_q2er_dw!$O:$AA,6,FALSE)</f>
        <v>0.027154929577464747</v>
      </c>
      <c r="X37" s="96">
        <f>$B37*VLOOKUP($A37,Transpose_Avg_q2er_dw!$O:$AA,7,FALSE)</f>
        <v>0</v>
      </c>
      <c r="Y37" s="96">
        <f>$B37*VLOOKUP($A37,Transpose_Avg_q2er_dw!$O:$AA,8,FALSE)</f>
        <v>0</v>
      </c>
      <c r="Z37" s="96">
        <f>$B37*VLOOKUP($A37,Transpose_Avg_q2er_dw!$O:$AA,9,FALSE)</f>
        <v>0.03442857142857141</v>
      </c>
      <c r="AA37" s="96">
        <f>$B37*VLOOKUP($A37,Transpose_Avg_q2er_dw!$O:$AA,10,FALSE)</f>
        <v>0</v>
      </c>
      <c r="AB37" s="96">
        <f>$B37*VLOOKUP($A37,Transpose_Avg_q2er_dw!$O:$AA,11,FALSE)</f>
        <v>0.07712</v>
      </c>
      <c r="AC37" s="96">
        <f>$B37*VLOOKUP($A37,Transpose_Avg_q2er_dw!$O:$AA,12,FALSE)</f>
        <v>0</v>
      </c>
      <c r="AD37" s="96">
        <f>$B37*VLOOKUP($A37,Transpose_Avg_q2er_dw!$O:$AA,13,FALSE)</f>
        <v>0</v>
      </c>
    </row>
    <row r="38" spans="1:30" ht="15">
      <c r="A38" s="27" t="s">
        <v>315</v>
      </c>
      <c r="B38" s="95">
        <v>-0.0627</v>
      </c>
      <c r="C38" s="93"/>
      <c r="D38" s="93"/>
      <c r="E38" s="96">
        <f>$B38*VLOOKUP($A38,Transpose_Avg_q2er_dw!$A:$M,2,FALSE)</f>
        <v>-0.005591661113667169</v>
      </c>
      <c r="F38" s="96">
        <f>$B38*VLOOKUP($A38,Transpose_Avg_q2er_dw!$A:$M,3,FALSE)</f>
        <v>-0.006252303019899303</v>
      </c>
      <c r="G38" s="96">
        <f>$B38*VLOOKUP($A38,Transpose_Avg_q2er_dw!$A:$M,4,FALSE)</f>
        <v>-0.004074700412688241</v>
      </c>
      <c r="H38" s="96">
        <f>$B38*VLOOKUP($A38,Transpose_Avg_q2er_dw!$A:$M,5,FALSE)</f>
        <v>-0.005741154509868065</v>
      </c>
      <c r="I38" s="96">
        <f>$B38*VLOOKUP($A38,Transpose_Avg_q2er_dw!$A:$M,6,FALSE)</f>
        <v>-0.004524738679385617</v>
      </c>
      <c r="J38" s="96">
        <f>$B38*VLOOKUP($A38,Transpose_Avg_q2er_dw!$A:$M,7,FALSE)</f>
        <v>-0.008505417203685188</v>
      </c>
      <c r="K38" s="96">
        <f>$B38*VLOOKUP($A38,Transpose_Avg_q2er_dw!$A:$M,8,FALSE)</f>
        <v>-0.00471009271978022</v>
      </c>
      <c r="L38" s="96">
        <f>$B38*VLOOKUP($A38,Transpose_Avg_q2er_dw!$A:$M,9,FALSE)</f>
        <v>-0.005545289290420967</v>
      </c>
      <c r="M38" s="96">
        <f>$B38*VLOOKUP($A38,Transpose_Avg_q2er_dw!$A:$M,10,FALSE)</f>
        <v>-0.006547611311618662</v>
      </c>
      <c r="N38" s="96">
        <f>$B38*VLOOKUP($A38,Transpose_Avg_q2er_dw!$A:$M,11,FALSE)</f>
        <v>-0.004424137122126068</v>
      </c>
      <c r="O38" s="96">
        <f>$B38*VLOOKUP($A38,Transpose_Avg_q2er_dw!$A:$M,12,FALSE)</f>
        <v>-0.005188652327606306</v>
      </c>
      <c r="P38" s="96">
        <f>$B38*VLOOKUP($A38,Transpose_Avg_q2er_dw!$A:$M,13,FALSE)</f>
        <v>-0.010799094738068685</v>
      </c>
      <c r="Q38" s="96"/>
      <c r="R38" s="96"/>
      <c r="S38" s="96">
        <f>$B38*VLOOKUP($A38,Transpose_Avg_q2er_dw!$O:$AA,2,FALSE)</f>
        <v>-0.002850000000000003</v>
      </c>
      <c r="T38" s="96">
        <f>$B38*VLOOKUP($A38,Transpose_Avg_q2er_dw!$O:$AA,3,FALSE)</f>
        <v>-0.014249999999999983</v>
      </c>
      <c r="U38" s="96">
        <f>$B38*VLOOKUP($A38,Transpose_Avg_q2er_dw!$O:$AA,4,FALSE)</f>
        <v>-0.004644444444444447</v>
      </c>
      <c r="V38" s="96">
        <f>$B38*VLOOKUP($A38,Transpose_Avg_q2er_dw!$O:$AA,5,FALSE)</f>
        <v>-0.0031350000000000006</v>
      </c>
      <c r="W38" s="96">
        <f>$B38*VLOOKUP($A38,Transpose_Avg_q2er_dw!$O:$AA,6,FALSE)</f>
        <v>-0.007064788732394357</v>
      </c>
      <c r="X38" s="96">
        <f>$B38*VLOOKUP($A38,Transpose_Avg_q2er_dw!$O:$AA,7,FALSE)</f>
        <v>-0.007376470588235268</v>
      </c>
      <c r="Y38" s="96">
        <f>$B38*VLOOKUP($A38,Transpose_Avg_q2er_dw!$O:$AA,8,FALSE)</f>
        <v>0</v>
      </c>
      <c r="Z38" s="96">
        <f>$B38*VLOOKUP($A38,Transpose_Avg_q2er_dw!$O:$AA,9,FALSE)</f>
        <v>-0.015675</v>
      </c>
      <c r="AA38" s="96">
        <f>$B38*VLOOKUP($A38,Transpose_Avg_q2er_dw!$O:$AA,10,FALSE)</f>
        <v>-0.012540000000000003</v>
      </c>
      <c r="AB38" s="96">
        <f>$B38*VLOOKUP($A38,Transpose_Avg_q2er_dw!$O:$AA,11,FALSE)</f>
        <v>-0.0025080000000000002</v>
      </c>
      <c r="AC38" s="96">
        <f>$B38*VLOOKUP($A38,Transpose_Avg_q2er_dw!$O:$AA,12,FALSE)</f>
        <v>-0.0017914285714285734</v>
      </c>
      <c r="AD38" s="96">
        <f>$B38*VLOOKUP($A38,Transpose_Avg_q2er_dw!$O:$AA,13,FALSE)</f>
        <v>-0.02299000000000002</v>
      </c>
    </row>
    <row r="39" spans="1:30" ht="15">
      <c r="A39" s="27" t="s">
        <v>320</v>
      </c>
      <c r="B39" s="95">
        <v>-0.649</v>
      </c>
      <c r="C39" s="93"/>
      <c r="D39" s="93"/>
      <c r="E39" s="96">
        <f>$B39*VLOOKUP($A39,Transpose_Avg_q2er_dw!$A:$M,2,FALSE)</f>
        <v>-0.01580406922100935</v>
      </c>
      <c r="F39" s="96">
        <f>$B39*VLOOKUP($A39,Transpose_Avg_q2er_dw!$A:$M,3,FALSE)</f>
        <v>-0.008678089670286885</v>
      </c>
      <c r="G39" s="96">
        <f>$B39*VLOOKUP($A39,Transpose_Avg_q2er_dw!$A:$M,4,FALSE)</f>
        <v>-0.0034334536522793832</v>
      </c>
      <c r="H39" s="96">
        <f>$B39*VLOOKUP($A39,Transpose_Avg_q2er_dw!$A:$M,5,FALSE)</f>
        <v>-0.002694643450020628</v>
      </c>
      <c r="I39" s="96">
        <f>$B39*VLOOKUP($A39,Transpose_Avg_q2er_dw!$A:$M,6,FALSE)</f>
        <v>-0.002502490759792265</v>
      </c>
      <c r="J39" s="96">
        <f>$B39*VLOOKUP($A39,Transpose_Avg_q2er_dw!$A:$M,7,FALSE)</f>
        <v>-0.0059572926728383825</v>
      </c>
      <c r="K39" s="96">
        <f>$B39*VLOOKUP($A39,Transpose_Avg_q2er_dw!$A:$M,8,FALSE)</f>
        <v>-0.01187901785714284</v>
      </c>
      <c r="L39" s="96">
        <f>$B39*VLOOKUP($A39,Transpose_Avg_q2er_dw!$A:$M,9,FALSE)</f>
        <v>-0.006122286079182632</v>
      </c>
      <c r="M39" s="96">
        <f>$B39*VLOOKUP($A39,Transpose_Avg_q2er_dw!$A:$M,10,FALSE)</f>
        <v>-0.006084375</v>
      </c>
      <c r="N39" s="96">
        <f>$B39*VLOOKUP($A39,Transpose_Avg_q2er_dw!$A:$M,11,FALSE)</f>
        <v>-0.008388039493080477</v>
      </c>
      <c r="O39" s="96">
        <f>$B39*VLOOKUP($A39,Transpose_Avg_q2er_dw!$A:$M,12,FALSE)</f>
        <v>-0.010668901141897875</v>
      </c>
      <c r="P39" s="96">
        <f>$B39*VLOOKUP($A39,Transpose_Avg_q2er_dw!$A:$M,13,FALSE)</f>
        <v>-0.02456328034197598</v>
      </c>
      <c r="Q39" s="96"/>
      <c r="R39" s="96"/>
      <c r="S39" s="96">
        <f>$B39*VLOOKUP($A39,Transpose_Avg_q2er_dw!$O:$AA,2,FALSE)</f>
        <v>-0.02950000000000003</v>
      </c>
      <c r="T39" s="96">
        <f>$B39*VLOOKUP($A39,Transpose_Avg_q2er_dw!$O:$AA,3,FALSE)</f>
        <v>-0.04425000000000002</v>
      </c>
      <c r="U39" s="96">
        <f>$B39*VLOOKUP($A39,Transpose_Avg_q2er_dw!$O:$AA,4,FALSE)</f>
        <v>0</v>
      </c>
      <c r="V39" s="96">
        <f>$B39*VLOOKUP($A39,Transpose_Avg_q2er_dw!$O:$AA,5,FALSE)</f>
        <v>0</v>
      </c>
      <c r="W39" s="96">
        <f>$B39*VLOOKUP($A39,Transpose_Avg_q2er_dw!$O:$AA,6,FALSE)</f>
        <v>0</v>
      </c>
      <c r="X39" s="96">
        <f>$B39*VLOOKUP($A39,Transpose_Avg_q2er_dw!$O:$AA,7,FALSE)</f>
        <v>-0.00954411764705884</v>
      </c>
      <c r="Y39" s="96">
        <f>$B39*VLOOKUP($A39,Transpose_Avg_q2er_dw!$O:$AA,8,FALSE)</f>
        <v>0</v>
      </c>
      <c r="Z39" s="96">
        <f>$B39*VLOOKUP($A39,Transpose_Avg_q2er_dw!$O:$AA,9,FALSE)</f>
        <v>0</v>
      </c>
      <c r="AA39" s="96">
        <f>$B39*VLOOKUP($A39,Transpose_Avg_q2er_dw!$O:$AA,10,FALSE)</f>
        <v>0</v>
      </c>
      <c r="AB39" s="96">
        <f>$B39*VLOOKUP($A39,Transpose_Avg_q2er_dw!$O:$AA,11,FALSE)</f>
        <v>0</v>
      </c>
      <c r="AC39" s="96">
        <f>$B39*VLOOKUP($A39,Transpose_Avg_q2er_dw!$O:$AA,12,FALSE)</f>
        <v>0</v>
      </c>
      <c r="AD39" s="96">
        <f>$B39*VLOOKUP($A39,Transpose_Avg_q2er_dw!$O:$AA,13,FALSE)</f>
        <v>-0.0649</v>
      </c>
    </row>
    <row r="40" spans="1:30" ht="15">
      <c r="A40" s="27" t="s">
        <v>321</v>
      </c>
      <c r="B40" s="95">
        <v>0.109</v>
      </c>
      <c r="C40" s="93"/>
      <c r="D40" s="93"/>
      <c r="E40" s="96">
        <f>$B40*VLOOKUP($A40,Transpose_Avg_q2er_dw!$A:$M,2,FALSE)</f>
        <v>0.0031423378146576003</v>
      </c>
      <c r="F40" s="96">
        <f>$B40*VLOOKUP($A40,Transpose_Avg_q2er_dw!$A:$M,3,FALSE)</f>
        <v>0.002840617772991098</v>
      </c>
      <c r="G40" s="96">
        <f>$B40*VLOOKUP($A40,Transpose_Avg_q2er_dw!$A:$M,4,FALSE)</f>
        <v>0.002861058582694893</v>
      </c>
      <c r="H40" s="96">
        <f>$B40*VLOOKUP($A40,Transpose_Avg_q2er_dw!$A:$M,5,FALSE)</f>
        <v>0.004493117459550426</v>
      </c>
      <c r="I40" s="96">
        <f>$B40*VLOOKUP($A40,Transpose_Avg_q2er_dw!$A:$M,6,FALSE)</f>
        <v>0.0023096313547288044</v>
      </c>
      <c r="J40" s="96">
        <f>$B40*VLOOKUP($A40,Transpose_Avg_q2er_dw!$A:$M,7,FALSE)</f>
        <v>0.011772254675200352</v>
      </c>
      <c r="K40" s="96">
        <f>$B40*VLOOKUP($A40,Transpose_Avg_q2er_dw!$A:$M,8,FALSE)</f>
        <v>0.0017710559116809147</v>
      </c>
      <c r="L40" s="96">
        <f>$B40*VLOOKUP($A40,Transpose_Avg_q2er_dw!$A:$M,9,FALSE)</f>
        <v>0.0052812973062873</v>
      </c>
      <c r="M40" s="96">
        <f>$B40*VLOOKUP($A40,Transpose_Avg_q2er_dw!$A:$M,10,FALSE)</f>
        <v>0.007701239161165629</v>
      </c>
      <c r="N40" s="96">
        <f>$B40*VLOOKUP($A40,Transpose_Avg_q2er_dw!$A:$M,11,FALSE)</f>
        <v>0.0041594791762715475</v>
      </c>
      <c r="O40" s="96">
        <f>$B40*VLOOKUP($A40,Transpose_Avg_q2er_dw!$A:$M,12,FALSE)</f>
        <v>0.007273636793275867</v>
      </c>
      <c r="P40" s="96">
        <f>$B40*VLOOKUP($A40,Transpose_Avg_q2er_dw!$A:$M,13,FALSE)</f>
        <v>0.008698080529062293</v>
      </c>
      <c r="Q40" s="96"/>
      <c r="R40" s="96"/>
      <c r="S40" s="96">
        <f>$B40*VLOOKUP($A40,Transpose_Avg_q2er_dw!$O:$AA,2,FALSE)</f>
        <v>0.009909090909090907</v>
      </c>
      <c r="T40" s="96">
        <f>$B40*VLOOKUP($A40,Transpose_Avg_q2er_dw!$O:$AA,3,FALSE)</f>
        <v>0.004954545454545459</v>
      </c>
      <c r="U40" s="96">
        <f>$B40*VLOOKUP($A40,Transpose_Avg_q2er_dw!$O:$AA,4,FALSE)</f>
        <v>0.016148148148148134</v>
      </c>
      <c r="V40" s="96">
        <f>$B40*VLOOKUP($A40,Transpose_Avg_q2er_dw!$O:$AA,5,FALSE)</f>
        <v>0.00545</v>
      </c>
      <c r="W40" s="96">
        <f>$B40*VLOOKUP($A40,Transpose_Avg_q2er_dw!$O:$AA,6,FALSE)</f>
        <v>0</v>
      </c>
      <c r="X40" s="96">
        <f>$B40*VLOOKUP($A40,Transpose_Avg_q2er_dw!$O:$AA,7,FALSE)</f>
        <v>0.017632352941176477</v>
      </c>
      <c r="Y40" s="96">
        <f>$B40*VLOOKUP($A40,Transpose_Avg_q2er_dw!$O:$AA,8,FALSE)</f>
        <v>0</v>
      </c>
      <c r="Z40" s="96">
        <f>$B40*VLOOKUP($A40,Transpose_Avg_q2er_dw!$O:$AA,9,FALSE)</f>
        <v>0.015571428571428585</v>
      </c>
      <c r="AA40" s="96">
        <f>$B40*VLOOKUP($A40,Transpose_Avg_q2er_dw!$O:$AA,10,FALSE)</f>
        <v>0</v>
      </c>
      <c r="AB40" s="96">
        <f>$B40*VLOOKUP($A40,Transpose_Avg_q2er_dw!$O:$AA,11,FALSE)</f>
        <v>0.00436</v>
      </c>
      <c r="AC40" s="96">
        <f>$B40*VLOOKUP($A40,Transpose_Avg_q2er_dw!$O:$AA,12,FALSE)</f>
        <v>0.00934285714285714</v>
      </c>
      <c r="AD40" s="96">
        <f>$B40*VLOOKUP($A40,Transpose_Avg_q2er_dw!$O:$AA,13,FALSE)</f>
        <v>0.0072666666666666695</v>
      </c>
    </row>
    <row r="41" spans="1:30" ht="15">
      <c r="A41" s="27" t="s">
        <v>332</v>
      </c>
      <c r="B41" s="95">
        <v>0.277</v>
      </c>
      <c r="C41" s="93"/>
      <c r="D41" s="93"/>
      <c r="E41" s="96">
        <f>$B41*VLOOKUP($A41,Transpose_Avg_q2er_dw!$A:$M,2,FALSE)</f>
        <v>0.005720506437107695</v>
      </c>
      <c r="F41" s="96">
        <f>$B41*VLOOKUP($A41,Transpose_Avg_q2er_dw!$A:$M,3,FALSE)</f>
        <v>0.001957843993644411</v>
      </c>
      <c r="G41" s="96">
        <f>$B41*VLOOKUP($A41,Transpose_Avg_q2er_dw!$A:$M,4,FALSE)</f>
        <v>6.57279053474705E-4</v>
      </c>
      <c r="H41" s="96">
        <f>$B41*VLOOKUP($A41,Transpose_Avg_q2er_dw!$A:$M,5,FALSE)</f>
        <v>5.920319413057305E-4</v>
      </c>
      <c r="I41" s="96">
        <f>$B41*VLOOKUP($A41,Transpose_Avg_q2er_dw!$A:$M,6,FALSE)</f>
        <v>5.060520980011037E-4</v>
      </c>
      <c r="J41" s="96">
        <f>$B41*VLOOKUP($A41,Transpose_Avg_q2er_dw!$A:$M,7,FALSE)</f>
        <v>0.003350286783046396</v>
      </c>
      <c r="K41" s="96">
        <f>$B41*VLOOKUP($A41,Transpose_Avg_q2er_dw!$A:$M,8,FALSE)</f>
        <v>0.0025968750000000002</v>
      </c>
      <c r="L41" s="96">
        <f>$B41*VLOOKUP($A41,Transpose_Avg_q2er_dw!$A:$M,9,FALSE)</f>
        <v>0.003796215212505544</v>
      </c>
      <c r="M41" s="96">
        <f>$B41*VLOOKUP($A41,Transpose_Avg_q2er_dw!$A:$M,10,FALSE)</f>
        <v>0.008071584917705276</v>
      </c>
      <c r="N41" s="96">
        <f>$B41*VLOOKUP($A41,Transpose_Avg_q2er_dw!$A:$M,11,FALSE)</f>
        <v>0.0013470366696061132</v>
      </c>
      <c r="O41" s="96">
        <f>$B41*VLOOKUP($A41,Transpose_Avg_q2er_dw!$A:$M,12,FALSE)</f>
        <v>0.0022413144002673413</v>
      </c>
      <c r="P41" s="96">
        <f>$B41*VLOOKUP($A41,Transpose_Avg_q2er_dw!$A:$M,13,FALSE)</f>
        <v>0.0016774869560195638</v>
      </c>
      <c r="Q41" s="96"/>
      <c r="R41" s="96"/>
      <c r="S41" s="96">
        <f>$B41*VLOOKUP($A41,Transpose_Avg_q2er_dw!$O:$AA,2,FALSE)</f>
        <v>0.012590909090909104</v>
      </c>
      <c r="T41" s="96">
        <f>$B41*VLOOKUP($A41,Transpose_Avg_q2er_dw!$O:$AA,3,FALSE)</f>
        <v>0</v>
      </c>
      <c r="U41" s="96">
        <f>$B41*VLOOKUP($A41,Transpose_Avg_q2er_dw!$O:$AA,4,FALSE)</f>
        <v>0</v>
      </c>
      <c r="V41" s="96">
        <f>$B41*VLOOKUP($A41,Transpose_Avg_q2er_dw!$O:$AA,5,FALSE)</f>
        <v>0</v>
      </c>
      <c r="W41" s="96">
        <f>$B41*VLOOKUP($A41,Transpose_Avg_q2er_dw!$O:$AA,6,FALSE)</f>
        <v>0</v>
      </c>
      <c r="X41" s="96">
        <f>$B41*VLOOKUP($A41,Transpose_Avg_q2er_dw!$O:$AA,7,FALSE)</f>
        <v>0</v>
      </c>
      <c r="Y41" s="96">
        <f>$B41*VLOOKUP($A41,Transpose_Avg_q2er_dw!$O:$AA,8,FALSE)</f>
        <v>0</v>
      </c>
      <c r="Z41" s="96">
        <f>$B41*VLOOKUP($A41,Transpose_Avg_q2er_dw!$O:$AA,9,FALSE)</f>
        <v>0.009892857142857139</v>
      </c>
      <c r="AA41" s="96">
        <f>$B41*VLOOKUP($A41,Transpose_Avg_q2er_dw!$O:$AA,10,FALSE)</f>
        <v>0</v>
      </c>
      <c r="AB41" s="96">
        <f>$B41*VLOOKUP($A41,Transpose_Avg_q2er_dw!$O:$AA,11,FALSE)</f>
        <v>0</v>
      </c>
      <c r="AC41" s="96">
        <f>$B41*VLOOKUP($A41,Transpose_Avg_q2er_dw!$O:$AA,12,FALSE)</f>
        <v>0</v>
      </c>
      <c r="AD41" s="96">
        <f>$B41*VLOOKUP($A41,Transpose_Avg_q2er_dw!$O:$AA,13,FALSE)</f>
        <v>0</v>
      </c>
    </row>
    <row r="42" spans="1:30" ht="15">
      <c r="A42" s="27" t="s">
        <v>292</v>
      </c>
      <c r="B42" s="95">
        <v>0.111</v>
      </c>
      <c r="C42" s="93"/>
      <c r="D42" s="93"/>
      <c r="E42" s="96">
        <f>$B42*VLOOKUP($A42,Transpose_Avg_q2er_dw!$A:$M,2,FALSE)</f>
        <v>0.005965630250000004</v>
      </c>
      <c r="F42" s="96">
        <f>$B42*VLOOKUP($A42,Transpose_Avg_q2er_dw!$A:$M,3,FALSE)</f>
        <v>0.004274670125000004</v>
      </c>
      <c r="G42" s="96">
        <f>$B42*VLOOKUP($A42,Transpose_Avg_q2er_dw!$A:$M,4,FALSE)</f>
        <v>0.004077691374999996</v>
      </c>
      <c r="H42" s="96">
        <f>$B42*VLOOKUP($A42,Transpose_Avg_q2er_dw!$A:$M,5,FALSE)</f>
        <v>0.004299136374999997</v>
      </c>
      <c r="I42" s="96">
        <f>$B42*VLOOKUP($A42,Transpose_Avg_q2er_dw!$A:$M,6,FALSE)</f>
        <v>0.0034789296249999966</v>
      </c>
      <c r="J42" s="96">
        <f>$B42*VLOOKUP($A42,Transpose_Avg_q2er_dw!$A:$M,7,FALSE)</f>
        <v>0.004542194000000004</v>
      </c>
      <c r="K42" s="96">
        <f>$B42*VLOOKUP($A42,Transpose_Avg_q2er_dw!$A:$M,8,FALSE)</f>
        <v>0.004892815250000003</v>
      </c>
      <c r="L42" s="96">
        <f>$B42*VLOOKUP($A42,Transpose_Avg_q2er_dw!$A:$M,9,FALSE)</f>
        <v>0.004109585375000004</v>
      </c>
      <c r="M42" s="96">
        <f>$B42*VLOOKUP($A42,Transpose_Avg_q2er_dw!$A:$M,10,FALSE)</f>
        <v>0.003997188624999997</v>
      </c>
      <c r="N42" s="96">
        <f>$B42*VLOOKUP($A42,Transpose_Avg_q2er_dw!$A:$M,11,FALSE)</f>
        <v>0.004147482624999996</v>
      </c>
      <c r="O42" s="96">
        <f>$B42*VLOOKUP($A42,Transpose_Avg_q2er_dw!$A:$M,12,FALSE)</f>
        <v>0.0038390876250000002</v>
      </c>
      <c r="P42" s="96">
        <f>$B42*VLOOKUP($A42,Transpose_Avg_q2er_dw!$A:$M,13,FALSE)</f>
        <v>0.004695693125000004</v>
      </c>
      <c r="Q42" s="96"/>
      <c r="R42" s="96"/>
      <c r="S42" s="96">
        <f>$B42*VLOOKUP($A42,Transpose_Avg_q2er_dw!$O:$AA,2,FALSE)</f>
        <v>0.004963365</v>
      </c>
      <c r="T42" s="96">
        <f>$B42*VLOOKUP($A42,Transpose_Avg_q2er_dw!$O:$AA,3,FALSE)</f>
        <v>0.004429788</v>
      </c>
      <c r="U42" s="96">
        <f>$B42*VLOOKUP($A42,Transpose_Avg_q2er_dw!$O:$AA,4,FALSE)</f>
        <v>0.0034961669999999997</v>
      </c>
      <c r="V42" s="96">
        <f>$B42*VLOOKUP($A42,Transpose_Avg_q2er_dw!$O:$AA,5,FALSE)</f>
        <v>0.00355644</v>
      </c>
      <c r="W42" s="96">
        <f>$B42*VLOOKUP($A42,Transpose_Avg_q2er_dw!$O:$AA,6,FALSE)</f>
        <v>0.0031157700000000003</v>
      </c>
      <c r="X42" s="96">
        <f>$B42*VLOOKUP($A42,Transpose_Avg_q2er_dw!$O:$AA,7,FALSE)</f>
        <v>0.0040031039999999995</v>
      </c>
      <c r="Y42" s="96">
        <f>$B42*VLOOKUP($A42,Transpose_Avg_q2er_dw!$O:$AA,8,FALSE)</f>
        <v>0.003989451</v>
      </c>
      <c r="Z42" s="96">
        <f>$B42*VLOOKUP($A42,Transpose_Avg_q2er_dw!$O:$AA,9,FALSE)</f>
        <v>0.003747249</v>
      </c>
      <c r="AA42" s="96">
        <f>$B42*VLOOKUP($A42,Transpose_Avg_q2er_dw!$O:$AA,10,FALSE)</f>
        <v>0.003325893</v>
      </c>
      <c r="AB42" s="96">
        <f>$B42*VLOOKUP($A42,Transpose_Avg_q2er_dw!$O:$AA,11,FALSE)</f>
        <v>0.003433896</v>
      </c>
      <c r="AC42" s="96">
        <f>$B42*VLOOKUP($A42,Transpose_Avg_q2er_dw!$O:$AA,12,FALSE)</f>
        <v>0.003334329</v>
      </c>
      <c r="AD42" s="96">
        <f>$B42*VLOOKUP($A42,Transpose_Avg_q2er_dw!$O:$AA,13,FALSE)</f>
        <v>0.003796866</v>
      </c>
    </row>
    <row r="43" spans="1:30" ht="15">
      <c r="A43" s="27" t="s">
        <v>263</v>
      </c>
      <c r="B43" s="95">
        <v>2.751</v>
      </c>
      <c r="C43" s="93"/>
      <c r="D43" s="93"/>
      <c r="E43" s="96">
        <f>$B43*VLOOKUP($A43,Transpose_Avg_q2er_dw!$A:$M,2,FALSE)</f>
        <v>0.022836624124999993</v>
      </c>
      <c r="F43" s="96">
        <f>$B43*VLOOKUP($A43,Transpose_Avg_q2er_dw!$A:$M,3,FALSE)</f>
        <v>0.011727398374999991</v>
      </c>
      <c r="G43" s="96">
        <f>$B43*VLOOKUP($A43,Transpose_Avg_q2er_dw!$A:$M,4,FALSE)</f>
        <v>0.018928599374999997</v>
      </c>
      <c r="H43" s="96">
        <f>$B43*VLOOKUP($A43,Transpose_Avg_q2er_dw!$A:$M,5,FALSE)</f>
        <v>0.03670705150000009</v>
      </c>
      <c r="I43" s="96">
        <f>$B43*VLOOKUP($A43,Transpose_Avg_q2er_dw!$A:$M,6,FALSE)</f>
        <v>0.014932771874999999</v>
      </c>
      <c r="J43" s="96">
        <f>$B43*VLOOKUP($A43,Transpose_Avg_q2er_dw!$A:$M,7,FALSE)</f>
        <v>0.03300179837500009</v>
      </c>
      <c r="K43" s="96">
        <f>$B43*VLOOKUP($A43,Transpose_Avg_q2er_dw!$A:$M,8,FALSE)</f>
        <v>0.03820256387500009</v>
      </c>
      <c r="L43" s="96">
        <f>$B43*VLOOKUP($A43,Transpose_Avg_q2er_dw!$A:$M,9,FALSE)</f>
        <v>0.027693973124999997</v>
      </c>
      <c r="M43" s="96">
        <f>$B43*VLOOKUP($A43,Transpose_Avg_q2er_dw!$A:$M,10,FALSE)</f>
        <v>0.02784436112500009</v>
      </c>
      <c r="N43" s="96">
        <f>$B43*VLOOKUP($A43,Transpose_Avg_q2er_dw!$A:$M,11,FALSE)</f>
        <v>0.01428227500000001</v>
      </c>
      <c r="O43" s="96">
        <f>$B43*VLOOKUP($A43,Transpose_Avg_q2er_dw!$A:$M,12,FALSE)</f>
        <v>0.04394126449999991</v>
      </c>
      <c r="P43" s="96">
        <f>$B43*VLOOKUP($A43,Transpose_Avg_q2er_dw!$A:$M,13,FALSE)</f>
        <v>0.0030332067499999906</v>
      </c>
      <c r="Q43" s="96"/>
      <c r="R43" s="96"/>
      <c r="S43" s="96">
        <f>$B43*VLOOKUP($A43,Transpose_Avg_q2er_dw!$O:$AA,2,FALSE)</f>
        <v>0.025201911</v>
      </c>
      <c r="T43" s="96">
        <f>$B43*VLOOKUP($A43,Transpose_Avg_q2er_dw!$O:$AA,3,FALSE)</f>
        <v>0.013672469999999999</v>
      </c>
      <c r="U43" s="96">
        <f>$B43*VLOOKUP($A43,Transpose_Avg_q2er_dw!$O:$AA,4,FALSE)</f>
        <v>0.020368404</v>
      </c>
      <c r="V43" s="96">
        <f>$B43*VLOOKUP($A43,Transpose_Avg_q2er_dw!$O:$AA,5,FALSE)</f>
        <v>0.036470007</v>
      </c>
      <c r="W43" s="96">
        <f>$B43*VLOOKUP($A43,Transpose_Avg_q2er_dw!$O:$AA,6,FALSE)</f>
        <v>0.014495019</v>
      </c>
      <c r="X43" s="96">
        <f>$B43*VLOOKUP($A43,Transpose_Avg_q2er_dw!$O:$AA,7,FALSE)</f>
        <v>0.038555265</v>
      </c>
      <c r="Y43" s="96">
        <f>$B43*VLOOKUP($A43,Transpose_Avg_q2er_dw!$O:$AA,8,FALSE)</f>
        <v>0.040486467</v>
      </c>
      <c r="Z43" s="96">
        <f>$B43*VLOOKUP($A43,Transpose_Avg_q2er_dw!$O:$AA,9,FALSE)</f>
        <v>0.024954320999999998</v>
      </c>
      <c r="AA43" s="96">
        <f>$B43*VLOOKUP($A43,Transpose_Avg_q2er_dw!$O:$AA,10,FALSE)</f>
        <v>0.027603534</v>
      </c>
      <c r="AB43" s="96">
        <f>$B43*VLOOKUP($A43,Transpose_Avg_q2er_dw!$O:$AA,11,FALSE)</f>
        <v>0.013581687</v>
      </c>
      <c r="AC43" s="96">
        <f>$B43*VLOOKUP($A43,Transpose_Avg_q2er_dw!$O:$AA,12,FALSE)</f>
        <v>0.044645979</v>
      </c>
      <c r="AD43" s="96">
        <f>$B43*VLOOKUP($A43,Transpose_Avg_q2er_dw!$O:$AA,13,FALSE)</f>
        <v>0.003083871</v>
      </c>
    </row>
    <row r="44" spans="1:30" ht="15">
      <c r="A44" s="27" t="s">
        <v>267</v>
      </c>
      <c r="B44" s="95">
        <v>-3.67</v>
      </c>
      <c r="C44" s="93"/>
      <c r="D44" s="93"/>
      <c r="E44" s="96">
        <f>$B44*VLOOKUP($A44,Transpose_Avg_q2er_dw!$A:$M,2,FALSE)</f>
        <v>-0.2214201220833332</v>
      </c>
      <c r="F44" s="96">
        <f>$B44*VLOOKUP($A44,Transpose_Avg_q2er_dw!$A:$M,3,FALSE)</f>
        <v>-0.1370715945833332</v>
      </c>
      <c r="G44" s="96">
        <f>$B44*VLOOKUP($A44,Transpose_Avg_q2er_dw!$A:$M,4,FALSE)</f>
        <v>-0.16657411291666677</v>
      </c>
      <c r="H44" s="96">
        <f>$B44*VLOOKUP($A44,Transpose_Avg_q2er_dw!$A:$M,5,FALSE)</f>
        <v>-0.14468103375000002</v>
      </c>
      <c r="I44" s="96">
        <f>$B44*VLOOKUP($A44,Transpose_Avg_q2er_dw!$A:$M,6,FALSE)</f>
        <v>-0.20637893291666679</v>
      </c>
      <c r="J44" s="96">
        <f>$B44*VLOOKUP($A44,Transpose_Avg_q2er_dw!$A:$M,7,FALSE)</f>
        <v>-0.1411228158333332</v>
      </c>
      <c r="K44" s="96">
        <f>$B44*VLOOKUP($A44,Transpose_Avg_q2er_dw!$A:$M,8,FALSE)</f>
        <v>-0.16970921041666678</v>
      </c>
      <c r="L44" s="96">
        <f>$B44*VLOOKUP($A44,Transpose_Avg_q2er_dw!$A:$M,9,FALSE)</f>
        <v>-0.19070573916666678</v>
      </c>
      <c r="M44" s="96">
        <f>$B44*VLOOKUP($A44,Transpose_Avg_q2er_dw!$A:$M,10,FALSE)</f>
        <v>-0.13556658875000002</v>
      </c>
      <c r="N44" s="96">
        <f>$B44*VLOOKUP($A44,Transpose_Avg_q2er_dw!$A:$M,11,FALSE)</f>
        <v>-0.1798884141666668</v>
      </c>
      <c r="O44" s="96">
        <f>$B44*VLOOKUP($A44,Transpose_Avg_q2er_dw!$A:$M,12,FALSE)</f>
        <v>-0.196170675</v>
      </c>
      <c r="P44" s="96">
        <f>$B44*VLOOKUP($A44,Transpose_Avg_q2er_dw!$A:$M,13,FALSE)</f>
        <v>-0.18266278125</v>
      </c>
      <c r="Q44" s="96"/>
      <c r="R44" s="96"/>
      <c r="S44" s="96">
        <f>$B44*VLOOKUP($A44,Transpose_Avg_q2er_dw!$O:$AA,2,FALSE)</f>
        <v>-0.23445795</v>
      </c>
      <c r="T44" s="96">
        <f>$B44*VLOOKUP($A44,Transpose_Avg_q2er_dw!$O:$AA,3,FALSE)</f>
        <v>-0.15325186000000002</v>
      </c>
      <c r="U44" s="96">
        <f>$B44*VLOOKUP($A44,Transpose_Avg_q2er_dw!$O:$AA,4,FALSE)</f>
        <v>-0.17872533</v>
      </c>
      <c r="V44" s="96">
        <f>$B44*VLOOKUP($A44,Transpose_Avg_q2er_dw!$O:$AA,5,FALSE)</f>
        <v>-0.17313958999999998</v>
      </c>
      <c r="W44" s="96">
        <f>$B44*VLOOKUP($A44,Transpose_Avg_q2er_dw!$O:$AA,6,FALSE)</f>
        <v>-0.21043045999999999</v>
      </c>
      <c r="X44" s="96">
        <f>$B44*VLOOKUP($A44,Transpose_Avg_q2er_dw!$O:$AA,7,FALSE)</f>
        <v>-0.15583186999999998</v>
      </c>
      <c r="Y44" s="96">
        <f>$B44*VLOOKUP($A44,Transpose_Avg_q2er_dw!$O:$AA,8,FALSE)</f>
        <v>-0.1968955</v>
      </c>
      <c r="Z44" s="96">
        <f>$B44*VLOOKUP($A44,Transpose_Avg_q2er_dw!$O:$AA,9,FALSE)</f>
        <v>-0.20491078000000001</v>
      </c>
      <c r="AA44" s="96">
        <f>$B44*VLOOKUP($A44,Transpose_Avg_q2er_dw!$O:$AA,10,FALSE)</f>
        <v>-0.15044798</v>
      </c>
      <c r="AB44" s="96">
        <f>$B44*VLOOKUP($A44,Transpose_Avg_q2er_dw!$O:$AA,11,FALSE)</f>
        <v>-0.20104260000000002</v>
      </c>
      <c r="AC44" s="96">
        <f>$B44*VLOOKUP($A44,Transpose_Avg_q2er_dw!$O:$AA,12,FALSE)</f>
        <v>-0.19982782999999998</v>
      </c>
      <c r="AD44" s="96">
        <f>$B44*VLOOKUP($A44,Transpose_Avg_q2er_dw!$O:$AA,13,FALSE)</f>
        <v>-0.20925973</v>
      </c>
    </row>
    <row r="45" spans="1:30" ht="15">
      <c r="A45" s="27" t="s">
        <v>271</v>
      </c>
      <c r="B45" s="95">
        <v>-0.451</v>
      </c>
      <c r="C45" s="93"/>
      <c r="D45" s="93"/>
      <c r="E45" s="96">
        <f>$B45*VLOOKUP($A45,Transpose_Avg_q2er_dw!$A:$M,2,FALSE)</f>
        <v>-0.06472810254166682</v>
      </c>
      <c r="F45" s="96">
        <f>$B45*VLOOKUP($A45,Transpose_Avg_q2er_dw!$A:$M,3,FALSE)</f>
        <v>-0.15120066270833318</v>
      </c>
      <c r="G45" s="96">
        <f>$B45*VLOOKUP($A45,Transpose_Avg_q2er_dw!$A:$M,4,FALSE)</f>
        <v>-0.107659506625</v>
      </c>
      <c r="H45" s="96">
        <f>$B45*VLOOKUP($A45,Transpose_Avg_q2er_dw!$A:$M,5,FALSE)</f>
        <v>-0.11644517454166682</v>
      </c>
      <c r="I45" s="96">
        <f>$B45*VLOOKUP($A45,Transpose_Avg_q2er_dw!$A:$M,6,FALSE)</f>
        <v>-0.040036623</v>
      </c>
      <c r="J45" s="96">
        <f>$B45*VLOOKUP($A45,Transpose_Avg_q2er_dw!$A:$M,7,FALSE)</f>
        <v>-0.07862151458333318</v>
      </c>
      <c r="K45" s="96">
        <f>$B45*VLOOKUP($A45,Transpose_Avg_q2er_dw!$A:$M,8,FALSE)</f>
        <v>-0.07046245479166681</v>
      </c>
      <c r="L45" s="96">
        <f>$B45*VLOOKUP($A45,Transpose_Avg_q2er_dw!$A:$M,9,FALSE)</f>
        <v>-0.0669688020833332</v>
      </c>
      <c r="M45" s="96">
        <f>$B45*VLOOKUP($A45,Transpose_Avg_q2er_dw!$A:$M,10,FALSE)</f>
        <v>-0.1332387796666668</v>
      </c>
      <c r="N45" s="96">
        <f>$B45*VLOOKUP($A45,Transpose_Avg_q2er_dw!$A:$M,11,FALSE)</f>
        <v>-0.08110113137500001</v>
      </c>
      <c r="O45" s="96">
        <f>$B45*VLOOKUP($A45,Transpose_Avg_q2er_dw!$A:$M,12,FALSE)</f>
        <v>-0.09345396500000001</v>
      </c>
      <c r="P45" s="96">
        <f>$B45*VLOOKUP($A45,Transpose_Avg_q2er_dw!$A:$M,13,FALSE)</f>
        <v>-0.04033993929166668</v>
      </c>
      <c r="Q45" s="96"/>
      <c r="R45" s="96"/>
      <c r="S45" s="96">
        <f>$B45*VLOOKUP($A45,Transpose_Avg_q2er_dw!$O:$AA,2,FALSE)</f>
        <v>-0.06387738500000001</v>
      </c>
      <c r="T45" s="96">
        <f>$B45*VLOOKUP($A45,Transpose_Avg_q2er_dw!$O:$AA,3,FALSE)</f>
        <v>-0.143145596</v>
      </c>
      <c r="U45" s="96">
        <f>$B45*VLOOKUP($A45,Transpose_Avg_q2er_dw!$O:$AA,4,FALSE)</f>
        <v>-0.104470542</v>
      </c>
      <c r="V45" s="96">
        <f>$B45*VLOOKUP($A45,Transpose_Avg_q2er_dw!$O:$AA,5,FALSE)</f>
        <v>-0.112519539</v>
      </c>
      <c r="W45" s="96">
        <f>$B45*VLOOKUP($A45,Transpose_Avg_q2er_dw!$O:$AA,6,FALSE)</f>
        <v>-0.039083209</v>
      </c>
      <c r="X45" s="96">
        <f>$B45*VLOOKUP($A45,Transpose_Avg_q2er_dw!$O:$AA,7,FALSE)</f>
        <v>-0.07809065</v>
      </c>
      <c r="Y45" s="96">
        <f>$B45*VLOOKUP($A45,Transpose_Avg_q2er_dw!$O:$AA,8,FALSE)</f>
        <v>-0.070251819</v>
      </c>
      <c r="Z45" s="96">
        <f>$B45*VLOOKUP($A45,Transpose_Avg_q2er_dw!$O:$AA,9,FALSE)</f>
        <v>-0.067996819</v>
      </c>
      <c r="AA45" s="96">
        <f>$B45*VLOOKUP($A45,Transpose_Avg_q2er_dw!$O:$AA,10,FALSE)</f>
        <v>-0.13164825300000002</v>
      </c>
      <c r="AB45" s="96">
        <f>$B45*VLOOKUP($A45,Transpose_Avg_q2er_dw!$O:$AA,11,FALSE)</f>
        <v>-0.074375763</v>
      </c>
      <c r="AC45" s="96">
        <f>$B45*VLOOKUP($A45,Transpose_Avg_q2er_dw!$O:$AA,12,FALSE)</f>
        <v>-0.094162035</v>
      </c>
      <c r="AD45" s="96">
        <f>$B45*VLOOKUP($A45,Transpose_Avg_q2er_dw!$O:$AA,13,FALSE)</f>
        <v>-0.040925544</v>
      </c>
    </row>
    <row r="46" spans="1:30" ht="15">
      <c r="A46" s="27" t="s">
        <v>291</v>
      </c>
      <c r="B46" s="95">
        <v>-2.965</v>
      </c>
      <c r="C46" s="93"/>
      <c r="D46" s="93"/>
      <c r="E46" s="96">
        <f>$B46*VLOOKUP($A46,Transpose_Avg_q2er_dw!$A:$M,2,FALSE)</f>
        <v>-0.628851668125</v>
      </c>
      <c r="F46" s="96">
        <f>$B46*VLOOKUP($A46,Transpose_Avg_q2er_dw!$A:$M,3,FALSE)</f>
        <v>-0.49938630208333235</v>
      </c>
      <c r="G46" s="96">
        <f>$B46*VLOOKUP($A46,Transpose_Avg_q2er_dw!$A:$M,4,FALSE)</f>
        <v>-0.5853782204166676</v>
      </c>
      <c r="H46" s="96">
        <f>$B46*VLOOKUP($A46,Transpose_Avg_q2er_dw!$A:$M,5,FALSE)</f>
        <v>-0.49422386645833233</v>
      </c>
      <c r="I46" s="96">
        <f>$B46*VLOOKUP($A46,Transpose_Avg_q2er_dw!$A:$M,6,FALSE)</f>
        <v>-0.7899129389583323</v>
      </c>
      <c r="J46" s="96">
        <f>$B46*VLOOKUP($A46,Transpose_Avg_q2er_dw!$A:$M,7,FALSE)</f>
        <v>-0.5524675852083324</v>
      </c>
      <c r="K46" s="96">
        <f>$B46*VLOOKUP($A46,Transpose_Avg_q2er_dw!$A:$M,8,FALSE)</f>
        <v>-0.6098041375</v>
      </c>
      <c r="L46" s="96">
        <f>$B46*VLOOKUP($A46,Transpose_Avg_q2er_dw!$A:$M,9,FALSE)</f>
        <v>-0.47158164395833235</v>
      </c>
      <c r="M46" s="96">
        <f>$B46*VLOOKUP($A46,Transpose_Avg_q2er_dw!$A:$M,10,FALSE)</f>
        <v>-0.5627949272916677</v>
      </c>
      <c r="N46" s="96">
        <f>$B46*VLOOKUP($A46,Transpose_Avg_q2er_dw!$A:$M,11,FALSE)</f>
        <v>-0.713108814375</v>
      </c>
      <c r="O46" s="96">
        <f>$B46*VLOOKUP($A46,Transpose_Avg_q2er_dw!$A:$M,12,FALSE)</f>
        <v>-0.593210515</v>
      </c>
      <c r="P46" s="96">
        <f>$B46*VLOOKUP($A46,Transpose_Avg_q2er_dw!$A:$M,13,FALSE)</f>
        <v>-0.5872861979166676</v>
      </c>
      <c r="Q46" s="96"/>
      <c r="R46" s="96"/>
      <c r="S46" s="96">
        <f>$B46*VLOOKUP($A46,Transpose_Avg_q2er_dw!$O:$AA,2,FALSE)</f>
        <v>-0.62234757</v>
      </c>
      <c r="T46" s="96">
        <f>$B46*VLOOKUP($A46,Transpose_Avg_q2er_dw!$O:$AA,3,FALSE)</f>
        <v>-0.511305355</v>
      </c>
      <c r="U46" s="96">
        <f>$B46*VLOOKUP($A46,Transpose_Avg_q2er_dw!$O:$AA,4,FALSE)</f>
        <v>-0.59684264</v>
      </c>
      <c r="V46" s="96">
        <f>$B46*VLOOKUP($A46,Transpose_Avg_q2er_dw!$O:$AA,5,FALSE)</f>
        <v>-0.490799415</v>
      </c>
      <c r="W46" s="96">
        <f>$B46*VLOOKUP($A46,Transpose_Avg_q2er_dw!$O:$AA,6,FALSE)</f>
        <v>-0.79514777</v>
      </c>
      <c r="X46" s="96">
        <f>$B46*VLOOKUP($A46,Transpose_Avg_q2er_dw!$O:$AA,7,FALSE)</f>
        <v>-0.550644975</v>
      </c>
      <c r="Y46" s="96">
        <f>$B46*VLOOKUP($A46,Transpose_Avg_q2er_dw!$O:$AA,8,FALSE)</f>
        <v>-0.6057109549999999</v>
      </c>
      <c r="Z46" s="96">
        <f>$B46*VLOOKUP($A46,Transpose_Avg_q2er_dw!$O:$AA,9,FALSE)</f>
        <v>-0.45981516499999997</v>
      </c>
      <c r="AA46" s="96">
        <f>$B46*VLOOKUP($A46,Transpose_Avg_q2er_dw!$O:$AA,10,FALSE)</f>
        <v>-0.56977219</v>
      </c>
      <c r="AB46" s="96">
        <f>$B46*VLOOKUP($A46,Transpose_Avg_q2er_dw!$O:$AA,11,FALSE)</f>
        <v>-0.7439659399999999</v>
      </c>
      <c r="AC46" s="96">
        <f>$B46*VLOOKUP($A46,Transpose_Avg_q2er_dw!$O:$AA,12,FALSE)</f>
        <v>-0.5766391299999999</v>
      </c>
      <c r="AD46" s="96">
        <f>$B46*VLOOKUP($A46,Transpose_Avg_q2er_dw!$O:$AA,13,FALSE)</f>
        <v>-0.5656182249999999</v>
      </c>
    </row>
    <row r="47" spans="1:30" ht="15">
      <c r="A47" s="27" t="s">
        <v>275</v>
      </c>
      <c r="B47" s="95">
        <v>-5.315</v>
      </c>
      <c r="C47" s="93"/>
      <c r="D47" s="93"/>
      <c r="E47" s="96">
        <f>$B47*VLOOKUP($A47,Transpose_Avg_q2er_dw!$A:$M,2,FALSE)</f>
        <v>-0.04665994208333335</v>
      </c>
      <c r="F47" s="96">
        <f>$B47*VLOOKUP($A47,Transpose_Avg_q2er_dw!$A:$M,3,FALSE)</f>
        <v>-0.04537858416666665</v>
      </c>
      <c r="G47" s="96">
        <f>$B47*VLOOKUP($A47,Transpose_Avg_q2er_dw!$A:$M,4,FALSE)</f>
        <v>-0.061889410208333516</v>
      </c>
      <c r="H47" s="96">
        <f>$B47*VLOOKUP($A47,Transpose_Avg_q2er_dw!$A:$M,5,FALSE)</f>
        <v>-0.047289105208333355</v>
      </c>
      <c r="I47" s="96">
        <f>$B47*VLOOKUP($A47,Transpose_Avg_q2er_dw!$A:$M,6,FALSE)</f>
        <v>-0.057797524583333516</v>
      </c>
      <c r="J47" s="96">
        <f>$B47*VLOOKUP($A47,Transpose_Avg_q2er_dw!$A:$M,7,FALSE)</f>
        <v>-0.04850336125</v>
      </c>
      <c r="K47" s="96">
        <f>$B47*VLOOKUP($A47,Transpose_Avg_q2er_dw!$A:$M,8,FALSE)</f>
        <v>-0.05485035708333351</v>
      </c>
      <c r="L47" s="96">
        <f>$B47*VLOOKUP($A47,Transpose_Avg_q2er_dw!$A:$M,9,FALSE)</f>
        <v>-0.06551180416666649</v>
      </c>
      <c r="M47" s="96">
        <f>$B47*VLOOKUP($A47,Transpose_Avg_q2er_dw!$A:$M,10,FALSE)</f>
        <v>-0.038911336458333355</v>
      </c>
      <c r="N47" s="96">
        <f>$B47*VLOOKUP($A47,Transpose_Avg_q2er_dw!$A:$M,11,FALSE)</f>
        <v>-0.03261306145833335</v>
      </c>
      <c r="O47" s="96">
        <f>$B47*VLOOKUP($A47,Transpose_Avg_q2er_dw!$A:$M,12,FALSE)</f>
        <v>-0.05580439958333352</v>
      </c>
      <c r="P47" s="96">
        <f>$B47*VLOOKUP($A47,Transpose_Avg_q2er_dw!$A:$M,13,FALSE)</f>
        <v>-0.07803638020833352</v>
      </c>
      <c r="Q47" s="96"/>
      <c r="R47" s="96"/>
      <c r="S47" s="96">
        <f>$B47*VLOOKUP($A47,Transpose_Avg_q2er_dw!$O:$AA,2,FALSE)</f>
        <v>-0.04615546000000001</v>
      </c>
      <c r="T47" s="96">
        <f>$B47*VLOOKUP($A47,Transpose_Avg_q2er_dw!$O:$AA,3,FALSE)</f>
        <v>-0.04625644500000001</v>
      </c>
      <c r="U47" s="96">
        <f>$B47*VLOOKUP($A47,Transpose_Avg_q2er_dw!$O:$AA,4,FALSE)</f>
        <v>-0.05269291</v>
      </c>
      <c r="V47" s="96">
        <f>$B47*VLOOKUP($A47,Transpose_Avg_q2er_dw!$O:$AA,5,FALSE)</f>
        <v>-0.045990695</v>
      </c>
      <c r="W47" s="96">
        <f>$B47*VLOOKUP($A47,Transpose_Avg_q2er_dw!$O:$AA,6,FALSE)</f>
        <v>-0.047340705000000004</v>
      </c>
      <c r="X47" s="96">
        <f>$B47*VLOOKUP($A47,Transpose_Avg_q2er_dw!$O:$AA,7,FALSE)</f>
        <v>-0.045257225000000005</v>
      </c>
      <c r="Y47" s="96">
        <f>$B47*VLOOKUP($A47,Transpose_Avg_q2er_dw!$O:$AA,8,FALSE)</f>
        <v>-0.059331345</v>
      </c>
      <c r="Z47" s="96">
        <f>$B47*VLOOKUP($A47,Transpose_Avg_q2er_dw!$O:$AA,9,FALSE)</f>
        <v>-0.05492521</v>
      </c>
      <c r="AA47" s="96">
        <f>$B47*VLOOKUP($A47,Transpose_Avg_q2er_dw!$O:$AA,10,FALSE)</f>
        <v>-0.034956755000000006</v>
      </c>
      <c r="AB47" s="96">
        <f>$B47*VLOOKUP($A47,Transpose_Avg_q2er_dw!$O:$AA,11,FALSE)</f>
        <v>-0.028956120000000002</v>
      </c>
      <c r="AC47" s="96">
        <f>$B47*VLOOKUP($A47,Transpose_Avg_q2er_dw!$O:$AA,12,FALSE)</f>
        <v>-0.05492521</v>
      </c>
      <c r="AD47" s="96">
        <f>$B47*VLOOKUP($A47,Transpose_Avg_q2er_dw!$O:$AA,13,FALSE)</f>
        <v>-0.06800011</v>
      </c>
    </row>
    <row r="48" spans="1:30" ht="15">
      <c r="A48" s="27" t="s">
        <v>279</v>
      </c>
      <c r="B48" s="95">
        <v>19.07</v>
      </c>
      <c r="C48" s="93"/>
      <c r="D48" s="93"/>
      <c r="E48" s="96">
        <f>$B48*VLOOKUP($A48,Transpose_Avg_q2er_dw!$A:$M,2,FALSE)</f>
        <v>0.6233347333333339</v>
      </c>
      <c r="F48" s="96">
        <f>$B48*VLOOKUP($A48,Transpose_Avg_q2er_dw!$A:$M,3,FALSE)</f>
        <v>0.575600139583334</v>
      </c>
      <c r="G48" s="96">
        <f>$B48*VLOOKUP($A48,Transpose_Avg_q2er_dw!$A:$M,4,FALSE)</f>
        <v>0.819962325</v>
      </c>
      <c r="H48" s="96">
        <f>$B48*VLOOKUP($A48,Transpose_Avg_q2er_dw!$A:$M,5,FALSE)</f>
        <v>0.610624578333334</v>
      </c>
      <c r="I48" s="96">
        <f>$B48*VLOOKUP($A48,Transpose_Avg_q2er_dw!$A:$M,6,FALSE)</f>
        <v>1.254756735833334</v>
      </c>
      <c r="J48" s="96">
        <f>$B48*VLOOKUP($A48,Transpose_Avg_q2er_dw!$A:$M,7,FALSE)</f>
        <v>0.7179711975</v>
      </c>
      <c r="K48" s="96">
        <f>$B48*VLOOKUP($A48,Transpose_Avg_q2er_dw!$A:$M,8,FALSE)</f>
        <v>0.697719652083334</v>
      </c>
      <c r="L48" s="96">
        <f>$B48*VLOOKUP($A48,Transpose_Avg_q2er_dw!$A:$M,9,FALSE)</f>
        <v>0.638037703333334</v>
      </c>
      <c r="M48" s="96">
        <f>$B48*VLOOKUP($A48,Transpose_Avg_q2er_dw!$A:$M,10,FALSE)</f>
        <v>0.49697055666666606</v>
      </c>
      <c r="N48" s="96">
        <f>$B48*VLOOKUP($A48,Transpose_Avg_q2er_dw!$A:$M,11,FALSE)</f>
        <v>0.7678726200000001</v>
      </c>
      <c r="O48" s="96">
        <f>$B48*VLOOKUP($A48,Transpose_Avg_q2er_dw!$A:$M,12,FALSE)</f>
        <v>0.5930913025</v>
      </c>
      <c r="P48" s="96">
        <f>$B48*VLOOKUP($A48,Transpose_Avg_q2er_dw!$A:$M,13,FALSE)</f>
        <v>1.1774811229166662</v>
      </c>
      <c r="Q48" s="96"/>
      <c r="R48" s="96"/>
      <c r="S48" s="96">
        <f>$B48*VLOOKUP($A48,Transpose_Avg_q2er_dw!$O:$AA,2,FALSE)</f>
        <v>0.62900488</v>
      </c>
      <c r="T48" s="96">
        <f>$B48*VLOOKUP($A48,Transpose_Avg_q2er_dw!$O:$AA,3,FALSE)</f>
        <v>0.58718437</v>
      </c>
      <c r="U48" s="96">
        <f>$B48*VLOOKUP($A48,Transpose_Avg_q2er_dw!$O:$AA,4,FALSE)</f>
        <v>0.79449434</v>
      </c>
      <c r="V48" s="96">
        <f>$B48*VLOOKUP($A48,Transpose_Avg_q2er_dw!$O:$AA,5,FALSE)</f>
        <v>0.60087663</v>
      </c>
      <c r="W48" s="96">
        <f>$B48*VLOOKUP($A48,Transpose_Avg_q2er_dw!$O:$AA,6,FALSE)</f>
        <v>1.2118031500000002</v>
      </c>
      <c r="X48" s="96">
        <f>$B48*VLOOKUP($A48,Transpose_Avg_q2er_dw!$O:$AA,7,FALSE)</f>
        <v>0.68209576</v>
      </c>
      <c r="Y48" s="96">
        <f>$B48*VLOOKUP($A48,Transpose_Avg_q2er_dw!$O:$AA,8,FALSE)</f>
        <v>0.68493719</v>
      </c>
      <c r="Z48" s="96">
        <f>$B48*VLOOKUP($A48,Transpose_Avg_q2er_dw!$O:$AA,9,FALSE)</f>
        <v>0.6180777700000001</v>
      </c>
      <c r="AA48" s="96">
        <f>$B48*VLOOKUP($A48,Transpose_Avg_q2er_dw!$O:$AA,10,FALSE)</f>
        <v>0.50320009</v>
      </c>
      <c r="AB48" s="96">
        <f>$B48*VLOOKUP($A48,Transpose_Avg_q2er_dw!$O:$AA,11,FALSE)</f>
        <v>0.78452073</v>
      </c>
      <c r="AC48" s="96">
        <f>$B48*VLOOKUP($A48,Transpose_Avg_q2er_dw!$O:$AA,12,FALSE)</f>
        <v>0.6129288700000001</v>
      </c>
      <c r="AD48" s="96">
        <f>$B48*VLOOKUP($A48,Transpose_Avg_q2er_dw!$O:$AA,13,FALSE)</f>
        <v>1.11279171</v>
      </c>
    </row>
    <row r="49" spans="1:30" ht="15">
      <c r="A49" s="27" t="s">
        <v>282</v>
      </c>
      <c r="B49" s="95">
        <v>3.885</v>
      </c>
      <c r="C49" s="93"/>
      <c r="D49" s="93"/>
      <c r="E49" s="96">
        <f>$B49*VLOOKUP($A49,Transpose_Avg_q2er_dw!$A:$M,2,FALSE)</f>
        <v>0.33980605750000015</v>
      </c>
      <c r="F49" s="96">
        <f>$B49*VLOOKUP($A49,Transpose_Avg_q2er_dw!$A:$M,3,FALSE)</f>
        <v>0.31068085999999984</v>
      </c>
      <c r="G49" s="96">
        <f>$B49*VLOOKUP($A49,Transpose_Avg_q2er_dw!$A:$M,4,FALSE)</f>
        <v>0.3146409700000001</v>
      </c>
      <c r="H49" s="96">
        <f>$B49*VLOOKUP($A49,Transpose_Avg_q2er_dw!$A:$M,5,FALSE)</f>
        <v>0.24803005499999997</v>
      </c>
      <c r="I49" s="96">
        <f>$B49*VLOOKUP($A49,Transpose_Avg_q2er_dw!$A:$M,6,FALSE)</f>
        <v>0.508663535625</v>
      </c>
      <c r="J49" s="96">
        <f>$B49*VLOOKUP($A49,Transpose_Avg_q2er_dw!$A:$M,7,FALSE)</f>
        <v>0.2962825643749999</v>
      </c>
      <c r="K49" s="96">
        <f>$B49*VLOOKUP($A49,Transpose_Avg_q2er_dw!$A:$M,8,FALSE)</f>
        <v>0.22680014875000012</v>
      </c>
      <c r="L49" s="96">
        <f>$B49*VLOOKUP($A49,Transpose_Avg_q2er_dw!$A:$M,9,FALSE)</f>
        <v>0.284886564375</v>
      </c>
      <c r="M49" s="96">
        <f>$B49*VLOOKUP($A49,Transpose_Avg_q2er_dw!$A:$M,10,FALSE)</f>
        <v>0.3462765250000001</v>
      </c>
      <c r="N49" s="96">
        <f>$B49*VLOOKUP($A49,Transpose_Avg_q2er_dw!$A:$M,11,FALSE)</f>
        <v>0.29589875875000016</v>
      </c>
      <c r="O49" s="96">
        <f>$B49*VLOOKUP($A49,Transpose_Avg_q2er_dw!$A:$M,12,FALSE)</f>
        <v>0.393374218125</v>
      </c>
      <c r="P49" s="96">
        <f>$B49*VLOOKUP($A49,Transpose_Avg_q2er_dw!$A:$M,13,FALSE)</f>
        <v>0.6769003849999986</v>
      </c>
      <c r="Q49" s="96"/>
      <c r="R49" s="96"/>
      <c r="S49" s="96">
        <f>$B49*VLOOKUP($A49,Transpose_Avg_q2er_dw!$O:$AA,2,FALSE)</f>
        <v>0.37304935499999997</v>
      </c>
      <c r="T49" s="96">
        <f>$B49*VLOOKUP($A49,Transpose_Avg_q2er_dw!$O:$AA,3,FALSE)</f>
        <v>0.29458012499999997</v>
      </c>
      <c r="U49" s="96">
        <f>$B49*VLOOKUP($A49,Transpose_Avg_q2er_dw!$O:$AA,4,FALSE)</f>
        <v>0.324028425</v>
      </c>
      <c r="V49" s="96">
        <f>$B49*VLOOKUP($A49,Transpose_Avg_q2er_dw!$O:$AA,5,FALSE)</f>
        <v>0.258488475</v>
      </c>
      <c r="W49" s="96">
        <f>$B49*VLOOKUP($A49,Transpose_Avg_q2er_dw!$O:$AA,6,FALSE)</f>
        <v>0.48924581999999994</v>
      </c>
      <c r="X49" s="96">
        <f>$B49*VLOOKUP($A49,Transpose_Avg_q2er_dw!$O:$AA,7,FALSE)</f>
        <v>0.29301446999999997</v>
      </c>
      <c r="Y49" s="96">
        <f>$B49*VLOOKUP($A49,Transpose_Avg_q2er_dw!$O:$AA,8,FALSE)</f>
        <v>0.213049515</v>
      </c>
      <c r="Z49" s="96">
        <f>$B49*VLOOKUP($A49,Transpose_Avg_q2er_dw!$O:$AA,9,FALSE)</f>
        <v>0.28976661</v>
      </c>
      <c r="AA49" s="96">
        <f>$B49*VLOOKUP($A49,Transpose_Avg_q2er_dw!$O:$AA,10,FALSE)</f>
        <v>0.31552027499999996</v>
      </c>
      <c r="AB49" s="96">
        <f>$B49*VLOOKUP($A49,Transpose_Avg_q2er_dw!$O:$AA,11,FALSE)</f>
        <v>0.296336145</v>
      </c>
      <c r="AC49" s="96">
        <f>$B49*VLOOKUP($A49,Transpose_Avg_q2er_dw!$O:$AA,12,FALSE)</f>
        <v>0.38688384</v>
      </c>
      <c r="AD49" s="96">
        <f>$B49*VLOOKUP($A49,Transpose_Avg_q2er_dw!$O:$AA,13,FALSE)</f>
        <v>0.684711825</v>
      </c>
    </row>
    <row r="50" spans="1:30" ht="15">
      <c r="A50" s="27" t="s">
        <v>285</v>
      </c>
      <c r="B50" s="95">
        <v>-3.056</v>
      </c>
      <c r="C50" s="93"/>
      <c r="D50" s="93"/>
      <c r="E50" s="96">
        <f>$B50*VLOOKUP($A50,Transpose_Avg_q2er_dw!$A:$M,2,FALSE)</f>
        <v>-0.7347004726666656</v>
      </c>
      <c r="F50" s="96">
        <f>$B50*VLOOKUP($A50,Transpose_Avg_q2er_dw!$A:$M,3,FALSE)</f>
        <v>-0.6253360373333344</v>
      </c>
      <c r="G50" s="96">
        <f>$B50*VLOOKUP($A50,Transpose_Avg_q2er_dw!$A:$M,4,FALSE)</f>
        <v>-0.6885218933333344</v>
      </c>
      <c r="H50" s="96">
        <f>$B50*VLOOKUP($A50,Transpose_Avg_q2er_dw!$A:$M,5,FALSE)</f>
        <v>-0.7519228153333344</v>
      </c>
      <c r="I50" s="96">
        <f>$B50*VLOOKUP($A50,Transpose_Avg_q2er_dw!$A:$M,6,FALSE)</f>
        <v>-0.58741859</v>
      </c>
      <c r="J50" s="96">
        <f>$B50*VLOOKUP($A50,Transpose_Avg_q2er_dw!$A:$M,7,FALSE)</f>
        <v>-0.907288964</v>
      </c>
      <c r="K50" s="96">
        <f>$B50*VLOOKUP($A50,Transpose_Avg_q2er_dw!$A:$M,8,FALSE)</f>
        <v>-0.8151849440000001</v>
      </c>
      <c r="L50" s="96">
        <f>$B50*VLOOKUP($A50,Transpose_Avg_q2er_dw!$A:$M,9,FALSE)</f>
        <v>-0.8707786773333344</v>
      </c>
      <c r="M50" s="96">
        <f>$B50*VLOOKUP($A50,Transpose_Avg_q2er_dw!$A:$M,10,FALSE)</f>
        <v>-0.5670013266666656</v>
      </c>
      <c r="N50" s="96">
        <f>$B50*VLOOKUP($A50,Transpose_Avg_q2er_dw!$A:$M,11,FALSE)</f>
        <v>-0.651121674</v>
      </c>
      <c r="O50" s="96">
        <f>$B50*VLOOKUP($A50,Transpose_Avg_q2er_dw!$A:$M,12,FALSE)</f>
        <v>-0.688534754</v>
      </c>
      <c r="P50" s="96">
        <f>$B50*VLOOKUP($A50,Transpose_Avg_q2er_dw!$A:$M,13,FALSE)</f>
        <v>-0.7319461253333344</v>
      </c>
      <c r="Q50" s="96"/>
      <c r="R50" s="96"/>
      <c r="S50" s="96">
        <f>$B50*VLOOKUP($A50,Transpose_Avg_q2er_dw!$O:$AA,2,FALSE)</f>
        <v>-0.69429264</v>
      </c>
      <c r="T50" s="96">
        <f>$B50*VLOOKUP($A50,Transpose_Avg_q2er_dw!$O:$AA,3,FALSE)</f>
        <v>-0.619662064</v>
      </c>
      <c r="U50" s="96">
        <f>$B50*VLOOKUP($A50,Transpose_Avg_q2er_dw!$O:$AA,4,FALSE)</f>
        <v>-0.670449728</v>
      </c>
      <c r="V50" s="96">
        <f>$B50*VLOOKUP($A50,Transpose_Avg_q2er_dw!$O:$AA,5,FALSE)</f>
        <v>-0.736364592</v>
      </c>
      <c r="W50" s="96">
        <f>$B50*VLOOKUP($A50,Transpose_Avg_q2er_dw!$O:$AA,6,FALSE)</f>
        <v>-0.5928089919999999</v>
      </c>
      <c r="X50" s="96">
        <f>$B50*VLOOKUP($A50,Transpose_Avg_q2er_dw!$O:$AA,7,FALSE)</f>
        <v>-0.88367296</v>
      </c>
      <c r="Y50" s="96">
        <f>$B50*VLOOKUP($A50,Transpose_Avg_q2er_dw!$O:$AA,8,FALSE)</f>
        <v>-0.7901318559999999</v>
      </c>
      <c r="Z50" s="96">
        <f>$B50*VLOOKUP($A50,Transpose_Avg_q2er_dw!$O:$AA,9,FALSE)</f>
        <v>-0.863023568</v>
      </c>
      <c r="AA50" s="96">
        <f>$B50*VLOOKUP($A50,Transpose_Avg_q2er_dw!$O:$AA,10,FALSE)</f>
        <v>-0.570353504</v>
      </c>
      <c r="AB50" s="96">
        <f>$B50*VLOOKUP($A50,Transpose_Avg_q2er_dw!$O:$AA,11,FALSE)</f>
        <v>-0.653702848</v>
      </c>
      <c r="AC50" s="96">
        <f>$B50*VLOOKUP($A50,Transpose_Avg_q2er_dw!$O:$AA,12,FALSE)</f>
        <v>-0.668322752</v>
      </c>
      <c r="AD50" s="96">
        <f>$B50*VLOOKUP($A50,Transpose_Avg_q2er_dw!$O:$AA,13,FALSE)</f>
        <v>-0.739622288</v>
      </c>
    </row>
    <row r="51" spans="1:30" ht="15">
      <c r="A51" s="27" t="s">
        <v>288</v>
      </c>
      <c r="B51" s="95">
        <v>2.80</v>
      </c>
      <c r="C51" s="93"/>
      <c r="D51" s="93"/>
      <c r="E51" s="96">
        <f>$B51*VLOOKUP($A51,Transpose_Avg_q2er_dw!$A:$M,2,FALSE)</f>
        <v>0.34277063333333235</v>
      </c>
      <c r="F51" s="96">
        <f>$B51*VLOOKUP($A51,Transpose_Avg_q2er_dw!$A:$M,3,FALSE)</f>
        <v>0.21850896666666672</v>
      </c>
      <c r="G51" s="96">
        <f>$B51*VLOOKUP($A51,Transpose_Avg_q2er_dw!$A:$M,4,FALSE)</f>
        <v>0.25374265</v>
      </c>
      <c r="H51" s="96">
        <f>$B51*VLOOKUP($A51,Transpose_Avg_q2er_dw!$A:$M,5,FALSE)</f>
        <v>0.27655389999999996</v>
      </c>
      <c r="I51" s="96">
        <f>$B51*VLOOKUP($A51,Transpose_Avg_q2er_dw!$A:$M,6,FALSE)</f>
        <v>0.3306156</v>
      </c>
      <c r="J51" s="96">
        <f>$B51*VLOOKUP($A51,Transpose_Avg_q2er_dw!$A:$M,7,FALSE)</f>
        <v>0.2824474333333324</v>
      </c>
      <c r="K51" s="96">
        <f>$B51*VLOOKUP($A51,Transpose_Avg_q2er_dw!$A:$M,8,FALSE)</f>
        <v>0.2992665666666676</v>
      </c>
      <c r="L51" s="96">
        <f>$B51*VLOOKUP($A51,Transpose_Avg_q2er_dw!$A:$M,9,FALSE)</f>
        <v>0.3382071</v>
      </c>
      <c r="M51" s="96">
        <f>$B51*VLOOKUP($A51,Transpose_Avg_q2er_dw!$A:$M,10,FALSE)</f>
        <v>0.27584188333333326</v>
      </c>
      <c r="N51" s="96">
        <f>$B51*VLOOKUP($A51,Transpose_Avg_q2er_dw!$A:$M,11,FALSE)</f>
        <v>0.32693045</v>
      </c>
      <c r="O51" s="96">
        <f>$B51*VLOOKUP($A51,Transpose_Avg_q2er_dw!$A:$M,12,FALSE)</f>
        <v>0.26274103333333326</v>
      </c>
      <c r="P51" s="96">
        <f>$B51*VLOOKUP($A51,Transpose_Avg_q2er_dw!$A:$M,13,FALSE)</f>
        <v>0.25096318333333323</v>
      </c>
      <c r="Q51" s="96"/>
      <c r="R51" s="96"/>
      <c r="S51" s="96">
        <f>$B51*VLOOKUP($A51,Transpose_Avg_q2er_dw!$O:$AA,2,FALSE)</f>
        <v>0.34839</v>
      </c>
      <c r="T51" s="96">
        <f>$B51*VLOOKUP($A51,Transpose_Avg_q2er_dw!$O:$AA,3,FALSE)</f>
        <v>0.2503032</v>
      </c>
      <c r="U51" s="96">
        <f>$B51*VLOOKUP($A51,Transpose_Avg_q2er_dw!$O:$AA,4,FALSE)</f>
        <v>0.26262599999999997</v>
      </c>
      <c r="V51" s="96">
        <f>$B51*VLOOKUP($A51,Transpose_Avg_q2er_dw!$O:$AA,5,FALSE)</f>
        <v>0.29101239999999995</v>
      </c>
      <c r="W51" s="96">
        <f>$B51*VLOOKUP($A51,Transpose_Avg_q2er_dw!$O:$AA,6,FALSE)</f>
        <v>0.34354039999999997</v>
      </c>
      <c r="X51" s="96">
        <f>$B51*VLOOKUP($A51,Transpose_Avg_q2er_dw!$O:$AA,7,FALSE)</f>
        <v>0.2885092</v>
      </c>
      <c r="Y51" s="96">
        <f>$B51*VLOOKUP($A51,Transpose_Avg_q2er_dw!$O:$AA,8,FALSE)</f>
        <v>0.3076584</v>
      </c>
      <c r="Z51" s="96">
        <f>$B51*VLOOKUP($A51,Transpose_Avg_q2er_dw!$O:$AA,9,FALSE)</f>
        <v>0.3484936</v>
      </c>
      <c r="AA51" s="96">
        <f>$B51*VLOOKUP($A51,Transpose_Avg_q2er_dw!$O:$AA,10,FALSE)</f>
        <v>0.28168839999999995</v>
      </c>
      <c r="AB51" s="96">
        <f>$B51*VLOOKUP($A51,Transpose_Avg_q2er_dw!$O:$AA,11,FALSE)</f>
        <v>0.3315536</v>
      </c>
      <c r="AC51" s="96">
        <f>$B51*VLOOKUP($A51,Transpose_Avg_q2er_dw!$O:$AA,12,FALSE)</f>
        <v>0.28273279999999995</v>
      </c>
      <c r="AD51" s="96">
        <f>$B51*VLOOKUP($A51,Transpose_Avg_q2er_dw!$O:$AA,13,FALSE)</f>
        <v>0.256942</v>
      </c>
    </row>
    <row r="52" spans="1:30" ht="15">
      <c r="A52" s="27" t="s">
        <v>289</v>
      </c>
      <c r="B52" s="95">
        <v>-6.055</v>
      </c>
      <c r="C52" s="93"/>
      <c r="D52" s="93"/>
      <c r="E52" s="96">
        <f>$B52*VLOOKUP($A52,Transpose_Avg_q2er_dw!$A:$M,2,FALSE)</f>
        <v>-0.2189704970833331</v>
      </c>
      <c r="F52" s="96">
        <f>$B52*VLOOKUP($A52,Transpose_Avg_q2er_dw!$A:$M,3,FALSE)</f>
        <v>-0.15516467312499999</v>
      </c>
      <c r="G52" s="96">
        <f>$B52*VLOOKUP($A52,Transpose_Avg_q2er_dw!$A:$M,4,FALSE)</f>
        <v>-0.17839039166666684</v>
      </c>
      <c r="H52" s="96">
        <f>$B52*VLOOKUP($A52,Transpose_Avg_q2er_dw!$A:$M,5,FALSE)</f>
        <v>-0.16179817791666684</v>
      </c>
      <c r="I52" s="96">
        <f>$B52*VLOOKUP($A52,Transpose_Avg_q2er_dw!$A:$M,6,FALSE)</f>
        <v>-0.165674639375</v>
      </c>
      <c r="J52" s="96">
        <f>$B52*VLOOKUP($A52,Transpose_Avg_q2er_dw!$A:$M,7,FALSE)</f>
        <v>-0.15531100229166686</v>
      </c>
      <c r="K52" s="96">
        <f>$B52*VLOOKUP($A52,Transpose_Avg_q2er_dw!$A:$M,8,FALSE)</f>
        <v>-0.16121260895833311</v>
      </c>
      <c r="L52" s="96">
        <f>$B52*VLOOKUP($A52,Transpose_Avg_q2er_dw!$A:$M,9,FALSE)</f>
        <v>-0.15286604375</v>
      </c>
      <c r="M52" s="96">
        <f>$B52*VLOOKUP($A52,Transpose_Avg_q2er_dw!$A:$M,10,FALSE)</f>
        <v>-0.11770642479166686</v>
      </c>
      <c r="N52" s="96">
        <f>$B52*VLOOKUP($A52,Transpose_Avg_q2er_dw!$A:$M,11,FALSE)</f>
        <v>-0.1451827533333331</v>
      </c>
      <c r="O52" s="96">
        <f>$B52*VLOOKUP($A52,Transpose_Avg_q2er_dw!$A:$M,12,FALSE)</f>
        <v>-0.17265050395833312</v>
      </c>
      <c r="P52" s="96">
        <f>$B52*VLOOKUP($A52,Transpose_Avg_q2er_dw!$A:$M,13,FALSE)</f>
        <v>-0.19673729395833311</v>
      </c>
      <c r="Q52" s="96"/>
      <c r="R52" s="96"/>
      <c r="S52" s="96">
        <f>$B52*VLOOKUP($A52,Transpose_Avg_q2er_dw!$O:$AA,2,FALSE)</f>
        <v>-0.23894240999999997</v>
      </c>
      <c r="T52" s="96">
        <f>$B52*VLOOKUP($A52,Transpose_Avg_q2er_dw!$O:$AA,3,FALSE)</f>
        <v>-0.16353949499999998</v>
      </c>
      <c r="U52" s="96">
        <f>$B52*VLOOKUP($A52,Transpose_Avg_q2er_dw!$O:$AA,4,FALSE)</f>
        <v>-0.1883105</v>
      </c>
      <c r="V52" s="96">
        <f>$B52*VLOOKUP($A52,Transpose_Avg_q2er_dw!$O:$AA,5,FALSE)</f>
        <v>-0.16482315499999997</v>
      </c>
      <c r="W52" s="96">
        <f>$B52*VLOOKUP($A52,Transpose_Avg_q2er_dw!$O:$AA,6,FALSE)</f>
        <v>-0.17148365499999998</v>
      </c>
      <c r="X52" s="96">
        <f>$B52*VLOOKUP($A52,Transpose_Avg_q2er_dw!$O:$AA,7,FALSE)</f>
        <v>-0.1682079</v>
      </c>
      <c r="Y52" s="96">
        <f>$B52*VLOOKUP($A52,Transpose_Avg_q2er_dw!$O:$AA,8,FALSE)</f>
        <v>-0.17882837</v>
      </c>
      <c r="Z52" s="96">
        <f>$B52*VLOOKUP($A52,Transpose_Avg_q2er_dw!$O:$AA,9,FALSE)</f>
        <v>-0.15623110999999998</v>
      </c>
      <c r="AA52" s="96">
        <f>$B52*VLOOKUP($A52,Transpose_Avg_q2er_dw!$O:$AA,10,FALSE)</f>
        <v>-0.13026121499999999</v>
      </c>
      <c r="AB52" s="96">
        <f>$B52*VLOOKUP($A52,Transpose_Avg_q2er_dw!$O:$AA,11,FALSE)</f>
        <v>-0.147517965</v>
      </c>
      <c r="AC52" s="96">
        <f>$B52*VLOOKUP($A52,Transpose_Avg_q2er_dw!$O:$AA,12,FALSE)</f>
        <v>-0.17699976</v>
      </c>
      <c r="AD52" s="96">
        <f>$B52*VLOOKUP($A52,Transpose_Avg_q2er_dw!$O:$AA,13,FALSE)</f>
        <v>-0.19709630499999997</v>
      </c>
    </row>
    <row r="53" spans="1:30" ht="15">
      <c r="A53" s="27" t="s">
        <v>290</v>
      </c>
      <c r="B53" s="95">
        <v>-7.042</v>
      </c>
      <c r="C53" s="93"/>
      <c r="D53" s="93"/>
      <c r="E53" s="96">
        <f>$B53*VLOOKUP($A53,Transpose_Avg_q2er_dw!$A:$M,2,FALSE)</f>
        <v>-0.3368024286666669</v>
      </c>
      <c r="F53" s="96">
        <f>$B53*VLOOKUP($A53,Transpose_Avg_q2er_dw!$A:$M,3,FALSE)</f>
        <v>-0.1952277133333331</v>
      </c>
      <c r="G53" s="96">
        <f>$B53*VLOOKUP($A53,Transpose_Avg_q2er_dw!$A:$M,4,FALSE)</f>
        <v>-0.2290941584166669</v>
      </c>
      <c r="H53" s="96">
        <f>$B53*VLOOKUP($A53,Transpose_Avg_q2er_dw!$A:$M,5,FALSE)</f>
        <v>-0.32429906425</v>
      </c>
      <c r="I53" s="96">
        <f>$B53*VLOOKUP($A53,Transpose_Avg_q2er_dw!$A:$M,6,FALSE)</f>
        <v>-0.2703065831666669</v>
      </c>
      <c r="J53" s="96">
        <f>$B53*VLOOKUP($A53,Transpose_Avg_q2er_dw!$A:$M,7,FALSE)</f>
        <v>-0.3214191796666669</v>
      </c>
      <c r="K53" s="96">
        <f>$B53*VLOOKUP($A53,Transpose_Avg_q2er_dw!$A:$M,8,FALSE)</f>
        <v>-0.5087170141666668</v>
      </c>
      <c r="L53" s="96">
        <f>$B53*VLOOKUP($A53,Transpose_Avg_q2er_dw!$A:$M,9,FALSE)</f>
        <v>-0.56045077375</v>
      </c>
      <c r="M53" s="96">
        <f>$B53*VLOOKUP($A53,Transpose_Avg_q2er_dw!$A:$M,10,FALSE)</f>
        <v>-0.2925522611666669</v>
      </c>
      <c r="N53" s="96">
        <f>$B53*VLOOKUP($A53,Transpose_Avg_q2er_dw!$A:$M,11,FALSE)</f>
        <v>-0.3604339135833331</v>
      </c>
      <c r="O53" s="96">
        <f>$B53*VLOOKUP($A53,Transpose_Avg_q2er_dw!$A:$M,12,FALSE)</f>
        <v>-0.24466460725</v>
      </c>
      <c r="P53" s="96">
        <f>$B53*VLOOKUP($A53,Transpose_Avg_q2er_dw!$A:$M,13,FALSE)</f>
        <v>-0.34471646300000003</v>
      </c>
      <c r="Q53" s="96"/>
      <c r="R53" s="96"/>
      <c r="S53" s="96">
        <f>$B53*VLOOKUP($A53,Transpose_Avg_q2er_dw!$O:$AA,2,FALSE)</f>
        <v>-0.328523384</v>
      </c>
      <c r="T53" s="96">
        <f>$B53*VLOOKUP($A53,Transpose_Avg_q2er_dw!$O:$AA,3,FALSE)</f>
        <v>-0.20378139599999998</v>
      </c>
      <c r="U53" s="96">
        <f>$B53*VLOOKUP($A53,Transpose_Avg_q2er_dw!$O:$AA,4,FALSE)</f>
        <v>-0.22319619</v>
      </c>
      <c r="V53" s="96">
        <f>$B53*VLOOKUP($A53,Transpose_Avg_q2er_dw!$O:$AA,5,FALSE)</f>
        <v>-0.322072912</v>
      </c>
      <c r="W53" s="96">
        <f>$B53*VLOOKUP($A53,Transpose_Avg_q2er_dw!$O:$AA,6,FALSE)</f>
        <v>-0.27587035</v>
      </c>
      <c r="X53" s="96">
        <f>$B53*VLOOKUP($A53,Transpose_Avg_q2er_dw!$O:$AA,7,FALSE)</f>
        <v>-0.316706908</v>
      </c>
      <c r="Y53" s="96">
        <f>$B53*VLOOKUP($A53,Transpose_Avg_q2er_dw!$O:$AA,8,FALSE)</f>
        <v>-0.504883232</v>
      </c>
      <c r="Z53" s="96">
        <f>$B53*VLOOKUP($A53,Transpose_Avg_q2er_dw!$O:$AA,9,FALSE)</f>
        <v>-0.558064416</v>
      </c>
      <c r="AA53" s="96">
        <f>$B53*VLOOKUP($A53,Transpose_Avg_q2er_dw!$O:$AA,10,FALSE)</f>
        <v>-0.295580908</v>
      </c>
      <c r="AB53" s="96">
        <f>$B53*VLOOKUP($A53,Transpose_Avg_q2er_dw!$O:$AA,11,FALSE)</f>
        <v>-0.316235094</v>
      </c>
      <c r="AC53" s="96">
        <f>$B53*VLOOKUP($A53,Transpose_Avg_q2er_dw!$O:$AA,12,FALSE)</f>
        <v>-0.24713899</v>
      </c>
      <c r="AD53" s="96">
        <f>$B53*VLOOKUP($A53,Transpose_Avg_q2er_dw!$O:$AA,13,FALSE)</f>
        <v>-0.32829804</v>
      </c>
    </row>
    <row r="54" spans="1:30" ht="15">
      <c r="A54" s="90" t="s">
        <v>353</v>
      </c>
      <c r="B54" s="95"/>
      <c r="C54" s="93"/>
      <c r="D54" s="93"/>
      <c r="E54" s="93"/>
      <c r="F54" s="93"/>
      <c r="G54" s="93"/>
      <c r="H54" s="93"/>
      <c r="I54" s="93"/>
      <c r="J54" s="93"/>
      <c r="K54" s="93"/>
      <c r="L54" s="93"/>
      <c r="M54" s="93"/>
      <c r="N54" s="93"/>
      <c r="O54" s="96"/>
      <c r="P54" s="93"/>
      <c r="Q54" s="93"/>
      <c r="R54" s="93"/>
      <c r="S54" s="93"/>
      <c r="T54" s="93"/>
      <c r="U54" s="93"/>
      <c r="V54" s="93"/>
      <c r="W54" s="93"/>
      <c r="X54" s="93"/>
      <c r="Y54" s="93"/>
      <c r="Z54" s="93"/>
      <c r="AA54" s="93"/>
      <c r="AB54" s="93"/>
      <c r="AC54" s="93"/>
      <c r="AD54" s="93"/>
    </row>
    <row r="55" spans="1:30" ht="15">
      <c r="A55" s="27" t="s">
        <v>355</v>
      </c>
      <c r="B55" s="95">
        <v>1.904</v>
      </c>
      <c r="C55" s="93"/>
      <c r="D55" s="93"/>
      <c r="E55" s="93"/>
      <c r="F55" s="93"/>
      <c r="G55" s="93"/>
      <c r="H55" s="93"/>
      <c r="I55" s="93"/>
      <c r="J55" s="93"/>
      <c r="K55" s="93"/>
      <c r="L55" s="93"/>
      <c r="M55" s="93"/>
      <c r="N55" s="93"/>
      <c r="O55" s="93"/>
      <c r="P55" s="93"/>
      <c r="Q55" s="93"/>
      <c r="R55" s="93"/>
      <c r="S55" s="171"/>
      <c r="T55" s="93"/>
      <c r="U55" s="93"/>
      <c r="V55" s="93"/>
      <c r="W55" s="93"/>
      <c r="X55" s="93"/>
      <c r="Y55" s="93"/>
      <c r="Z55" s="93"/>
      <c r="AA55" s="93"/>
      <c r="AB55" s="93"/>
      <c r="AC55" s="93"/>
      <c r="AD55" s="93"/>
    </row>
    <row r="56" spans="1:30" ht="15">
      <c r="A56" s="27" t="s">
        <v>352</v>
      </c>
      <c r="B56" s="95">
        <v>1.621</v>
      </c>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57" spans="1:30" ht="15">
      <c r="A57" s="27" t="s">
        <v>354</v>
      </c>
      <c r="B57" s="95">
        <v>1.571</v>
      </c>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row>
    <row r="58" spans="1:30" ht="15">
      <c r="A58" s="27" t="s">
        <v>356</v>
      </c>
      <c r="B58" s="95">
        <v>1.771</v>
      </c>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row>
    <row r="59" spans="1:30" ht="15">
      <c r="A59" s="27" t="s">
        <v>357</v>
      </c>
      <c r="B59" s="95">
        <v>0.949</v>
      </c>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row>
    <row r="60" spans="1:30" ht="15">
      <c r="A60" s="27" t="s">
        <v>358</v>
      </c>
      <c r="B60" s="95">
        <v>1.7639999999999998</v>
      </c>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row>
    <row r="61" spans="1:30" ht="15">
      <c r="A61" s="27" t="s">
        <v>359</v>
      </c>
      <c r="B61" s="95">
        <v>2.0869999999999997</v>
      </c>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row>
    <row r="62" spans="1:30" ht="15">
      <c r="A62" s="27" t="s">
        <v>360</v>
      </c>
      <c r="B62" s="95">
        <v>2.015</v>
      </c>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row>
    <row r="63" spans="1:30" ht="15">
      <c r="A63" s="27" t="s">
        <v>361</v>
      </c>
      <c r="B63" s="95">
        <v>1.648</v>
      </c>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row>
    <row r="64" spans="1:30" ht="15">
      <c r="A64" s="27" t="s">
        <v>362</v>
      </c>
      <c r="B64" s="95">
        <v>1.706</v>
      </c>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row>
    <row r="65" spans="1:30" ht="15">
      <c r="A65" s="27" t="s">
        <v>363</v>
      </c>
      <c r="B65" s="95">
        <v>1.738</v>
      </c>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row>
    <row r="66" spans="1:30" ht="15">
      <c r="A66" s="27" t="s">
        <v>364</v>
      </c>
      <c r="B66" s="95">
        <v>0.9189999999999999</v>
      </c>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F6F693-697E-4AFD-A81E-B728CD4D7671}">
  <dimension ref="A2:AC62"/>
  <sheetViews>
    <sheetView workbookViewId="0" topLeftCell="A21">
      <selection pane="topLeft" activeCell="F49" sqref="F49"/>
    </sheetView>
  </sheetViews>
  <sheetFormatPr defaultColWidth="8.66428571428571" defaultRowHeight="14"/>
  <cols>
    <col min="1" max="1" width="19.5714285714286" style="165" customWidth="1"/>
    <col min="2" max="17" width="10.5714285714286" style="165" customWidth="1"/>
    <col min="18" max="16384" width="8.71428571428571" style="165"/>
  </cols>
  <sheetData>
    <row r="2" spans="1:1" ht="16">
      <c r="A2" s="164" t="s">
        <v>427</v>
      </c>
    </row>
    <row r="3" spans="1:29" ht="14">
      <c r="A3" s="282" t="s">
        <v>342</v>
      </c>
      <c r="B3" s="283" t="s">
        <v>343</v>
      </c>
      <c r="C3" s="283" t="s">
        <v>344</v>
      </c>
      <c r="D3" s="283" t="s">
        <v>345</v>
      </c>
      <c r="E3" s="283" t="s">
        <v>346</v>
      </c>
      <c r="F3" s="283"/>
      <c r="G3" s="283"/>
      <c r="H3" s="283"/>
      <c r="I3" s="283"/>
      <c r="J3" s="283"/>
      <c r="K3" s="283"/>
      <c r="L3" s="283"/>
      <c r="M3" s="283"/>
      <c r="N3" s="283"/>
      <c r="O3" s="283"/>
      <c r="P3" s="283"/>
      <c r="Q3" s="283"/>
      <c r="U3" s="282" t="s">
        <v>342</v>
      </c>
      <c r="V3" s="283" t="s">
        <v>343</v>
      </c>
      <c r="W3" s="283" t="s">
        <v>345</v>
      </c>
      <c r="X3" s="283"/>
      <c r="Y3" s="283"/>
      <c r="Z3" s="283"/>
      <c r="AA3" s="283"/>
      <c r="AB3" s="283"/>
      <c r="AC3" s="283"/>
    </row>
    <row r="4" spans="1:29" ht="14">
      <c r="A4" s="165" t="s">
        <v>347</v>
      </c>
      <c r="B4" s="166" t="s">
        <v>348</v>
      </c>
      <c r="C4" s="166" t="s">
        <v>349</v>
      </c>
      <c r="D4" s="166" t="s">
        <v>350</v>
      </c>
      <c r="E4" s="166" t="s">
        <v>349</v>
      </c>
      <c r="F4" s="166"/>
      <c r="G4" s="166"/>
      <c r="H4" s="166"/>
      <c r="I4" s="166"/>
      <c r="J4" s="166"/>
      <c r="K4" s="166"/>
      <c r="L4" s="166"/>
      <c r="M4" s="166"/>
      <c r="N4" s="166"/>
      <c r="O4" s="166"/>
      <c r="P4" s="166"/>
      <c r="Q4" s="166"/>
      <c r="U4" s="165" t="s">
        <v>347</v>
      </c>
      <c r="V4" s="166" t="s">
        <v>348</v>
      </c>
      <c r="W4" s="166" t="s">
        <v>350</v>
      </c>
      <c r="X4" s="166"/>
      <c r="Y4" s="166"/>
      <c r="Z4" s="166"/>
      <c r="AA4" s="166"/>
      <c r="AB4" s="166"/>
      <c r="AC4" s="166"/>
    </row>
    <row r="5" spans="1:29" ht="14">
      <c r="A5" s="282" t="s">
        <v>342</v>
      </c>
      <c r="B5" s="283" t="s">
        <v>342</v>
      </c>
      <c r="C5" s="283" t="s">
        <v>342</v>
      </c>
      <c r="D5" s="283" t="s">
        <v>342</v>
      </c>
      <c r="E5" s="283" t="s">
        <v>342</v>
      </c>
      <c r="F5" s="283"/>
      <c r="G5" s="283"/>
      <c r="H5" s="283"/>
      <c r="I5" s="283"/>
      <c r="J5" s="283"/>
      <c r="K5" s="283"/>
      <c r="L5" s="283"/>
      <c r="M5" s="283"/>
      <c r="N5" s="283"/>
      <c r="O5" s="283"/>
      <c r="P5" s="283"/>
      <c r="Q5" s="283"/>
      <c r="U5" s="282" t="s">
        <v>342</v>
      </c>
      <c r="V5" s="283" t="s">
        <v>342</v>
      </c>
      <c r="W5" s="283" t="s">
        <v>342</v>
      </c>
      <c r="X5" s="283"/>
      <c r="Y5" s="283"/>
      <c r="Z5" s="283"/>
      <c r="AA5" s="283"/>
      <c r="AB5" s="283"/>
      <c r="AC5" s="283"/>
    </row>
    <row r="6" spans="1:29" ht="14">
      <c r="A6" s="165" t="s">
        <v>212</v>
      </c>
      <c r="B6" s="166" t="s">
        <v>342</v>
      </c>
      <c r="C6" s="166" t="s">
        <v>342</v>
      </c>
      <c r="D6" s="166" t="s">
        <v>342</v>
      </c>
      <c r="E6" s="166" t="s">
        <v>342</v>
      </c>
      <c r="F6" s="166"/>
      <c r="G6" s="166"/>
      <c r="H6" s="166"/>
      <c r="I6" s="166"/>
      <c r="J6" s="166"/>
      <c r="K6" s="166"/>
      <c r="L6" s="166"/>
      <c r="M6" s="166"/>
      <c r="N6" s="166"/>
      <c r="O6" s="166"/>
      <c r="P6" s="166"/>
      <c r="Q6" s="166"/>
      <c r="U6" s="165" t="s">
        <v>212</v>
      </c>
      <c r="V6" s="166" t="s">
        <v>342</v>
      </c>
      <c r="W6" s="166" t="s">
        <v>342</v>
      </c>
      <c r="X6" s="166"/>
      <c r="Y6" s="166"/>
      <c r="Z6" s="166"/>
      <c r="AA6" s="166"/>
      <c r="AB6" s="166"/>
      <c r="AC6" s="166"/>
    </row>
    <row r="7" spans="1:29" ht="14">
      <c r="A7" s="165" t="s">
        <v>236</v>
      </c>
      <c r="B7" s="166"/>
      <c r="C7" s="166"/>
      <c r="D7" s="166"/>
      <c r="E7" s="166"/>
      <c r="F7" s="166"/>
      <c r="G7" s="166"/>
      <c r="H7" s="166"/>
      <c r="I7" s="166"/>
      <c r="J7" s="166"/>
      <c r="K7" s="166"/>
      <c r="L7" s="166"/>
      <c r="M7" s="166"/>
      <c r="N7" s="166"/>
      <c r="O7" s="166"/>
      <c r="P7" s="166"/>
      <c r="Q7" s="166"/>
      <c r="U7" s="165" t="s">
        <v>236</v>
      </c>
      <c r="V7" s="166">
        <f>B7</f>
        <v>0</v>
      </c>
      <c r="W7" s="166">
        <f>D7</f>
        <v>0</v>
      </c>
      <c r="X7" s="166"/>
      <c r="Y7" s="166"/>
      <c r="Z7" s="166"/>
      <c r="AA7" s="166"/>
      <c r="AB7" s="166"/>
      <c r="AC7" s="166"/>
    </row>
    <row r="8" spans="1:29" ht="14">
      <c r="A8" s="165" t="s">
        <v>240</v>
      </c>
      <c r="B8" s="166"/>
      <c r="C8" s="166"/>
      <c r="D8" s="166"/>
      <c r="E8" s="166"/>
      <c r="F8" s="166"/>
      <c r="G8" s="166"/>
      <c r="H8" s="166"/>
      <c r="I8" s="166"/>
      <c r="J8" s="166"/>
      <c r="K8" s="166"/>
      <c r="L8" s="166"/>
      <c r="M8" s="166"/>
      <c r="N8" s="166"/>
      <c r="O8" s="166"/>
      <c r="P8" s="166"/>
      <c r="Q8" s="166"/>
      <c r="U8" s="165" t="s">
        <v>240</v>
      </c>
      <c r="V8" s="166">
        <f t="shared" si="0" ref="V8:V45">B8</f>
        <v>0</v>
      </c>
      <c r="W8" s="166">
        <f t="shared" si="1" ref="W8:W45">D8</f>
        <v>0</v>
      </c>
      <c r="X8" s="166"/>
      <c r="Y8" s="166"/>
      <c r="Z8" s="166"/>
      <c r="AA8" s="166"/>
      <c r="AB8" s="166"/>
      <c r="AC8" s="166"/>
    </row>
    <row r="9" spans="1:29" ht="14">
      <c r="A9" s="165" t="s">
        <v>244</v>
      </c>
      <c r="B9" s="166"/>
      <c r="C9" s="166"/>
      <c r="D9" s="166">
        <v>0.0849116625130201</v>
      </c>
      <c r="E9" s="166">
        <v>0.0335952268342732</v>
      </c>
      <c r="F9" s="166"/>
      <c r="G9" s="166"/>
      <c r="H9" s="166"/>
      <c r="I9" s="166"/>
      <c r="J9" s="166"/>
      <c r="K9" s="166"/>
      <c r="L9" s="166"/>
      <c r="M9" s="166"/>
      <c r="N9" s="166"/>
      <c r="O9" s="166"/>
      <c r="P9" s="166"/>
      <c r="Q9" s="166"/>
      <c r="U9" s="165" t="s">
        <v>244</v>
      </c>
      <c r="V9" s="166">
        <f t="shared" si="0"/>
        <v>0</v>
      </c>
      <c r="W9" s="166">
        <f t="shared" si="1"/>
        <v>0.0849116625130201</v>
      </c>
      <c r="X9" s="166"/>
      <c r="Y9" s="166"/>
      <c r="Z9" s="166"/>
      <c r="AA9" s="166"/>
      <c r="AB9" s="166"/>
      <c r="AC9" s="166"/>
    </row>
    <row r="10" spans="1:29" ht="14">
      <c r="A10" s="165" t="s">
        <v>298</v>
      </c>
      <c r="B10" s="166"/>
      <c r="C10" s="166"/>
      <c r="D10" s="166"/>
      <c r="E10" s="166"/>
      <c r="F10" s="166"/>
      <c r="G10" s="166"/>
      <c r="H10" s="166"/>
      <c r="I10" s="166"/>
      <c r="J10" s="166"/>
      <c r="K10" s="166"/>
      <c r="L10" s="166"/>
      <c r="M10" s="166"/>
      <c r="N10" s="166"/>
      <c r="O10" s="166"/>
      <c r="P10" s="166"/>
      <c r="Q10" s="166"/>
      <c r="U10" s="165" t="s">
        <v>298</v>
      </c>
      <c r="V10" s="166">
        <f t="shared" si="0"/>
        <v>0</v>
      </c>
      <c r="W10" s="166">
        <f t="shared" si="1"/>
        <v>0</v>
      </c>
      <c r="X10" s="166"/>
      <c r="Y10" s="166"/>
      <c r="Z10" s="166"/>
      <c r="AA10" s="166"/>
      <c r="AB10" s="166"/>
      <c r="AC10" s="166"/>
    </row>
    <row r="11" spans="1:29" ht="14">
      <c r="A11" s="165" t="s">
        <v>301</v>
      </c>
      <c r="B11" s="166"/>
      <c r="C11" s="166"/>
      <c r="D11" s="166">
        <v>0.0713322644525066</v>
      </c>
      <c r="E11" s="166">
        <v>0.0528988916631378</v>
      </c>
      <c r="F11" s="166"/>
      <c r="G11" s="166"/>
      <c r="H11" s="166"/>
      <c r="I11" s="166"/>
      <c r="J11" s="166"/>
      <c r="K11" s="166"/>
      <c r="L11" s="166"/>
      <c r="M11" s="166"/>
      <c r="N11" s="166"/>
      <c r="O11" s="166"/>
      <c r="P11" s="166"/>
      <c r="Q11" s="166"/>
      <c r="U11" s="165" t="s">
        <v>301</v>
      </c>
      <c r="V11" s="166">
        <f t="shared" si="0"/>
        <v>0</v>
      </c>
      <c r="W11" s="166">
        <f t="shared" si="1"/>
        <v>0.0713322644525066</v>
      </c>
      <c r="X11" s="166"/>
      <c r="Y11" s="166"/>
      <c r="Z11" s="166"/>
      <c r="AA11" s="166"/>
      <c r="AB11" s="166"/>
      <c r="AC11" s="166"/>
    </row>
    <row r="12" spans="1:29" ht="14">
      <c r="A12" s="165" t="s">
        <v>304</v>
      </c>
      <c r="B12" s="166"/>
      <c r="C12" s="166"/>
      <c r="D12" s="166"/>
      <c r="E12" s="166"/>
      <c r="F12" s="166"/>
      <c r="G12" s="166"/>
      <c r="H12" s="166"/>
      <c r="I12" s="166"/>
      <c r="J12" s="166"/>
      <c r="K12" s="166"/>
      <c r="L12" s="166"/>
      <c r="M12" s="166"/>
      <c r="N12" s="166"/>
      <c r="O12" s="166"/>
      <c r="P12" s="166"/>
      <c r="Q12" s="166"/>
      <c r="U12" s="165" t="s">
        <v>304</v>
      </c>
      <c r="V12" s="166">
        <f t="shared" si="0"/>
        <v>0</v>
      </c>
      <c r="W12" s="166">
        <f t="shared" si="1"/>
        <v>0</v>
      </c>
      <c r="X12" s="166"/>
      <c r="Y12" s="166"/>
      <c r="Z12" s="166"/>
      <c r="AA12" s="166"/>
      <c r="AB12" s="166"/>
      <c r="AC12" s="166"/>
    </row>
    <row r="13" spans="1:29" ht="14">
      <c r="A13" s="165" t="s">
        <v>293</v>
      </c>
      <c r="B13" s="166"/>
      <c r="C13" s="166"/>
      <c r="D13" s="166"/>
      <c r="E13" s="166"/>
      <c r="F13" s="166"/>
      <c r="G13" s="166"/>
      <c r="H13" s="166"/>
      <c r="I13" s="166"/>
      <c r="J13" s="166"/>
      <c r="K13" s="166"/>
      <c r="L13" s="166"/>
      <c r="M13" s="166"/>
      <c r="N13" s="166"/>
      <c r="O13" s="166"/>
      <c r="P13" s="166"/>
      <c r="Q13" s="166"/>
      <c r="U13" s="165" t="s">
        <v>293</v>
      </c>
      <c r="V13" s="166">
        <f t="shared" si="0"/>
        <v>0</v>
      </c>
      <c r="W13" s="166">
        <f t="shared" si="1"/>
        <v>0</v>
      </c>
      <c r="X13" s="166"/>
      <c r="Y13" s="166"/>
      <c r="Z13" s="166"/>
      <c r="AA13" s="166"/>
      <c r="AB13" s="166"/>
      <c r="AC13" s="166"/>
    </row>
    <row r="14" spans="1:29" ht="14">
      <c r="A14" s="165" t="s">
        <v>305</v>
      </c>
      <c r="B14" s="166">
        <v>0.0707951716391241</v>
      </c>
      <c r="C14" s="166">
        <v>0.0353422944897697</v>
      </c>
      <c r="D14" s="166"/>
      <c r="E14" s="166"/>
      <c r="F14" s="166"/>
      <c r="G14" s="166"/>
      <c r="H14" s="166"/>
      <c r="I14" s="166"/>
      <c r="J14" s="166"/>
      <c r="K14" s="166"/>
      <c r="L14" s="166"/>
      <c r="M14" s="166"/>
      <c r="N14" s="166"/>
      <c r="O14" s="166"/>
      <c r="P14" s="166"/>
      <c r="Q14" s="166"/>
      <c r="U14" s="165" t="s">
        <v>305</v>
      </c>
      <c r="V14" s="166">
        <f t="shared" si="0"/>
        <v>0.0707951716391241</v>
      </c>
      <c r="W14" s="166">
        <f t="shared" si="1"/>
        <v>0</v>
      </c>
      <c r="X14" s="166"/>
      <c r="Y14" s="166"/>
      <c r="Z14" s="166"/>
      <c r="AA14" s="166"/>
      <c r="AB14" s="166"/>
      <c r="AC14" s="166"/>
    </row>
    <row r="15" spans="1:29" ht="14">
      <c r="A15" s="165" t="s">
        <v>306</v>
      </c>
      <c r="B15" s="166"/>
      <c r="C15" s="166"/>
      <c r="D15" s="166"/>
      <c r="E15" s="166"/>
      <c r="F15" s="166"/>
      <c r="G15" s="166"/>
      <c r="H15" s="166"/>
      <c r="I15" s="166"/>
      <c r="J15" s="166"/>
      <c r="K15" s="166"/>
      <c r="L15" s="166"/>
      <c r="M15" s="166"/>
      <c r="N15" s="166"/>
      <c r="O15" s="166"/>
      <c r="P15" s="166"/>
      <c r="Q15" s="166"/>
      <c r="U15" s="165" t="s">
        <v>306</v>
      </c>
      <c r="V15" s="166">
        <f t="shared" si="0"/>
        <v>0</v>
      </c>
      <c r="W15" s="166">
        <f t="shared" si="1"/>
        <v>0</v>
      </c>
      <c r="X15" s="166"/>
      <c r="Y15" s="166"/>
      <c r="Z15" s="166"/>
      <c r="AA15" s="166"/>
      <c r="AB15" s="166"/>
      <c r="AC15" s="166"/>
    </row>
    <row r="16" spans="1:29" ht="14">
      <c r="A16" s="165" t="s">
        <v>307</v>
      </c>
      <c r="B16" s="166"/>
      <c r="C16" s="166"/>
      <c r="D16" s="166"/>
      <c r="E16" s="166"/>
      <c r="F16" s="166"/>
      <c r="G16" s="166"/>
      <c r="H16" s="166"/>
      <c r="I16" s="166"/>
      <c r="J16" s="166"/>
      <c r="K16" s="166"/>
      <c r="L16" s="166"/>
      <c r="M16" s="166"/>
      <c r="N16" s="166"/>
      <c r="O16" s="166"/>
      <c r="P16" s="166"/>
      <c r="Q16" s="166"/>
      <c r="U16" s="165" t="s">
        <v>307</v>
      </c>
      <c r="V16" s="166">
        <f t="shared" si="0"/>
        <v>0</v>
      </c>
      <c r="W16" s="166">
        <f t="shared" si="1"/>
        <v>0</v>
      </c>
      <c r="X16" s="166"/>
      <c r="Y16" s="166"/>
      <c r="Z16" s="166"/>
      <c r="AA16" s="166"/>
      <c r="AB16" s="166"/>
      <c r="AC16" s="166"/>
    </row>
    <row r="17" spans="1:29" ht="14">
      <c r="A17" s="165" t="s">
        <v>308</v>
      </c>
      <c r="B17" s="166"/>
      <c r="C17" s="166"/>
      <c r="D17" s="166"/>
      <c r="E17" s="166"/>
      <c r="F17" s="166"/>
      <c r="G17" s="166"/>
      <c r="H17" s="166"/>
      <c r="I17" s="166"/>
      <c r="J17" s="166"/>
      <c r="K17" s="166"/>
      <c r="L17" s="166"/>
      <c r="M17" s="166"/>
      <c r="N17" s="166"/>
      <c r="O17" s="166"/>
      <c r="P17" s="166"/>
      <c r="Q17" s="166"/>
      <c r="U17" s="165" t="s">
        <v>308</v>
      </c>
      <c r="V17" s="166">
        <f t="shared" si="0"/>
        <v>0</v>
      </c>
      <c r="W17" s="166">
        <f t="shared" si="1"/>
        <v>0</v>
      </c>
      <c r="X17" s="166"/>
      <c r="Y17" s="166"/>
      <c r="Z17" s="166"/>
      <c r="AA17" s="166"/>
      <c r="AB17" s="166"/>
      <c r="AC17" s="166"/>
    </row>
    <row r="18" spans="1:29" ht="14">
      <c r="A18" s="165" t="s">
        <v>317</v>
      </c>
      <c r="B18" s="166"/>
      <c r="C18" s="166"/>
      <c r="D18" s="166"/>
      <c r="E18" s="166"/>
      <c r="F18" s="166"/>
      <c r="G18" s="166"/>
      <c r="H18" s="166"/>
      <c r="I18" s="166"/>
      <c r="J18" s="166"/>
      <c r="K18" s="166"/>
      <c r="L18" s="166"/>
      <c r="M18" s="166"/>
      <c r="N18" s="166"/>
      <c r="O18" s="166"/>
      <c r="P18" s="166"/>
      <c r="Q18" s="166"/>
      <c r="U18" s="165" t="s">
        <v>317</v>
      </c>
      <c r="V18" s="166">
        <f t="shared" si="0"/>
        <v>0</v>
      </c>
      <c r="W18" s="166">
        <f t="shared" si="1"/>
        <v>0</v>
      </c>
      <c r="X18" s="166"/>
      <c r="Y18" s="166"/>
      <c r="Z18" s="166"/>
      <c r="AA18" s="166"/>
      <c r="AB18" s="166"/>
      <c r="AC18" s="166"/>
    </row>
    <row r="19" spans="1:29" ht="14">
      <c r="A19" s="165" t="s">
        <v>318</v>
      </c>
      <c r="B19" s="166"/>
      <c r="C19" s="166"/>
      <c r="D19" s="166"/>
      <c r="E19" s="166"/>
      <c r="F19" s="166"/>
      <c r="G19" s="166"/>
      <c r="H19" s="166"/>
      <c r="I19" s="166"/>
      <c r="J19" s="166"/>
      <c r="K19" s="166"/>
      <c r="L19" s="166"/>
      <c r="M19" s="166"/>
      <c r="N19" s="166"/>
      <c r="O19" s="166"/>
      <c r="P19" s="166"/>
      <c r="Q19" s="166"/>
      <c r="U19" s="165" t="s">
        <v>318</v>
      </c>
      <c r="V19" s="166">
        <f t="shared" si="0"/>
        <v>0</v>
      </c>
      <c r="W19" s="166">
        <f t="shared" si="1"/>
        <v>0</v>
      </c>
      <c r="X19" s="166"/>
      <c r="Y19" s="166"/>
      <c r="Z19" s="166"/>
      <c r="AA19" s="166"/>
      <c r="AB19" s="166"/>
      <c r="AC19" s="166"/>
    </row>
    <row r="20" spans="1:29" ht="14">
      <c r="A20" s="165" t="s">
        <v>319</v>
      </c>
      <c r="B20" s="166"/>
      <c r="C20" s="166"/>
      <c r="D20" s="166"/>
      <c r="E20" s="166"/>
      <c r="F20" s="166"/>
      <c r="G20" s="166"/>
      <c r="H20" s="166"/>
      <c r="I20" s="166"/>
      <c r="J20" s="166"/>
      <c r="K20" s="166"/>
      <c r="L20" s="166"/>
      <c r="M20" s="166"/>
      <c r="N20" s="166"/>
      <c r="O20" s="166"/>
      <c r="P20" s="166"/>
      <c r="Q20" s="166"/>
      <c r="U20" s="165" t="s">
        <v>319</v>
      </c>
      <c r="V20" s="166">
        <f t="shared" si="0"/>
        <v>0</v>
      </c>
      <c r="W20" s="166">
        <f t="shared" si="1"/>
        <v>0</v>
      </c>
      <c r="X20" s="166"/>
      <c r="Y20" s="166"/>
      <c r="Z20" s="166"/>
      <c r="AA20" s="166"/>
      <c r="AB20" s="166"/>
      <c r="AC20" s="166"/>
    </row>
    <row r="21" spans="1:29" ht="14">
      <c r="A21" s="165" t="s">
        <v>316</v>
      </c>
      <c r="B21" s="166"/>
      <c r="C21" s="166"/>
      <c r="D21" s="166"/>
      <c r="E21" s="166"/>
      <c r="F21" s="166"/>
      <c r="G21" s="166"/>
      <c r="H21" s="166"/>
      <c r="I21" s="166"/>
      <c r="J21" s="166"/>
      <c r="K21" s="166"/>
      <c r="L21" s="166"/>
      <c r="M21" s="166"/>
      <c r="N21" s="166"/>
      <c r="O21" s="166"/>
      <c r="P21" s="166"/>
      <c r="Q21" s="166"/>
      <c r="U21" s="165" t="s">
        <v>316</v>
      </c>
      <c r="V21" s="166">
        <f t="shared" si="0"/>
        <v>0</v>
      </c>
      <c r="W21" s="166">
        <f t="shared" si="1"/>
        <v>0</v>
      </c>
      <c r="X21" s="166"/>
      <c r="Y21" s="166"/>
      <c r="Z21" s="166"/>
      <c r="AA21" s="166"/>
      <c r="AB21" s="166"/>
      <c r="AC21" s="166"/>
    </row>
    <row r="22" spans="1:29" ht="14">
      <c r="A22" s="165" t="s">
        <v>329</v>
      </c>
      <c r="B22" s="166">
        <v>0.0809240045926339</v>
      </c>
      <c r="C22" s="166">
        <v>0.0553719396811186</v>
      </c>
      <c r="D22" s="166"/>
      <c r="E22" s="166"/>
      <c r="F22" s="166"/>
      <c r="G22" s="166"/>
      <c r="H22" s="166"/>
      <c r="I22" s="166"/>
      <c r="J22" s="166"/>
      <c r="K22" s="166"/>
      <c r="L22" s="166"/>
      <c r="M22" s="166"/>
      <c r="N22" s="166"/>
      <c r="O22" s="166"/>
      <c r="P22" s="166"/>
      <c r="Q22" s="166"/>
      <c r="U22" s="165" t="s">
        <v>329</v>
      </c>
      <c r="V22" s="166">
        <f t="shared" si="0"/>
        <v>0.0809240045926339</v>
      </c>
      <c r="W22" s="166">
        <f t="shared" si="1"/>
        <v>0</v>
      </c>
      <c r="X22" s="166"/>
      <c r="Y22" s="166"/>
      <c r="Z22" s="166"/>
      <c r="AA22" s="166"/>
      <c r="AB22" s="166"/>
      <c r="AC22" s="166"/>
    </row>
    <row r="23" spans="1:29" ht="14">
      <c r="A23" s="165" t="s">
        <v>322</v>
      </c>
      <c r="B23" s="166"/>
      <c r="C23" s="166"/>
      <c r="D23" s="166"/>
      <c r="E23" s="166"/>
      <c r="F23" s="166"/>
      <c r="G23" s="166"/>
      <c r="H23" s="166"/>
      <c r="I23" s="166"/>
      <c r="J23" s="166"/>
      <c r="K23" s="166"/>
      <c r="L23" s="166"/>
      <c r="M23" s="166"/>
      <c r="N23" s="166"/>
      <c r="O23" s="166"/>
      <c r="P23" s="166"/>
      <c r="Q23" s="166"/>
      <c r="U23" s="165" t="s">
        <v>322</v>
      </c>
      <c r="V23" s="166">
        <f t="shared" si="0"/>
        <v>0</v>
      </c>
      <c r="W23" s="166">
        <f t="shared" si="1"/>
        <v>0</v>
      </c>
      <c r="X23" s="166"/>
      <c r="Y23" s="166"/>
      <c r="Z23" s="166"/>
      <c r="AA23" s="166"/>
      <c r="AB23" s="166"/>
      <c r="AC23" s="166"/>
    </row>
    <row r="24" spans="1:29" ht="14">
      <c r="A24" s="165" t="s">
        <v>323</v>
      </c>
      <c r="B24" s="166"/>
      <c r="C24" s="166"/>
      <c r="D24" s="166"/>
      <c r="E24" s="166"/>
      <c r="F24" s="166"/>
      <c r="G24" s="166"/>
      <c r="H24" s="166"/>
      <c r="I24" s="166"/>
      <c r="J24" s="166"/>
      <c r="K24" s="166"/>
      <c r="L24" s="166"/>
      <c r="M24" s="166"/>
      <c r="N24" s="166"/>
      <c r="O24" s="166"/>
      <c r="P24" s="166"/>
      <c r="Q24" s="166"/>
      <c r="U24" s="165" t="s">
        <v>323</v>
      </c>
      <c r="V24" s="166">
        <f t="shared" si="0"/>
        <v>0</v>
      </c>
      <c r="W24" s="166">
        <f t="shared" si="1"/>
        <v>0</v>
      </c>
      <c r="X24" s="166"/>
      <c r="Y24" s="166"/>
      <c r="Z24" s="166"/>
      <c r="AA24" s="166"/>
      <c r="AB24" s="166"/>
      <c r="AC24" s="166"/>
    </row>
    <row r="25" spans="1:29" ht="14">
      <c r="A25" s="165" t="s">
        <v>324</v>
      </c>
      <c r="B25" s="166"/>
      <c r="C25" s="166"/>
      <c r="D25" s="166"/>
      <c r="E25" s="166"/>
      <c r="F25" s="166"/>
      <c r="G25" s="166"/>
      <c r="H25" s="166"/>
      <c r="I25" s="166"/>
      <c r="J25" s="166"/>
      <c r="K25" s="166"/>
      <c r="L25" s="166"/>
      <c r="M25" s="166"/>
      <c r="N25" s="166"/>
      <c r="O25" s="166"/>
      <c r="P25" s="166"/>
      <c r="Q25" s="166"/>
      <c r="U25" s="165" t="s">
        <v>324</v>
      </c>
      <c r="V25" s="166">
        <f t="shared" si="0"/>
        <v>0</v>
      </c>
      <c r="W25" s="166">
        <f t="shared" si="1"/>
        <v>0</v>
      </c>
      <c r="X25" s="166"/>
      <c r="Y25" s="166"/>
      <c r="Z25" s="166"/>
      <c r="AA25" s="166"/>
      <c r="AB25" s="166"/>
      <c r="AC25" s="166"/>
    </row>
    <row r="26" spans="1:29" ht="14">
      <c r="A26" s="165" t="s">
        <v>313</v>
      </c>
      <c r="B26" s="166">
        <v>0.601617727315723</v>
      </c>
      <c r="C26" s="166">
        <v>0.208235602072456</v>
      </c>
      <c r="D26" s="166">
        <v>0.52183396193716</v>
      </c>
      <c r="E26" s="166">
        <v>0.202632145681917</v>
      </c>
      <c r="F26" s="166"/>
      <c r="G26" s="166"/>
      <c r="H26" s="166"/>
      <c r="I26" s="166"/>
      <c r="J26" s="166"/>
      <c r="K26" s="166"/>
      <c r="L26" s="166"/>
      <c r="M26" s="166"/>
      <c r="N26" s="166"/>
      <c r="O26" s="166"/>
      <c r="P26" s="166"/>
      <c r="Q26" s="166"/>
      <c r="U26" s="165" t="s">
        <v>313</v>
      </c>
      <c r="V26" s="166">
        <f t="shared" si="0"/>
        <v>0.601617727315723</v>
      </c>
      <c r="W26" s="166">
        <f t="shared" si="1"/>
        <v>0.52183396193716</v>
      </c>
      <c r="X26" s="166"/>
      <c r="Y26" s="166"/>
      <c r="Z26" s="166"/>
      <c r="AA26" s="166"/>
      <c r="AB26" s="166"/>
      <c r="AC26" s="166"/>
    </row>
    <row r="27" spans="1:29" ht="14">
      <c r="A27" s="165" t="s">
        <v>312</v>
      </c>
      <c r="B27" s="166">
        <v>-0.128738857170875</v>
      </c>
      <c r="C27" s="166">
        <v>0.0419722093352554</v>
      </c>
      <c r="D27" s="166">
        <v>-0.184133243210139</v>
      </c>
      <c r="E27" s="166">
        <v>0.048121545104798</v>
      </c>
      <c r="F27" s="166"/>
      <c r="G27" s="166"/>
      <c r="H27" s="166"/>
      <c r="I27" s="166"/>
      <c r="J27" s="166"/>
      <c r="K27" s="166"/>
      <c r="L27" s="166"/>
      <c r="M27" s="166"/>
      <c r="N27" s="166"/>
      <c r="O27" s="166"/>
      <c r="P27" s="166"/>
      <c r="Q27" s="166"/>
      <c r="U27" s="165" t="s">
        <v>312</v>
      </c>
      <c r="V27" s="166">
        <f t="shared" si="0"/>
        <v>-0.128738857170875</v>
      </c>
      <c r="W27" s="166">
        <f t="shared" si="1"/>
        <v>-0.184133243210139</v>
      </c>
      <c r="X27" s="166"/>
      <c r="Y27" s="166"/>
      <c r="Z27" s="166"/>
      <c r="AA27" s="166"/>
      <c r="AB27" s="166"/>
      <c r="AC27" s="166"/>
    </row>
    <row r="28" spans="1:29" ht="14">
      <c r="A28" s="165" t="s">
        <v>314</v>
      </c>
      <c r="B28" s="166"/>
      <c r="C28" s="166"/>
      <c r="D28" s="166">
        <v>0.189690259541015</v>
      </c>
      <c r="E28" s="166">
        <v>0.166444272333038</v>
      </c>
      <c r="F28" s="166"/>
      <c r="G28" s="166"/>
      <c r="H28" s="166"/>
      <c r="I28" s="166"/>
      <c r="J28" s="166"/>
      <c r="K28" s="166"/>
      <c r="L28" s="166"/>
      <c r="M28" s="166"/>
      <c r="N28" s="166"/>
      <c r="O28" s="166"/>
      <c r="P28" s="166"/>
      <c r="Q28" s="166"/>
      <c r="U28" s="165" t="s">
        <v>314</v>
      </c>
      <c r="V28" s="166">
        <f t="shared" si="0"/>
        <v>0</v>
      </c>
      <c r="W28" s="166">
        <f t="shared" si="1"/>
        <v>0.189690259541015</v>
      </c>
      <c r="X28" s="166"/>
      <c r="Y28" s="166"/>
      <c r="Z28" s="166"/>
      <c r="AA28" s="166"/>
      <c r="AB28" s="166"/>
      <c r="AC28" s="166"/>
    </row>
    <row r="29" spans="1:29" ht="14">
      <c r="A29" s="165" t="s">
        <v>315</v>
      </c>
      <c r="B29" s="166"/>
      <c r="C29" s="166"/>
      <c r="D29" s="166"/>
      <c r="E29" s="166"/>
      <c r="F29" s="166"/>
      <c r="G29" s="166"/>
      <c r="H29" s="166"/>
      <c r="I29" s="166"/>
      <c r="J29" s="166"/>
      <c r="K29" s="166"/>
      <c r="L29" s="166"/>
      <c r="M29" s="166"/>
      <c r="N29" s="166"/>
      <c r="O29" s="166"/>
      <c r="P29" s="166"/>
      <c r="Q29" s="166"/>
      <c r="U29" s="165" t="s">
        <v>315</v>
      </c>
      <c r="V29" s="166">
        <f t="shared" si="0"/>
        <v>0</v>
      </c>
      <c r="W29" s="166">
        <f t="shared" si="1"/>
        <v>0</v>
      </c>
      <c r="X29" s="166"/>
      <c r="Y29" s="166"/>
      <c r="Z29" s="166"/>
      <c r="AA29" s="166"/>
      <c r="AB29" s="166"/>
      <c r="AC29" s="166"/>
    </row>
    <row r="30" spans="1:29" ht="14">
      <c r="A30" s="165" t="s">
        <v>320</v>
      </c>
      <c r="B30" s="166"/>
      <c r="C30" s="166"/>
      <c r="D30" s="166"/>
      <c r="E30" s="166"/>
      <c r="F30" s="166"/>
      <c r="G30" s="166"/>
      <c r="H30" s="166"/>
      <c r="I30" s="166"/>
      <c r="J30" s="166"/>
      <c r="K30" s="166"/>
      <c r="L30" s="166"/>
      <c r="M30" s="166"/>
      <c r="N30" s="166"/>
      <c r="O30" s="166"/>
      <c r="P30" s="166"/>
      <c r="Q30" s="166"/>
      <c r="U30" s="165" t="s">
        <v>320</v>
      </c>
      <c r="V30" s="166">
        <f t="shared" si="0"/>
        <v>0</v>
      </c>
      <c r="W30" s="166">
        <f t="shared" si="1"/>
        <v>0</v>
      </c>
      <c r="X30" s="166"/>
      <c r="Y30" s="166"/>
      <c r="Z30" s="166"/>
      <c r="AA30" s="166"/>
      <c r="AB30" s="166"/>
      <c r="AC30" s="166"/>
    </row>
    <row r="31" spans="1:29" ht="14">
      <c r="A31" s="165" t="s">
        <v>321</v>
      </c>
      <c r="B31" s="166">
        <v>-0.126750142003697</v>
      </c>
      <c r="C31" s="166">
        <v>0.0828375932849784</v>
      </c>
      <c r="D31" s="166">
        <v>-0.114061890018146</v>
      </c>
      <c r="E31" s="166">
        <v>0.0879639196966939</v>
      </c>
      <c r="F31" s="166"/>
      <c r="G31" s="166"/>
      <c r="H31" s="166"/>
      <c r="I31" s="166"/>
      <c r="J31" s="166"/>
      <c r="K31" s="166"/>
      <c r="L31" s="166"/>
      <c r="M31" s="166"/>
      <c r="N31" s="166"/>
      <c r="O31" s="166"/>
      <c r="P31" s="166"/>
      <c r="Q31" s="166"/>
      <c r="U31" s="165" t="s">
        <v>321</v>
      </c>
      <c r="V31" s="166">
        <f t="shared" si="0"/>
        <v>-0.126750142003697</v>
      </c>
      <c r="W31" s="166">
        <f t="shared" si="1"/>
        <v>-0.114061890018146</v>
      </c>
      <c r="X31" s="166"/>
      <c r="Y31" s="166"/>
      <c r="Z31" s="166"/>
      <c r="AA31" s="166"/>
      <c r="AB31" s="166"/>
      <c r="AC31" s="166"/>
    </row>
    <row r="32" spans="1:29" ht="14">
      <c r="A32" s="165" t="s">
        <v>311</v>
      </c>
      <c r="B32" s="166">
        <v>-2.39657575736713</v>
      </c>
      <c r="C32" s="166">
        <v>0.559864098267323</v>
      </c>
      <c r="D32" s="166">
        <v>-2.56261817292497</v>
      </c>
      <c r="E32" s="166">
        <v>0.551787515226116</v>
      </c>
      <c r="F32" s="166"/>
      <c r="G32" s="166"/>
      <c r="H32" s="166"/>
      <c r="I32" s="166"/>
      <c r="J32" s="166"/>
      <c r="K32" s="166"/>
      <c r="L32" s="166"/>
      <c r="M32" s="166"/>
      <c r="N32" s="166"/>
      <c r="O32" s="166"/>
      <c r="P32" s="166"/>
      <c r="Q32" s="166"/>
      <c r="U32" s="165" t="s">
        <v>311</v>
      </c>
      <c r="V32" s="166">
        <f t="shared" si="0"/>
        <v>-2.39657575736713</v>
      </c>
      <c r="W32" s="166">
        <f t="shared" si="1"/>
        <v>-2.56261817292497</v>
      </c>
      <c r="X32" s="166"/>
      <c r="Y32" s="166"/>
      <c r="Z32" s="166"/>
      <c r="AA32" s="166"/>
      <c r="AB32" s="166"/>
      <c r="AC32" s="166"/>
    </row>
    <row r="33" spans="1:29" ht="14">
      <c r="A33" s="165" t="s">
        <v>340</v>
      </c>
      <c r="B33" s="166"/>
      <c r="C33" s="166"/>
      <c r="D33" s="166">
        <v>-0.348696216941759</v>
      </c>
      <c r="E33" s="166">
        <v>0.227133645123576</v>
      </c>
      <c r="F33" s="166"/>
      <c r="G33" s="166"/>
      <c r="H33" s="166"/>
      <c r="I33" s="166"/>
      <c r="J33" s="166"/>
      <c r="K33" s="166"/>
      <c r="L33" s="166"/>
      <c r="M33" s="166"/>
      <c r="N33" s="166"/>
      <c r="O33" s="166"/>
      <c r="P33" s="166"/>
      <c r="Q33" s="166"/>
      <c r="U33" s="165" t="s">
        <v>340</v>
      </c>
      <c r="V33" s="166">
        <f t="shared" si="0"/>
        <v>0</v>
      </c>
      <c r="W33" s="166">
        <f t="shared" si="1"/>
        <v>-0.348696216941759</v>
      </c>
      <c r="X33" s="166"/>
      <c r="Y33" s="166"/>
      <c r="Z33" s="166"/>
      <c r="AA33" s="166"/>
      <c r="AB33" s="166"/>
      <c r="AC33" s="166"/>
    </row>
    <row r="34" spans="1:29" ht="14">
      <c r="A34" s="165" t="s">
        <v>292</v>
      </c>
      <c r="B34" s="166"/>
      <c r="C34" s="166"/>
      <c r="D34" s="166"/>
      <c r="E34" s="166"/>
      <c r="F34" s="166"/>
      <c r="G34" s="166"/>
      <c r="H34" s="166"/>
      <c r="I34" s="166"/>
      <c r="J34" s="166"/>
      <c r="K34" s="166"/>
      <c r="L34" s="166"/>
      <c r="M34" s="166"/>
      <c r="N34" s="166"/>
      <c r="O34" s="166"/>
      <c r="P34" s="166"/>
      <c r="Q34" s="166"/>
      <c r="U34" s="165" t="s">
        <v>292</v>
      </c>
      <c r="V34" s="166">
        <f t="shared" si="0"/>
        <v>0</v>
      </c>
      <c r="W34" s="166">
        <f t="shared" si="1"/>
        <v>0</v>
      </c>
      <c r="X34" s="166"/>
      <c r="Y34" s="166"/>
      <c r="Z34" s="166"/>
      <c r="AA34" s="166"/>
      <c r="AB34" s="166"/>
      <c r="AC34" s="166"/>
    </row>
    <row r="35" spans="1:29" ht="14">
      <c r="A35" s="165" t="s">
        <v>263</v>
      </c>
      <c r="B35" s="166"/>
      <c r="C35" s="166"/>
      <c r="D35" s="166"/>
      <c r="E35" s="166"/>
      <c r="F35" s="166"/>
      <c r="G35" s="166"/>
      <c r="H35" s="166"/>
      <c r="I35" s="166"/>
      <c r="J35" s="166"/>
      <c r="K35" s="166"/>
      <c r="L35" s="166"/>
      <c r="M35" s="166"/>
      <c r="N35" s="166"/>
      <c r="O35" s="166"/>
      <c r="P35" s="166"/>
      <c r="Q35" s="166"/>
      <c r="U35" s="165" t="s">
        <v>263</v>
      </c>
      <c r="V35" s="166">
        <f t="shared" si="0"/>
        <v>0</v>
      </c>
      <c r="W35" s="166">
        <f t="shared" si="1"/>
        <v>0</v>
      </c>
      <c r="X35" s="166"/>
      <c r="Y35" s="166"/>
      <c r="Z35" s="166"/>
      <c r="AA35" s="166"/>
      <c r="AB35" s="166"/>
      <c r="AC35" s="166"/>
    </row>
    <row r="36" spans="1:29" ht="14">
      <c r="A36" s="165" t="s">
        <v>267</v>
      </c>
      <c r="B36" s="166"/>
      <c r="C36" s="166"/>
      <c r="D36" s="166">
        <v>3.63639971480308</v>
      </c>
      <c r="E36" s="166">
        <v>2.16091418580377</v>
      </c>
      <c r="F36" s="166"/>
      <c r="G36" s="166"/>
      <c r="H36" s="166"/>
      <c r="I36" s="166"/>
      <c r="J36" s="166"/>
      <c r="K36" s="166"/>
      <c r="L36" s="166"/>
      <c r="M36" s="166"/>
      <c r="N36" s="166"/>
      <c r="O36" s="166"/>
      <c r="P36" s="166"/>
      <c r="Q36" s="166"/>
      <c r="U36" s="165" t="s">
        <v>267</v>
      </c>
      <c r="V36" s="166">
        <f t="shared" si="0"/>
        <v>0</v>
      </c>
      <c r="W36" s="166">
        <f t="shared" si="1"/>
        <v>3.63639971480308</v>
      </c>
      <c r="X36" s="166"/>
      <c r="Y36" s="166"/>
      <c r="Z36" s="166"/>
      <c r="AA36" s="166"/>
      <c r="AB36" s="166"/>
      <c r="AC36" s="166"/>
    </row>
    <row r="37" spans="1:29" ht="14">
      <c r="A37" s="165" t="s">
        <v>271</v>
      </c>
      <c r="B37" s="166"/>
      <c r="C37" s="166"/>
      <c r="D37" s="166"/>
      <c r="E37" s="166"/>
      <c r="F37" s="166"/>
      <c r="G37" s="166"/>
      <c r="H37" s="166"/>
      <c r="I37" s="166"/>
      <c r="J37" s="166"/>
      <c r="K37" s="166"/>
      <c r="L37" s="166"/>
      <c r="M37" s="166"/>
      <c r="N37" s="166"/>
      <c r="O37" s="166"/>
      <c r="P37" s="166"/>
      <c r="Q37" s="166"/>
      <c r="U37" s="165" t="s">
        <v>271</v>
      </c>
      <c r="V37" s="166">
        <f t="shared" si="0"/>
        <v>0</v>
      </c>
      <c r="W37" s="166">
        <f t="shared" si="1"/>
        <v>0</v>
      </c>
      <c r="X37" s="166"/>
      <c r="Y37" s="166"/>
      <c r="Z37" s="166"/>
      <c r="AA37" s="166"/>
      <c r="AB37" s="166"/>
      <c r="AC37" s="166"/>
    </row>
    <row r="38" spans="1:29" ht="14">
      <c r="A38" s="165" t="s">
        <v>291</v>
      </c>
      <c r="B38" s="166">
        <v>-1.45888314369851</v>
      </c>
      <c r="C38" s="166">
        <v>0.919148036922594</v>
      </c>
      <c r="D38" s="166">
        <v>-1.41596807122482</v>
      </c>
      <c r="E38" s="166">
        <v>0.932375746991046</v>
      </c>
      <c r="F38" s="166"/>
      <c r="G38" s="166"/>
      <c r="H38" s="166"/>
      <c r="I38" s="166"/>
      <c r="J38" s="166"/>
      <c r="K38" s="166"/>
      <c r="L38" s="166"/>
      <c r="M38" s="166"/>
      <c r="N38" s="166"/>
      <c r="O38" s="166"/>
      <c r="P38" s="166"/>
      <c r="Q38" s="166"/>
      <c r="U38" s="165" t="s">
        <v>291</v>
      </c>
      <c r="V38" s="166">
        <f t="shared" si="0"/>
        <v>-1.45888314369851</v>
      </c>
      <c r="W38" s="166">
        <f t="shared" si="1"/>
        <v>-1.41596807122482</v>
      </c>
      <c r="X38" s="166"/>
      <c r="Y38" s="166"/>
      <c r="Z38" s="166"/>
      <c r="AA38" s="166"/>
      <c r="AB38" s="166"/>
      <c r="AC38" s="166"/>
    </row>
    <row r="39" spans="1:29" ht="14">
      <c r="A39" s="165" t="s">
        <v>275</v>
      </c>
      <c r="B39" s="166"/>
      <c r="C39" s="166"/>
      <c r="D39" s="166"/>
      <c r="E39" s="166"/>
      <c r="F39" s="166"/>
      <c r="G39" s="166"/>
      <c r="H39" s="166"/>
      <c r="I39" s="166"/>
      <c r="J39" s="166"/>
      <c r="K39" s="166"/>
      <c r="L39" s="166"/>
      <c r="M39" s="166"/>
      <c r="N39" s="166"/>
      <c r="O39" s="166"/>
      <c r="P39" s="166"/>
      <c r="Q39" s="166"/>
      <c r="U39" s="165" t="s">
        <v>275</v>
      </c>
      <c r="V39" s="166">
        <f t="shared" si="0"/>
        <v>0</v>
      </c>
      <c r="W39" s="166">
        <f t="shared" si="1"/>
        <v>0</v>
      </c>
      <c r="X39" s="166"/>
      <c r="Y39" s="166"/>
      <c r="Z39" s="166"/>
      <c r="AA39" s="166"/>
      <c r="AB39" s="166"/>
      <c r="AC39" s="166"/>
    </row>
    <row r="40" spans="1:29" ht="14">
      <c r="A40" s="165" t="s">
        <v>279</v>
      </c>
      <c r="B40" s="166"/>
      <c r="C40" s="166"/>
      <c r="D40" s="166"/>
      <c r="E40" s="166"/>
      <c r="F40" s="166"/>
      <c r="G40" s="166"/>
      <c r="H40" s="166"/>
      <c r="I40" s="166"/>
      <c r="J40" s="166"/>
      <c r="K40" s="166"/>
      <c r="L40" s="166"/>
      <c r="M40" s="166"/>
      <c r="N40" s="166"/>
      <c r="O40" s="166"/>
      <c r="P40" s="166"/>
      <c r="Q40" s="166"/>
      <c r="U40" s="165" t="s">
        <v>279</v>
      </c>
      <c r="V40" s="166">
        <f t="shared" si="0"/>
        <v>0</v>
      </c>
      <c r="W40" s="166">
        <f t="shared" si="1"/>
        <v>0</v>
      </c>
      <c r="X40" s="166"/>
      <c r="Y40" s="166"/>
      <c r="Z40" s="166"/>
      <c r="AA40" s="166"/>
      <c r="AB40" s="166"/>
      <c r="AC40" s="166"/>
    </row>
    <row r="41" spans="1:29" ht="14">
      <c r="A41" s="165" t="s">
        <v>282</v>
      </c>
      <c r="B41" s="166"/>
      <c r="C41" s="166"/>
      <c r="D41" s="166">
        <v>-2.28857459281423</v>
      </c>
      <c r="E41" s="166">
        <v>1.52596126785911</v>
      </c>
      <c r="F41" s="166"/>
      <c r="G41" s="166"/>
      <c r="H41" s="166"/>
      <c r="I41" s="166"/>
      <c r="J41" s="166"/>
      <c r="K41" s="166"/>
      <c r="L41" s="166"/>
      <c r="M41" s="166"/>
      <c r="N41" s="166"/>
      <c r="O41" s="166"/>
      <c r="P41" s="166"/>
      <c r="Q41" s="166"/>
      <c r="U41" s="165" t="s">
        <v>282</v>
      </c>
      <c r="V41" s="166">
        <f t="shared" si="0"/>
        <v>0</v>
      </c>
      <c r="W41" s="166">
        <f t="shared" si="1"/>
        <v>-2.28857459281423</v>
      </c>
      <c r="X41" s="166"/>
      <c r="Y41" s="166"/>
      <c r="Z41" s="166"/>
      <c r="AA41" s="166"/>
      <c r="AB41" s="166"/>
      <c r="AC41" s="166"/>
    </row>
    <row r="42" spans="1:29" ht="14">
      <c r="A42" s="165" t="s">
        <v>285</v>
      </c>
      <c r="B42" s="166"/>
      <c r="C42" s="166"/>
      <c r="D42" s="166"/>
      <c r="E42" s="166"/>
      <c r="F42" s="166"/>
      <c r="G42" s="166"/>
      <c r="H42" s="166"/>
      <c r="I42" s="166"/>
      <c r="J42" s="166"/>
      <c r="K42" s="166"/>
      <c r="L42" s="166"/>
      <c r="M42" s="166"/>
      <c r="N42" s="166"/>
      <c r="O42" s="166"/>
      <c r="P42" s="166"/>
      <c r="Q42" s="166"/>
      <c r="U42" s="165" t="s">
        <v>285</v>
      </c>
      <c r="V42" s="166">
        <f t="shared" si="0"/>
        <v>0</v>
      </c>
      <c r="W42" s="166">
        <f t="shared" si="1"/>
        <v>0</v>
      </c>
      <c r="X42" s="166"/>
      <c r="Y42" s="166"/>
      <c r="Z42" s="166"/>
      <c r="AA42" s="166"/>
      <c r="AB42" s="166"/>
      <c r="AC42" s="166"/>
    </row>
    <row r="43" spans="1:29" ht="14">
      <c r="A43" s="165" t="s">
        <v>288</v>
      </c>
      <c r="B43" s="166">
        <v>-2.13861261844569</v>
      </c>
      <c r="C43" s="166">
        <v>0.928320083771749</v>
      </c>
      <c r="D43" s="166">
        <v>-3.29708944326427</v>
      </c>
      <c r="E43" s="166">
        <v>0.935450878387254</v>
      </c>
      <c r="F43" s="166"/>
      <c r="G43" s="166"/>
      <c r="H43" s="166"/>
      <c r="I43" s="166"/>
      <c r="J43" s="166"/>
      <c r="K43" s="166"/>
      <c r="L43" s="166"/>
      <c r="M43" s="166"/>
      <c r="N43" s="166"/>
      <c r="O43" s="166"/>
      <c r="P43" s="166"/>
      <c r="Q43" s="166"/>
      <c r="U43" s="165" t="s">
        <v>288</v>
      </c>
      <c r="V43" s="166">
        <f t="shared" si="0"/>
        <v>-2.13861261844569</v>
      </c>
      <c r="W43" s="166">
        <f t="shared" si="1"/>
        <v>-3.29708944326427</v>
      </c>
      <c r="X43" s="166"/>
      <c r="Y43" s="166"/>
      <c r="Z43" s="166"/>
      <c r="AA43" s="166"/>
      <c r="AB43" s="166"/>
      <c r="AC43" s="166"/>
    </row>
    <row r="44" spans="1:29" ht="14">
      <c r="A44" s="165" t="s">
        <v>289</v>
      </c>
      <c r="B44" s="166"/>
      <c r="C44" s="166"/>
      <c r="D44" s="166">
        <v>7.78266795935265</v>
      </c>
      <c r="E44" s="166">
        <v>5.39304747514112</v>
      </c>
      <c r="F44" s="166"/>
      <c r="G44" s="166"/>
      <c r="H44" s="166"/>
      <c r="I44" s="166"/>
      <c r="J44" s="166"/>
      <c r="K44" s="166"/>
      <c r="L44" s="166"/>
      <c r="M44" s="166"/>
      <c r="N44" s="166"/>
      <c r="O44" s="166"/>
      <c r="P44" s="166"/>
      <c r="Q44" s="166"/>
      <c r="U44" s="165" t="s">
        <v>289</v>
      </c>
      <c r="V44" s="166">
        <f t="shared" si="0"/>
        <v>0</v>
      </c>
      <c r="W44" s="166">
        <f t="shared" si="1"/>
        <v>7.78266795935265</v>
      </c>
      <c r="X44" s="166"/>
      <c r="Y44" s="166"/>
      <c r="Z44" s="166"/>
      <c r="AA44" s="166"/>
      <c r="AB44" s="166"/>
      <c r="AC44" s="166"/>
    </row>
    <row r="45" spans="1:29" ht="14">
      <c r="A45" s="165" t="s">
        <v>290</v>
      </c>
      <c r="B45" s="166"/>
      <c r="C45" s="166"/>
      <c r="D45" s="166">
        <v>-3.83961861725675</v>
      </c>
      <c r="E45" s="166">
        <v>2.57727259892047</v>
      </c>
      <c r="F45" s="166"/>
      <c r="G45" s="166"/>
      <c r="H45" s="166"/>
      <c r="I45" s="166"/>
      <c r="J45" s="166"/>
      <c r="K45" s="166"/>
      <c r="L45" s="166"/>
      <c r="M45" s="166"/>
      <c r="N45" s="166"/>
      <c r="O45" s="166"/>
      <c r="P45" s="166"/>
      <c r="Q45" s="166"/>
      <c r="U45" s="165" t="s">
        <v>290</v>
      </c>
      <c r="V45" s="166">
        <f t="shared" si="0"/>
        <v>0</v>
      </c>
      <c r="W45" s="166">
        <f t="shared" si="1"/>
        <v>-3.83961861725675</v>
      </c>
      <c r="X45" s="166"/>
      <c r="Y45" s="166"/>
      <c r="Z45" s="166"/>
      <c r="AA45" s="166"/>
      <c r="AB45" s="166"/>
      <c r="AC45" s="166"/>
    </row>
    <row r="46" spans="1:29" ht="14">
      <c r="A46" s="165" t="s">
        <v>352</v>
      </c>
      <c r="B46" s="166">
        <v>-0.135928353054525</v>
      </c>
      <c r="C46" s="166">
        <v>0.067041503843093</v>
      </c>
      <c r="D46" s="166">
        <v>-0.117462716682549</v>
      </c>
      <c r="E46" s="166">
        <v>0.108590649440396</v>
      </c>
      <c r="F46" s="166"/>
      <c r="G46" s="166"/>
      <c r="H46" s="166"/>
      <c r="I46" s="166"/>
      <c r="J46" s="166"/>
      <c r="K46" s="166"/>
      <c r="L46" s="166"/>
      <c r="M46" s="166"/>
      <c r="N46" s="166"/>
      <c r="O46" s="166"/>
      <c r="P46" s="166"/>
      <c r="Q46" s="166"/>
      <c r="U46" s="90" t="s">
        <v>353</v>
      </c>
      <c r="V46" s="27"/>
      <c r="W46" s="27"/>
      <c r="X46" s="187"/>
      <c r="Y46" s="187"/>
      <c r="Z46" s="187"/>
      <c r="AA46" s="187"/>
      <c r="AB46" s="187"/>
      <c r="AC46" s="187"/>
    </row>
    <row r="47" spans="1:29" ht="14">
      <c r="A47" s="165" t="s">
        <v>354</v>
      </c>
      <c r="B47" s="166">
        <v>-0.0307669560058294</v>
      </c>
      <c r="C47" s="166">
        <v>0.0474217004533838</v>
      </c>
      <c r="D47" s="166">
        <v>-0.0505946278843608</v>
      </c>
      <c r="E47" s="166">
        <v>0.076738940050822</v>
      </c>
      <c r="F47" s="166"/>
      <c r="G47" s="166"/>
      <c r="H47" s="166"/>
      <c r="I47" s="166"/>
      <c r="J47" s="166"/>
      <c r="K47" s="166"/>
      <c r="L47" s="166"/>
      <c r="M47" s="166"/>
      <c r="N47" s="166"/>
      <c r="O47" s="166"/>
      <c r="P47" s="166"/>
      <c r="Q47" s="166"/>
      <c r="U47" s="27" t="s">
        <v>355</v>
      </c>
      <c r="V47" s="89">
        <f>B57</f>
        <v>1.29265013208285</v>
      </c>
      <c r="W47" s="89">
        <f>D57</f>
        <v>1.30081055894447</v>
      </c>
      <c r="X47" s="89"/>
      <c r="Y47" s="89"/>
      <c r="Z47" s="89"/>
      <c r="AA47" s="89"/>
      <c r="AB47" s="89"/>
      <c r="AC47" s="89"/>
    </row>
    <row r="48" spans="1:29" ht="14">
      <c r="A48" s="165" t="s">
        <v>356</v>
      </c>
      <c r="B48" s="166">
        <v>-0.0641930920103664</v>
      </c>
      <c r="C48" s="166">
        <v>0.0581839066516632</v>
      </c>
      <c r="D48" s="166">
        <v>-0.0127558335505503</v>
      </c>
      <c r="E48" s="166">
        <v>0.0841788851249129</v>
      </c>
      <c r="F48" s="166"/>
      <c r="G48" s="166"/>
      <c r="H48" s="166"/>
      <c r="I48" s="166"/>
      <c r="J48" s="166"/>
      <c r="K48" s="166"/>
      <c r="L48" s="166"/>
      <c r="M48" s="166"/>
      <c r="N48" s="166"/>
      <c r="O48" s="166"/>
      <c r="P48" s="166"/>
      <c r="Q48" s="166"/>
      <c r="U48" s="27" t="s">
        <v>352</v>
      </c>
      <c r="V48" s="89">
        <f>$V$47+B46</f>
        <v>1.156721779028325</v>
      </c>
      <c r="W48" s="89">
        <f>$W$47+D46</f>
        <v>1.183347842261921</v>
      </c>
      <c r="X48" s="89"/>
      <c r="Y48" s="89"/>
      <c r="Z48" s="89"/>
      <c r="AA48" s="89"/>
      <c r="AB48" s="89"/>
      <c r="AC48" s="89"/>
    </row>
    <row r="49" spans="1:29" ht="14">
      <c r="A49" s="165" t="s">
        <v>357</v>
      </c>
      <c r="B49" s="166">
        <v>0.119518759079142</v>
      </c>
      <c r="C49" s="166">
        <v>0.0466132110082917</v>
      </c>
      <c r="D49" s="166">
        <v>0.247664929188282</v>
      </c>
      <c r="E49" s="166">
        <v>0.0996821231589044</v>
      </c>
      <c r="F49" s="166"/>
      <c r="G49" s="166"/>
      <c r="H49" s="166"/>
      <c r="I49" s="166"/>
      <c r="J49" s="166"/>
      <c r="K49" s="166"/>
      <c r="L49" s="166"/>
      <c r="M49" s="166"/>
      <c r="N49" s="166"/>
      <c r="O49" s="166"/>
      <c r="P49" s="166"/>
      <c r="Q49" s="166"/>
      <c r="U49" s="27" t="s">
        <v>354</v>
      </c>
      <c r="V49" s="89">
        <f t="shared" si="2" ref="V49:V58">$V$47+B47</f>
        <v>1.2618831760770206</v>
      </c>
      <c r="W49" s="89">
        <f t="shared" si="3" ref="W49:W58">$W$47+D47</f>
        <v>1.2502159310601093</v>
      </c>
      <c r="X49" s="89"/>
      <c r="Y49" s="89"/>
      <c r="Z49" s="89"/>
      <c r="AA49" s="89"/>
      <c r="AB49" s="89"/>
      <c r="AC49" s="89"/>
    </row>
    <row r="50" spans="1:29" ht="14">
      <c r="A50" s="165" t="s">
        <v>358</v>
      </c>
      <c r="B50" s="166">
        <v>-0.0833478800280658</v>
      </c>
      <c r="C50" s="166">
        <v>0.0455827830572195</v>
      </c>
      <c r="D50" s="166">
        <v>0.0169726306387439</v>
      </c>
      <c r="E50" s="166">
        <v>0.0817494978756668</v>
      </c>
      <c r="F50" s="166"/>
      <c r="G50" s="166"/>
      <c r="H50" s="166"/>
      <c r="I50" s="166"/>
      <c r="J50" s="166"/>
      <c r="K50" s="166"/>
      <c r="L50" s="166"/>
      <c r="M50" s="166"/>
      <c r="N50" s="166"/>
      <c r="O50" s="166"/>
      <c r="P50" s="166"/>
      <c r="Q50" s="166"/>
      <c r="U50" s="27" t="s">
        <v>356</v>
      </c>
      <c r="V50" s="89">
        <f t="shared" si="2"/>
        <v>1.2284570400724837</v>
      </c>
      <c r="W50" s="89">
        <f t="shared" si="3"/>
        <v>1.2880547253939199</v>
      </c>
      <c r="X50" s="89"/>
      <c r="Y50" s="89"/>
      <c r="Z50" s="89"/>
      <c r="AA50" s="89"/>
      <c r="AB50" s="89"/>
      <c r="AC50" s="89"/>
    </row>
    <row r="51" spans="1:29" ht="14">
      <c r="A51" s="165" t="s">
        <v>359</v>
      </c>
      <c r="B51" s="166">
        <v>0.0416390030859694</v>
      </c>
      <c r="C51" s="166">
        <v>0.0291439641690373</v>
      </c>
      <c r="D51" s="166">
        <v>0.188261755567153</v>
      </c>
      <c r="E51" s="166">
        <v>0.0732240420057528</v>
      </c>
      <c r="F51" s="166"/>
      <c r="G51" s="166"/>
      <c r="H51" s="166"/>
      <c r="I51" s="166"/>
      <c r="J51" s="166"/>
      <c r="K51" s="166"/>
      <c r="L51" s="166"/>
      <c r="M51" s="166"/>
      <c r="N51" s="166"/>
      <c r="O51" s="166"/>
      <c r="P51" s="166"/>
      <c r="Q51" s="166"/>
      <c r="U51" s="27" t="s">
        <v>357</v>
      </c>
      <c r="V51" s="89">
        <f t="shared" si="2"/>
        <v>1.412168891161992</v>
      </c>
      <c r="W51" s="89">
        <f t="shared" si="3"/>
        <v>1.548475488132752</v>
      </c>
      <c r="X51" s="89"/>
      <c r="Y51" s="89"/>
      <c r="Z51" s="89"/>
      <c r="AA51" s="89"/>
      <c r="AB51" s="89"/>
      <c r="AC51" s="89"/>
    </row>
    <row r="52" spans="1:29" ht="14">
      <c r="A52" s="165" t="s">
        <v>360</v>
      </c>
      <c r="B52" s="166">
        <v>-0.0492942486342379</v>
      </c>
      <c r="C52" s="166">
        <v>0.0526762766156013</v>
      </c>
      <c r="D52" s="166">
        <v>0.149194972833257</v>
      </c>
      <c r="E52" s="166">
        <v>0.0988468397207098</v>
      </c>
      <c r="F52" s="166"/>
      <c r="G52" s="166"/>
      <c r="H52" s="166"/>
      <c r="I52" s="166"/>
      <c r="J52" s="166"/>
      <c r="K52" s="166"/>
      <c r="L52" s="166"/>
      <c r="M52" s="166"/>
      <c r="N52" s="166"/>
      <c r="O52" s="166"/>
      <c r="P52" s="166"/>
      <c r="Q52" s="166"/>
      <c r="U52" s="27" t="s">
        <v>358</v>
      </c>
      <c r="V52" s="89">
        <f t="shared" si="2"/>
        <v>1.2093022520547843</v>
      </c>
      <c r="W52" s="89">
        <f t="shared" si="3"/>
        <v>1.317783189583214</v>
      </c>
      <c r="X52" s="89"/>
      <c r="Y52" s="89"/>
      <c r="Z52" s="89"/>
      <c r="AA52" s="89"/>
      <c r="AB52" s="89"/>
      <c r="AC52" s="89"/>
    </row>
    <row r="53" spans="1:29" ht="14">
      <c r="A53" s="165" t="s">
        <v>361</v>
      </c>
      <c r="B53" s="166">
        <v>-0.00664498352046972</v>
      </c>
      <c r="C53" s="166">
        <v>0.0437775083691517</v>
      </c>
      <c r="D53" s="166">
        <v>0.148270878551611</v>
      </c>
      <c r="E53" s="166">
        <v>0.107319826195315</v>
      </c>
      <c r="F53" s="166"/>
      <c r="G53" s="166"/>
      <c r="H53" s="166"/>
      <c r="I53" s="166"/>
      <c r="J53" s="166"/>
      <c r="K53" s="166"/>
      <c r="L53" s="166"/>
      <c r="M53" s="166"/>
      <c r="N53" s="166"/>
      <c r="O53" s="166"/>
      <c r="P53" s="166"/>
      <c r="Q53" s="166"/>
      <c r="U53" s="27" t="s">
        <v>359</v>
      </c>
      <c r="V53" s="89">
        <f t="shared" si="2"/>
        <v>1.3342891351688195</v>
      </c>
      <c r="W53" s="89">
        <f t="shared" si="3"/>
        <v>1.4890723145116231</v>
      </c>
      <c r="X53" s="89"/>
      <c r="Y53" s="89"/>
      <c r="Z53" s="89"/>
      <c r="AA53" s="89"/>
      <c r="AB53" s="89"/>
      <c r="AC53" s="89"/>
    </row>
    <row r="54" spans="1:29" ht="14">
      <c r="A54" s="165" t="s">
        <v>362</v>
      </c>
      <c r="B54" s="166">
        <v>0.0882657258063843</v>
      </c>
      <c r="C54" s="166">
        <v>0.0340373291639478</v>
      </c>
      <c r="D54" s="166">
        <v>0.19562233199174</v>
      </c>
      <c r="E54" s="166">
        <v>0.0769756427016354</v>
      </c>
      <c r="F54" s="166"/>
      <c r="G54" s="166"/>
      <c r="H54" s="166"/>
      <c r="I54" s="166"/>
      <c r="J54" s="166"/>
      <c r="K54" s="166"/>
      <c r="L54" s="166"/>
      <c r="M54" s="166"/>
      <c r="N54" s="166"/>
      <c r="O54" s="166"/>
      <c r="P54" s="166"/>
      <c r="Q54" s="166"/>
      <c r="U54" s="27" t="s">
        <v>360</v>
      </c>
      <c r="V54" s="89">
        <f t="shared" si="2"/>
        <v>1.2433558834486123</v>
      </c>
      <c r="W54" s="89">
        <f t="shared" si="3"/>
        <v>1.4500055317777272</v>
      </c>
      <c r="X54" s="89"/>
      <c r="Y54" s="89"/>
      <c r="Z54" s="89"/>
      <c r="AA54" s="89"/>
      <c r="AB54" s="89"/>
      <c r="AC54" s="89"/>
    </row>
    <row r="55" spans="1:29" ht="14">
      <c r="A55" s="165" t="s">
        <v>363</v>
      </c>
      <c r="B55" s="166">
        <v>0.0306825480074449</v>
      </c>
      <c r="C55" s="166">
        <v>0.0358492251321431</v>
      </c>
      <c r="D55" s="166">
        <v>0.0432881914395296</v>
      </c>
      <c r="E55" s="166">
        <v>0.0663441686136999</v>
      </c>
      <c r="F55" s="166"/>
      <c r="G55" s="166"/>
      <c r="H55" s="166"/>
      <c r="I55" s="166"/>
      <c r="J55" s="166"/>
      <c r="K55" s="166"/>
      <c r="L55" s="166"/>
      <c r="M55" s="166"/>
      <c r="N55" s="166"/>
      <c r="O55" s="166"/>
      <c r="P55" s="166"/>
      <c r="Q55" s="166"/>
      <c r="U55" s="27" t="s">
        <v>361</v>
      </c>
      <c r="V55" s="89">
        <f t="shared" si="2"/>
        <v>1.2860051485623802</v>
      </c>
      <c r="W55" s="89">
        <f t="shared" si="3"/>
        <v>1.449081437496081</v>
      </c>
      <c r="X55" s="89"/>
      <c r="Y55" s="89"/>
      <c r="Z55" s="89"/>
      <c r="AA55" s="89"/>
      <c r="AB55" s="89"/>
      <c r="AC55" s="89"/>
    </row>
    <row r="56" spans="1:29" ht="14">
      <c r="A56" s="165" t="s">
        <v>364</v>
      </c>
      <c r="B56" s="166">
        <v>-0.0966268953853853</v>
      </c>
      <c r="C56" s="166">
        <v>0.0448674792690502</v>
      </c>
      <c r="D56" s="166">
        <v>0.125813461859823</v>
      </c>
      <c r="E56" s="166">
        <v>0.147176646466079</v>
      </c>
      <c r="F56" s="166"/>
      <c r="G56" s="166"/>
      <c r="H56" s="166"/>
      <c r="I56" s="166"/>
      <c r="J56" s="166"/>
      <c r="K56" s="166"/>
      <c r="L56" s="166"/>
      <c r="M56" s="166"/>
      <c r="N56" s="166"/>
      <c r="O56" s="166"/>
      <c r="P56" s="166"/>
      <c r="Q56" s="166"/>
      <c r="U56" s="27" t="s">
        <v>362</v>
      </c>
      <c r="V56" s="89">
        <f t="shared" si="2"/>
        <v>1.3809158578892344</v>
      </c>
      <c r="W56" s="89">
        <f t="shared" si="3"/>
        <v>1.4964328909362101</v>
      </c>
      <c r="X56" s="89"/>
      <c r="Y56" s="89"/>
      <c r="Z56" s="89"/>
      <c r="AA56" s="89"/>
      <c r="AB56" s="89"/>
      <c r="AC56" s="89"/>
    </row>
    <row r="57" spans="1:29" ht="14">
      <c r="A57" s="165" t="s">
        <v>365</v>
      </c>
      <c r="B57" s="166">
        <v>1.29265013208285</v>
      </c>
      <c r="C57" s="166">
        <v>0.249638944845516</v>
      </c>
      <c r="D57" s="166">
        <v>1.30081055894447</v>
      </c>
      <c r="E57" s="166">
        <v>0.385629747856853</v>
      </c>
      <c r="F57" s="166"/>
      <c r="G57" s="166"/>
      <c r="H57" s="166"/>
      <c r="I57" s="166"/>
      <c r="J57" s="166"/>
      <c r="K57" s="166"/>
      <c r="L57" s="166"/>
      <c r="M57" s="166"/>
      <c r="N57" s="166"/>
      <c r="O57" s="166"/>
      <c r="P57" s="166"/>
      <c r="Q57" s="166"/>
      <c r="U57" s="27" t="s">
        <v>363</v>
      </c>
      <c r="V57" s="89">
        <f t="shared" si="2"/>
        <v>1.323332680090295</v>
      </c>
      <c r="W57" s="89">
        <f t="shared" si="3"/>
        <v>1.3440987503839996</v>
      </c>
      <c r="X57" s="89"/>
      <c r="Y57" s="89"/>
      <c r="Z57" s="89"/>
      <c r="AA57" s="89"/>
      <c r="AB57" s="89"/>
      <c r="AC57" s="89"/>
    </row>
    <row r="58" spans="1:29" ht="14">
      <c r="A58" s="165" t="s">
        <v>342</v>
      </c>
      <c r="B58" s="166" t="s">
        <v>342</v>
      </c>
      <c r="C58" s="166" t="s">
        <v>342</v>
      </c>
      <c r="D58" s="166" t="s">
        <v>342</v>
      </c>
      <c r="E58" s="166" t="s">
        <v>342</v>
      </c>
      <c r="F58" s="166"/>
      <c r="G58" s="166"/>
      <c r="H58" s="166"/>
      <c r="I58" s="166"/>
      <c r="J58" s="166"/>
      <c r="K58" s="166"/>
      <c r="L58" s="166"/>
      <c r="M58" s="166"/>
      <c r="N58" s="166"/>
      <c r="O58" s="166"/>
      <c r="P58" s="166"/>
      <c r="Q58" s="166"/>
      <c r="U58" s="27" t="s">
        <v>364</v>
      </c>
      <c r="V58" s="89">
        <f t="shared" si="2"/>
        <v>1.1960232366974648</v>
      </c>
      <c r="W58" s="89">
        <f t="shared" si="3"/>
        <v>1.426624020804293</v>
      </c>
      <c r="X58" s="89"/>
      <c r="Y58" s="89"/>
      <c r="Z58" s="89"/>
      <c r="AA58" s="89"/>
      <c r="AB58" s="89"/>
      <c r="AC58" s="89"/>
    </row>
    <row r="59" spans="1:17" ht="14">
      <c r="A59" s="165" t="s">
        <v>367</v>
      </c>
      <c r="B59" s="166" t="s">
        <v>368</v>
      </c>
      <c r="C59" s="166" t="s">
        <v>342</v>
      </c>
      <c r="D59" s="166" t="s">
        <v>368</v>
      </c>
      <c r="E59" s="166" t="s">
        <v>342</v>
      </c>
      <c r="F59" s="166"/>
      <c r="G59" s="166"/>
      <c r="H59" s="166"/>
      <c r="I59" s="166"/>
      <c r="J59" s="166"/>
      <c r="K59" s="166"/>
      <c r="L59" s="166"/>
      <c r="M59" s="166"/>
      <c r="N59" s="166"/>
      <c r="O59" s="166"/>
      <c r="P59" s="166"/>
      <c r="Q59" s="166"/>
    </row>
    <row r="60" spans="1:17" ht="14">
      <c r="A60" s="284" t="s">
        <v>369</v>
      </c>
      <c r="B60" s="285">
        <v>0.274016811034368</v>
      </c>
      <c r="C60" s="285"/>
      <c r="D60" s="285">
        <v>0.287100463834365</v>
      </c>
      <c r="E60" s="285" t="s">
        <v>342</v>
      </c>
      <c r="F60" s="285"/>
      <c r="G60" s="285"/>
      <c r="H60" s="285"/>
      <c r="I60" s="285"/>
      <c r="J60" s="285"/>
      <c r="K60" s="285"/>
      <c r="L60" s="285"/>
      <c r="M60" s="285"/>
      <c r="N60" s="285"/>
      <c r="O60" s="285"/>
      <c r="P60" s="285"/>
      <c r="Q60" s="285"/>
    </row>
    <row r="61" spans="1:1" ht="14">
      <c r="A61" s="165" t="s">
        <v>370</v>
      </c>
    </row>
    <row r="62" spans="1:1" ht="14">
      <c r="A62" s="165" t="s">
        <v>371</v>
      </c>
    </row>
  </sheetData>
  <pageMargins left="0.75" right="0.75" top="1" bottom="1" header="0.5" footer="0.5"/>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7B6B413-8648-4BD6-BBF9-AD3064B9F641}">
  <dimension ref="A1:AD62"/>
  <sheetViews>
    <sheetView workbookViewId="0" topLeftCell="A6">
      <selection pane="topLeft" activeCell="F49" sqref="F49"/>
    </sheetView>
  </sheetViews>
  <sheetFormatPr defaultColWidth="8.83428571428571" defaultRowHeight="15"/>
  <cols>
    <col min="4" max="4" width="14.5714285714286" bestFit="1" customWidth="1"/>
    <col min="18" max="18" width="20.7142857142857" bestFit="1" customWidth="1"/>
  </cols>
  <sheetData>
    <row r="1" spans="1:30" ht="15">
      <c r="A1" s="93"/>
      <c r="B1" s="94"/>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row>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SUM(E11:E49)+$B51</f>
        <v>-0.8955397871957875</v>
      </c>
      <c r="F6" s="101">
        <f>SUM(F11:F49)+$B52</f>
        <v>0.01881759976700259</v>
      </c>
      <c r="G6" s="101">
        <f>SUM(G11:G49)+$B53</f>
        <v>-0.5842605532876046</v>
      </c>
      <c r="H6" s="101">
        <f>SUM(H11:H49)+$B54</f>
        <v>-0.5812791436483034</v>
      </c>
      <c r="I6" s="101">
        <f>SUM(I11:I49)+$B55</f>
        <v>-0.3176776028509183</v>
      </c>
      <c r="J6" s="101">
        <f>SUM(J11:J49)+$B56</f>
        <v>-1.4414197645828755</v>
      </c>
      <c r="K6" s="101">
        <f>SUM(K11:K49)+$B57</f>
        <v>-1.0756024877245611</v>
      </c>
      <c r="L6" s="101">
        <f>SUM(L11:L49)+$B58</f>
        <v>-1.5751212254643816</v>
      </c>
      <c r="M6" s="101">
        <f>SUM(M11:M49)+$B59</f>
        <v>0.23456174510728145</v>
      </c>
      <c r="N6" s="101">
        <f>SUM(N11:N49)+$B60</f>
        <v>-0.2241192572485402</v>
      </c>
      <c r="O6" s="101">
        <f>SUM(O11:O49)+$B61</f>
        <v>-0.3862722386217845</v>
      </c>
      <c r="P6" s="101">
        <f>SUM(P11:P49)+$B62</f>
        <v>-1.2444773411814056</v>
      </c>
      <c r="Q6" s="93"/>
      <c r="R6" s="100" t="s">
        <v>388</v>
      </c>
      <c r="S6" s="101">
        <f>SUM(S11:S49)+$B51</f>
        <v>-0.6450111564651171</v>
      </c>
      <c r="T6" s="101">
        <f>SUM(T11:T49)+$B52</f>
        <v>0.10985875530232514</v>
      </c>
      <c r="U6" s="101">
        <f>SUM(U11:U49)+$B53</f>
        <v>-0.6338212744318188</v>
      </c>
      <c r="V6" s="101">
        <f>SUM(V11:V49)+$B54</f>
        <v>-0.7085177310067565</v>
      </c>
      <c r="W6" s="101">
        <f>SUM(W11:W49)+$B55</f>
        <v>-0.2644918304444439</v>
      </c>
      <c r="X6" s="101">
        <f>SUM(X11:X49)+$B56</f>
        <v>-1.4487186320555545</v>
      </c>
      <c r="Y6" s="101">
        <f>SUM(Y11:Y49)+$B57</f>
        <v>-0.9065741397499991</v>
      </c>
      <c r="Z6" s="101">
        <f>SUM(Z11:Z49)+$B58</f>
        <v>-1.49073106125</v>
      </c>
      <c r="AA6" s="101">
        <f>SUM(AA11:AA49)+$B59</f>
        <v>0.18950240447222244</v>
      </c>
      <c r="AB6" s="101">
        <f>SUM(AB11:AB49)+$B60</f>
        <v>-0.12028704797368306</v>
      </c>
      <c r="AC6" s="101">
        <f>SUM(AC11:AC49)+$B61</f>
        <v>-0.2984923216351363</v>
      </c>
      <c r="AD6" s="101">
        <f>SUM(AD11:AD49)+$B62</f>
        <v>-1.1882438352499998</v>
      </c>
    </row>
    <row r="7" spans="1:30" ht="44.5" customHeight="1">
      <c r="A7" s="93"/>
      <c r="B7" s="94"/>
      <c r="C7" s="93"/>
      <c r="D7" s="100" t="s">
        <v>389</v>
      </c>
      <c r="E7" s="96">
        <f>E6-Transpose_Avg_q2er_youth!B4</f>
        <v>-1.6507398104462085</v>
      </c>
      <c r="F7" s="96">
        <f>F6-Transpose_Avg_q2er_youth!C4</f>
        <v>-0.7413908624848694</v>
      </c>
      <c r="G7" s="96">
        <f>G6-Transpose_Avg_q2er_youth!D4</f>
        <v>-1.3135135890359946</v>
      </c>
      <c r="H7" s="96">
        <f>H6-Transpose_Avg_q2er_youth!E4</f>
        <v>-1.3647033478453814</v>
      </c>
      <c r="I7" s="96">
        <f>I6-Transpose_Avg_q2er_youth!F4</f>
        <v>-1.1015582680408393</v>
      </c>
      <c r="J7" s="96">
        <f>J6-Transpose_Avg_q2er_youth!G4</f>
        <v>-2.1537029765203415</v>
      </c>
      <c r="K7" s="96">
        <f>K6-Transpose_Avg_q2er_youth!H4</f>
        <v>-1.911420807763082</v>
      </c>
      <c r="L7" s="96">
        <f>L6-Transpose_Avg_q2er_youth!I4</f>
        <v>-2.3694709323921006</v>
      </c>
      <c r="M7" s="96">
        <f>M6-Transpose_Avg_q2er_youth!J4</f>
        <v>-0.5820020784031146</v>
      </c>
      <c r="N7" s="96">
        <f>N6-Transpose_Avg_q2er_youth!K4</f>
        <v>-1.006858308094209</v>
      </c>
      <c r="O7" s="96">
        <f>O6-Transpose_Avg_q2er_youth!L4</f>
        <v>-1.2256807947401145</v>
      </c>
      <c r="P7" s="96">
        <f>P6-Transpose_Avg_q2er_youth!M4</f>
        <v>-1.9779674634918556</v>
      </c>
      <c r="Q7" s="93"/>
      <c r="R7" s="98" t="s">
        <v>390</v>
      </c>
      <c r="S7" s="96">
        <f t="shared" si="0" ref="S7:AD7">S6-E6</f>
        <v>0.25052863073067044</v>
      </c>
      <c r="T7" s="96">
        <f t="shared" si="0"/>
        <v>0.09104115553532255</v>
      </c>
      <c r="U7" s="96">
        <f t="shared" si="0"/>
        <v>-0.04956072114421417</v>
      </c>
      <c r="V7" s="96">
        <f t="shared" si="0"/>
        <v>-0.12723858735845317</v>
      </c>
      <c r="W7" s="96">
        <f t="shared" si="0"/>
        <v>0.053185772406474374</v>
      </c>
      <c r="X7" s="96">
        <f t="shared" si="0"/>
        <v>-0.007298867472679049</v>
      </c>
      <c r="Y7" s="96">
        <f t="shared" si="0"/>
        <v>0.169028347974562</v>
      </c>
      <c r="Z7" s="96">
        <f t="shared" si="0"/>
        <v>0.08439016421438161</v>
      </c>
      <c r="AA7" s="96">
        <f t="shared" si="0"/>
        <v>-0.04505934063505901</v>
      </c>
      <c r="AB7" s="96">
        <f t="shared" si="0"/>
        <v>0.10383220927485715</v>
      </c>
      <c r="AC7" s="96">
        <f t="shared" si="0"/>
        <v>0.08777991698664822</v>
      </c>
      <c r="AD7" s="96">
        <f t="shared" si="0"/>
        <v>0.05623350593140586</v>
      </c>
    </row>
    <row r="8" spans="1:30" ht="48">
      <c r="A8" s="287" t="s">
        <v>342</v>
      </c>
      <c r="B8" s="288" t="s">
        <v>114</v>
      </c>
      <c r="C8" s="93"/>
      <c r="D8" s="98" t="s">
        <v>391</v>
      </c>
      <c r="E8" s="99">
        <f>SQRT((E7^2+F7^2+G7^2+H7^2+I7^2+J7^2+K7^2+L7^2+M7^2+N7^2+O7^2+P7^2)/12)</f>
        <v>1.547828139975607</v>
      </c>
      <c r="F8" s="93"/>
      <c r="G8" s="93"/>
      <c r="H8" s="93"/>
      <c r="I8" s="93"/>
      <c r="J8" s="93"/>
      <c r="K8" s="93"/>
      <c r="L8" s="93"/>
      <c r="M8" s="93"/>
      <c r="N8" s="93"/>
      <c r="O8" s="93"/>
      <c r="P8" s="93"/>
      <c r="Q8" s="93"/>
      <c r="R8" s="98" t="s">
        <v>392</v>
      </c>
      <c r="S8" s="97">
        <f>S6/Transpose_Avg_q2er_youth!P4</f>
        <v>-0.8667337415000009</v>
      </c>
      <c r="T8" s="97">
        <f>T6/Transpose_Avg_q2er_youth!Q4</f>
        <v>0.1476227024374994</v>
      </c>
      <c r="U8" s="97">
        <f>U6/Transpose_Avg_q2er_youth!R4</f>
        <v>-0.7746704465277787</v>
      </c>
      <c r="V8" s="97">
        <f>V6/Transpose_Avg_q2er_youth!S4</f>
        <v>-0.7943986680984845</v>
      </c>
      <c r="W8" s="97">
        <f>W6/Transpose_Avg_q2er_youth!T4</f>
        <v>-0.33215253125581345</v>
      </c>
      <c r="X8" s="97">
        <f>X6/Transpose_Avg_q2er_youth!U4</f>
        <v>-2.607693537699996</v>
      </c>
      <c r="Y8" s="97">
        <f>Y6/Transpose_Avg_q2er_youth!V4</f>
        <v>-1.8131482794999982</v>
      </c>
      <c r="Z8" s="97">
        <f>Z6/Transpose_Avg_q2er_youth!W4</f>
        <v>-1.6627384913942307</v>
      </c>
      <c r="AA8" s="97">
        <f>AA6/Transpose_Avg_q2er_youth!X4</f>
        <v>0.18950240447222244</v>
      </c>
      <c r="AB8" s="97">
        <f>AB6/Transpose_Avg_q2er_youth!Y4</f>
        <v>-0.13443846538235166</v>
      </c>
      <c r="AC8" s="97">
        <f>AC6/Transpose_Avg_q2er_youth!Z4</f>
        <v>-0.4417686360200015</v>
      </c>
      <c r="AD8" s="97">
        <f>AD6/Transpose_Avg_q2er_youth!AA4</f>
        <v>-1.5277420738928564</v>
      </c>
    </row>
    <row r="9" spans="1:30" ht="15">
      <c r="A9" s="27" t="s">
        <v>347</v>
      </c>
      <c r="B9" s="95"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7" t="s">
        <v>342</v>
      </c>
      <c r="B10" s="289" t="s">
        <v>342</v>
      </c>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row>
    <row r="11" spans="1:30" ht="15">
      <c r="A11" s="27" t="s">
        <v>236</v>
      </c>
      <c r="B11" s="95">
        <v>-0.0937</v>
      </c>
      <c r="C11" s="27"/>
      <c r="D11" s="93"/>
      <c r="E11" s="96">
        <f>$B11*VLOOKUP($A11,Transpose_Avg_q2er_youth!$A:$M,2,FALSE)</f>
        <v>-0.0491034207087802</v>
      </c>
      <c r="F11" s="96">
        <f>$B11*VLOOKUP($A11,Transpose_Avg_q2er_youth!$A:$M,3,FALSE)</f>
        <v>-0.05497013246496553</v>
      </c>
      <c r="G11" s="96">
        <f>$B11*VLOOKUP($A11,Transpose_Avg_q2er_youth!$A:$M,4,FALSE)</f>
        <v>-0.051096816185171506</v>
      </c>
      <c r="H11" s="96">
        <f>$B11*VLOOKUP($A11,Transpose_Avg_q2er_youth!$A:$M,5,FALSE)</f>
        <v>-0.049156024666271406</v>
      </c>
      <c r="I11" s="96">
        <f>$B11*VLOOKUP($A11,Transpose_Avg_q2er_youth!$A:$M,6,FALSE)</f>
        <v>-0.05296152835033036</v>
      </c>
      <c r="J11" s="96">
        <f>$B11*VLOOKUP($A11,Transpose_Avg_q2er_youth!$A:$M,7,FALSE)</f>
        <v>-0.04563004779455844</v>
      </c>
      <c r="K11" s="96">
        <f>$B11*VLOOKUP($A11,Transpose_Avg_q2er_youth!$A:$M,8,FALSE)</f>
        <v>-0.05556241347489798</v>
      </c>
      <c r="L11" s="96">
        <f>$B11*VLOOKUP($A11,Transpose_Avg_q2er_youth!$A:$M,9,FALSE)</f>
        <v>-0.051780286926195365</v>
      </c>
      <c r="M11" s="96">
        <f>$B11*VLOOKUP($A11,Transpose_Avg_q2er_youth!$A:$M,10,FALSE)</f>
        <v>-0.05634539994491888</v>
      </c>
      <c r="N11" s="96">
        <f>$B11*VLOOKUP($A11,Transpose_Avg_q2er_youth!$A:$M,11,FALSE)</f>
        <v>-0.03844179613482919</v>
      </c>
      <c r="O11" s="96">
        <f>$B11*VLOOKUP($A11,Transpose_Avg_q2er_youth!$A:$M,12,FALSE)</f>
        <v>-0.049250820975859116</v>
      </c>
      <c r="P11" s="96">
        <f>$B11*VLOOKUP($A11,Transpose_Avg_q2er_youth!$A:$M,13,FALSE)</f>
        <v>-0.04474333892226625</v>
      </c>
      <c r="Q11" s="96"/>
      <c r="R11" s="96"/>
      <c r="S11" s="96">
        <f>$B11*VLOOKUP($A11,Transpose_Avg_q2er_youth!$O:$AA,2,FALSE)</f>
        <v>-0.05066337209302329</v>
      </c>
      <c r="T11" s="96">
        <f>$B11*VLOOKUP($A11,Transpose_Avg_q2er_youth!$O:$AA,3,FALSE)</f>
        <v>-0.05011860465116283</v>
      </c>
      <c r="U11" s="96">
        <f>$B11*VLOOKUP($A11,Transpose_Avg_q2er_youth!$O:$AA,4,FALSE)</f>
        <v>-0.06601590909090914</v>
      </c>
      <c r="V11" s="96">
        <f>$B11*VLOOKUP($A11,Transpose_Avg_q2er_youth!$O:$AA,5,FALSE)</f>
        <v>-0.032921621621621586</v>
      </c>
      <c r="W11" s="96">
        <f>$B11*VLOOKUP($A11,Transpose_Avg_q2er_youth!$O:$AA,6,FALSE)</f>
        <v>-0.053790740740740736</v>
      </c>
      <c r="X11" s="96">
        <f>$B11*VLOOKUP($A11,Transpose_Avg_q2er_youth!$O:$AA,7,FALSE)</f>
        <v>-0.031233333333333304</v>
      </c>
      <c r="Y11" s="96">
        <f>$B11*VLOOKUP($A11,Transpose_Avg_q2er_youth!$O:$AA,8,FALSE)</f>
        <v>-0.04685</v>
      </c>
      <c r="Z11" s="96">
        <f>$B11*VLOOKUP($A11,Transpose_Avg_q2er_youth!$O:$AA,9,FALSE)</f>
        <v>-0.032310344827586254</v>
      </c>
      <c r="AA11" s="96">
        <f>$B11*VLOOKUP($A11,Transpose_Avg_q2er_youth!$O:$AA,10,FALSE)</f>
        <v>-0.052055555555555605</v>
      </c>
      <c r="AB11" s="96">
        <f>$B11*VLOOKUP($A11,Transpose_Avg_q2er_youth!$O:$AA,11,FALSE)</f>
        <v>-0.04438421052631581</v>
      </c>
      <c r="AC11" s="96">
        <f>$B11*VLOOKUP($A11,Transpose_Avg_q2er_youth!$O:$AA,12,FALSE)</f>
        <v>-0.04558378378378384</v>
      </c>
      <c r="AD11" s="96">
        <f>$B11*VLOOKUP($A11,Transpose_Avg_q2er_youth!$O:$AA,13,FALSE)</f>
        <v>-0.0624666666666667</v>
      </c>
    </row>
    <row r="12" spans="1:30" ht="15">
      <c r="A12" s="27" t="s">
        <v>240</v>
      </c>
      <c r="B12" s="95">
        <v>0.975</v>
      </c>
      <c r="C12" s="27"/>
      <c r="D12" s="93"/>
      <c r="E12" s="96">
        <f>$B12*VLOOKUP($A12,Transpose_Avg_q2er_youth!$A:$M,2,FALSE)</f>
        <v>0.5005403924082783</v>
      </c>
      <c r="F12" s="96">
        <f>$B12*VLOOKUP($A12,Transpose_Avg_q2er_youth!$A:$M,3,FALSE)</f>
        <v>0.6326327686520887</v>
      </c>
      <c r="G12" s="96">
        <f>$B12*VLOOKUP($A12,Transpose_Avg_q2er_youth!$A:$M,4,FALSE)</f>
        <v>0.8058575536720956</v>
      </c>
      <c r="H12" s="96">
        <f>$B12*VLOOKUP($A12,Transpose_Avg_q2er_youth!$A:$M,5,FALSE)</f>
        <v>0.5996074570633114</v>
      </c>
      <c r="I12" s="96">
        <f>$B12*VLOOKUP($A12,Transpose_Avg_q2er_youth!$A:$M,6,FALSE)</f>
        <v>0.5201542460544817</v>
      </c>
      <c r="J12" s="96">
        <f>$B12*VLOOKUP($A12,Transpose_Avg_q2er_youth!$A:$M,7,FALSE)</f>
        <v>0.5865511637774734</v>
      </c>
      <c r="K12" s="96">
        <f>$B12*VLOOKUP($A12,Transpose_Avg_q2er_youth!$A:$M,8,FALSE)</f>
        <v>0.659166313106183</v>
      </c>
      <c r="L12" s="96">
        <f>$B12*VLOOKUP($A12,Transpose_Avg_q2er_youth!$A:$M,9,FALSE)</f>
        <v>0.6041659928316675</v>
      </c>
      <c r="M12" s="96">
        <f>$B12*VLOOKUP($A12,Transpose_Avg_q2er_youth!$A:$M,10,FALSE)</f>
        <v>0.6524657323595414</v>
      </c>
      <c r="N12" s="96">
        <f>$B12*VLOOKUP($A12,Transpose_Avg_q2er_youth!$A:$M,11,FALSE)</f>
        <v>0.31621588455457944</v>
      </c>
      <c r="O12" s="96">
        <f>$B12*VLOOKUP($A12,Transpose_Avg_q2er_youth!$A:$M,12,FALSE)</f>
        <v>0.6693733859103856</v>
      </c>
      <c r="P12" s="96">
        <f>$B12*VLOOKUP($A12,Transpose_Avg_q2er_youth!$A:$M,13,FALSE)</f>
        <v>0.44117809508989125</v>
      </c>
      <c r="Q12" s="96"/>
      <c r="R12" s="96"/>
      <c r="S12" s="96">
        <f>$B12*VLOOKUP($A12,Transpose_Avg_q2er_youth!$O:$AA,2,FALSE)</f>
        <v>0.38546511627906943</v>
      </c>
      <c r="T12" s="96">
        <f>$B12*VLOOKUP($A12,Transpose_Avg_q2er_youth!$O:$AA,3,FALSE)</f>
        <v>0.4534883720930228</v>
      </c>
      <c r="U12" s="96">
        <f>$B12*VLOOKUP($A12,Transpose_Avg_q2er_youth!$O:$AA,4,FALSE)</f>
        <v>0.9306818181818186</v>
      </c>
      <c r="V12" s="96">
        <f>$B12*VLOOKUP($A12,Transpose_Avg_q2er_youth!$O:$AA,5,FALSE)</f>
        <v>0.8432432432432434</v>
      </c>
      <c r="W12" s="96">
        <f>$B12*VLOOKUP($A12,Transpose_Avg_q2er_youth!$O:$AA,6,FALSE)</f>
        <v>0.523611111111111</v>
      </c>
      <c r="X12" s="96">
        <f>$B12*VLOOKUP($A12,Transpose_Avg_q2er_youth!$O:$AA,7,FALSE)</f>
        <v>0.3249999999999996</v>
      </c>
      <c r="Y12" s="96">
        <f>$B12*VLOOKUP($A12,Transpose_Avg_q2er_youth!$O:$AA,8,FALSE)</f>
        <v>0.8124999999999997</v>
      </c>
      <c r="Z12" s="96">
        <f>$B12*VLOOKUP($A12,Transpose_Avg_q2er_youth!$O:$AA,9,FALSE)</f>
        <v>0.5379310344827581</v>
      </c>
      <c r="AA12" s="96">
        <f>$B12*VLOOKUP($A12,Transpose_Avg_q2er_youth!$O:$AA,10,FALSE)</f>
        <v>0.8666666666666667</v>
      </c>
      <c r="AB12" s="96">
        <f>$B12*VLOOKUP($A12,Transpose_Avg_q2er_youth!$O:$AA,11,FALSE)</f>
        <v>0.3078947368421057</v>
      </c>
      <c r="AC12" s="96">
        <f>$B12*VLOOKUP($A12,Transpose_Avg_q2er_youth!$O:$AA,12,FALSE)</f>
        <v>0.7641891891891893</v>
      </c>
      <c r="AD12" s="96">
        <f>$B12*VLOOKUP($A12,Transpose_Avg_q2er_youth!$O:$AA,13,FALSE)</f>
        <v>0.43333333333333285</v>
      </c>
    </row>
    <row r="13" spans="1:30" ht="15">
      <c r="A13" s="27" t="s">
        <v>244</v>
      </c>
      <c r="B13" s="95">
        <v>1.066</v>
      </c>
      <c r="C13" s="27"/>
      <c r="D13" s="93"/>
      <c r="E13" s="96">
        <f>$B13*VLOOKUP($A13,Transpose_Avg_q2er_youth!$A:$M,2,FALSE)</f>
        <v>0.5072907378298271</v>
      </c>
      <c r="F13" s="96">
        <f>$B13*VLOOKUP($A13,Transpose_Avg_q2er_youth!$A:$M,3,FALSE)</f>
        <v>0.3694516454751193</v>
      </c>
      <c r="G13" s="96">
        <f>$B13*VLOOKUP($A13,Transpose_Avg_q2er_youth!$A:$M,4,FALSE)</f>
        <v>0.1834976274357106</v>
      </c>
      <c r="H13" s="96">
        <f>$B13*VLOOKUP($A13,Transpose_Avg_q2er_youth!$A:$M,5,FALSE)</f>
        <v>0.4104291802774462</v>
      </c>
      <c r="I13" s="96">
        <f>$B13*VLOOKUP($A13,Transpose_Avg_q2er_youth!$A:$M,6,FALSE)</f>
        <v>0.49362999302098476</v>
      </c>
      <c r="J13" s="96">
        <f>$B13*VLOOKUP($A13,Transpose_Avg_q2er_youth!$A:$M,7,FALSE)</f>
        <v>0.42470406093662916</v>
      </c>
      <c r="K13" s="96">
        <f>$B13*VLOOKUP($A13,Transpose_Avg_q2er_youth!$A:$M,8,FALSE)</f>
        <v>0.3424849825190572</v>
      </c>
      <c r="L13" s="96">
        <f>$B13*VLOOKUP($A13,Transpose_Avg_q2er_youth!$A:$M,9,FALSE)</f>
        <v>0.40544518117071027</v>
      </c>
      <c r="M13" s="96">
        <f>$B13*VLOOKUP($A13,Transpose_Avg_q2er_youth!$A:$M,10,FALSE)</f>
        <v>0.3494648469059495</v>
      </c>
      <c r="N13" s="96">
        <f>$B13*VLOOKUP($A13,Transpose_Avg_q2er_youth!$A:$M,11,FALSE)</f>
        <v>0.7202706328869932</v>
      </c>
      <c r="O13" s="96">
        <f>$B13*VLOOKUP($A13,Transpose_Avg_q2er_youth!$A:$M,12,FALSE)</f>
        <v>0.3288085564551115</v>
      </c>
      <c r="P13" s="96">
        <f>$B13*VLOOKUP($A13,Transpose_Avg_q2er_youth!$A:$M,13,FALSE)</f>
        <v>0.5783688088594553</v>
      </c>
      <c r="Q13" s="96"/>
      <c r="R13" s="96"/>
      <c r="S13" s="96">
        <f>$B13*VLOOKUP($A13,Transpose_Avg_q2er_youth!$O:$AA,2,FALSE)</f>
        <v>0.6135697674418603</v>
      </c>
      <c r="T13" s="96">
        <f>$B13*VLOOKUP($A13,Transpose_Avg_q2er_youth!$O:$AA,3,FALSE)</f>
        <v>0.5701860465116284</v>
      </c>
      <c r="U13" s="96">
        <f>$B13*VLOOKUP($A13,Transpose_Avg_q2er_youth!$O:$AA,4,FALSE)</f>
        <v>0.0484545454545455</v>
      </c>
      <c r="V13" s="96">
        <f>$B13*VLOOKUP($A13,Transpose_Avg_q2er_youth!$O:$AA,5,FALSE)</f>
        <v>0.14405405405405391</v>
      </c>
      <c r="W13" s="96">
        <f>$B13*VLOOKUP($A13,Transpose_Avg_q2er_youth!$O:$AA,6,FALSE)</f>
        <v>0.49351851851851863</v>
      </c>
      <c r="X13" s="96">
        <f>$B13*VLOOKUP($A13,Transpose_Avg_q2er_youth!$O:$AA,7,FALSE)</f>
        <v>0.710666666666667</v>
      </c>
      <c r="Y13" s="96">
        <f>$B13*VLOOKUP($A13,Transpose_Avg_q2er_youth!$O:$AA,8,FALSE)</f>
        <v>0.17766666666666703</v>
      </c>
      <c r="Z13" s="96">
        <f>$B13*VLOOKUP($A13,Transpose_Avg_q2er_youth!$O:$AA,9,FALSE)</f>
        <v>0.4778620689655178</v>
      </c>
      <c r="AA13" s="96">
        <f>$B13*VLOOKUP($A13,Transpose_Avg_q2er_youth!$O:$AA,10,FALSE)</f>
        <v>0.11844444444444432</v>
      </c>
      <c r="AB13" s="96">
        <f>$B13*VLOOKUP($A13,Transpose_Avg_q2er_youth!$O:$AA,11,FALSE)</f>
        <v>0.7293684210526311</v>
      </c>
      <c r="AC13" s="96">
        <f>$B13*VLOOKUP($A13,Transpose_Avg_q2er_youth!$O:$AA,12,FALSE)</f>
        <v>0.23048648648648629</v>
      </c>
      <c r="AD13" s="96">
        <f>$B13*VLOOKUP($A13,Transpose_Avg_q2er_youth!$O:$AA,13,FALSE)</f>
        <v>0.5922222222222228</v>
      </c>
    </row>
    <row r="14" spans="1:30" ht="15">
      <c r="A14" s="27" t="s">
        <v>298</v>
      </c>
      <c r="B14" s="95">
        <v>0.576</v>
      </c>
      <c r="C14" s="27"/>
      <c r="D14" s="93"/>
      <c r="E14" s="96">
        <f>$B14*VLOOKUP($A14,Transpose_Avg_q2er_youth!$A:$M,2,FALSE)</f>
        <v>0.24678351108521335</v>
      </c>
      <c r="F14" s="96">
        <f>$B14*VLOOKUP($A14,Transpose_Avg_q2er_youth!$A:$M,3,FALSE)</f>
        <v>0.18367235393933548</v>
      </c>
      <c r="G14" s="96">
        <f>$B14*VLOOKUP($A14,Transpose_Avg_q2er_youth!$A:$M,4,FALSE)</f>
        <v>0.056469143498480236</v>
      </c>
      <c r="H14" s="96">
        <f>$B14*VLOOKUP($A14,Transpose_Avg_q2er_youth!$A:$M,5,FALSE)</f>
        <v>0.2121818336114561</v>
      </c>
      <c r="I14" s="96">
        <f>$B14*VLOOKUP($A14,Transpose_Avg_q2er_youth!$A:$M,6,FALSE)</f>
        <v>0.19920002328541955</v>
      </c>
      <c r="J14" s="96">
        <f>$B14*VLOOKUP($A14,Transpose_Avg_q2er_youth!$A:$M,7,FALSE)</f>
        <v>0.1776582208614332</v>
      </c>
      <c r="K14" s="96">
        <f>$B14*VLOOKUP($A14,Transpose_Avg_q2er_youth!$A:$M,8,FALSE)</f>
        <v>0.28872731850193145</v>
      </c>
      <c r="L14" s="96">
        <f>$B14*VLOOKUP($A14,Transpose_Avg_q2er_youth!$A:$M,9,FALSE)</f>
        <v>0.25582165657736083</v>
      </c>
      <c r="M14" s="96">
        <f>$B14*VLOOKUP($A14,Transpose_Avg_q2er_youth!$A:$M,10,FALSE)</f>
        <v>0.17224000163049483</v>
      </c>
      <c r="N14" s="96">
        <f>$B14*VLOOKUP($A14,Transpose_Avg_q2er_youth!$A:$M,11,FALSE)</f>
        <v>0.3457333313745079</v>
      </c>
      <c r="O14" s="96">
        <f>$B14*VLOOKUP($A14,Transpose_Avg_q2er_youth!$A:$M,12,FALSE)</f>
        <v>0.1594856862652095</v>
      </c>
      <c r="P14" s="96">
        <f>$B14*VLOOKUP($A14,Transpose_Avg_q2er_youth!$A:$M,13,FALSE)</f>
        <v>0.21832602252093328</v>
      </c>
      <c r="Q14" s="96"/>
      <c r="R14" s="96"/>
      <c r="S14" s="96">
        <f>$B14*VLOOKUP($A14,Transpose_Avg_q2er_youth!$O:$AA,2,FALSE)</f>
        <v>0.3214883720930233</v>
      </c>
      <c r="T14" s="96">
        <f>$B14*VLOOKUP($A14,Transpose_Avg_q2er_youth!$O:$AA,3,FALSE)</f>
        <v>0.2545116279069767</v>
      </c>
      <c r="U14" s="96">
        <f>$B14*VLOOKUP($A14,Transpose_Avg_q2er_youth!$O:$AA,4,FALSE)</f>
        <v>0.026181818181818205</v>
      </c>
      <c r="V14" s="96">
        <f>$B14*VLOOKUP($A14,Transpose_Avg_q2er_youth!$O:$AA,5,FALSE)</f>
        <v>0.10897297297297286</v>
      </c>
      <c r="W14" s="96">
        <f>$B14*VLOOKUP($A14,Transpose_Avg_q2er_youth!$O:$AA,6,FALSE)</f>
        <v>0.25599999999999973</v>
      </c>
      <c r="X14" s="96">
        <f>$B14*VLOOKUP($A14,Transpose_Avg_q2er_youth!$O:$AA,7,FALSE)</f>
        <v>0.12799999999999986</v>
      </c>
      <c r="Y14" s="96">
        <f>$B14*VLOOKUP($A14,Transpose_Avg_q2er_youth!$O:$AA,8,FALSE)</f>
        <v>0.3840000000000001</v>
      </c>
      <c r="Z14" s="96">
        <f>$B14*VLOOKUP($A14,Transpose_Avg_q2er_youth!$O:$AA,9,FALSE)</f>
        <v>0.2582068965517244</v>
      </c>
      <c r="AA14" s="96">
        <f>$B14*VLOOKUP($A14,Transpose_Avg_q2er_youth!$O:$AA,10,FALSE)</f>
        <v>0.3840000000000001</v>
      </c>
      <c r="AB14" s="96">
        <f>$B14*VLOOKUP($A14,Transpose_Avg_q2er_youth!$O:$AA,11,FALSE)</f>
        <v>0.39410526315789446</v>
      </c>
      <c r="AC14" s="96">
        <f>$B14*VLOOKUP($A14,Transpose_Avg_q2er_youth!$O:$AA,12,FALSE)</f>
        <v>0.14010810810810795</v>
      </c>
      <c r="AD14" s="96">
        <f>$B14*VLOOKUP($A14,Transpose_Avg_q2er_youth!$O:$AA,13,FALSE)</f>
        <v>0.288</v>
      </c>
    </row>
    <row r="15" spans="1:30" ht="15">
      <c r="A15" s="27" t="s">
        <v>301</v>
      </c>
      <c r="B15" s="95">
        <v>0.46</v>
      </c>
      <c r="C15" s="27"/>
      <c r="D15" s="93"/>
      <c r="E15" s="96">
        <f>$B15*VLOOKUP($A15,Transpose_Avg_q2er_youth!$A:$M,2,FALSE)</f>
        <v>0.006627675843896504</v>
      </c>
      <c r="F15" s="96">
        <f>$B15*VLOOKUP($A15,Transpose_Avg_q2er_youth!$A:$M,3,FALSE)</f>
        <v>7.238554660429664E-4</v>
      </c>
      <c r="G15" s="96">
        <f>$B15*VLOOKUP($A15,Transpose_Avg_q2er_youth!$A:$M,4,FALSE)</f>
        <v>0.0011979166666666683</v>
      </c>
      <c r="H15" s="96">
        <f>$B15*VLOOKUP($A15,Transpose_Avg_q2er_youth!$A:$M,5,FALSE)</f>
        <v>0.0095500346852317</v>
      </c>
      <c r="I15" s="96">
        <f>$B15*VLOOKUP($A15,Transpose_Avg_q2er_youth!$A:$M,6,FALSE)</f>
        <v>0.017170961031259382</v>
      </c>
      <c r="J15" s="96">
        <f>$B15*VLOOKUP($A15,Transpose_Avg_q2er_youth!$A:$M,7,FALSE)</f>
        <v>0.023749394951072058</v>
      </c>
      <c r="K15" s="96">
        <f>$B15*VLOOKUP($A15,Transpose_Avg_q2er_youth!$A:$M,8,FALSE)</f>
        <v>0.009071924635392123</v>
      </c>
      <c r="L15" s="96">
        <f>$B15*VLOOKUP($A15,Transpose_Avg_q2er_youth!$A:$M,9,FALSE)</f>
        <v>0.021173497799783957</v>
      </c>
      <c r="M15" s="96">
        <f>$B15*VLOOKUP($A15,Transpose_Avg_q2er_youth!$A:$M,10,FALSE)</f>
        <v>0.003878968253968253</v>
      </c>
      <c r="N15" s="96">
        <f>$B15*VLOOKUP($A15,Transpose_Avg_q2er_youth!$A:$M,11,FALSE)</f>
        <v>0.04644994792788904</v>
      </c>
      <c r="O15" s="96">
        <f>$B15*VLOOKUP($A15,Transpose_Avg_q2er_youth!$A:$M,12,FALSE)</f>
        <v>0.010204854095710404</v>
      </c>
      <c r="P15" s="96">
        <f>$B15*VLOOKUP($A15,Transpose_Avg_q2er_youth!$A:$M,13,FALSE)</f>
        <v>0.010791809943182441</v>
      </c>
      <c r="Q15" s="96"/>
      <c r="R15" s="96"/>
      <c r="S15" s="96">
        <f>$B15*VLOOKUP($A15,Transpose_Avg_q2er_youth!$O:$AA,2,FALSE)</f>
        <v>0.005348837209302332</v>
      </c>
      <c r="T15" s="96">
        <f>$B15*VLOOKUP($A15,Transpose_Avg_q2er_youth!$O:$AA,3,FALSE)</f>
        <v>0</v>
      </c>
      <c r="U15" s="96">
        <f>$B15*VLOOKUP($A15,Transpose_Avg_q2er_youth!$O:$AA,4,FALSE)</f>
        <v>0</v>
      </c>
      <c r="V15" s="96">
        <f>$B15*VLOOKUP($A15,Transpose_Avg_q2er_youth!$O:$AA,5,FALSE)</f>
        <v>0</v>
      </c>
      <c r="W15" s="96">
        <f>$B15*VLOOKUP($A15,Transpose_Avg_q2er_youth!$O:$AA,6,FALSE)</f>
        <v>0</v>
      </c>
      <c r="X15" s="96">
        <f>$B15*VLOOKUP($A15,Transpose_Avg_q2er_youth!$O:$AA,7,FALSE)</f>
        <v>0.05111111111111106</v>
      </c>
      <c r="Y15" s="96">
        <f>$B15*VLOOKUP($A15,Transpose_Avg_q2er_youth!$O:$AA,8,FALSE)</f>
        <v>0</v>
      </c>
      <c r="Z15" s="96">
        <f>$B15*VLOOKUP($A15,Transpose_Avg_q2er_youth!$O:$AA,9,FALSE)</f>
        <v>0.015862068965517263</v>
      </c>
      <c r="AA15" s="96">
        <f>$B15*VLOOKUP($A15,Transpose_Avg_q2er_youth!$O:$AA,10,FALSE)</f>
        <v>0</v>
      </c>
      <c r="AB15" s="96">
        <f>$B15*VLOOKUP($A15,Transpose_Avg_q2er_youth!$O:$AA,11,FALSE)</f>
        <v>0.07263157894736831</v>
      </c>
      <c r="AC15" s="96">
        <f>$B15*VLOOKUP($A15,Transpose_Avg_q2er_youth!$O:$AA,12,FALSE)</f>
        <v>0</v>
      </c>
      <c r="AD15" s="96">
        <f>$B15*VLOOKUP($A15,Transpose_Avg_q2er_youth!$O:$AA,13,FALSE)</f>
        <v>0</v>
      </c>
    </row>
    <row r="16" spans="1:30" ht="15">
      <c r="A16" s="27" t="s">
        <v>304</v>
      </c>
      <c r="B16" s="95">
        <v>0.464</v>
      </c>
      <c r="C16" s="27"/>
      <c r="D16" s="93"/>
      <c r="E16" s="96">
        <f>$B16*VLOOKUP($A16,Transpose_Avg_q2er_youth!$A:$M,2,FALSE)</f>
        <v>9.484761065144167E-4</v>
      </c>
      <c r="F16" s="96">
        <f>$B16*VLOOKUP($A16,Transpose_Avg_q2er_youth!$A:$M,3,FALSE)</f>
        <v>3.0208333333333346E-4</v>
      </c>
      <c r="G16" s="96">
        <f>$B16*VLOOKUP($A16,Transpose_Avg_q2er_youth!$A:$M,4,FALSE)</f>
        <v>9.66666666666665E-4</v>
      </c>
      <c r="H16" s="96">
        <f>$B16*VLOOKUP($A16,Transpose_Avg_q2er_youth!$A:$M,5,FALSE)</f>
        <v>0.004957274066842451</v>
      </c>
      <c r="I16" s="96">
        <f>$B16*VLOOKUP($A16,Transpose_Avg_q2er_youth!$A:$M,6,FALSE)</f>
        <v>0.00841281447213113</v>
      </c>
      <c r="J16" s="96">
        <f>$B16*VLOOKUP($A16,Transpose_Avg_q2er_youth!$A:$M,7,FALSE)</f>
        <v>0.005174644538170355</v>
      </c>
      <c r="K16" s="96">
        <f>$B16*VLOOKUP($A16,Transpose_Avg_q2er_youth!$A:$M,8,FALSE)</f>
        <v>5.858585858585846E-4</v>
      </c>
      <c r="L16" s="96">
        <f>$B16*VLOOKUP($A16,Transpose_Avg_q2er_youth!$A:$M,9,FALSE)</f>
        <v>0.0040628019323671475</v>
      </c>
      <c r="M16" s="96">
        <f>$B16*VLOOKUP($A16,Transpose_Avg_q2er_youth!$A:$M,10,FALSE)</f>
        <v>0.012640522440522424</v>
      </c>
      <c r="N16" s="96">
        <f>$B16*VLOOKUP($A16,Transpose_Avg_q2er_youth!$A:$M,11,FALSE)</f>
        <v>0.0056584175084175</v>
      </c>
      <c r="O16" s="96">
        <f>$B16*VLOOKUP($A16,Transpose_Avg_q2er_youth!$A:$M,12,FALSE)</f>
        <v>0.002303232108393399</v>
      </c>
      <c r="P16" s="96">
        <f>$B16*VLOOKUP($A16,Transpose_Avg_q2er_youth!$A:$M,13,FALSE)</f>
        <v>2.5438596491228087E-4</v>
      </c>
      <c r="Q16" s="96"/>
      <c r="R16" s="96"/>
      <c r="S16" s="96">
        <f>$B16*VLOOKUP($A16,Transpose_Avg_q2er_youth!$O:$AA,2,FALSE)</f>
        <v>0</v>
      </c>
      <c r="T16" s="96">
        <f>$B16*VLOOKUP($A16,Transpose_Avg_q2er_youth!$O:$AA,3,FALSE)</f>
        <v>0</v>
      </c>
      <c r="U16" s="96">
        <f>$B16*VLOOKUP($A16,Transpose_Avg_q2er_youth!$O:$AA,4,FALSE)</f>
        <v>0</v>
      </c>
      <c r="V16" s="96">
        <f>$B16*VLOOKUP($A16,Transpose_Avg_q2er_youth!$O:$AA,5,FALSE)</f>
        <v>0.012540540540540528</v>
      </c>
      <c r="W16" s="96">
        <f>$B16*VLOOKUP($A16,Transpose_Avg_q2er_youth!$O:$AA,6,FALSE)</f>
        <v>0.017185185185185168</v>
      </c>
      <c r="X16" s="96">
        <f>$B16*VLOOKUP($A16,Transpose_Avg_q2er_youth!$O:$AA,7,FALSE)</f>
        <v>0</v>
      </c>
      <c r="Y16" s="96">
        <f>$B16*VLOOKUP($A16,Transpose_Avg_q2er_youth!$O:$AA,8,FALSE)</f>
        <v>0</v>
      </c>
      <c r="Z16" s="96">
        <f>$B16*VLOOKUP($A16,Transpose_Avg_q2er_youth!$O:$AA,9,FALSE)</f>
        <v>0</v>
      </c>
      <c r="AA16" s="96">
        <f>$B16*VLOOKUP($A16,Transpose_Avg_q2er_youth!$O:$AA,10,FALSE)</f>
        <v>0</v>
      </c>
      <c r="AB16" s="96">
        <f>$B16*VLOOKUP($A16,Transpose_Avg_q2er_youth!$O:$AA,11,FALSE)</f>
        <v>0</v>
      </c>
      <c r="AC16" s="96">
        <f>$B16*VLOOKUP($A16,Transpose_Avg_q2er_youth!$O:$AA,12,FALSE)</f>
        <v>0.012540540540540528</v>
      </c>
      <c r="AD16" s="96">
        <f>$B16*VLOOKUP($A16,Transpose_Avg_q2er_youth!$O:$AA,13,FALSE)</f>
        <v>0</v>
      </c>
    </row>
    <row r="17" spans="1:30" ht="15">
      <c r="A17" s="27" t="s">
        <v>293</v>
      </c>
      <c r="B17" s="95">
        <v>-0.0535</v>
      </c>
      <c r="C17" s="27"/>
      <c r="D17" s="93"/>
      <c r="E17" s="96">
        <f>$B17*VLOOKUP($A17,Transpose_Avg_q2er_youth!$A:$M,2,FALSE)</f>
        <v>-1.1360087091644742E-4</v>
      </c>
      <c r="F17" s="96">
        <f>$B17*VLOOKUP($A17,Transpose_Avg_q2er_youth!$A:$M,3,FALSE)</f>
        <v>-9.626134540518096E-5</v>
      </c>
      <c r="G17" s="96">
        <f>$B17*VLOOKUP($A17,Transpose_Avg_q2er_youth!$A:$M,4,FALSE)</f>
        <v>0</v>
      </c>
      <c r="H17" s="96">
        <f>$B17*VLOOKUP($A17,Transpose_Avg_q2er_youth!$A:$M,5,FALSE)</f>
        <v>-5.935554039710041E-4</v>
      </c>
      <c r="I17" s="96">
        <f>$B17*VLOOKUP($A17,Transpose_Avg_q2er_youth!$A:$M,6,FALSE)</f>
        <v>-3.3095578614520353E-4</v>
      </c>
      <c r="J17" s="96">
        <f>$B17*VLOOKUP($A17,Transpose_Avg_q2er_youth!$A:$M,7,FALSE)</f>
        <v>-3.4310893827737806E-4</v>
      </c>
      <c r="K17" s="96">
        <f>$B17*VLOOKUP($A17,Transpose_Avg_q2er_youth!$A:$M,8,FALSE)</f>
        <v>-5.363408521303256E-4</v>
      </c>
      <c r="L17" s="96">
        <f>$B17*VLOOKUP($A17,Transpose_Avg_q2er_youth!$A:$M,9,FALSE)</f>
        <v>-1.4861111111111124E-4</v>
      </c>
      <c r="M17" s="96">
        <f>$B17*VLOOKUP($A17,Transpose_Avg_q2er_youth!$A:$M,10,FALSE)</f>
        <v>-3.1079727564102555E-4</v>
      </c>
      <c r="N17" s="96">
        <f>$B17*VLOOKUP($A17,Transpose_Avg_q2er_youth!$A:$M,11,FALSE)</f>
        <v>-6.873263888888877E-4</v>
      </c>
      <c r="O17" s="96">
        <f>$B17*VLOOKUP($A17,Transpose_Avg_q2er_youth!$A:$M,12,FALSE)</f>
        <v>0</v>
      </c>
      <c r="P17" s="96">
        <f>$B17*VLOOKUP($A17,Transpose_Avg_q2er_youth!$A:$M,13,FALSE)</f>
        <v>-5.866228070175463E-5</v>
      </c>
      <c r="Q17" s="96"/>
      <c r="R17" s="96"/>
      <c r="S17" s="96">
        <f>$B17*VLOOKUP($A17,Transpose_Avg_q2er_youth!$O:$AA,2,FALSE)</f>
        <v>0</v>
      </c>
      <c r="T17" s="96">
        <f>$B17*VLOOKUP($A17,Transpose_Avg_q2er_youth!$O:$AA,3,FALSE)</f>
        <v>0</v>
      </c>
      <c r="U17" s="96">
        <f>$B17*VLOOKUP($A17,Transpose_Avg_q2er_youth!$O:$AA,4,FALSE)</f>
        <v>0</v>
      </c>
      <c r="V17" s="96">
        <f>$B17*VLOOKUP($A17,Transpose_Avg_q2er_youth!$O:$AA,5,FALSE)</f>
        <v>0</v>
      </c>
      <c r="W17" s="96">
        <f>$B17*VLOOKUP($A17,Transpose_Avg_q2er_youth!$O:$AA,6,FALSE)</f>
        <v>-9.907407407407397E-4</v>
      </c>
      <c r="X17" s="96">
        <f>$B17*VLOOKUP($A17,Transpose_Avg_q2er_youth!$O:$AA,7,FALSE)</f>
        <v>-0.005944444444444438</v>
      </c>
      <c r="Y17" s="96">
        <f>$B17*VLOOKUP($A17,Transpose_Avg_q2er_youth!$O:$AA,8,FALSE)</f>
        <v>0</v>
      </c>
      <c r="Z17" s="96">
        <f>$B17*VLOOKUP($A17,Transpose_Avg_q2er_youth!$O:$AA,9,FALSE)</f>
        <v>0</v>
      </c>
      <c r="AA17" s="96">
        <f>$B17*VLOOKUP($A17,Transpose_Avg_q2er_youth!$O:$AA,10,FALSE)</f>
        <v>0</v>
      </c>
      <c r="AB17" s="96">
        <f>$B17*VLOOKUP($A17,Transpose_Avg_q2er_youth!$O:$AA,11,FALSE)</f>
        <v>-0.002815789473684209</v>
      </c>
      <c r="AC17" s="96">
        <f>$B17*VLOOKUP($A17,Transpose_Avg_q2er_youth!$O:$AA,12,FALSE)</f>
        <v>0</v>
      </c>
      <c r="AD17" s="96">
        <f>$B17*VLOOKUP($A17,Transpose_Avg_q2er_youth!$O:$AA,13,FALSE)</f>
        <v>0</v>
      </c>
    </row>
    <row r="18" spans="1:30" ht="15">
      <c r="A18" s="27" t="s">
        <v>305</v>
      </c>
      <c r="B18" s="95">
        <v>-0.0825</v>
      </c>
      <c r="C18" s="27"/>
      <c r="D18" s="93"/>
      <c r="E18" s="96">
        <f>$B18*VLOOKUP($A18,Transpose_Avg_q2er_youth!$A:$M,2,FALSE)</f>
        <v>-3.7334418902901695E-4</v>
      </c>
      <c r="F18" s="96">
        <f>$B18*VLOOKUP($A18,Transpose_Avg_q2er_youth!$A:$M,3,FALSE)</f>
        <v>-2.3226351351351392E-5</v>
      </c>
      <c r="G18" s="96">
        <f>$B18*VLOOKUP($A18,Transpose_Avg_q2er_youth!$A:$M,4,FALSE)</f>
        <v>-9.290540540540573E-5</v>
      </c>
      <c r="H18" s="96">
        <f>$B18*VLOOKUP($A18,Transpose_Avg_q2er_youth!$A:$M,5,FALSE)</f>
        <v>-5.826271186440681E-5</v>
      </c>
      <c r="I18" s="96">
        <f>$B18*VLOOKUP($A18,Transpose_Avg_q2er_youth!$A:$M,6,FALSE)</f>
        <v>-2.0707831325301204E-5</v>
      </c>
      <c r="J18" s="96">
        <f>$B18*VLOOKUP($A18,Transpose_Avg_q2er_youth!$A:$M,7,FALSE)</f>
        <v>-4.832123738677893E-4</v>
      </c>
      <c r="K18" s="96">
        <f>$B18*VLOOKUP($A18,Transpose_Avg_q2er_youth!$A:$M,8,FALSE)</f>
        <v>-2.443321078431371E-4</v>
      </c>
      <c r="L18" s="96">
        <f>$B18*VLOOKUP($A18,Transpose_Avg_q2er_youth!$A:$M,9,FALSE)</f>
        <v>-1.185344827586205E-4</v>
      </c>
      <c r="M18" s="96">
        <f>$B18*VLOOKUP($A18,Transpose_Avg_q2er_youth!$A:$M,10,FALSE)</f>
        <v>-5.508814102564105E-4</v>
      </c>
      <c r="N18" s="96">
        <f>$B18*VLOOKUP($A18,Transpose_Avg_q2er_youth!$A:$M,11,FALSE)</f>
        <v>-2.2916666666666685E-4</v>
      </c>
      <c r="O18" s="96">
        <f>$B18*VLOOKUP($A18,Transpose_Avg_q2er_youth!$A:$M,12,FALSE)</f>
        <v>-9.206293384627186E-4</v>
      </c>
      <c r="P18" s="96">
        <f>$B18*VLOOKUP($A18,Transpose_Avg_q2er_youth!$A:$M,13,FALSE)</f>
        <v>-3.08473999366269E-4</v>
      </c>
      <c r="Q18" s="96"/>
      <c r="R18" s="96"/>
      <c r="S18" s="96">
        <f>$B18*VLOOKUP($A18,Transpose_Avg_q2er_youth!$O:$AA,2,FALSE)</f>
        <v>0</v>
      </c>
      <c r="T18" s="96">
        <f>$B18*VLOOKUP($A18,Transpose_Avg_q2er_youth!$O:$AA,3,FALSE)</f>
        <v>0</v>
      </c>
      <c r="U18" s="96">
        <f>$B18*VLOOKUP($A18,Transpose_Avg_q2er_youth!$O:$AA,4,FALSE)</f>
        <v>0</v>
      </c>
      <c r="V18" s="96">
        <f>$B18*VLOOKUP($A18,Transpose_Avg_q2er_youth!$O:$AA,5,FALSE)</f>
        <v>0</v>
      </c>
      <c r="W18" s="96">
        <f>$B18*VLOOKUP($A18,Transpose_Avg_q2er_youth!$O:$AA,6,FALSE)</f>
        <v>0</v>
      </c>
      <c r="X18" s="96">
        <f>$B18*VLOOKUP($A18,Transpose_Avg_q2er_youth!$O:$AA,7,FALSE)</f>
        <v>0</v>
      </c>
      <c r="Y18" s="96">
        <f>$B18*VLOOKUP($A18,Transpose_Avg_q2er_youth!$O:$AA,8,FALSE)</f>
        <v>0</v>
      </c>
      <c r="Z18" s="96">
        <f>$B18*VLOOKUP($A18,Transpose_Avg_q2er_youth!$O:$AA,9,FALSE)</f>
        <v>0</v>
      </c>
      <c r="AA18" s="96">
        <f>$B18*VLOOKUP($A18,Transpose_Avg_q2er_youth!$O:$AA,10,FALSE)</f>
        <v>0</v>
      </c>
      <c r="AB18" s="96">
        <f>$B18*VLOOKUP($A18,Transpose_Avg_q2er_youth!$O:$AA,11,FALSE)</f>
        <v>0</v>
      </c>
      <c r="AC18" s="96">
        <f>$B18*VLOOKUP($A18,Transpose_Avg_q2er_youth!$O:$AA,12,FALSE)</f>
        <v>0</v>
      </c>
      <c r="AD18" s="96">
        <f>$B18*VLOOKUP($A18,Transpose_Avg_q2er_youth!$O:$AA,13,FALSE)</f>
        <v>0</v>
      </c>
    </row>
    <row r="19" spans="1:30" ht="15">
      <c r="A19" s="27" t="s">
        <v>306</v>
      </c>
      <c r="B19" s="95">
        <v>0.113</v>
      </c>
      <c r="C19" s="27"/>
      <c r="D19" s="93"/>
      <c r="E19" s="96">
        <f>$B19*VLOOKUP($A19,Transpose_Avg_q2er_youth!$A:$M,2,FALSE)</f>
        <v>0.0023466855297755488</v>
      </c>
      <c r="F19" s="96">
        <f>$B19*VLOOKUP($A19,Transpose_Avg_q2er_youth!$A:$M,3,FALSE)</f>
        <v>3.991919382854024E-4</v>
      </c>
      <c r="G19" s="96">
        <f>$B19*VLOOKUP($A19,Transpose_Avg_q2er_youth!$A:$M,4,FALSE)</f>
        <v>0.001728050574445863</v>
      </c>
      <c r="H19" s="96">
        <f>$B19*VLOOKUP($A19,Transpose_Avg_q2er_youth!$A:$M,5,FALSE)</f>
        <v>0.0019542300269156086</v>
      </c>
      <c r="I19" s="96">
        <f>$B19*VLOOKUP($A19,Transpose_Avg_q2er_youth!$A:$M,6,FALSE)</f>
        <v>0.0013023354891971229</v>
      </c>
      <c r="J19" s="96">
        <f>$B19*VLOOKUP($A19,Transpose_Avg_q2er_youth!$A:$M,7,FALSE)</f>
        <v>0.0015418561066552355</v>
      </c>
      <c r="K19" s="96">
        <f>$B19*VLOOKUP($A19,Transpose_Avg_q2er_youth!$A:$M,8,FALSE)</f>
        <v>0.0023336249352212957</v>
      </c>
      <c r="L19" s="96">
        <f>$B19*VLOOKUP($A19,Transpose_Avg_q2er_youth!$A:$M,9,FALSE)</f>
        <v>9.163019079685751E-4</v>
      </c>
      <c r="M19" s="96">
        <f>$B19*VLOOKUP($A19,Transpose_Avg_q2er_youth!$A:$M,10,FALSE)</f>
        <v>0.001805507860195364</v>
      </c>
      <c r="N19" s="96">
        <f>$B19*VLOOKUP($A19,Transpose_Avg_q2er_youth!$A:$M,11,FALSE)</f>
        <v>0.001304865273615274</v>
      </c>
      <c r="O19" s="96">
        <f>$B19*VLOOKUP($A19,Transpose_Avg_q2er_youth!$A:$M,12,FALSE)</f>
        <v>0.0012606504429831214</v>
      </c>
      <c r="P19" s="96">
        <f>$B19*VLOOKUP($A19,Transpose_Avg_q2er_youth!$A:$M,13,FALSE)</f>
        <v>0.0020353130577718433</v>
      </c>
      <c r="Q19" s="96"/>
      <c r="R19" s="96"/>
      <c r="S19" s="96">
        <f>$B19*VLOOKUP($A19,Transpose_Avg_q2er_youth!$O:$AA,2,FALSE)</f>
        <v>0.001970930232558142</v>
      </c>
      <c r="T19" s="96">
        <f>$B19*VLOOKUP($A19,Transpose_Avg_q2er_youth!$O:$AA,3,FALSE)</f>
        <v>0.002627906976744189</v>
      </c>
      <c r="U19" s="96">
        <f>$B19*VLOOKUP($A19,Transpose_Avg_q2er_youth!$O:$AA,4,FALSE)</f>
        <v>0</v>
      </c>
      <c r="V19" s="96">
        <f>$B19*VLOOKUP($A19,Transpose_Avg_q2er_youth!$O:$AA,5,FALSE)</f>
        <v>0.0030540540540540512</v>
      </c>
      <c r="W19" s="96">
        <f>$B19*VLOOKUP($A19,Transpose_Avg_q2er_youth!$O:$AA,6,FALSE)</f>
        <v>0</v>
      </c>
      <c r="X19" s="96">
        <f>$B19*VLOOKUP($A19,Transpose_Avg_q2er_youth!$O:$AA,7,FALSE)</f>
        <v>0</v>
      </c>
      <c r="Y19" s="96">
        <f>$B19*VLOOKUP($A19,Transpose_Avg_q2er_youth!$O:$AA,8,FALSE)</f>
        <v>0</v>
      </c>
      <c r="Z19" s="96">
        <f>$B19*VLOOKUP($A19,Transpose_Avg_q2er_youth!$O:$AA,9,FALSE)</f>
        <v>0</v>
      </c>
      <c r="AA19" s="96">
        <f>$B19*VLOOKUP($A19,Transpose_Avg_q2er_youth!$O:$AA,10,FALSE)</f>
        <v>0</v>
      </c>
      <c r="AB19" s="96">
        <f>$B19*VLOOKUP($A19,Transpose_Avg_q2er_youth!$O:$AA,11,FALSE)</f>
        <v>0</v>
      </c>
      <c r="AC19" s="96">
        <f>$B19*VLOOKUP($A19,Transpose_Avg_q2er_youth!$O:$AA,12,FALSE)</f>
        <v>0</v>
      </c>
      <c r="AD19" s="96">
        <f>$B19*VLOOKUP($A19,Transpose_Avg_q2er_youth!$O:$AA,13,FALSE)</f>
        <v>0</v>
      </c>
    </row>
    <row r="20" spans="1:30" ht="15">
      <c r="A20" s="27" t="s">
        <v>307</v>
      </c>
      <c r="B20" s="95">
        <v>-0.344</v>
      </c>
      <c r="C20" s="27"/>
      <c r="D20" s="93"/>
      <c r="E20" s="96">
        <f>$B20*VLOOKUP($A20,Transpose_Avg_q2er_youth!$A:$M,2,FALSE)</f>
        <v>-6.17816091954022E-5</v>
      </c>
      <c r="F20" s="96">
        <f>$B20*VLOOKUP($A20,Transpose_Avg_q2er_youth!$A:$M,3,FALSE)</f>
        <v>0</v>
      </c>
      <c r="G20" s="96">
        <f>$B20*VLOOKUP($A20,Transpose_Avg_q2er_youth!$A:$M,4,FALSE)</f>
        <v>0</v>
      </c>
      <c r="H20" s="96">
        <f>$B20*VLOOKUP($A20,Transpose_Avg_q2er_youth!$A:$M,5,FALSE)</f>
        <v>-0.0018002108519126004</v>
      </c>
      <c r="I20" s="96">
        <f>$B20*VLOOKUP($A20,Transpose_Avg_q2er_youth!$A:$M,6,FALSE)</f>
        <v>0</v>
      </c>
      <c r="J20" s="96">
        <f>$B20*VLOOKUP($A20,Transpose_Avg_q2er_youth!$A:$M,7,FALSE)</f>
        <v>-0.00951644693415779</v>
      </c>
      <c r="K20" s="96">
        <f>$B20*VLOOKUP($A20,Transpose_Avg_q2er_youth!$A:$M,8,FALSE)</f>
        <v>-0.0033444444444444437</v>
      </c>
      <c r="L20" s="96">
        <f>$B20*VLOOKUP($A20,Transpose_Avg_q2er_youth!$A:$M,9,FALSE)</f>
        <v>0</v>
      </c>
      <c r="M20" s="96">
        <f>$B20*VLOOKUP($A20,Transpose_Avg_q2er_youth!$A:$M,10,FALSE)</f>
        <v>-8.431372549019598E-4</v>
      </c>
      <c r="N20" s="96">
        <f>$B20*VLOOKUP($A20,Transpose_Avg_q2er_youth!$A:$M,11,FALSE)</f>
        <v>0</v>
      </c>
      <c r="O20" s="96">
        <f>$B20*VLOOKUP($A20,Transpose_Avg_q2er_youth!$A:$M,12,FALSE)</f>
        <v>-0.0035631687348445414</v>
      </c>
      <c r="P20" s="96">
        <f>$B20*VLOOKUP($A20,Transpose_Avg_q2er_youth!$A:$M,13,FALSE)</f>
        <v>-0.001110484821691717</v>
      </c>
      <c r="Q20" s="96"/>
      <c r="R20" s="96"/>
      <c r="S20" s="96">
        <f>$B20*VLOOKUP($A20,Transpose_Avg_q2er_youth!$O:$AA,2,FALSE)</f>
        <v>0</v>
      </c>
      <c r="T20" s="96">
        <f>$B20*VLOOKUP($A20,Transpose_Avg_q2er_youth!$O:$AA,3,FALSE)</f>
        <v>0</v>
      </c>
      <c r="U20" s="96">
        <f>$B20*VLOOKUP($A20,Transpose_Avg_q2er_youth!$O:$AA,4,FALSE)</f>
        <v>0</v>
      </c>
      <c r="V20" s="96">
        <f>$B20*VLOOKUP($A20,Transpose_Avg_q2er_youth!$O:$AA,5,FALSE)</f>
        <v>0</v>
      </c>
      <c r="W20" s="96">
        <f>$B20*VLOOKUP($A20,Transpose_Avg_q2er_youth!$O:$AA,6,FALSE)</f>
        <v>0</v>
      </c>
      <c r="X20" s="96">
        <f>$B20*VLOOKUP($A20,Transpose_Avg_q2er_youth!$O:$AA,7,FALSE)</f>
        <v>0</v>
      </c>
      <c r="Y20" s="96">
        <f>$B20*VLOOKUP($A20,Transpose_Avg_q2er_youth!$O:$AA,8,FALSE)</f>
        <v>0</v>
      </c>
      <c r="Z20" s="96">
        <f>$B20*VLOOKUP($A20,Transpose_Avg_q2er_youth!$O:$AA,9,FALSE)</f>
        <v>0</v>
      </c>
      <c r="AA20" s="96">
        <f>$B20*VLOOKUP($A20,Transpose_Avg_q2er_youth!$O:$AA,10,FALSE)</f>
        <v>0</v>
      </c>
      <c r="AB20" s="96">
        <f>$B20*VLOOKUP($A20,Transpose_Avg_q2er_youth!$O:$AA,11,FALSE)</f>
        <v>0</v>
      </c>
      <c r="AC20" s="96">
        <f>$B20*VLOOKUP($A20,Transpose_Avg_q2er_youth!$O:$AA,12,FALSE)</f>
        <v>0</v>
      </c>
      <c r="AD20" s="96">
        <f>$B20*VLOOKUP($A20,Transpose_Avg_q2er_youth!$O:$AA,13,FALSE)</f>
        <v>0</v>
      </c>
    </row>
    <row r="21" spans="1:30" ht="15">
      <c r="A21" s="27" t="s">
        <v>308</v>
      </c>
      <c r="B21" s="95">
        <v>-0.0568</v>
      </c>
      <c r="C21" s="27"/>
      <c r="D21" s="93"/>
      <c r="E21" s="96">
        <f>$B21*VLOOKUP($A21,Transpose_Avg_q2er_youth!$A:$M,2,FALSE)</f>
        <v>-0.044403336052589726</v>
      </c>
      <c r="F21" s="96">
        <f>$B21*VLOOKUP($A21,Transpose_Avg_q2er_youth!$A:$M,3,FALSE)</f>
        <v>-0.04686358361091351</v>
      </c>
      <c r="G21" s="96">
        <f>$B21*VLOOKUP($A21,Transpose_Avg_q2er_youth!$A:$M,4,FALSE)</f>
        <v>-0.04705350499284411</v>
      </c>
      <c r="H21" s="96">
        <f>$B21*VLOOKUP($A21,Transpose_Avg_q2er_youth!$A:$M,5,FALSE)</f>
        <v>-0.046528993236798016</v>
      </c>
      <c r="I21" s="96">
        <f>$B21*VLOOKUP($A21,Transpose_Avg_q2er_youth!$A:$M,6,FALSE)</f>
        <v>-0.03774304932219717</v>
      </c>
      <c r="J21" s="96">
        <f>$B21*VLOOKUP($A21,Transpose_Avg_q2er_youth!$A:$M,7,FALSE)</f>
        <v>-0.045664947147142886</v>
      </c>
      <c r="K21" s="96">
        <f>$B21*VLOOKUP($A21,Transpose_Avg_q2er_youth!$A:$M,8,FALSE)</f>
        <v>-0.04797565629646127</v>
      </c>
      <c r="L21" s="96">
        <f>$B21*VLOOKUP($A21,Transpose_Avg_q2er_youth!$A:$M,9,FALSE)</f>
        <v>-0.04136347440260925</v>
      </c>
      <c r="M21" s="96">
        <f>$B21*VLOOKUP($A21,Transpose_Avg_q2er_youth!$A:$M,10,FALSE)</f>
        <v>-0.035030388829539204</v>
      </c>
      <c r="N21" s="96">
        <f>$B21*VLOOKUP($A21,Transpose_Avg_q2er_youth!$A:$M,11,FALSE)</f>
        <v>-0.023309787780302498</v>
      </c>
      <c r="O21" s="96">
        <f>$B21*VLOOKUP($A21,Transpose_Avg_q2er_youth!$A:$M,12,FALSE)</f>
        <v>-0.04905618373000718</v>
      </c>
      <c r="P21" s="96">
        <f>$B21*VLOOKUP($A21,Transpose_Avg_q2er_youth!$A:$M,13,FALSE)</f>
        <v>-0.05255703982834489</v>
      </c>
      <c r="Q21" s="96"/>
      <c r="R21" s="96"/>
      <c r="S21" s="96">
        <f>$B21*VLOOKUP($A21,Transpose_Avg_q2er_youth!$O:$AA,2,FALSE)</f>
        <v>-0.0452418604651163</v>
      </c>
      <c r="T21" s="96">
        <f>$B21*VLOOKUP($A21,Transpose_Avg_q2er_youth!$O:$AA,3,FALSE)</f>
        <v>-0.0501953488372093</v>
      </c>
      <c r="U21" s="96">
        <f>$B21*VLOOKUP($A21,Transpose_Avg_q2er_youth!$O:$AA,4,FALSE)</f>
        <v>-0.0568</v>
      </c>
      <c r="V21" s="96">
        <f>$B21*VLOOKUP($A21,Transpose_Avg_q2er_youth!$O:$AA,5,FALSE)</f>
        <v>-0.05372972972972974</v>
      </c>
      <c r="W21" s="96">
        <f>$B21*VLOOKUP($A21,Transpose_Avg_q2er_youth!$O:$AA,6,FALSE)</f>
        <v>-0.03786666666666669</v>
      </c>
      <c r="X21" s="96">
        <f>$B21*VLOOKUP($A21,Transpose_Avg_q2er_youth!$O:$AA,7,FALSE)</f>
        <v>-0.0568</v>
      </c>
      <c r="Y21" s="96">
        <f>$B21*VLOOKUP($A21,Transpose_Avg_q2er_youth!$O:$AA,8,FALSE)</f>
        <v>-0.04733333333333332</v>
      </c>
      <c r="Z21" s="96">
        <f>$B21*VLOOKUP($A21,Transpose_Avg_q2er_youth!$O:$AA,9,FALSE)</f>
        <v>-0.03917241379310345</v>
      </c>
      <c r="AA21" s="96">
        <f>$B21*VLOOKUP($A21,Transpose_Avg_q2er_youth!$O:$AA,10,FALSE)</f>
        <v>-0.050488888888888896</v>
      </c>
      <c r="AB21" s="96">
        <f>$B21*VLOOKUP($A21,Transpose_Avg_q2er_youth!$O:$AA,11,FALSE)</f>
        <v>-0.03886315789473682</v>
      </c>
      <c r="AC21" s="96">
        <f>$B21*VLOOKUP($A21,Transpose_Avg_q2er_youth!$O:$AA,12,FALSE)</f>
        <v>-0.05065945945945947</v>
      </c>
      <c r="AD21" s="96">
        <f>$B21*VLOOKUP($A21,Transpose_Avg_q2er_youth!$O:$AA,13,FALSE)</f>
        <v>-0.0568</v>
      </c>
    </row>
    <row r="22" spans="1:30" ht="15">
      <c r="A22" s="27" t="s">
        <v>317</v>
      </c>
      <c r="B22" s="95">
        <v>0.724</v>
      </c>
      <c r="C22" s="27"/>
      <c r="D22" s="93"/>
      <c r="E22" s="96">
        <f>$B22*VLOOKUP($A22,Transpose_Avg_q2er_youth!$A:$M,2,FALSE)</f>
        <v>3.4069507864028375E-4</v>
      </c>
      <c r="F22" s="96">
        <f>$B22*VLOOKUP($A22,Transpose_Avg_q2er_youth!$A:$M,3,FALSE)</f>
        <v>0.0024042359723901044</v>
      </c>
      <c r="G22" s="96">
        <f>$B22*VLOOKUP($A22,Transpose_Avg_q2er_youth!$A:$M,4,FALSE)</f>
        <v>0.0010975818452380924</v>
      </c>
      <c r="H22" s="96">
        <f>$B22*VLOOKUP($A22,Transpose_Avg_q2er_youth!$A:$M,5,FALSE)</f>
        <v>0.001825377717856532</v>
      </c>
      <c r="I22" s="96">
        <f>$B22*VLOOKUP($A22,Transpose_Avg_q2er_youth!$A:$M,6,FALSE)</f>
        <v>0.0015022390572390538</v>
      </c>
      <c r="J22" s="96">
        <f>$B22*VLOOKUP($A22,Transpose_Avg_q2er_youth!$A:$M,7,FALSE)</f>
        <v>9.73118279569895E-4</v>
      </c>
      <c r="K22" s="96">
        <f>$B22*VLOOKUP($A22,Transpose_Avg_q2er_youth!$A:$M,8,FALSE)</f>
        <v>0.011951125418269376</v>
      </c>
      <c r="L22" s="96">
        <f>$B22*VLOOKUP($A22,Transpose_Avg_q2er_youth!$A:$M,9,FALSE)</f>
        <v>0.0072458437156712845</v>
      </c>
      <c r="M22" s="96">
        <f>$B22*VLOOKUP($A22,Transpose_Avg_q2er_youth!$A:$M,10,FALSE)</f>
        <v>0.0011602564102564082</v>
      </c>
      <c r="N22" s="96">
        <f>$B22*VLOOKUP($A22,Transpose_Avg_q2er_youth!$A:$M,11,FALSE)</f>
        <v>0.007182539682539682</v>
      </c>
      <c r="O22" s="96">
        <f>$B22*VLOOKUP($A22,Transpose_Avg_q2er_youth!$A:$M,12,FALSE)</f>
        <v>0.0036073809140334343</v>
      </c>
      <c r="P22" s="96">
        <f>$B22*VLOOKUP($A22,Transpose_Avg_q2er_youth!$A:$M,13,FALSE)</f>
        <v>0.0010984802121583002</v>
      </c>
      <c r="Q22" s="96"/>
      <c r="R22" s="96"/>
      <c r="S22" s="96">
        <f>$B22*VLOOKUP($A22,Transpose_Avg_q2er_youth!$O:$AA,2,FALSE)</f>
        <v>0</v>
      </c>
      <c r="T22" s="96">
        <f>$B22*VLOOKUP($A22,Transpose_Avg_q2er_youth!$O:$AA,3,FALSE)</f>
        <v>0</v>
      </c>
      <c r="U22" s="96">
        <f>$B22*VLOOKUP($A22,Transpose_Avg_q2er_youth!$O:$AA,4,FALSE)</f>
        <v>0</v>
      </c>
      <c r="V22" s="96">
        <f>$B22*VLOOKUP($A22,Transpose_Avg_q2er_youth!$O:$AA,5,FALSE)</f>
        <v>0</v>
      </c>
      <c r="W22" s="96">
        <f>$B22*VLOOKUP($A22,Transpose_Avg_q2er_youth!$O:$AA,6,FALSE)</f>
        <v>0</v>
      </c>
      <c r="X22" s="96">
        <f>$B22*VLOOKUP($A22,Transpose_Avg_q2er_youth!$O:$AA,7,FALSE)</f>
        <v>0</v>
      </c>
      <c r="Y22" s="96">
        <f>$B22*VLOOKUP($A22,Transpose_Avg_q2er_youth!$O:$AA,8,FALSE)</f>
        <v>0</v>
      </c>
      <c r="Z22" s="96">
        <f>$B22*VLOOKUP($A22,Transpose_Avg_q2er_youth!$O:$AA,9,FALSE)</f>
        <v>0</v>
      </c>
      <c r="AA22" s="96">
        <f>$B22*VLOOKUP($A22,Transpose_Avg_q2er_youth!$O:$AA,10,FALSE)</f>
        <v>0</v>
      </c>
      <c r="AB22" s="96">
        <f>$B22*VLOOKUP($A22,Transpose_Avg_q2er_youth!$O:$AA,11,FALSE)</f>
        <v>0</v>
      </c>
      <c r="AC22" s="96">
        <f>$B22*VLOOKUP($A22,Transpose_Avg_q2er_youth!$O:$AA,12,FALSE)</f>
        <v>0</v>
      </c>
      <c r="AD22" s="96">
        <f>$B22*VLOOKUP($A22,Transpose_Avg_q2er_youth!$O:$AA,13,FALSE)</f>
        <v>0</v>
      </c>
    </row>
    <row r="23" spans="1:30" ht="15">
      <c r="A23" s="27" t="s">
        <v>318</v>
      </c>
      <c r="B23" s="95">
        <v>0.194</v>
      </c>
      <c r="C23" s="27"/>
      <c r="D23" s="93"/>
      <c r="E23" s="96">
        <f>$B23*VLOOKUP($A23,Transpose_Avg_q2er_youth!$A:$M,2,FALSE)</f>
        <v>0.02833367256855986</v>
      </c>
      <c r="F23" s="96">
        <f>$B23*VLOOKUP($A23,Transpose_Avg_q2er_youth!$A:$M,3,FALSE)</f>
        <v>0.030466748964719872</v>
      </c>
      <c r="G23" s="96">
        <f>$B23*VLOOKUP($A23,Transpose_Avg_q2er_youth!$A:$M,4,FALSE)</f>
        <v>0.061928935425440125</v>
      </c>
      <c r="H23" s="96">
        <f>$B23*VLOOKUP($A23,Transpose_Avg_q2er_youth!$A:$M,5,FALSE)</f>
        <v>0.03816791857889353</v>
      </c>
      <c r="I23" s="96">
        <f>$B23*VLOOKUP($A23,Transpose_Avg_q2er_youth!$A:$M,6,FALSE)</f>
        <v>0.04478112398170828</v>
      </c>
      <c r="J23" s="96">
        <f>$B23*VLOOKUP($A23,Transpose_Avg_q2er_youth!$A:$M,7,FALSE)</f>
        <v>0.04923066973576724</v>
      </c>
      <c r="K23" s="96">
        <f>$B23*VLOOKUP($A23,Transpose_Avg_q2er_youth!$A:$M,8,FALSE)</f>
        <v>0.03518751579947398</v>
      </c>
      <c r="L23" s="96">
        <f>$B23*VLOOKUP($A23,Transpose_Avg_q2er_youth!$A:$M,9,FALSE)</f>
        <v>0.04907395399143085</v>
      </c>
      <c r="M23" s="96">
        <f>$B23*VLOOKUP($A23,Transpose_Avg_q2er_youth!$A:$M,10,FALSE)</f>
        <v>0.03768222500234812</v>
      </c>
      <c r="N23" s="96">
        <f>$B23*VLOOKUP($A23,Transpose_Avg_q2er_youth!$A:$M,11,FALSE)</f>
        <v>0.019628443377156683</v>
      </c>
      <c r="O23" s="96">
        <f>$B23*VLOOKUP($A23,Transpose_Avg_q2er_youth!$A:$M,12,FALSE)</f>
        <v>0.019995818753744184</v>
      </c>
      <c r="P23" s="96">
        <f>$B23*VLOOKUP($A23,Transpose_Avg_q2er_youth!$A:$M,13,FALSE)</f>
        <v>0.06066819297535775</v>
      </c>
      <c r="Q23" s="96"/>
      <c r="R23" s="96"/>
      <c r="S23" s="96">
        <f>$B23*VLOOKUP($A23,Transpose_Avg_q2er_youth!$O:$AA,2,FALSE)</f>
        <v>0.06541860465116271</v>
      </c>
      <c r="T23" s="96">
        <f>$B23*VLOOKUP($A23,Transpose_Avg_q2er_youth!$O:$AA,3,FALSE)</f>
        <v>0.040604651162790634</v>
      </c>
      <c r="U23" s="96">
        <f>$B23*VLOOKUP($A23,Transpose_Avg_q2er_youth!$O:$AA,4,FALSE)</f>
        <v>0.026454545454545383</v>
      </c>
      <c r="V23" s="96">
        <f>$B23*VLOOKUP($A23,Transpose_Avg_q2er_youth!$O:$AA,5,FALSE)</f>
        <v>0.015729729729729733</v>
      </c>
      <c r="W23" s="96">
        <f>$B23*VLOOKUP($A23,Transpose_Avg_q2er_youth!$O:$AA,6,FALSE)</f>
        <v>0.05029629629629625</v>
      </c>
      <c r="X23" s="96">
        <f>$B23*VLOOKUP($A23,Transpose_Avg_q2er_youth!$O:$AA,7,FALSE)</f>
        <v>0.021555555555555533</v>
      </c>
      <c r="Y23" s="96">
        <f>$B23*VLOOKUP($A23,Transpose_Avg_q2er_youth!$O:$AA,8,FALSE)</f>
        <v>0.0646666666666666</v>
      </c>
      <c r="Z23" s="96">
        <f>$B23*VLOOKUP($A23,Transpose_Avg_q2er_youth!$O:$AA,9,FALSE)</f>
        <v>0.06020689655172416</v>
      </c>
      <c r="AA23" s="96">
        <f>$B23*VLOOKUP($A23,Transpose_Avg_q2er_youth!$O:$AA,10,FALSE)</f>
        <v>0</v>
      </c>
      <c r="AB23" s="96">
        <f>$B23*VLOOKUP($A23,Transpose_Avg_q2er_youth!$O:$AA,11,FALSE)</f>
        <v>0.03063157894736837</v>
      </c>
      <c r="AC23" s="96">
        <f>$B23*VLOOKUP($A23,Transpose_Avg_q2er_youth!$O:$AA,12,FALSE)</f>
        <v>0.02097297297297295</v>
      </c>
      <c r="AD23" s="96">
        <f>$B23*VLOOKUP($A23,Transpose_Avg_q2er_youth!$O:$AA,13,FALSE)</f>
        <v>0.08622222222222213</v>
      </c>
    </row>
    <row r="24" spans="1:30" ht="15">
      <c r="A24" s="27" t="s">
        <v>319</v>
      </c>
      <c r="B24" s="95">
        <v>0.441</v>
      </c>
      <c r="C24" s="27"/>
      <c r="D24" s="93"/>
      <c r="E24" s="96">
        <f>$B24*VLOOKUP($A24,Transpose_Avg_q2er_youth!$A:$M,2,FALSE)</f>
        <v>0.0029693667941946885</v>
      </c>
      <c r="F24" s="96">
        <f>$B24*VLOOKUP($A24,Transpose_Avg_q2er_youth!$A:$M,3,FALSE)</f>
        <v>5.858032378580323E-4</v>
      </c>
      <c r="G24" s="96">
        <f>$B24*VLOOKUP($A24,Transpose_Avg_q2er_youth!$A:$M,4,FALSE)</f>
        <v>0</v>
      </c>
      <c r="H24" s="96">
        <f>$B24*VLOOKUP($A24,Transpose_Avg_q2er_youth!$A:$M,5,FALSE)</f>
        <v>0.004933330704020017</v>
      </c>
      <c r="I24" s="96">
        <f>$B24*VLOOKUP($A24,Transpose_Avg_q2er_youth!$A:$M,6,FALSE)</f>
        <v>0.0027214962264603478</v>
      </c>
      <c r="J24" s="96">
        <f>$B24*VLOOKUP($A24,Transpose_Avg_q2er_youth!$A:$M,7,FALSE)</f>
        <v>0.0041407828282828294</v>
      </c>
      <c r="K24" s="96">
        <f>$B24*VLOOKUP($A24,Transpose_Avg_q2er_youth!$A:$M,8,FALSE)</f>
        <v>0.003062499999999998</v>
      </c>
      <c r="L24" s="96">
        <f>$B24*VLOOKUP($A24,Transpose_Avg_q2er_youth!$A:$M,9,FALSE)</f>
        <v>0.005268892045454541</v>
      </c>
      <c r="M24" s="96">
        <f>$B24*VLOOKUP($A24,Transpose_Avg_q2er_youth!$A:$M,10,FALSE)</f>
        <v>0.0021648706896551704</v>
      </c>
      <c r="N24" s="96">
        <f>$B24*VLOOKUP($A24,Transpose_Avg_q2er_youth!$A:$M,11,FALSE)</f>
        <v>0.013791958041958053</v>
      </c>
      <c r="O24" s="96">
        <f>$B24*VLOOKUP($A24,Transpose_Avg_q2er_youth!$A:$M,12,FALSE)</f>
        <v>7.540632754342449E-4</v>
      </c>
      <c r="P24" s="96">
        <f>$B24*VLOOKUP($A24,Transpose_Avg_q2er_youth!$A:$M,13,FALSE)</f>
        <v>0.001624668435013263</v>
      </c>
      <c r="Q24" s="96"/>
      <c r="R24" s="96"/>
      <c r="S24" s="96">
        <f>$B24*VLOOKUP($A24,Transpose_Avg_q2er_youth!$O:$AA,2,FALSE)</f>
        <v>0</v>
      </c>
      <c r="T24" s="96">
        <f>$B24*VLOOKUP($A24,Transpose_Avg_q2er_youth!$O:$AA,3,FALSE)</f>
        <v>0</v>
      </c>
      <c r="U24" s="96">
        <f>$B24*VLOOKUP($A24,Transpose_Avg_q2er_youth!$O:$AA,4,FALSE)</f>
        <v>0</v>
      </c>
      <c r="V24" s="96">
        <f>$B24*VLOOKUP($A24,Transpose_Avg_q2er_youth!$O:$AA,5,FALSE)</f>
        <v>0</v>
      </c>
      <c r="W24" s="96">
        <f>$B24*VLOOKUP($A24,Transpose_Avg_q2er_youth!$O:$AA,6,FALSE)</f>
        <v>0</v>
      </c>
      <c r="X24" s="96">
        <f>$B24*VLOOKUP($A24,Transpose_Avg_q2er_youth!$O:$AA,7,FALSE)</f>
        <v>0</v>
      </c>
      <c r="Y24" s="96">
        <f>$B24*VLOOKUP($A24,Transpose_Avg_q2er_youth!$O:$AA,8,FALSE)</f>
        <v>0</v>
      </c>
      <c r="Z24" s="96">
        <f>$B24*VLOOKUP($A24,Transpose_Avg_q2er_youth!$O:$AA,9,FALSE)</f>
        <v>0</v>
      </c>
      <c r="AA24" s="96">
        <f>$B24*VLOOKUP($A24,Transpose_Avg_q2er_youth!$O:$AA,10,FALSE)</f>
        <v>0</v>
      </c>
      <c r="AB24" s="96">
        <f>$B24*VLOOKUP($A24,Transpose_Avg_q2er_youth!$O:$AA,11,FALSE)</f>
        <v>0</v>
      </c>
      <c r="AC24" s="96">
        <f>$B24*VLOOKUP($A24,Transpose_Avg_q2er_youth!$O:$AA,12,FALSE)</f>
        <v>0.011918918918918907</v>
      </c>
      <c r="AD24" s="96">
        <f>$B24*VLOOKUP($A24,Transpose_Avg_q2er_youth!$O:$AA,13,FALSE)</f>
        <v>0</v>
      </c>
    </row>
    <row r="25" spans="1:30" ht="15">
      <c r="A25" s="27" t="s">
        <v>316</v>
      </c>
      <c r="B25" s="95">
        <v>-0.104</v>
      </c>
      <c r="C25" s="27"/>
      <c r="D25" s="93"/>
      <c r="E25" s="96">
        <f>$B25*VLOOKUP($A25,Transpose_Avg_q2er_youth!$A:$M,2,FALSE)</f>
        <v>-0.011803976276536392</v>
      </c>
      <c r="F25" s="96">
        <f>$B25*VLOOKUP($A25,Transpose_Avg_q2er_youth!$A:$M,3,FALSE)</f>
        <v>-0.012563262379551207</v>
      </c>
      <c r="G25" s="96">
        <f>$B25*VLOOKUP($A25,Transpose_Avg_q2er_youth!$A:$M,4,FALSE)</f>
        <v>-0.02197454781636036</v>
      </c>
      <c r="H25" s="96">
        <f>$B25*VLOOKUP($A25,Transpose_Avg_q2er_youth!$A:$M,5,FALSE)</f>
        <v>-0.027322608523727396</v>
      </c>
      <c r="I25" s="96">
        <f>$B25*VLOOKUP($A25,Transpose_Avg_q2er_youth!$A:$M,6,FALSE)</f>
        <v>-0.026120885671767326</v>
      </c>
      <c r="J25" s="96">
        <f>$B25*VLOOKUP($A25,Transpose_Avg_q2er_youth!$A:$M,7,FALSE)</f>
        <v>-0.04422820407045695</v>
      </c>
      <c r="K25" s="96">
        <f>$B25*VLOOKUP($A25,Transpose_Avg_q2er_youth!$A:$M,8,FALSE)</f>
        <v>-0.02690829401936208</v>
      </c>
      <c r="L25" s="96">
        <f>$B25*VLOOKUP($A25,Transpose_Avg_q2er_youth!$A:$M,9,FALSE)</f>
        <v>-0.02145545141000924</v>
      </c>
      <c r="M25" s="96">
        <f>$B25*VLOOKUP($A25,Transpose_Avg_q2er_youth!$A:$M,10,FALSE)</f>
        <v>-0.022356393394211967</v>
      </c>
      <c r="N25" s="96">
        <f>$B25*VLOOKUP($A25,Transpose_Avg_q2er_youth!$A:$M,11,FALSE)</f>
        <v>-0.0500860789265201</v>
      </c>
      <c r="O25" s="96">
        <f>$B25*VLOOKUP($A25,Transpose_Avg_q2er_youth!$A:$M,12,FALSE)</f>
        <v>-0.013258409668100999</v>
      </c>
      <c r="P25" s="96">
        <f>$B25*VLOOKUP($A25,Transpose_Avg_q2er_youth!$A:$M,13,FALSE)</f>
        <v>-0.007052365679651717</v>
      </c>
      <c r="Q25" s="96"/>
      <c r="R25" s="96"/>
      <c r="S25" s="96">
        <f>$B25*VLOOKUP($A25,Transpose_Avg_q2er_youth!$O:$AA,2,FALSE)</f>
        <v>-0.01451162790697672</v>
      </c>
      <c r="T25" s="96">
        <f>$B25*VLOOKUP($A25,Transpose_Avg_q2er_youth!$O:$AA,3,FALSE)</f>
        <v>-0.02176744186046508</v>
      </c>
      <c r="U25" s="96">
        <f>$B25*VLOOKUP($A25,Transpose_Avg_q2er_youth!$O:$AA,4,FALSE)</f>
        <v>-0.014181818181818143</v>
      </c>
      <c r="V25" s="96">
        <f>$B25*VLOOKUP($A25,Transpose_Avg_q2er_youth!$O:$AA,5,FALSE)</f>
        <v>-0.03935135135135131</v>
      </c>
      <c r="W25" s="96">
        <f>$B25*VLOOKUP($A25,Transpose_Avg_q2er_youth!$O:$AA,6,FALSE)</f>
        <v>-0.025037037037037062</v>
      </c>
      <c r="X25" s="96">
        <f>$B25*VLOOKUP($A25,Transpose_Avg_q2er_youth!$O:$AA,7,FALSE)</f>
        <v>-0.057777777777777824</v>
      </c>
      <c r="Y25" s="96">
        <f>$B25*VLOOKUP($A25,Transpose_Avg_q2er_youth!$O:$AA,8,FALSE)</f>
        <v>-0.052</v>
      </c>
      <c r="Z25" s="96">
        <f>$B25*VLOOKUP($A25,Transpose_Avg_q2er_youth!$O:$AA,9,FALSE)</f>
        <v>-0.03944827586206894</v>
      </c>
      <c r="AA25" s="96">
        <f>$B25*VLOOKUP($A25,Transpose_Avg_q2er_youth!$O:$AA,10,FALSE)</f>
        <v>-0.057777777777777824</v>
      </c>
      <c r="AB25" s="96">
        <f>$B25*VLOOKUP($A25,Transpose_Avg_q2er_youth!$O:$AA,11,FALSE)</f>
        <v>-0.0821052631578947</v>
      </c>
      <c r="AC25" s="96">
        <f>$B25*VLOOKUP($A25,Transpose_Avg_q2er_youth!$O:$AA,12,FALSE)</f>
        <v>-0.016864864864864847</v>
      </c>
      <c r="AD25" s="96">
        <f>$B25*VLOOKUP($A25,Transpose_Avg_q2er_youth!$O:$AA,13,FALSE)</f>
        <v>-0.011555555555555543</v>
      </c>
    </row>
    <row r="26" spans="1:30" ht="15">
      <c r="A26" s="27" t="s">
        <v>329</v>
      </c>
      <c r="B26" s="95">
        <v>0.11</v>
      </c>
      <c r="C26" s="27"/>
      <c r="D26" s="93"/>
      <c r="E26" s="96">
        <f>$B26*VLOOKUP($A26,Transpose_Avg_q2er_youth!$A:$M,2,FALSE)</f>
        <v>4.922563636297637E-4</v>
      </c>
      <c r="F26" s="96">
        <f>$B26*VLOOKUP($A26,Transpose_Avg_q2er_youth!$A:$M,3,FALSE)</f>
        <v>0.002765140418881159</v>
      </c>
      <c r="G26" s="96">
        <f>$B26*VLOOKUP($A26,Transpose_Avg_q2er_youth!$A:$M,4,FALSE)</f>
        <v>0.0039014401447073034</v>
      </c>
      <c r="H26" s="96">
        <f>$B26*VLOOKUP($A26,Transpose_Avg_q2er_youth!$A:$M,5,FALSE)</f>
        <v>0.0028745029333949942</v>
      </c>
      <c r="I26" s="96">
        <f>$B26*VLOOKUP($A26,Transpose_Avg_q2er_youth!$A:$M,6,FALSE)</f>
        <v>0.002991694030518974</v>
      </c>
      <c r="J26" s="96">
        <f>$B26*VLOOKUP($A26,Transpose_Avg_q2er_youth!$A:$M,7,FALSE)</f>
        <v>0.001137499456697285</v>
      </c>
      <c r="K26" s="96">
        <f>$B26*VLOOKUP($A26,Transpose_Avg_q2er_youth!$A:$M,8,FALSE)</f>
        <v>3.5305788982259624E-4</v>
      </c>
      <c r="L26" s="96">
        <f>$B26*VLOOKUP($A26,Transpose_Avg_q2er_youth!$A:$M,9,FALSE)</f>
        <v>1.478494623655918E-4</v>
      </c>
      <c r="M26" s="96">
        <f>$B26*VLOOKUP($A26,Transpose_Avg_q2er_youth!$A:$M,10,FALSE)</f>
        <v>1.58045977011494E-4</v>
      </c>
      <c r="N26" s="96">
        <f>$B26*VLOOKUP($A26,Transpose_Avg_q2er_youth!$A:$M,11,FALSE)</f>
        <v>7.638888888888884E-4</v>
      </c>
      <c r="O26" s="96">
        <f>$B26*VLOOKUP($A26,Transpose_Avg_q2er_youth!$A:$M,12,FALSE)</f>
        <v>0.0029758868024218742</v>
      </c>
      <c r="P26" s="96">
        <f>$B26*VLOOKUP($A26,Transpose_Avg_q2er_youth!$A:$M,13,FALSE)</f>
        <v>0.007332589671251516</v>
      </c>
      <c r="Q26" s="96"/>
      <c r="R26" s="96"/>
      <c r="S26" s="96">
        <f>$B26*VLOOKUP($A26,Transpose_Avg_q2er_youth!$O:$AA,2,FALSE)</f>
        <v>6.3953488372093E-4</v>
      </c>
      <c r="T26" s="96">
        <f>$B26*VLOOKUP($A26,Transpose_Avg_q2er_youth!$O:$AA,3,FALSE)</f>
        <v>0.007674418604651161</v>
      </c>
      <c r="U26" s="96">
        <f>$B26*VLOOKUP($A26,Transpose_Avg_q2er_youth!$O:$AA,4,FALSE)</f>
        <v>0.007500000000000002</v>
      </c>
      <c r="V26" s="96">
        <f>$B26*VLOOKUP($A26,Transpose_Avg_q2er_youth!$O:$AA,5,FALSE)</f>
        <v>0.00297297297297297</v>
      </c>
      <c r="W26" s="96">
        <f>$B26*VLOOKUP($A26,Transpose_Avg_q2er_youth!$O:$AA,6,FALSE)</f>
        <v>0.00407407407407407</v>
      </c>
      <c r="X26" s="96">
        <f>$B26*VLOOKUP($A26,Transpose_Avg_q2er_youth!$O:$AA,7,FALSE)</f>
        <v>0</v>
      </c>
      <c r="Y26" s="96">
        <f>$B26*VLOOKUP($A26,Transpose_Avg_q2er_youth!$O:$AA,8,FALSE)</f>
        <v>0</v>
      </c>
      <c r="Z26" s="96">
        <f>$B26*VLOOKUP($A26,Transpose_Avg_q2er_youth!$O:$AA,9,FALSE)</f>
        <v>0</v>
      </c>
      <c r="AA26" s="96">
        <f>$B26*VLOOKUP($A26,Transpose_Avg_q2er_youth!$O:$AA,10,FALSE)</f>
        <v>0</v>
      </c>
      <c r="AB26" s="96">
        <f>$B26*VLOOKUP($A26,Transpose_Avg_q2er_youth!$O:$AA,11,FALSE)</f>
        <v>0</v>
      </c>
      <c r="AC26" s="96">
        <f>$B26*VLOOKUP($A26,Transpose_Avg_q2er_youth!$O:$AA,12,FALSE)</f>
        <v>0.00297297297297297</v>
      </c>
      <c r="AD26" s="96">
        <f>$B26*VLOOKUP($A26,Transpose_Avg_q2er_youth!$O:$AA,13,FALSE)</f>
        <v>0.006111111111111116</v>
      </c>
    </row>
    <row r="27" spans="1:30" ht="15">
      <c r="A27" s="27" t="s">
        <v>322</v>
      </c>
      <c r="B27" s="95">
        <v>0.0801</v>
      </c>
      <c r="C27" s="27"/>
      <c r="D27" s="93"/>
      <c r="E27" s="96">
        <f>$B27*VLOOKUP($A27,Transpose_Avg_q2er_youth!$A:$M,2,FALSE)</f>
        <v>0.007802339237978949</v>
      </c>
      <c r="F27" s="96">
        <f>$B27*VLOOKUP($A27,Transpose_Avg_q2er_youth!$A:$M,3,FALSE)</f>
        <v>0.012501904850674473</v>
      </c>
      <c r="G27" s="96">
        <f>$B27*VLOOKUP($A27,Transpose_Avg_q2er_youth!$A:$M,4,FALSE)</f>
        <v>0.004598781787599411</v>
      </c>
      <c r="H27" s="96">
        <f>$B27*VLOOKUP($A27,Transpose_Avg_q2er_youth!$A:$M,5,FALSE)</f>
        <v>0.009810366682585682</v>
      </c>
      <c r="I27" s="96">
        <f>$B27*VLOOKUP($A27,Transpose_Avg_q2er_youth!$A:$M,6,FALSE)</f>
        <v>0.014047327042674373</v>
      </c>
      <c r="J27" s="96">
        <f>$B27*VLOOKUP($A27,Transpose_Avg_q2er_youth!$A:$M,7,FALSE)</f>
        <v>0.009021122290166193</v>
      </c>
      <c r="K27" s="96">
        <f>$B27*VLOOKUP($A27,Transpose_Avg_q2er_youth!$A:$M,8,FALSE)</f>
        <v>0.009663573638693641</v>
      </c>
      <c r="L27" s="96">
        <f>$B27*VLOOKUP($A27,Transpose_Avg_q2er_youth!$A:$M,9,FALSE)</f>
        <v>0.012660105841743341</v>
      </c>
      <c r="M27" s="96">
        <f>$B27*VLOOKUP($A27,Transpose_Avg_q2er_youth!$A:$M,10,FALSE)</f>
        <v>0.019026180430335993</v>
      </c>
      <c r="N27" s="96">
        <f>$B27*VLOOKUP($A27,Transpose_Avg_q2er_youth!$A:$M,11,FALSE)</f>
        <v>0.01128500754453878</v>
      </c>
      <c r="O27" s="96">
        <f>$B27*VLOOKUP($A27,Transpose_Avg_q2er_youth!$A:$M,12,FALSE)</f>
        <v>0.010562406971419807</v>
      </c>
      <c r="P27" s="96">
        <f>$B27*VLOOKUP($A27,Transpose_Avg_q2er_youth!$A:$M,13,FALSE)</f>
        <v>0.01775505907512562</v>
      </c>
      <c r="Q27" s="96"/>
      <c r="R27" s="96"/>
      <c r="S27" s="96">
        <f>$B27*VLOOKUP($A27,Transpose_Avg_q2er_youth!$O:$AA,2,FALSE)</f>
        <v>0.00698546511627907</v>
      </c>
      <c r="T27" s="96">
        <f>$B27*VLOOKUP($A27,Transpose_Avg_q2er_youth!$O:$AA,3,FALSE)</f>
        <v>0.011176744186046495</v>
      </c>
      <c r="U27" s="96">
        <f>$B27*VLOOKUP($A27,Transpose_Avg_q2er_youth!$O:$AA,4,FALSE)</f>
        <v>0</v>
      </c>
      <c r="V27" s="96">
        <f>$B27*VLOOKUP($A27,Transpose_Avg_q2er_youth!$O:$AA,5,FALSE)</f>
        <v>0.004329729729729733</v>
      </c>
      <c r="W27" s="96">
        <f>$B27*VLOOKUP($A27,Transpose_Avg_q2er_youth!$O:$AA,6,FALSE)</f>
        <v>0.017799999999999983</v>
      </c>
      <c r="X27" s="96">
        <f>$B27*VLOOKUP($A27,Transpose_Avg_q2er_youth!$O:$AA,7,FALSE)</f>
        <v>0</v>
      </c>
      <c r="Y27" s="96">
        <f>$B27*VLOOKUP($A27,Transpose_Avg_q2er_youth!$O:$AA,8,FALSE)</f>
        <v>0</v>
      </c>
      <c r="Z27" s="96">
        <f>$B27*VLOOKUP($A27,Transpose_Avg_q2er_youth!$O:$AA,9,FALSE)</f>
        <v>0.005524137931034482</v>
      </c>
      <c r="AA27" s="96">
        <f>$B27*VLOOKUP($A27,Transpose_Avg_q2er_youth!$O:$AA,10,FALSE)</f>
        <v>0</v>
      </c>
      <c r="AB27" s="96">
        <f>$B27*VLOOKUP($A27,Transpose_Avg_q2er_youth!$O:$AA,11,FALSE)</f>
        <v>0.004215789473684209</v>
      </c>
      <c r="AC27" s="96">
        <f>$B27*VLOOKUP($A27,Transpose_Avg_q2er_youth!$O:$AA,12,FALSE)</f>
        <v>0.008659459459459451</v>
      </c>
      <c r="AD27" s="96">
        <f>$B27*VLOOKUP($A27,Transpose_Avg_q2er_youth!$O:$AA,13,FALSE)</f>
        <v>0.008899999999999991</v>
      </c>
    </row>
    <row r="28" spans="1:30" ht="15">
      <c r="A28" s="27" t="s">
        <v>323</v>
      </c>
      <c r="B28" s="95">
        <v>-0.444</v>
      </c>
      <c r="C28" s="27"/>
      <c r="D28" s="93"/>
      <c r="E28" s="96">
        <f>$B28*VLOOKUP($A28,Transpose_Avg_q2er_youth!$A:$M,2,FALSE)</f>
        <v>-0.010911335173892454</v>
      </c>
      <c r="F28" s="96">
        <f>$B28*VLOOKUP($A28,Transpose_Avg_q2er_youth!$A:$M,3,FALSE)</f>
        <v>-0.01333662629278206</v>
      </c>
      <c r="G28" s="96">
        <f>$B28*VLOOKUP($A28,Transpose_Avg_q2er_youth!$A:$M,4,FALSE)</f>
        <v>-0.008869368768092536</v>
      </c>
      <c r="H28" s="96">
        <f>$B28*VLOOKUP($A28,Transpose_Avg_q2er_youth!$A:$M,5,FALSE)</f>
        <v>-0.007298779809297075</v>
      </c>
      <c r="I28" s="96">
        <f>$B28*VLOOKUP($A28,Transpose_Avg_q2er_youth!$A:$M,6,FALSE)</f>
        <v>-0.003457172108305114</v>
      </c>
      <c r="J28" s="96">
        <f>$B28*VLOOKUP($A28,Transpose_Avg_q2er_youth!$A:$M,7,FALSE)</f>
        <v>-0.007834393568756816</v>
      </c>
      <c r="K28" s="96">
        <f>$B28*VLOOKUP($A28,Transpose_Avg_q2er_youth!$A:$M,8,FALSE)</f>
        <v>-0.03171467448100574</v>
      </c>
      <c r="L28" s="96">
        <f>$B28*VLOOKUP($A28,Transpose_Avg_q2er_youth!$A:$M,9,FALSE)</f>
        <v>-0.020511543304229815</v>
      </c>
      <c r="M28" s="96">
        <f>$B28*VLOOKUP($A28,Transpose_Avg_q2er_youth!$A:$M,10,FALSE)</f>
        <v>-0.010893450911833255</v>
      </c>
      <c r="N28" s="96">
        <f>$B28*VLOOKUP($A28,Transpose_Avg_q2er_youth!$A:$M,11,FALSE)</f>
        <v>-0.0057132352941176336</v>
      </c>
      <c r="O28" s="96">
        <f>$B28*VLOOKUP($A28,Transpose_Avg_q2er_youth!$A:$M,12,FALSE)</f>
        <v>-0.0075898571075426954</v>
      </c>
      <c r="P28" s="96">
        <f>$B28*VLOOKUP($A28,Transpose_Avg_q2er_youth!$A:$M,13,FALSE)</f>
        <v>-0.04535774420224374</v>
      </c>
      <c r="Q28" s="96"/>
      <c r="R28" s="96"/>
      <c r="S28" s="96">
        <f>$B28*VLOOKUP($A28,Transpose_Avg_q2er_youth!$O:$AA,2,FALSE)</f>
        <v>-0.015488372093023275</v>
      </c>
      <c r="T28" s="96">
        <f>$B28*VLOOKUP($A28,Transpose_Avg_q2er_youth!$O:$AA,3,FALSE)</f>
        <v>-0.041302325581395356</v>
      </c>
      <c r="U28" s="96">
        <f>$B28*VLOOKUP($A28,Transpose_Avg_q2er_youth!$O:$AA,4,FALSE)</f>
        <v>-0.0201818181818182</v>
      </c>
      <c r="V28" s="96">
        <f>$B28*VLOOKUP($A28,Transpose_Avg_q2er_youth!$O:$AA,5,FALSE)</f>
        <v>-0.011999999999999988</v>
      </c>
      <c r="W28" s="96">
        <f>$B28*VLOOKUP($A28,Transpose_Avg_q2er_youth!$O:$AA,6,FALSE)</f>
        <v>-0.008222222222222214</v>
      </c>
      <c r="X28" s="96">
        <f>$B28*VLOOKUP($A28,Transpose_Avg_q2er_youth!$O:$AA,7,FALSE)</f>
        <v>0</v>
      </c>
      <c r="Y28" s="96">
        <f>$B28*VLOOKUP($A28,Transpose_Avg_q2er_youth!$O:$AA,8,FALSE)</f>
        <v>0</v>
      </c>
      <c r="Z28" s="96">
        <f>$B28*VLOOKUP($A28,Transpose_Avg_q2er_youth!$O:$AA,9,FALSE)</f>
        <v>0</v>
      </c>
      <c r="AA28" s="96">
        <f>$B28*VLOOKUP($A28,Transpose_Avg_q2er_youth!$O:$AA,10,FALSE)</f>
        <v>-0.09866666666666657</v>
      </c>
      <c r="AB28" s="96">
        <f>$B28*VLOOKUP($A28,Transpose_Avg_q2er_youth!$O:$AA,11,FALSE)</f>
        <v>0</v>
      </c>
      <c r="AC28" s="96">
        <f>$B28*VLOOKUP($A28,Transpose_Avg_q2er_youth!$O:$AA,12,FALSE)</f>
        <v>0</v>
      </c>
      <c r="AD28" s="96">
        <f>$B28*VLOOKUP($A28,Transpose_Avg_q2er_youth!$O:$AA,13,FALSE)</f>
        <v>-0.049333333333333285</v>
      </c>
    </row>
    <row r="29" spans="1:30" ht="15">
      <c r="A29" s="27" t="s">
        <v>324</v>
      </c>
      <c r="B29" s="95">
        <v>0.00645</v>
      </c>
      <c r="C29" s="27"/>
      <c r="D29" s="93"/>
      <c r="E29" s="96">
        <f>$B29*VLOOKUP($A29,Transpose_Avg_q2er_youth!$A:$M,2,FALSE)</f>
        <v>4.466626112853433E-4</v>
      </c>
      <c r="F29" s="96">
        <f>$B29*VLOOKUP($A29,Transpose_Avg_q2er_youth!$A:$M,3,FALSE)</f>
        <v>5.378039019103474E-4</v>
      </c>
      <c r="G29" s="96">
        <f>$B29*VLOOKUP($A29,Transpose_Avg_q2er_youth!$A:$M,4,FALSE)</f>
        <v>2.1172787791355697E-4</v>
      </c>
      <c r="H29" s="96">
        <f>$B29*VLOOKUP($A29,Transpose_Avg_q2er_youth!$A:$M,5,FALSE)</f>
        <v>5.991383009153229E-4</v>
      </c>
      <c r="I29" s="96">
        <f>$B29*VLOOKUP($A29,Transpose_Avg_q2er_youth!$A:$M,6,FALSE)</f>
        <v>4.3847853663544605E-4</v>
      </c>
      <c r="J29" s="96">
        <f>$B29*VLOOKUP($A29,Transpose_Avg_q2er_youth!$A:$M,7,FALSE)</f>
        <v>6.835180447761939E-4</v>
      </c>
      <c r="K29" s="96">
        <f>$B29*VLOOKUP($A29,Transpose_Avg_q2er_youth!$A:$M,8,FALSE)</f>
        <v>5.414575302578401E-4</v>
      </c>
      <c r="L29" s="96">
        <f>$B29*VLOOKUP($A29,Transpose_Avg_q2er_youth!$A:$M,9,FALSE)</f>
        <v>7.509236360473184E-4</v>
      </c>
      <c r="M29" s="96">
        <f>$B29*VLOOKUP($A29,Transpose_Avg_q2er_youth!$A:$M,10,FALSE)</f>
        <v>4.8644543960209887E-4</v>
      </c>
      <c r="N29" s="96">
        <f>$B29*VLOOKUP($A29,Transpose_Avg_q2er_youth!$A:$M,11,FALSE)</f>
        <v>9.512585790435043E-4</v>
      </c>
      <c r="O29" s="96">
        <f>$B29*VLOOKUP($A29,Transpose_Avg_q2er_youth!$A:$M,12,FALSE)</f>
        <v>4.756993043526907E-4</v>
      </c>
      <c r="P29" s="96">
        <f>$B29*VLOOKUP($A29,Transpose_Avg_q2er_youth!$A:$M,13,FALSE)</f>
        <v>0.0017378397492525098</v>
      </c>
      <c r="Q29" s="96"/>
      <c r="R29" s="96"/>
      <c r="S29" s="96">
        <f>$B29*VLOOKUP($A29,Transpose_Avg_q2er_youth!$O:$AA,2,FALSE)</f>
        <v>6.750000000000021E-4</v>
      </c>
      <c r="T29" s="96">
        <f>$B29*VLOOKUP($A29,Transpose_Avg_q2er_youth!$O:$AA,3,FALSE)</f>
        <v>0.0012000000000000001</v>
      </c>
      <c r="U29" s="96">
        <f>$B29*VLOOKUP($A29,Transpose_Avg_q2er_youth!$O:$AA,4,FALSE)</f>
        <v>0</v>
      </c>
      <c r="V29" s="96">
        <f>$B29*VLOOKUP($A29,Transpose_Avg_q2er_youth!$O:$AA,5,FALSE)</f>
        <v>3.486486486486489E-4</v>
      </c>
      <c r="W29" s="96">
        <f>$B29*VLOOKUP($A29,Transpose_Avg_q2er_youth!$O:$AA,6,FALSE)</f>
        <v>4.777777777777779E-4</v>
      </c>
      <c r="X29" s="96">
        <f>$B29*VLOOKUP($A29,Transpose_Avg_q2er_youth!$O:$AA,7,FALSE)</f>
        <v>0</v>
      </c>
      <c r="Y29" s="96">
        <f>$B29*VLOOKUP($A29,Transpose_Avg_q2er_youth!$O:$AA,8,FALSE)</f>
        <v>0.0010750000000000022</v>
      </c>
      <c r="Z29" s="96">
        <f>$B29*VLOOKUP($A29,Transpose_Avg_q2er_youth!$O:$AA,9,FALSE)</f>
        <v>0.0017793103448275848</v>
      </c>
      <c r="AA29" s="96">
        <f>$B29*VLOOKUP($A29,Transpose_Avg_q2er_youth!$O:$AA,10,FALSE)</f>
        <v>7.166666666666659E-4</v>
      </c>
      <c r="AB29" s="96">
        <f>$B29*VLOOKUP($A29,Transpose_Avg_q2er_youth!$O:$AA,11,FALSE)</f>
        <v>3.3947368421052615E-4</v>
      </c>
      <c r="AC29" s="96">
        <f>$B29*VLOOKUP($A29,Transpose_Avg_q2er_youth!$O:$AA,12,FALSE)</f>
        <v>1.7432432432432416E-4</v>
      </c>
      <c r="AD29" s="96">
        <f>$B29*VLOOKUP($A29,Transpose_Avg_q2er_youth!$O:$AA,13,FALSE)</f>
        <v>7.166666666666659E-4</v>
      </c>
    </row>
    <row r="30" spans="1:30" ht="15">
      <c r="A30" s="27" t="s">
        <v>313</v>
      </c>
      <c r="B30" s="95">
        <v>0.537</v>
      </c>
      <c r="C30" s="27"/>
      <c r="D30" s="93"/>
      <c r="E30" s="96">
        <f>$B30*VLOOKUP($A30,Transpose_Avg_q2er_youth!$A:$M,2,FALSE)</f>
        <v>0.0017446805954352428</v>
      </c>
      <c r="F30" s="96">
        <f>$B30*VLOOKUP($A30,Transpose_Avg_q2er_youth!$A:$M,3,FALSE)</f>
        <v>0.0017148359082654607</v>
      </c>
      <c r="G30" s="96">
        <f>$B30*VLOOKUP($A30,Transpose_Avg_q2er_youth!$A:$M,4,FALSE)</f>
        <v>0.004083348647440816</v>
      </c>
      <c r="H30" s="96">
        <f>$B30*VLOOKUP($A30,Transpose_Avg_q2er_youth!$A:$M,5,FALSE)</f>
        <v>4.143518518518519E-4</v>
      </c>
      <c r="I30" s="96">
        <f>$B30*VLOOKUP($A30,Transpose_Avg_q2er_youth!$A:$M,6,FALSE)</f>
        <v>0.003409674940898346</v>
      </c>
      <c r="J30" s="96">
        <f>$B30*VLOOKUP($A30,Transpose_Avg_q2er_youth!$A:$M,7,FALSE)</f>
        <v>0.0018776223776223796</v>
      </c>
      <c r="K30" s="96">
        <f>$B30*VLOOKUP($A30,Transpose_Avg_q2er_youth!$A:$M,8,FALSE)</f>
        <v>9.322916666666661E-4</v>
      </c>
      <c r="L30" s="96">
        <f>$B30*VLOOKUP($A30,Transpose_Avg_q2er_youth!$A:$M,9,FALSE)</f>
        <v>0</v>
      </c>
      <c r="M30" s="96">
        <f>$B30*VLOOKUP($A30,Transpose_Avg_q2er_youth!$A:$M,10,FALSE)</f>
        <v>0</v>
      </c>
      <c r="N30" s="96">
        <f>$B30*VLOOKUP($A30,Transpose_Avg_q2er_youth!$A:$M,11,FALSE)</f>
        <v>0</v>
      </c>
      <c r="O30" s="96">
        <f>$B30*VLOOKUP($A30,Transpose_Avg_q2er_youth!$A:$M,12,FALSE)</f>
        <v>0</v>
      </c>
      <c r="P30" s="96">
        <f>$B30*VLOOKUP($A30,Transpose_Avg_q2er_youth!$A:$M,13,FALSE)</f>
        <v>0</v>
      </c>
      <c r="Q30" s="96"/>
      <c r="R30" s="96"/>
      <c r="S30" s="96">
        <f>$B30*VLOOKUP($A30,Transpose_Avg_q2er_youth!$O:$AA,2,FALSE)</f>
        <v>0</v>
      </c>
      <c r="T30" s="96">
        <f>$B30*VLOOKUP($A30,Transpose_Avg_q2er_youth!$O:$AA,3,FALSE)</f>
        <v>0</v>
      </c>
      <c r="U30" s="96">
        <f>$B30*VLOOKUP($A30,Transpose_Avg_q2er_youth!$O:$AA,4,FALSE)</f>
        <v>0</v>
      </c>
      <c r="V30" s="96">
        <f>$B30*VLOOKUP($A30,Transpose_Avg_q2er_youth!$O:$AA,5,FALSE)</f>
        <v>0</v>
      </c>
      <c r="W30" s="96">
        <f>$B30*VLOOKUP($A30,Transpose_Avg_q2er_youth!$O:$AA,6,FALSE)</f>
        <v>0</v>
      </c>
      <c r="X30" s="96">
        <f>$B30*VLOOKUP($A30,Transpose_Avg_q2er_youth!$O:$AA,7,FALSE)</f>
        <v>0</v>
      </c>
      <c r="Y30" s="96">
        <f>$B30*VLOOKUP($A30,Transpose_Avg_q2er_youth!$O:$AA,8,FALSE)</f>
        <v>0</v>
      </c>
      <c r="Z30" s="96">
        <f>$B30*VLOOKUP($A30,Transpose_Avg_q2er_youth!$O:$AA,9,FALSE)</f>
        <v>0</v>
      </c>
      <c r="AA30" s="96">
        <f>$B30*VLOOKUP($A30,Transpose_Avg_q2er_youth!$O:$AA,10,FALSE)</f>
        <v>0</v>
      </c>
      <c r="AB30" s="96">
        <f>$B30*VLOOKUP($A30,Transpose_Avg_q2er_youth!$O:$AA,11,FALSE)</f>
        <v>0</v>
      </c>
      <c r="AC30" s="96">
        <f>$B30*VLOOKUP($A30,Transpose_Avg_q2er_youth!$O:$AA,12,FALSE)</f>
        <v>0</v>
      </c>
      <c r="AD30" s="96">
        <f>$B30*VLOOKUP($A30,Transpose_Avg_q2er_youth!$O:$AA,13,FALSE)</f>
        <v>0</v>
      </c>
    </row>
    <row r="31" spans="1:30" ht="15">
      <c r="A31" s="27" t="s">
        <v>312</v>
      </c>
      <c r="B31" s="95">
        <v>-0.0795</v>
      </c>
      <c r="C31" s="27"/>
      <c r="D31" s="93"/>
      <c r="E31" s="96">
        <f>$B31*VLOOKUP($A31,Transpose_Avg_q2er_youth!$A:$M,2,FALSE)</f>
        <v>-0.0010906828472484436</v>
      </c>
      <c r="F31" s="96">
        <f>$B31*VLOOKUP($A31,Transpose_Avg_q2er_youth!$A:$M,3,FALSE)</f>
        <v>-7.951627635977578E-4</v>
      </c>
      <c r="G31" s="96">
        <f>$B31*VLOOKUP($A31,Transpose_Avg_q2er_youth!$A:$M,4,FALSE)</f>
        <v>-0.001826507466298333</v>
      </c>
      <c r="H31" s="96">
        <f>$B31*VLOOKUP($A31,Transpose_Avg_q2er_youth!$A:$M,5,FALSE)</f>
        <v>-8.19843028512386E-4</v>
      </c>
      <c r="I31" s="96">
        <f>$B31*VLOOKUP($A31,Transpose_Avg_q2er_youth!$A:$M,6,FALSE)</f>
        <v>-6.47248554623893E-4</v>
      </c>
      <c r="J31" s="96">
        <f>$B31*VLOOKUP($A31,Transpose_Avg_q2er_youth!$A:$M,7,FALSE)</f>
        <v>-0.0012247815858070622</v>
      </c>
      <c r="K31" s="96">
        <f>$B31*VLOOKUP($A31,Transpose_Avg_q2er_youth!$A:$M,8,FALSE)</f>
        <v>-0.0018576984419089648</v>
      </c>
      <c r="L31" s="96">
        <f>$B31*VLOOKUP($A31,Transpose_Avg_q2er_youth!$A:$M,9,FALSE)</f>
        <v>-0.001660931531703593</v>
      </c>
      <c r="M31" s="96">
        <f>$B31*VLOOKUP($A31,Transpose_Avg_q2er_youth!$A:$M,10,FALSE)</f>
        <v>-0.0017540460837991766</v>
      </c>
      <c r="N31" s="96">
        <f>$B31*VLOOKUP($A31,Transpose_Avg_q2er_youth!$A:$M,11,FALSE)</f>
        <v>-0.0010817193223443258</v>
      </c>
      <c r="O31" s="96">
        <f>$B31*VLOOKUP($A31,Transpose_Avg_q2er_youth!$A:$M,12,FALSE)</f>
        <v>-0.001019333324501012</v>
      </c>
      <c r="P31" s="96">
        <f>$B31*VLOOKUP($A31,Transpose_Avg_q2er_youth!$A:$M,13,FALSE)</f>
        <v>-0.001725639688941258</v>
      </c>
      <c r="Q31" s="96"/>
      <c r="R31" s="96"/>
      <c r="S31" s="96">
        <f>$B31*VLOOKUP($A31,Transpose_Avg_q2er_youth!$O:$AA,2,FALSE)</f>
        <v>-0.0027732558139534915</v>
      </c>
      <c r="T31" s="96">
        <f>$B31*VLOOKUP($A31,Transpose_Avg_q2er_youth!$O:$AA,3,FALSE)</f>
        <v>-0.0018488372093023277</v>
      </c>
      <c r="U31" s="96">
        <f>$B31*VLOOKUP($A31,Transpose_Avg_q2er_youth!$O:$AA,4,FALSE)</f>
        <v>0</v>
      </c>
      <c r="V31" s="96">
        <f>$B31*VLOOKUP($A31,Transpose_Avg_q2er_youth!$O:$AA,5,FALSE)</f>
        <v>0</v>
      </c>
      <c r="W31" s="96">
        <f>$B31*VLOOKUP($A31,Transpose_Avg_q2er_youth!$O:$AA,6,FALSE)</f>
        <v>0</v>
      </c>
      <c r="X31" s="96">
        <f>$B31*VLOOKUP($A31,Transpose_Avg_q2er_youth!$O:$AA,7,FALSE)</f>
        <v>-0.008833333333333325</v>
      </c>
      <c r="Y31" s="96">
        <f>$B31*VLOOKUP($A31,Transpose_Avg_q2er_youth!$O:$AA,8,FALSE)</f>
        <v>0</v>
      </c>
      <c r="Z31" s="96">
        <f>$B31*VLOOKUP($A31,Transpose_Avg_q2er_youth!$O:$AA,9,FALSE)</f>
        <v>-0.0027413793103448314</v>
      </c>
      <c r="AA31" s="96">
        <f>$B31*VLOOKUP($A31,Transpose_Avg_q2er_youth!$O:$AA,10,FALSE)</f>
        <v>-0.01766666666666665</v>
      </c>
      <c r="AB31" s="96">
        <f>$B31*VLOOKUP($A31,Transpose_Avg_q2er_youth!$O:$AA,11,FALSE)</f>
        <v>-0.004184210526315788</v>
      </c>
      <c r="AC31" s="96">
        <f>$B31*VLOOKUP($A31,Transpose_Avg_q2er_youth!$O:$AA,12,FALSE)</f>
        <v>0</v>
      </c>
      <c r="AD31" s="96">
        <f>$B31*VLOOKUP($A31,Transpose_Avg_q2er_youth!$O:$AA,13,FALSE)</f>
        <v>0</v>
      </c>
    </row>
    <row r="32" spans="1:30" ht="15">
      <c r="A32" s="27" t="s">
        <v>314</v>
      </c>
      <c r="B32" s="95">
        <v>0.458</v>
      </c>
      <c r="C32" s="27"/>
      <c r="D32" s="93"/>
      <c r="E32" s="96">
        <f>$B32*VLOOKUP($A32,Transpose_Avg_q2er_youth!$A:$M,2,FALSE)</f>
        <v>0.024614942833333348</v>
      </c>
      <c r="F32" s="96">
        <f>$B32*VLOOKUP($A32,Transpose_Avg_q2er_youth!$A:$M,3,FALSE)</f>
        <v>0.017637828083333352</v>
      </c>
      <c r="G32" s="96">
        <f>$B32*VLOOKUP($A32,Transpose_Avg_q2er_youth!$A:$M,4,FALSE)</f>
        <v>0.01682506891666665</v>
      </c>
      <c r="H32" s="96">
        <f>$B32*VLOOKUP($A32,Transpose_Avg_q2er_youth!$A:$M,5,FALSE)</f>
        <v>0.017738778916666652</v>
      </c>
      <c r="I32" s="96">
        <f>$B32*VLOOKUP($A32,Transpose_Avg_q2er_youth!$A:$M,6,FALSE)</f>
        <v>0.014354502416666652</v>
      </c>
      <c r="J32" s="96">
        <f>$B32*VLOOKUP($A32,Transpose_Avg_q2er_youth!$A:$M,7,FALSE)</f>
        <v>0.01874166533333335</v>
      </c>
      <c r="K32" s="96">
        <f>$B32*VLOOKUP($A32,Transpose_Avg_q2er_youth!$A:$M,8,FALSE)</f>
        <v>0.02018837283333335</v>
      </c>
      <c r="L32" s="96">
        <f>$B32*VLOOKUP($A32,Transpose_Avg_q2er_youth!$A:$M,9,FALSE)</f>
        <v>0.01695666758333335</v>
      </c>
      <c r="M32" s="96">
        <f>$B32*VLOOKUP($A32,Transpose_Avg_q2er_youth!$A:$M,10,FALSE)</f>
        <v>0.016492904416666652</v>
      </c>
      <c r="N32" s="96">
        <f>$B32*VLOOKUP($A32,Transpose_Avg_q2er_youth!$A:$M,11,FALSE)</f>
        <v>0.017113036416666654</v>
      </c>
      <c r="O32" s="96">
        <f>$B32*VLOOKUP($A32,Transpose_Avg_q2er_youth!$A:$M,12,FALSE)</f>
        <v>0.01584055975</v>
      </c>
      <c r="P32" s="96">
        <f>$B32*VLOOKUP($A32,Transpose_Avg_q2er_youth!$A:$M,13,FALSE)</f>
        <v>0.01937502208333335</v>
      </c>
      <c r="Q32" s="96"/>
      <c r="R32" s="96"/>
      <c r="S32" s="96">
        <f>$B32*VLOOKUP($A32,Transpose_Avg_q2er_youth!$O:$AA,2,FALSE)</f>
        <v>0.02047947</v>
      </c>
      <c r="T32" s="96">
        <f>$B32*VLOOKUP($A32,Transpose_Avg_q2er_youth!$O:$AA,3,FALSE)</f>
        <v>0.018277864</v>
      </c>
      <c r="U32" s="96">
        <f>$B32*VLOOKUP($A32,Transpose_Avg_q2er_youth!$O:$AA,4,FALSE)</f>
        <v>0.014425625999999999</v>
      </c>
      <c r="V32" s="96">
        <f>$B32*VLOOKUP($A32,Transpose_Avg_q2er_youth!$O:$AA,5,FALSE)</f>
        <v>0.01467432</v>
      </c>
      <c r="W32" s="96">
        <f>$B32*VLOOKUP($A32,Transpose_Avg_q2er_youth!$O:$AA,6,FALSE)</f>
        <v>0.01285606</v>
      </c>
      <c r="X32" s="96">
        <f>$B32*VLOOKUP($A32,Transpose_Avg_q2er_youth!$O:$AA,7,FALSE)</f>
        <v>0.016517312</v>
      </c>
      <c r="Y32" s="96">
        <f>$B32*VLOOKUP($A32,Transpose_Avg_q2er_youth!$O:$AA,8,FALSE)</f>
        <v>0.016460978</v>
      </c>
      <c r="Z32" s="96">
        <f>$B32*VLOOKUP($A32,Transpose_Avg_q2er_youth!$O:$AA,9,FALSE)</f>
        <v>0.015461622</v>
      </c>
      <c r="AA32" s="96">
        <f>$B32*VLOOKUP($A32,Transpose_Avg_q2er_youth!$O:$AA,10,FALSE)</f>
        <v>0.013723054</v>
      </c>
      <c r="AB32" s="96">
        <f>$B32*VLOOKUP($A32,Transpose_Avg_q2er_youth!$O:$AA,11,FALSE)</f>
        <v>0.014168688000000002</v>
      </c>
      <c r="AC32" s="96">
        <f>$B32*VLOOKUP($A32,Transpose_Avg_q2er_youth!$O:$AA,12,FALSE)</f>
        <v>0.013757862000000001</v>
      </c>
      <c r="AD32" s="96">
        <f>$B32*VLOOKUP($A32,Transpose_Avg_q2er_youth!$O:$AA,13,FALSE)</f>
        <v>0.015666348</v>
      </c>
    </row>
    <row r="33" spans="1:30" ht="15">
      <c r="A33" s="27" t="s">
        <v>315</v>
      </c>
      <c r="B33" s="95">
        <v>0.079</v>
      </c>
      <c r="C33" s="27"/>
      <c r="D33" s="93"/>
      <c r="E33" s="96">
        <f>$B33*VLOOKUP($A33,Transpose_Avg_q2er_youth!$A:$M,2,FALSE)</f>
        <v>6.557954583333331E-4</v>
      </c>
      <c r="F33" s="96">
        <f>$B33*VLOOKUP($A33,Transpose_Avg_q2er_youth!$A:$M,3,FALSE)</f>
        <v>3.3677370833333313E-4</v>
      </c>
      <c r="G33" s="96">
        <f>$B33*VLOOKUP($A33,Transpose_Avg_q2er_youth!$A:$M,4,FALSE)</f>
        <v>5.43569375E-4</v>
      </c>
      <c r="H33" s="96">
        <f>$B33*VLOOKUP($A33,Transpose_Avg_q2er_youth!$A:$M,5,FALSE)</f>
        <v>0.0010541101666666692</v>
      </c>
      <c r="I33" s="96">
        <f>$B33*VLOOKUP($A33,Transpose_Avg_q2er_youth!$A:$M,6,FALSE)</f>
        <v>4.28821875E-4</v>
      </c>
      <c r="J33" s="96">
        <f>$B33*VLOOKUP($A33,Transpose_Avg_q2er_youth!$A:$M,7,FALSE)</f>
        <v>9.477070416666694E-4</v>
      </c>
      <c r="K33" s="96">
        <f>$B33*VLOOKUP($A33,Transpose_Avg_q2er_youth!$A:$M,8,FALSE)</f>
        <v>0.0010970565416666693</v>
      </c>
      <c r="L33" s="96">
        <f>$B33*VLOOKUP($A33,Transpose_Avg_q2er_youth!$A:$M,9,FALSE)</f>
        <v>7.95283125E-4</v>
      </c>
      <c r="M33" s="96">
        <f>$B33*VLOOKUP($A33,Transpose_Avg_q2er_youth!$A:$M,10,FALSE)</f>
        <v>7.996017916666693E-4</v>
      </c>
      <c r="N33" s="96">
        <f>$B33*VLOOKUP($A33,Transpose_Avg_q2er_youth!$A:$M,11,FALSE)</f>
        <v>4.1014166666666695E-4</v>
      </c>
      <c r="O33" s="96">
        <f>$B33*VLOOKUP($A33,Transpose_Avg_q2er_youth!$A:$M,12,FALSE)</f>
        <v>0.0012618538333333308</v>
      </c>
      <c r="P33" s="96">
        <f>$B33*VLOOKUP($A33,Transpose_Avg_q2er_youth!$A:$M,13,FALSE)</f>
        <v>8.710408333333307E-5</v>
      </c>
      <c r="Q33" s="96"/>
      <c r="R33" s="96"/>
      <c r="S33" s="96">
        <f>$B33*VLOOKUP($A33,Transpose_Avg_q2er_youth!$O:$AA,2,FALSE)</f>
        <v>7.237190000000001E-4</v>
      </c>
      <c r="T33" s="96">
        <f>$B33*VLOOKUP($A33,Transpose_Avg_q2er_youth!$O:$AA,3,FALSE)</f>
        <v>3.9263E-4</v>
      </c>
      <c r="U33" s="96">
        <f>$B33*VLOOKUP($A33,Transpose_Avg_q2er_youth!$O:$AA,4,FALSE)</f>
        <v>5.84916E-4</v>
      </c>
      <c r="V33" s="96">
        <f>$B33*VLOOKUP($A33,Transpose_Avg_q2er_youth!$O:$AA,5,FALSE)</f>
        <v>0.001047303</v>
      </c>
      <c r="W33" s="96">
        <f>$B33*VLOOKUP($A33,Transpose_Avg_q2er_youth!$O:$AA,6,FALSE)</f>
        <v>4.16251E-4</v>
      </c>
      <c r="X33" s="96">
        <f>$B33*VLOOKUP($A33,Transpose_Avg_q2er_youth!$O:$AA,7,FALSE)</f>
        <v>0.001107185</v>
      </c>
      <c r="Y33" s="96">
        <f>$B33*VLOOKUP($A33,Transpose_Avg_q2er_youth!$O:$AA,8,FALSE)</f>
        <v>0.0011626429999999999</v>
      </c>
      <c r="Z33" s="96">
        <f>$B33*VLOOKUP($A33,Transpose_Avg_q2er_youth!$O:$AA,9,FALSE)</f>
        <v>7.16609E-4</v>
      </c>
      <c r="AA33" s="96">
        <f>$B33*VLOOKUP($A33,Transpose_Avg_q2er_youth!$O:$AA,10,FALSE)</f>
        <v>7.92686E-4</v>
      </c>
      <c r="AB33" s="96">
        <f>$B33*VLOOKUP($A33,Transpose_Avg_q2er_youth!$O:$AA,11,FALSE)</f>
        <v>3.9002300000000003E-4</v>
      </c>
      <c r="AC33" s="96">
        <f>$B33*VLOOKUP($A33,Transpose_Avg_q2er_youth!$O:$AA,12,FALSE)</f>
        <v>0.001282091</v>
      </c>
      <c r="AD33" s="96">
        <f>$B33*VLOOKUP($A33,Transpose_Avg_q2er_youth!$O:$AA,13,FALSE)</f>
        <v>8.8559E-5</v>
      </c>
    </row>
    <row r="34" spans="1:30" ht="15">
      <c r="A34" s="27" t="s">
        <v>320</v>
      </c>
      <c r="B34" s="95">
        <v>0.412</v>
      </c>
      <c r="C34" s="27"/>
      <c r="D34" s="93"/>
      <c r="E34" s="96">
        <f>$B34*VLOOKUP($A34,Transpose_Avg_q2er_youth!$A:$M,2,FALSE)</f>
        <v>0.024856972833333317</v>
      </c>
      <c r="F34" s="96">
        <f>$B34*VLOOKUP($A34,Transpose_Avg_q2er_youth!$A:$M,3,FALSE)</f>
        <v>0.015387873833333319</v>
      </c>
      <c r="G34" s="96">
        <f>$B34*VLOOKUP($A34,Transpose_Avg_q2er_youth!$A:$M,4,FALSE)</f>
        <v>0.01869987316666668</v>
      </c>
      <c r="H34" s="96">
        <f>$B34*VLOOKUP($A34,Transpose_Avg_q2er_youth!$A:$M,5,FALSE)</f>
        <v>0.0162421215</v>
      </c>
      <c r="I34" s="96">
        <f>$B34*VLOOKUP($A34,Transpose_Avg_q2er_youth!$A:$M,6,FALSE)</f>
        <v>0.02316842516666668</v>
      </c>
      <c r="J34" s="96">
        <f>$B34*VLOOKUP($A34,Transpose_Avg_q2er_youth!$A:$M,7,FALSE)</f>
        <v>0.01584267033333332</v>
      </c>
      <c r="K34" s="96">
        <f>$B34*VLOOKUP($A34,Transpose_Avg_q2er_youth!$A:$M,8,FALSE)</f>
        <v>0.01905182416666668</v>
      </c>
      <c r="L34" s="96">
        <f>$B34*VLOOKUP($A34,Transpose_Avg_q2er_youth!$A:$M,9,FALSE)</f>
        <v>0.021408927666666678</v>
      </c>
      <c r="M34" s="96">
        <f>$B34*VLOOKUP($A34,Transpose_Avg_q2er_youth!$A:$M,10,FALSE)</f>
        <v>0.0152189195</v>
      </c>
      <c r="N34" s="96">
        <f>$B34*VLOOKUP($A34,Transpose_Avg_q2er_youth!$A:$M,11,FALSE)</f>
        <v>0.02019455766666668</v>
      </c>
      <c r="O34" s="96">
        <f>$B34*VLOOKUP($A34,Transpose_Avg_q2er_youth!$A:$M,12,FALSE)</f>
        <v>0.02202243</v>
      </c>
      <c r="P34" s="96">
        <f>$B34*VLOOKUP($A34,Transpose_Avg_q2er_youth!$A:$M,13,FALSE)</f>
        <v>0.0205060125</v>
      </c>
      <c r="Q34" s="96"/>
      <c r="R34" s="96"/>
      <c r="S34" s="96">
        <f>$B34*VLOOKUP($A34,Transpose_Avg_q2er_youth!$O:$AA,2,FALSE)</f>
        <v>0.026320619999999996</v>
      </c>
      <c r="T34" s="96">
        <f>$B34*VLOOKUP($A34,Transpose_Avg_q2er_youth!$O:$AA,3,FALSE)</f>
        <v>0.017204296</v>
      </c>
      <c r="U34" s="96">
        <f>$B34*VLOOKUP($A34,Transpose_Avg_q2er_youth!$O:$AA,4,FALSE)</f>
        <v>0.020063987999999998</v>
      </c>
      <c r="V34" s="96">
        <f>$B34*VLOOKUP($A34,Transpose_Avg_q2er_youth!$O:$AA,5,FALSE)</f>
        <v>0.019436923999999998</v>
      </c>
      <c r="W34" s="96">
        <f>$B34*VLOOKUP($A34,Transpose_Avg_q2er_youth!$O:$AA,6,FALSE)</f>
        <v>0.023623256</v>
      </c>
      <c r="X34" s="96">
        <f>$B34*VLOOKUP($A34,Transpose_Avg_q2er_youth!$O:$AA,7,FALSE)</f>
        <v>0.017493932</v>
      </c>
      <c r="Y34" s="96">
        <f>$B34*VLOOKUP($A34,Transpose_Avg_q2er_youth!$O:$AA,8,FALSE)</f>
        <v>0.0221038</v>
      </c>
      <c r="Z34" s="96">
        <f>$B34*VLOOKUP($A34,Transpose_Avg_q2er_youth!$O:$AA,9,FALSE)</f>
        <v>0.023003608</v>
      </c>
      <c r="AA34" s="96">
        <f>$B34*VLOOKUP($A34,Transpose_Avg_q2er_youth!$O:$AA,10,FALSE)</f>
        <v>0.016889528</v>
      </c>
      <c r="AB34" s="96">
        <f>$B34*VLOOKUP($A34,Transpose_Avg_q2er_youth!$O:$AA,11,FALSE)</f>
        <v>0.02256936</v>
      </c>
      <c r="AC34" s="96">
        <f>$B34*VLOOKUP($A34,Transpose_Avg_q2er_youth!$O:$AA,12,FALSE)</f>
        <v>0.022432987999999997</v>
      </c>
      <c r="AD34" s="96">
        <f>$B34*VLOOKUP($A34,Transpose_Avg_q2er_youth!$O:$AA,13,FALSE)</f>
        <v>0.023491828</v>
      </c>
    </row>
    <row r="35" spans="1:30" ht="15">
      <c r="A35" s="27" t="s">
        <v>321</v>
      </c>
      <c r="B35" s="95">
        <v>-0.225</v>
      </c>
      <c r="C35" s="27"/>
      <c r="D35" s="93"/>
      <c r="E35" s="96">
        <f>$B35*VLOOKUP($A35,Transpose_Avg_q2er_youth!$A:$M,2,FALSE)</f>
        <v>-0.032292290625000074</v>
      </c>
      <c r="F35" s="96">
        <f>$B35*VLOOKUP($A35,Transpose_Avg_q2er_youth!$A:$M,3,FALSE)</f>
        <v>-0.07543270312499993</v>
      </c>
      <c r="G35" s="96">
        <f>$B35*VLOOKUP($A35,Transpose_Avg_q2er_youth!$A:$M,4,FALSE)</f>
        <v>-0.053710396875</v>
      </c>
      <c r="H35" s="96">
        <f>$B35*VLOOKUP($A35,Transpose_Avg_q2er_youth!$A:$M,5,FALSE)</f>
        <v>-0.05809349062500008</v>
      </c>
      <c r="I35" s="96">
        <f>$B35*VLOOKUP($A35,Transpose_Avg_q2er_youth!$A:$M,6,FALSE)</f>
        <v>-0.019973925</v>
      </c>
      <c r="J35" s="96">
        <f>$B35*VLOOKUP($A35,Transpose_Avg_q2er_youth!$A:$M,7,FALSE)</f>
        <v>-0.039223593749999924</v>
      </c>
      <c r="K35" s="96">
        <f>$B35*VLOOKUP($A35,Transpose_Avg_q2er_youth!$A:$M,8,FALSE)</f>
        <v>-0.035153109375000074</v>
      </c>
      <c r="L35" s="96">
        <f>$B35*VLOOKUP($A35,Transpose_Avg_q2er_youth!$A:$M,9,FALSE)</f>
        <v>-0.03341015624999993</v>
      </c>
      <c r="M35" s="96">
        <f>$B35*VLOOKUP($A35,Transpose_Avg_q2er_youth!$A:$M,10,FALSE)</f>
        <v>-0.06647167500000008</v>
      </c>
      <c r="N35" s="96">
        <f>$B35*VLOOKUP($A35,Transpose_Avg_q2er_youth!$A:$M,11,FALSE)</f>
        <v>-0.040460653125</v>
      </c>
      <c r="O35" s="96">
        <f>$B35*VLOOKUP($A35,Transpose_Avg_q2er_youth!$A:$M,12,FALSE)</f>
        <v>-0.046623375</v>
      </c>
      <c r="P35" s="96">
        <f>$B35*VLOOKUP($A35,Transpose_Avg_q2er_youth!$A:$M,13,FALSE)</f>
        <v>-0.020125246875000006</v>
      </c>
      <c r="Q35" s="96"/>
      <c r="R35" s="96"/>
      <c r="S35" s="96">
        <f>$B35*VLOOKUP($A35,Transpose_Avg_q2er_youth!$O:$AA,2,FALSE)</f>
        <v>-0.031867875000000004</v>
      </c>
      <c r="T35" s="96">
        <f>$B35*VLOOKUP($A35,Transpose_Avg_q2er_youth!$O:$AA,3,FALSE)</f>
        <v>-0.07141410000000001</v>
      </c>
      <c r="U35" s="96">
        <f>$B35*VLOOKUP($A35,Transpose_Avg_q2er_youth!$O:$AA,4,FALSE)</f>
        <v>-0.05211945</v>
      </c>
      <c r="V35" s="96">
        <f>$B35*VLOOKUP($A35,Transpose_Avg_q2er_youth!$O:$AA,5,FALSE)</f>
        <v>-0.056135025</v>
      </c>
      <c r="W35" s="96">
        <f>$B35*VLOOKUP($A35,Transpose_Avg_q2er_youth!$O:$AA,6,FALSE)</f>
        <v>-0.019498275</v>
      </c>
      <c r="X35" s="96">
        <f>$B35*VLOOKUP($A35,Transpose_Avg_q2er_youth!$O:$AA,7,FALSE)</f>
        <v>-0.03895875</v>
      </c>
      <c r="Y35" s="96">
        <f>$B35*VLOOKUP($A35,Transpose_Avg_q2er_youth!$O:$AA,8,FALSE)</f>
        <v>-0.035048025</v>
      </c>
      <c r="Z35" s="96">
        <f>$B35*VLOOKUP($A35,Transpose_Avg_q2er_youth!$O:$AA,9,FALSE)</f>
        <v>-0.033923024999999996</v>
      </c>
      <c r="AA35" s="96">
        <f>$B35*VLOOKUP($A35,Transpose_Avg_q2er_youth!$O:$AA,10,FALSE)</f>
        <v>-0.065678175</v>
      </c>
      <c r="AB35" s="96">
        <f>$B35*VLOOKUP($A35,Transpose_Avg_q2er_youth!$O:$AA,11,FALSE)</f>
        <v>-0.037105425000000004</v>
      </c>
      <c r="AC35" s="96">
        <f>$B35*VLOOKUP($A35,Transpose_Avg_q2er_youth!$O:$AA,12,FALSE)</f>
        <v>-0.046976625</v>
      </c>
      <c r="AD35" s="96">
        <f>$B35*VLOOKUP($A35,Transpose_Avg_q2er_youth!$O:$AA,13,FALSE)</f>
        <v>-0.020417400000000002</v>
      </c>
    </row>
    <row r="36" spans="1:30" ht="15">
      <c r="A36" s="27" t="s">
        <v>311</v>
      </c>
      <c r="B36" s="95">
        <v>-2.152</v>
      </c>
      <c r="C36" s="27"/>
      <c r="D36" s="93"/>
      <c r="E36" s="96">
        <f>$B36*VLOOKUP($A36,Transpose_Avg_q2er_youth!$A:$M,2,FALSE)</f>
        <v>-0.45642117700000007</v>
      </c>
      <c r="F36" s="96">
        <f>$B36*VLOOKUP($A36,Transpose_Avg_q2er_youth!$A:$M,3,FALSE)</f>
        <v>-0.36245508333333265</v>
      </c>
      <c r="G36" s="96">
        <f>$B36*VLOOKUP($A36,Transpose_Avg_q2er_youth!$A:$M,4,FALSE)</f>
        <v>-0.4248681046666674</v>
      </c>
      <c r="H36" s="96">
        <f>$B36*VLOOKUP($A36,Transpose_Avg_q2er_youth!$A:$M,5,FALSE)</f>
        <v>-0.3587081823333326</v>
      </c>
      <c r="I36" s="96">
        <f>$B36*VLOOKUP($A36,Transpose_Avg_q2er_youth!$A:$M,6,FALSE)</f>
        <v>-0.5733196103333327</v>
      </c>
      <c r="J36" s="96">
        <f>$B36*VLOOKUP($A36,Transpose_Avg_q2er_youth!$A:$M,7,FALSE)</f>
        <v>-0.40098153233333267</v>
      </c>
      <c r="K36" s="96">
        <f>$B36*VLOOKUP($A36,Transpose_Avg_q2er_youth!$A:$M,8,FALSE)</f>
        <v>-0.44259646</v>
      </c>
      <c r="L36" s="96">
        <f>$B36*VLOOKUP($A36,Transpose_Avg_q2er_youth!$A:$M,9,FALSE)</f>
        <v>-0.34227443433333266</v>
      </c>
      <c r="M36" s="96">
        <f>$B36*VLOOKUP($A36,Transpose_Avg_q2er_youth!$A:$M,10,FALSE)</f>
        <v>-0.40847712766666744</v>
      </c>
      <c r="N36" s="96">
        <f>$B36*VLOOKUP($A36,Transpose_Avg_q2er_youth!$A:$M,11,FALSE)</f>
        <v>-0.5175750990000001</v>
      </c>
      <c r="O36" s="96">
        <f>$B36*VLOOKUP($A36,Transpose_Avg_q2er_youth!$A:$M,12,FALSE)</f>
        <v>-0.430552792</v>
      </c>
      <c r="P36" s="96">
        <f>$B36*VLOOKUP($A36,Transpose_Avg_q2er_youth!$A:$M,13,FALSE)</f>
        <v>-0.42625291666666737</v>
      </c>
      <c r="Q36" s="96"/>
      <c r="R36" s="96"/>
      <c r="S36" s="96">
        <f>$B36*VLOOKUP($A36,Transpose_Avg_q2er_youth!$O:$AA,2,FALSE)</f>
        <v>-0.451700496</v>
      </c>
      <c r="T36" s="96">
        <f>$B36*VLOOKUP($A36,Transpose_Avg_q2er_youth!$O:$AA,3,FALSE)</f>
        <v>-0.371105944</v>
      </c>
      <c r="U36" s="96">
        <f>$B36*VLOOKUP($A36,Transpose_Avg_q2er_youth!$O:$AA,4,FALSE)</f>
        <v>-0.43318899200000005</v>
      </c>
      <c r="V36" s="96">
        <f>$B36*VLOOKUP($A36,Transpose_Avg_q2er_youth!$O:$AA,5,FALSE)</f>
        <v>-0.35622271200000005</v>
      </c>
      <c r="W36" s="96">
        <f>$B36*VLOOKUP($A36,Transpose_Avg_q2er_youth!$O:$AA,6,FALSE)</f>
        <v>-0.5771190560000001</v>
      </c>
      <c r="X36" s="96">
        <f>$B36*VLOOKUP($A36,Transpose_Avg_q2er_youth!$O:$AA,7,FALSE)</f>
        <v>-0.39965868</v>
      </c>
      <c r="Y36" s="96">
        <f>$B36*VLOOKUP($A36,Transpose_Avg_q2er_youth!$O:$AA,8,FALSE)</f>
        <v>-0.439625624</v>
      </c>
      <c r="Z36" s="96">
        <f>$B36*VLOOKUP($A36,Transpose_Avg_q2er_youth!$O:$AA,9,FALSE)</f>
        <v>-0.33373431200000003</v>
      </c>
      <c r="AA36" s="96">
        <f>$B36*VLOOKUP($A36,Transpose_Avg_q2er_youth!$O:$AA,10,FALSE)</f>
        <v>-0.41354123200000004</v>
      </c>
      <c r="AB36" s="96">
        <f>$B36*VLOOKUP($A36,Transpose_Avg_q2er_youth!$O:$AA,11,FALSE)</f>
        <v>-0.539971232</v>
      </c>
      <c r="AC36" s="96">
        <f>$B36*VLOOKUP($A36,Transpose_Avg_q2er_youth!$O:$AA,12,FALSE)</f>
        <v>-0.418525264</v>
      </c>
      <c r="AD36" s="96">
        <f>$B36*VLOOKUP($A36,Transpose_Avg_q2er_youth!$O:$AA,13,FALSE)</f>
        <v>-0.41052628</v>
      </c>
    </row>
    <row r="37" spans="1:30" ht="15">
      <c r="A37" s="27" t="s">
        <v>340</v>
      </c>
      <c r="B37" s="95">
        <v>-0.123</v>
      </c>
      <c r="C37" s="27"/>
      <c r="D37" s="93"/>
      <c r="E37" s="96">
        <f>$B37*VLOOKUP($A37,Transpose_Avg_q2er_youth!$A:$M,2,FALSE)</f>
        <v>-0.0040204600000000035</v>
      </c>
      <c r="F37" s="96">
        <f>$B37*VLOOKUP($A37,Transpose_Avg_q2er_youth!$A:$M,3,FALSE)</f>
        <v>-0.003712575625000004</v>
      </c>
      <c r="G37" s="96">
        <f>$B37*VLOOKUP($A37,Transpose_Avg_q2er_youth!$A:$M,4,FALSE)</f>
        <v>-0.0052886925</v>
      </c>
      <c r="H37" s="96">
        <f>$B37*VLOOKUP($A37,Transpose_Avg_q2er_youth!$A:$M,5,FALSE)</f>
        <v>-0.0039384805000000035</v>
      </c>
      <c r="I37" s="96">
        <f>$B37*VLOOKUP($A37,Transpose_Avg_q2er_youth!$A:$M,6,FALSE)</f>
        <v>-0.008093082250000005</v>
      </c>
      <c r="J37" s="96">
        <f>$B37*VLOOKUP($A37,Transpose_Avg_q2er_youth!$A:$M,7,FALSE)</f>
        <v>-0.00463085775</v>
      </c>
      <c r="K37" s="96">
        <f>$B37*VLOOKUP($A37,Transpose_Avg_q2er_youth!$A:$M,8,FALSE)</f>
        <v>-0.004500236875000004</v>
      </c>
      <c r="L37" s="96">
        <f>$B37*VLOOKUP($A37,Transpose_Avg_q2er_youth!$A:$M,9,FALSE)</f>
        <v>-0.004115293000000003</v>
      </c>
      <c r="M37" s="96">
        <f>$B37*VLOOKUP($A37,Transpose_Avg_q2er_youth!$A:$M,10,FALSE)</f>
        <v>-0.003205420999999996</v>
      </c>
      <c r="N37" s="96">
        <f>$B37*VLOOKUP($A37,Transpose_Avg_q2er_youth!$A:$M,11,FALSE)</f>
        <v>-0.004952718</v>
      </c>
      <c r="O37" s="96">
        <f>$B37*VLOOKUP($A37,Transpose_Avg_q2er_youth!$A:$M,12,FALSE)</f>
        <v>-0.00382539225</v>
      </c>
      <c r="P37" s="96">
        <f>$B37*VLOOKUP($A37,Transpose_Avg_q2er_youth!$A:$M,13,FALSE)</f>
        <v>-0.007594660624999996</v>
      </c>
      <c r="Q37" s="96"/>
      <c r="R37" s="96"/>
      <c r="S37" s="96">
        <f>$B37*VLOOKUP($A37,Transpose_Avg_q2er_youth!$O:$AA,2,FALSE)</f>
        <v>-0.0040570319999999995</v>
      </c>
      <c r="T37" s="96">
        <f>$B37*VLOOKUP($A37,Transpose_Avg_q2er_youth!$O:$AA,3,FALSE)</f>
        <v>-0.0037872929999999997</v>
      </c>
      <c r="U37" s="96">
        <f>$B37*VLOOKUP($A37,Transpose_Avg_q2er_youth!$O:$AA,4,FALSE)</f>
        <v>-0.005124426</v>
      </c>
      <c r="V37" s="96">
        <f>$B37*VLOOKUP($A37,Transpose_Avg_q2er_youth!$O:$AA,5,FALSE)</f>
        <v>-0.003875607</v>
      </c>
      <c r="W37" s="96">
        <f>$B37*VLOOKUP($A37,Transpose_Avg_q2er_youth!$O:$AA,6,FALSE)</f>
        <v>-0.007816035</v>
      </c>
      <c r="X37" s="96">
        <f>$B37*VLOOKUP($A37,Transpose_Avg_q2er_youth!$O:$AA,7,FALSE)</f>
        <v>-0.0043994640000000005</v>
      </c>
      <c r="Y37" s="96">
        <f>$B37*VLOOKUP($A37,Transpose_Avg_q2er_youth!$O:$AA,8,FALSE)</f>
        <v>-0.004417791</v>
      </c>
      <c r="Z37" s="96">
        <f>$B37*VLOOKUP($A37,Transpose_Avg_q2er_youth!$O:$AA,9,FALSE)</f>
        <v>-0.003986553</v>
      </c>
      <c r="AA37" s="96">
        <f>$B37*VLOOKUP($A37,Transpose_Avg_q2er_youth!$O:$AA,10,FALSE)</f>
        <v>-0.003245601</v>
      </c>
      <c r="AB37" s="96">
        <f>$B37*VLOOKUP($A37,Transpose_Avg_q2er_youth!$O:$AA,11,FALSE)</f>
        <v>-0.005060097</v>
      </c>
      <c r="AC37" s="96">
        <f>$B37*VLOOKUP($A37,Transpose_Avg_q2er_youth!$O:$AA,12,FALSE)</f>
        <v>-0.003953343000000001</v>
      </c>
      <c r="AD37" s="96">
        <f>$B37*VLOOKUP($A37,Transpose_Avg_q2er_youth!$O:$AA,13,FALSE)</f>
        <v>-0.007177419</v>
      </c>
    </row>
    <row r="38" spans="1:30" ht="15">
      <c r="A38" s="27" t="s">
        <v>292</v>
      </c>
      <c r="B38" s="95">
        <v>0.228</v>
      </c>
      <c r="C38" s="27"/>
      <c r="D38" s="93"/>
      <c r="E38" s="96">
        <f>$B38*VLOOKUP($A38,Transpose_Avg_q2er_youth!$A:$M,2,FALSE)</f>
        <v>0.01994228600000001</v>
      </c>
      <c r="F38" s="96">
        <f>$B38*VLOOKUP($A38,Transpose_Avg_q2er_youth!$A:$M,3,FALSE)</f>
        <v>0.01823300799999999</v>
      </c>
      <c r="G38" s="96">
        <f>$B38*VLOOKUP($A38,Transpose_Avg_q2er_youth!$A:$M,4,FALSE)</f>
        <v>0.01846541600000001</v>
      </c>
      <c r="H38" s="96">
        <f>$B38*VLOOKUP($A38,Transpose_Avg_q2er_youth!$A:$M,5,FALSE)</f>
        <v>0.014556204</v>
      </c>
      <c r="I38" s="96">
        <f>$B38*VLOOKUP($A38,Transpose_Avg_q2er_youth!$A:$M,6,FALSE)</f>
        <v>0.029852068500000002</v>
      </c>
      <c r="J38" s="96">
        <f>$B38*VLOOKUP($A38,Transpose_Avg_q2er_youth!$A:$M,7,FALSE)</f>
        <v>0.017388011499999995</v>
      </c>
      <c r="K38" s="96">
        <f>$B38*VLOOKUP($A38,Transpose_Avg_q2er_youth!$A:$M,8,FALSE)</f>
        <v>0.013310279000000008</v>
      </c>
      <c r="L38" s="96">
        <f>$B38*VLOOKUP($A38,Transpose_Avg_q2er_youth!$A:$M,9,FALSE)</f>
        <v>0.0167192115</v>
      </c>
      <c r="M38" s="96">
        <f>$B38*VLOOKUP($A38,Transpose_Avg_q2er_youth!$A:$M,10,FALSE)</f>
        <v>0.02032202000000001</v>
      </c>
      <c r="N38" s="96">
        <f>$B38*VLOOKUP($A38,Transpose_Avg_q2er_youth!$A:$M,11,FALSE)</f>
        <v>0.01736548700000001</v>
      </c>
      <c r="O38" s="96">
        <f>$B38*VLOOKUP($A38,Transpose_Avg_q2er_youth!$A:$M,12,FALSE)</f>
        <v>0.0230860545</v>
      </c>
      <c r="P38" s="96">
        <f>$B38*VLOOKUP($A38,Transpose_Avg_q2er_youth!$A:$M,13,FALSE)</f>
        <v>0.039725427999999924</v>
      </c>
      <c r="Q38" s="96"/>
      <c r="R38" s="96"/>
      <c r="S38" s="96">
        <f>$B38*VLOOKUP($A38,Transpose_Avg_q2er_youth!$O:$AA,2,FALSE)</f>
        <v>0.021893244</v>
      </c>
      <c r="T38" s="96">
        <f>$B38*VLOOKUP($A38,Transpose_Avg_q2er_youth!$O:$AA,3,FALSE)</f>
        <v>0.0172881</v>
      </c>
      <c r="U38" s="96">
        <f>$B38*VLOOKUP($A38,Transpose_Avg_q2er_youth!$O:$AA,4,FALSE)</f>
        <v>0.019016340000000003</v>
      </c>
      <c r="V38" s="96">
        <f>$B38*VLOOKUP($A38,Transpose_Avg_q2er_youth!$O:$AA,5,FALSE)</f>
        <v>0.01516998</v>
      </c>
      <c r="W38" s="96">
        <f>$B38*VLOOKUP($A38,Transpose_Avg_q2er_youth!$O:$AA,6,FALSE)</f>
        <v>0.028712495999999997</v>
      </c>
      <c r="X38" s="96">
        <f>$B38*VLOOKUP($A38,Transpose_Avg_q2er_youth!$O:$AA,7,FALSE)</f>
        <v>0.017196216</v>
      </c>
      <c r="Y38" s="96">
        <f>$B38*VLOOKUP($A38,Transpose_Avg_q2er_youth!$O:$AA,8,FALSE)</f>
        <v>0.012503292000000001</v>
      </c>
      <c r="Z38" s="96">
        <f>$B38*VLOOKUP($A38,Transpose_Avg_q2er_youth!$O:$AA,9,FALSE)</f>
        <v>0.017005608000000002</v>
      </c>
      <c r="AA38" s="96">
        <f>$B38*VLOOKUP($A38,Transpose_Avg_q2er_youth!$O:$AA,10,FALSE)</f>
        <v>0.01851702</v>
      </c>
      <c r="AB38" s="96">
        <f>$B38*VLOOKUP($A38,Transpose_Avg_q2er_youth!$O:$AA,11,FALSE)</f>
        <v>0.017391156</v>
      </c>
      <c r="AC38" s="96">
        <f>$B38*VLOOKUP($A38,Transpose_Avg_q2er_youth!$O:$AA,12,FALSE)</f>
        <v>0.022705152000000003</v>
      </c>
      <c r="AD38" s="96">
        <f>$B38*VLOOKUP($A38,Transpose_Avg_q2er_youth!$O:$AA,13,FALSE)</f>
        <v>0.04018386</v>
      </c>
    </row>
    <row r="39" spans="1:30" ht="15">
      <c r="A39" s="27" t="s">
        <v>263</v>
      </c>
      <c r="B39" s="95">
        <v>-9.981</v>
      </c>
      <c r="C39" s="27"/>
      <c r="D39" s="93"/>
      <c r="E39" s="96">
        <f>$B39*VLOOKUP($A39,Transpose_Avg_q2er_youth!$A:$M,2,FALSE)</f>
        <v>-2.3995567466249965</v>
      </c>
      <c r="F39" s="96">
        <f>$B39*VLOOKUP($A39,Transpose_Avg_q2er_youth!$A:$M,3,FALSE)</f>
        <v>-2.0423687790000034</v>
      </c>
      <c r="G39" s="96">
        <f>$B39*VLOOKUP($A39,Transpose_Avg_q2er_youth!$A:$M,4,FALSE)</f>
        <v>-2.2487359350000036</v>
      </c>
      <c r="H39" s="96">
        <f>$B39*VLOOKUP($A39,Transpose_Avg_q2er_youth!$A:$M,5,FALSE)</f>
        <v>-2.4558055038750033</v>
      </c>
      <c r="I39" s="96">
        <f>$B39*VLOOKUP($A39,Transpose_Avg_q2er_youth!$A:$M,6,FALSE)</f>
        <v>-1.9185291056249998</v>
      </c>
      <c r="J39" s="96">
        <f>$B39*VLOOKUP($A39,Transpose_Avg_q2er_youth!$A:$M,7,FALSE)</f>
        <v>-2.96323663275</v>
      </c>
      <c r="K39" s="96">
        <f>$B39*VLOOKUP($A39,Transpose_Avg_q2er_youth!$A:$M,8,FALSE)</f>
        <v>-2.6624217690000003</v>
      </c>
      <c r="L39" s="96">
        <f>$B39*VLOOKUP($A39,Transpose_Avg_q2er_youth!$A:$M,9,FALSE)</f>
        <v>-2.843992794000003</v>
      </c>
      <c r="M39" s="96">
        <f>$B39*VLOOKUP($A39,Transpose_Avg_q2er_youth!$A:$M,10,FALSE)</f>
        <v>-1.8518456287499965</v>
      </c>
      <c r="N39" s="96">
        <f>$B39*VLOOKUP($A39,Transpose_Avg_q2er_youth!$A:$M,11,FALSE)</f>
        <v>-2.126585545875</v>
      </c>
      <c r="O39" s="96">
        <f>$B39*VLOOKUP($A39,Transpose_Avg_q2er_youth!$A:$M,12,FALSE)</f>
        <v>-2.248777938375</v>
      </c>
      <c r="P39" s="96">
        <f>$B39*VLOOKUP($A39,Transpose_Avg_q2er_youth!$A:$M,13,FALSE)</f>
        <v>-2.3905609545000033</v>
      </c>
      <c r="Q39" s="96"/>
      <c r="R39" s="96"/>
      <c r="S39" s="96">
        <f>$B39*VLOOKUP($A39,Transpose_Avg_q2er_youth!$O:$AA,2,FALSE)</f>
        <v>-2.26758339</v>
      </c>
      <c r="T39" s="96">
        <f>$B39*VLOOKUP($A39,Transpose_Avg_q2er_youth!$O:$AA,3,FALSE)</f>
        <v>-2.023837389</v>
      </c>
      <c r="U39" s="96">
        <f>$B39*VLOOKUP($A39,Transpose_Avg_q2er_youth!$O:$AA,4,FALSE)</f>
        <v>-2.189711628</v>
      </c>
      <c r="V39" s="96">
        <f>$B39*VLOOKUP($A39,Transpose_Avg_q2er_youth!$O:$AA,5,FALSE)</f>
        <v>-2.404991817</v>
      </c>
      <c r="W39" s="96">
        <f>$B39*VLOOKUP($A39,Transpose_Avg_q2er_youth!$O:$AA,6,FALSE)</f>
        <v>-1.936134342</v>
      </c>
      <c r="X39" s="96">
        <f>$B39*VLOOKUP($A39,Transpose_Avg_q2er_youth!$O:$AA,7,FALSE)</f>
        <v>-2.8861059599999996</v>
      </c>
      <c r="Y39" s="96">
        <f>$B39*VLOOKUP($A39,Transpose_Avg_q2er_youth!$O:$AA,8,FALSE)</f>
        <v>-2.5805975309999996</v>
      </c>
      <c r="Z39" s="96">
        <f>$B39*VLOOKUP($A39,Transpose_Avg_q2er_youth!$O:$AA,9,FALSE)</f>
        <v>-2.818664343</v>
      </c>
      <c r="AA39" s="96">
        <f>$B39*VLOOKUP($A39,Transpose_Avg_q2er_youth!$O:$AA,10,FALSE)</f>
        <v>-1.862793954</v>
      </c>
      <c r="AB39" s="96">
        <f>$B39*VLOOKUP($A39,Transpose_Avg_q2er_youth!$O:$AA,11,FALSE)</f>
        <v>-2.135015748</v>
      </c>
      <c r="AC39" s="96">
        <f>$B39*VLOOKUP($A39,Transpose_Avg_q2er_youth!$O:$AA,12,FALSE)</f>
        <v>-2.182764852</v>
      </c>
      <c r="AD39" s="96">
        <f>$B39*VLOOKUP($A39,Transpose_Avg_q2er_youth!$O:$AA,13,FALSE)</f>
        <v>-2.415631563</v>
      </c>
    </row>
    <row r="40" spans="1:30" ht="15">
      <c r="A40" s="27" t="s">
        <v>267</v>
      </c>
      <c r="B40" s="95">
        <v>-0.914</v>
      </c>
      <c r="C40" s="27"/>
      <c r="D40" s="93"/>
      <c r="E40" s="96">
        <f>$B40*VLOOKUP($A40,Transpose_Avg_q2er_youth!$A:$M,2,FALSE)</f>
        <v>-0.11189012816666637</v>
      </c>
      <c r="F40" s="96">
        <f>$B40*VLOOKUP($A40,Transpose_Avg_q2er_youth!$A:$M,3,FALSE)</f>
        <v>-0.07132756983333335</v>
      </c>
      <c r="G40" s="96">
        <f>$B40*VLOOKUP($A40,Transpose_Avg_q2er_youth!$A:$M,4,FALSE)</f>
        <v>-0.08282885075</v>
      </c>
      <c r="H40" s="96">
        <f>$B40*VLOOKUP($A40,Transpose_Avg_q2er_youth!$A:$M,5,FALSE)</f>
        <v>-0.0902750945</v>
      </c>
      <c r="I40" s="96">
        <f>$B40*VLOOKUP($A40,Transpose_Avg_q2er_youth!$A:$M,6,FALSE)</f>
        <v>-0.107922378</v>
      </c>
      <c r="J40" s="96">
        <f>$B40*VLOOKUP($A40,Transpose_Avg_q2er_youth!$A:$M,7,FALSE)</f>
        <v>-0.09219891216666637</v>
      </c>
      <c r="K40" s="96">
        <f>$B40*VLOOKUP($A40,Transpose_Avg_q2er_youth!$A:$M,8,FALSE)</f>
        <v>-0.09768915783333365</v>
      </c>
      <c r="L40" s="96">
        <f>$B40*VLOOKUP($A40,Transpose_Avg_q2er_youth!$A:$M,9,FALSE)</f>
        <v>-0.1104004605</v>
      </c>
      <c r="M40" s="96">
        <f>$B40*VLOOKUP($A40,Transpose_Avg_q2er_youth!$A:$M,10,FALSE)</f>
        <v>-0.09004267191666665</v>
      </c>
      <c r="N40" s="96">
        <f>$B40*VLOOKUP($A40,Transpose_Avg_q2er_youth!$A:$M,11,FALSE)</f>
        <v>-0.10671943975</v>
      </c>
      <c r="O40" s="96">
        <f>$B40*VLOOKUP($A40,Transpose_Avg_q2er_youth!$A:$M,12,FALSE)</f>
        <v>-0.08576618016666665</v>
      </c>
      <c r="P40" s="96">
        <f>$B40*VLOOKUP($A40,Transpose_Avg_q2er_youth!$A:$M,13,FALSE)</f>
        <v>-0.08192155341666664</v>
      </c>
      <c r="Q40" s="96"/>
      <c r="R40" s="96"/>
      <c r="S40" s="96">
        <f>$B40*VLOOKUP($A40,Transpose_Avg_q2er_youth!$O:$AA,2,FALSE)</f>
        <v>-0.11372445</v>
      </c>
      <c r="T40" s="96">
        <f>$B40*VLOOKUP($A40,Transpose_Avg_q2er_youth!$O:$AA,3,FALSE)</f>
        <v>-0.08170611600000001</v>
      </c>
      <c r="U40" s="96">
        <f>$B40*VLOOKUP($A40,Transpose_Avg_q2er_youth!$O:$AA,4,FALSE)</f>
        <v>-0.08572863</v>
      </c>
      <c r="V40" s="96">
        <f>$B40*VLOOKUP($A40,Transpose_Avg_q2er_youth!$O:$AA,5,FALSE)</f>
        <v>-0.094994762</v>
      </c>
      <c r="W40" s="96">
        <f>$B40*VLOOKUP($A40,Transpose_Avg_q2er_youth!$O:$AA,6,FALSE)</f>
        <v>-0.112141402</v>
      </c>
      <c r="X40" s="96">
        <f>$B40*VLOOKUP($A40,Transpose_Avg_q2er_youth!$O:$AA,7,FALSE)</f>
        <v>-0.094177646</v>
      </c>
      <c r="Y40" s="96">
        <f>$B40*VLOOKUP($A40,Transpose_Avg_q2er_youth!$O:$AA,8,FALSE)</f>
        <v>-0.10042849200000001</v>
      </c>
      <c r="Z40" s="96">
        <f>$B40*VLOOKUP($A40,Transpose_Avg_q2er_youth!$O:$AA,9,FALSE)</f>
        <v>-0.11375826800000001</v>
      </c>
      <c r="AA40" s="96">
        <f>$B40*VLOOKUP($A40,Transpose_Avg_q2er_youth!$O:$AA,10,FALSE)</f>
        <v>-0.091951142</v>
      </c>
      <c r="AB40" s="96">
        <f>$B40*VLOOKUP($A40,Transpose_Avg_q2er_youth!$O:$AA,11,FALSE)</f>
        <v>-0.10822856800000001</v>
      </c>
      <c r="AC40" s="96">
        <f>$B40*VLOOKUP($A40,Transpose_Avg_q2er_youth!$O:$AA,12,FALSE)</f>
        <v>-0.09229206400000001</v>
      </c>
      <c r="AD40" s="96">
        <f>$B40*VLOOKUP($A40,Transpose_Avg_q2er_youth!$O:$AA,13,FALSE)</f>
        <v>-0.08387321</v>
      </c>
    </row>
    <row r="41" spans="1:30" ht="15">
      <c r="A41" s="27" t="s">
        <v>271</v>
      </c>
      <c r="B41" s="95">
        <v>-3.718</v>
      </c>
      <c r="C41" s="27"/>
      <c r="D41" s="93"/>
      <c r="E41" s="96">
        <f>$B41*VLOOKUP($A41,Transpose_Avg_q2er_youth!$A:$M,2,FALSE)</f>
        <v>-0.1344562028333332</v>
      </c>
      <c r="F41" s="96">
        <f>$B41*VLOOKUP($A41,Transpose_Avg_q2er_youth!$A:$M,3,FALSE)</f>
        <v>-0.09527700324999999</v>
      </c>
      <c r="G41" s="96">
        <f>$B41*VLOOKUP($A41,Transpose_Avg_q2er_youth!$A:$M,4,FALSE)</f>
        <v>-0.10953847666666679</v>
      </c>
      <c r="H41" s="96">
        <f>$B41*VLOOKUP($A41,Transpose_Avg_q2er_youth!$A:$M,5,FALSE)</f>
        <v>-0.09935022716666679</v>
      </c>
      <c r="I41" s="96">
        <f>$B41*VLOOKUP($A41,Transpose_Avg_q2er_youth!$A:$M,6,FALSE)</f>
        <v>-0.10173052175</v>
      </c>
      <c r="J41" s="96">
        <f>$B41*VLOOKUP($A41,Transpose_Avg_q2er_youth!$A:$M,7,FALSE)</f>
        <v>-0.09536685491666679</v>
      </c>
      <c r="K41" s="96">
        <f>$B41*VLOOKUP($A41,Transpose_Avg_q2er_youth!$A:$M,8,FALSE)</f>
        <v>-0.0989906655833332</v>
      </c>
      <c r="L41" s="96">
        <f>$B41*VLOOKUP($A41,Transpose_Avg_q2er_youth!$A:$M,9,FALSE)</f>
        <v>-0.0938655575</v>
      </c>
      <c r="M41" s="96">
        <f>$B41*VLOOKUP($A41,Transpose_Avg_q2er_youth!$A:$M,10,FALSE)</f>
        <v>-0.07227621591666679</v>
      </c>
      <c r="N41" s="96">
        <f>$B41*VLOOKUP($A41,Transpose_Avg_q2er_youth!$A:$M,11,FALSE)</f>
        <v>-0.0891477253333332</v>
      </c>
      <c r="O41" s="96">
        <f>$B41*VLOOKUP($A41,Transpose_Avg_q2er_youth!$A:$M,12,FALSE)</f>
        <v>-0.10601396758333322</v>
      </c>
      <c r="P41" s="96">
        <f>$B41*VLOOKUP($A41,Transpose_Avg_q2er_youth!$A:$M,13,FALSE)</f>
        <v>-0.1208041715833332</v>
      </c>
      <c r="Q41" s="96"/>
      <c r="R41" s="96"/>
      <c r="S41" s="96">
        <f>$B41*VLOOKUP($A41,Transpose_Avg_q2er_youth!$O:$AA,2,FALSE)</f>
        <v>-0.146719716</v>
      </c>
      <c r="T41" s="96">
        <f>$B41*VLOOKUP($A41,Transpose_Avg_q2er_youth!$O:$AA,3,FALSE)</f>
        <v>-0.10041946199999999</v>
      </c>
      <c r="U41" s="96">
        <f>$B41*VLOOKUP($A41,Transpose_Avg_q2er_youth!$O:$AA,4,FALSE)</f>
        <v>-0.11562979999999999</v>
      </c>
      <c r="V41" s="96">
        <f>$B41*VLOOKUP($A41,Transpose_Avg_q2er_youth!$O:$AA,5,FALSE)</f>
        <v>-0.101207678</v>
      </c>
      <c r="W41" s="96">
        <f>$B41*VLOOKUP($A41,Transpose_Avg_q2er_youth!$O:$AA,6,FALSE)</f>
        <v>-0.105297478</v>
      </c>
      <c r="X41" s="96">
        <f>$B41*VLOOKUP($A41,Transpose_Avg_q2er_youth!$O:$AA,7,FALSE)</f>
        <v>-0.10328604</v>
      </c>
      <c r="Y41" s="96">
        <f>$B41*VLOOKUP($A41,Transpose_Avg_q2er_youth!$O:$AA,8,FALSE)</f>
        <v>-0.10980741200000001</v>
      </c>
      <c r="Z41" s="96">
        <f>$B41*VLOOKUP($A41,Transpose_Avg_q2er_youth!$O:$AA,9,FALSE)</f>
        <v>-0.09593183599999999</v>
      </c>
      <c r="AA41" s="96">
        <f>$B41*VLOOKUP($A41,Transpose_Avg_q2er_youth!$O:$AA,10,FALSE)</f>
        <v>-0.079985334</v>
      </c>
      <c r="AB41" s="96">
        <f>$B41*VLOOKUP($A41,Transpose_Avg_q2er_youth!$O:$AA,11,FALSE)</f>
        <v>-0.090581634</v>
      </c>
      <c r="AC41" s="96">
        <f>$B41*VLOOKUP($A41,Transpose_Avg_q2er_youth!$O:$AA,12,FALSE)</f>
        <v>-0.108684576</v>
      </c>
      <c r="AD41" s="96">
        <f>$B41*VLOOKUP($A41,Transpose_Avg_q2er_youth!$O:$AA,13,FALSE)</f>
        <v>-0.12102461799999999</v>
      </c>
    </row>
    <row r="42" spans="1:30" ht="15">
      <c r="A42" s="27" t="s">
        <v>291</v>
      </c>
      <c r="B42" s="95">
        <v>-5.708</v>
      </c>
      <c r="C42" s="27"/>
      <c r="D42" s="93"/>
      <c r="E42" s="96">
        <f>$B42*VLOOKUP($A42,Transpose_Avg_q2er_youth!$A:$M,2,FALSE)</f>
        <v>-0.2730003213333335</v>
      </c>
      <c r="F42" s="96">
        <f>$B42*VLOOKUP($A42,Transpose_Avg_q2er_youth!$A:$M,3,FALSE)</f>
        <v>-0.1582447866666665</v>
      </c>
      <c r="G42" s="96">
        <f>$B42*VLOOKUP($A42,Transpose_Avg_q2er_youth!$A:$M,4,FALSE)</f>
        <v>-0.18569574783333354</v>
      </c>
      <c r="H42" s="96">
        <f>$B42*VLOOKUP($A42,Transpose_Avg_q2er_youth!$A:$M,5,FALSE)</f>
        <v>-0.26286552950000003</v>
      </c>
      <c r="I42" s="96">
        <f>$B42*VLOOKUP($A42,Transpose_Avg_q2er_youth!$A:$M,6,FALSE)</f>
        <v>-0.21910110433333352</v>
      </c>
      <c r="J42" s="96">
        <f>$B42*VLOOKUP($A42,Transpose_Avg_q2er_youth!$A:$M,7,FALSE)</f>
        <v>-0.2605311953333335</v>
      </c>
      <c r="K42" s="96">
        <f>$B42*VLOOKUP($A42,Transpose_Avg_q2er_youth!$A:$M,8,FALSE)</f>
        <v>-0.41234829833333353</v>
      </c>
      <c r="L42" s="96">
        <f>$B42*VLOOKUP($A42,Transpose_Avg_q2er_youth!$A:$M,9,FALSE)</f>
        <v>-0.4542818825</v>
      </c>
      <c r="M42" s="96">
        <f>$B42*VLOOKUP($A42,Transpose_Avg_q2er_youth!$A:$M,10,FALSE)</f>
        <v>-0.23713267633333354</v>
      </c>
      <c r="N42" s="96">
        <f>$B42*VLOOKUP($A42,Transpose_Avg_q2er_youth!$A:$M,11,FALSE)</f>
        <v>-0.2921551801666665</v>
      </c>
      <c r="O42" s="96">
        <f>$B42*VLOOKUP($A42,Transpose_Avg_q2er_youth!$A:$M,12,FALSE)</f>
        <v>-0.19831661150000002</v>
      </c>
      <c r="P42" s="96">
        <f>$B42*VLOOKUP($A42,Transpose_Avg_q2er_youth!$A:$M,13,FALSE)</f>
        <v>-0.279415162</v>
      </c>
      <c r="Q42" s="96"/>
      <c r="R42" s="96"/>
      <c r="S42" s="96">
        <f>$B42*VLOOKUP($A42,Transpose_Avg_q2er_youth!$O:$AA,2,FALSE)</f>
        <v>-0.266289616</v>
      </c>
      <c r="T42" s="96">
        <f>$B42*VLOOKUP($A42,Transpose_Avg_q2er_youth!$O:$AA,3,FALSE)</f>
        <v>-0.165178104</v>
      </c>
      <c r="U42" s="96">
        <f>$B42*VLOOKUP($A42,Transpose_Avg_q2er_youth!$O:$AA,4,FALSE)</f>
        <v>-0.18091506000000002</v>
      </c>
      <c r="V42" s="96">
        <f>$B42*VLOOKUP($A42,Transpose_Avg_q2er_youth!$O:$AA,5,FALSE)</f>
        <v>-0.261061088</v>
      </c>
      <c r="W42" s="96">
        <f>$B42*VLOOKUP($A42,Transpose_Avg_q2er_youth!$O:$AA,6,FALSE)</f>
        <v>-0.22361090000000003</v>
      </c>
      <c r="X42" s="96">
        <f>$B42*VLOOKUP($A42,Transpose_Avg_q2er_youth!$O:$AA,7,FALSE)</f>
        <v>-0.256711592</v>
      </c>
      <c r="Y42" s="96">
        <f>$B42*VLOOKUP($A42,Transpose_Avg_q2er_youth!$O:$AA,8,FALSE)</f>
        <v>-0.409240768</v>
      </c>
      <c r="Z42" s="96">
        <f>$B42*VLOOKUP($A42,Transpose_Avg_q2er_youth!$O:$AA,9,FALSE)</f>
        <v>-0.452347584</v>
      </c>
      <c r="AA42" s="96">
        <f>$B42*VLOOKUP($A42,Transpose_Avg_q2er_youth!$O:$AA,10,FALSE)</f>
        <v>-0.239587592</v>
      </c>
      <c r="AB42" s="96">
        <f>$B42*VLOOKUP($A42,Transpose_Avg_q2er_youth!$O:$AA,11,FALSE)</f>
        <v>-0.256329156</v>
      </c>
      <c r="AC42" s="96">
        <f>$B42*VLOOKUP($A42,Transpose_Avg_q2er_youth!$O:$AA,12,FALSE)</f>
        <v>-0.20032226</v>
      </c>
      <c r="AD42" s="96">
        <f>$B42*VLOOKUP($A42,Transpose_Avg_q2er_youth!$O:$AA,13,FALSE)</f>
        <v>-0.26610696</v>
      </c>
    </row>
    <row r="43" spans="1:30" ht="15">
      <c r="A43" s="27" t="s">
        <v>275</v>
      </c>
      <c r="B43" s="95">
        <v>-6.441</v>
      </c>
      <c r="C43" s="27"/>
      <c r="D43" s="93"/>
      <c r="E43" s="96">
        <f>$B43*VLOOKUP($A43,Transpose_Avg_q2er_youth!$A:$M,2,FALSE)</f>
        <v>-0.05807084831249999</v>
      </c>
      <c r="F43" s="96">
        <f>$B43*VLOOKUP($A43,Transpose_Avg_q2er_youth!$A:$M,3,FALSE)</f>
        <v>-0.05617236356249999</v>
      </c>
      <c r="G43" s="96">
        <f>$B43*VLOOKUP($A43,Transpose_Avg_q2er_youth!$A:$M,4,FALSE)</f>
        <v>-0.07886440912500003</v>
      </c>
      <c r="H43" s="96">
        <f>$B43*VLOOKUP($A43,Transpose_Avg_q2er_youth!$A:$M,5,FALSE)</f>
        <v>-0.0582222118125</v>
      </c>
      <c r="I43" s="96">
        <f>$B43*VLOOKUP($A43,Transpose_Avg_q2er_youth!$A:$M,6,FALSE)</f>
        <v>-0.07630813725</v>
      </c>
      <c r="J43" s="96">
        <f>$B43*VLOOKUP($A43,Transpose_Avg_q2er_youth!$A:$M,7,FALSE)</f>
        <v>-0.05972900324999999</v>
      </c>
      <c r="K43" s="96">
        <f>$B43*VLOOKUP($A43,Transpose_Avg_q2er_youth!$A:$M,8,FALSE)</f>
        <v>-0.06530328618749998</v>
      </c>
      <c r="L43" s="96">
        <f>$B43*VLOOKUP($A43,Transpose_Avg_q2er_youth!$A:$M,9,FALSE)</f>
        <v>-0.0846488296875</v>
      </c>
      <c r="M43" s="96">
        <f>$B43*VLOOKUP($A43,Transpose_Avg_q2er_youth!$A:$M,10,FALSE)</f>
        <v>-0.049407300749999994</v>
      </c>
      <c r="N43" s="96">
        <f>$B43*VLOOKUP($A43,Transpose_Avg_q2er_youth!$A:$M,11,FALSE)</f>
        <v>-0.040893103874999996</v>
      </c>
      <c r="O43" s="96">
        <f>$B43*VLOOKUP($A43,Transpose_Avg_q2er_youth!$A:$M,12,FALSE)</f>
        <v>-0.06801333693749999</v>
      </c>
      <c r="P43" s="96">
        <f>$B43*VLOOKUP($A43,Transpose_Avg_q2er_youth!$A:$M,13,FALSE)</f>
        <v>-0.09814916568750001</v>
      </c>
      <c r="Q43" s="96"/>
      <c r="R43" s="96"/>
      <c r="S43" s="96">
        <f>$B43*VLOOKUP($A43,Transpose_Avg_q2er_youth!$O:$AA,2,FALSE)</f>
        <v>-0.05577261899999999</v>
      </c>
      <c r="T43" s="96">
        <f>$B43*VLOOKUP($A43,Transpose_Avg_q2er_youth!$O:$AA,3,FALSE)</f>
        <v>-0.05166970199999998</v>
      </c>
      <c r="U43" s="96">
        <f>$B43*VLOOKUP($A43,Transpose_Avg_q2er_youth!$O:$AA,4,FALSE)</f>
        <v>-0.06969484050000001</v>
      </c>
      <c r="V43" s="96">
        <f>$B43*VLOOKUP($A43,Transpose_Avg_q2er_youth!$O:$AA,5,FALSE)</f>
        <v>-0.05534107199999999</v>
      </c>
      <c r="W43" s="96">
        <f>$B43*VLOOKUP($A43,Transpose_Avg_q2er_youth!$O:$AA,6,FALSE)</f>
        <v>-0.05679995850000002</v>
      </c>
      <c r="X43" s="96">
        <f>$B43*VLOOKUP($A43,Transpose_Avg_q2er_youth!$O:$AA,7,FALSE)</f>
        <v>-0.05663732324999999</v>
      </c>
      <c r="Y43" s="96">
        <f>$B43*VLOOKUP($A43,Transpose_Avg_q2er_youth!$O:$AA,8,FALSE)</f>
        <v>-0.06662892449999998</v>
      </c>
      <c r="Z43" s="96">
        <f>$B43*VLOOKUP($A43,Transpose_Avg_q2er_youth!$O:$AA,9,FALSE)</f>
        <v>-0.06960788700000001</v>
      </c>
      <c r="AA43" s="96">
        <f>$B43*VLOOKUP($A43,Transpose_Avg_q2er_youth!$O:$AA,10,FALSE)</f>
        <v>-0.04246229249999999</v>
      </c>
      <c r="AB43" s="96">
        <f>$B43*VLOOKUP($A43,Transpose_Avg_q2er_youth!$O:$AA,11,FALSE)</f>
        <v>-0.03651402899999999</v>
      </c>
      <c r="AC43" s="96">
        <f>$B43*VLOOKUP($A43,Transpose_Avg_q2er_youth!$O:$AA,12,FALSE)</f>
        <v>-0.066786729</v>
      </c>
      <c r="AD43" s="96">
        <f>$B43*VLOOKUP($A43,Transpose_Avg_q2er_youth!$O:$AA,13,FALSE)</f>
        <v>-0.09003712874999999</v>
      </c>
    </row>
    <row r="44" spans="1:30" ht="15">
      <c r="A44" s="27" t="s">
        <v>279</v>
      </c>
      <c r="B44" s="95">
        <v>14.49</v>
      </c>
      <c r="C44" s="27"/>
      <c r="D44" s="93"/>
      <c r="E44" s="96">
        <f>$B44*VLOOKUP($A44,Transpose_Avg_q2er_youth!$A:$M,2,FALSE)</f>
        <v>0.4736445918750003</v>
      </c>
      <c r="F44" s="96">
        <f>$B44*VLOOKUP($A44,Transpose_Avg_q2er_youth!$A:$M,3,FALSE)</f>
        <v>0.4421949525</v>
      </c>
      <c r="G44" s="96">
        <f>$B44*VLOOKUP($A44,Transpose_Avg_q2er_youth!$A:$M,4,FALSE)</f>
        <v>0.6247924987500001</v>
      </c>
      <c r="H44" s="96">
        <f>$B44*VLOOKUP($A44,Transpose_Avg_q2er_youth!$A:$M,5,FALSE)</f>
        <v>0.4661433</v>
      </c>
      <c r="I44" s="96">
        <f>$B44*VLOOKUP($A44,Transpose_Avg_q2er_youth!$A:$M,6,FALSE)</f>
        <v>0.9642696525000003</v>
      </c>
      <c r="J44" s="96">
        <f>$B44*VLOOKUP($A44,Transpose_Avg_q2er_youth!$A:$M,7,FALSE)</f>
        <v>0.553645693125</v>
      </c>
      <c r="K44" s="96">
        <f>$B44*VLOOKUP($A44,Transpose_Avg_q2er_youth!$A:$M,8,FALSE)</f>
        <v>0.532394296875</v>
      </c>
      <c r="L44" s="96">
        <f>$B44*VLOOKUP($A44,Transpose_Avg_q2er_youth!$A:$M,9,FALSE)</f>
        <v>0.49488240375</v>
      </c>
      <c r="M44" s="96">
        <f>$B44*VLOOKUP($A44,Transpose_Avg_q2er_youth!$A:$M,10,FALSE)</f>
        <v>0.37845253687499997</v>
      </c>
      <c r="N44" s="96">
        <f>$B44*VLOOKUP($A44,Transpose_Avg_q2er_youth!$A:$M,11,FALSE)</f>
        <v>0.5769474243750001</v>
      </c>
      <c r="O44" s="96">
        <f>$B44*VLOOKUP($A44,Transpose_Avg_q2er_youth!$A:$M,12,FALSE)</f>
        <v>0.44322917624999997</v>
      </c>
      <c r="P44" s="96">
        <f>$B44*VLOOKUP($A44,Transpose_Avg_q2er_youth!$A:$M,13,FALSE)</f>
        <v>0.9023837681249998</v>
      </c>
      <c r="Q44" s="96"/>
      <c r="R44" s="96"/>
      <c r="S44" s="96">
        <f>$B44*VLOOKUP($A44,Transpose_Avg_q2er_youth!$O:$AA,2,FALSE)</f>
        <v>0.4775686650000006</v>
      </c>
      <c r="T44" s="96">
        <f>$B44*VLOOKUP($A44,Transpose_Avg_q2er_youth!$O:$AA,3,FALSE)</f>
        <v>0.42619437000000004</v>
      </c>
      <c r="U44" s="96">
        <f>$B44*VLOOKUP($A44,Transpose_Avg_q2er_youth!$O:$AA,4,FALSE)</f>
        <v>0.6285435975</v>
      </c>
      <c r="V44" s="96">
        <f>$B44*VLOOKUP($A44,Transpose_Avg_q2er_youth!$O:$AA,5,FALSE)</f>
        <v>0.4635532124999998</v>
      </c>
      <c r="W44" s="96">
        <f>$B44*VLOOKUP($A44,Transpose_Avg_q2er_youth!$O:$AA,6,FALSE)</f>
        <v>0.9421361774999997</v>
      </c>
      <c r="X44" s="96">
        <f>$B44*VLOOKUP($A44,Transpose_Avg_q2er_youth!$O:$AA,7,FALSE)</f>
        <v>0.5294827125</v>
      </c>
      <c r="Y44" s="96">
        <f>$B44*VLOOKUP($A44,Transpose_Avg_q2er_youth!$O:$AA,8,FALSE)</f>
        <v>0.5271099749999999</v>
      </c>
      <c r="Z44" s="96">
        <f>$B44*VLOOKUP($A44,Transpose_Avg_q2er_youth!$O:$AA,9,FALSE)</f>
        <v>0.4724138475</v>
      </c>
      <c r="AA44" s="96">
        <f>$B44*VLOOKUP($A44,Transpose_Avg_q2er_youth!$O:$AA,10,FALSE)</f>
        <v>0.37833752249999997</v>
      </c>
      <c r="AB44" s="96">
        <f>$B44*VLOOKUP($A44,Transpose_Avg_q2er_youth!$O:$AA,11,FALSE)</f>
        <v>0.5963613074999999</v>
      </c>
      <c r="AC44" s="96">
        <f>$B44*VLOOKUP($A44,Transpose_Avg_q2er_youth!$O:$AA,12,FALSE)</f>
        <v>0.46233242999999985</v>
      </c>
      <c r="AD44" s="96">
        <f>$B44*VLOOKUP($A44,Transpose_Avg_q2er_youth!$O:$AA,13,FALSE)</f>
        <v>0.8856288000000004</v>
      </c>
    </row>
    <row r="45" spans="1:30" ht="15">
      <c r="A45" s="27" t="s">
        <v>282</v>
      </c>
      <c r="B45" s="95">
        <v>-1.655</v>
      </c>
      <c r="C45" s="27"/>
      <c r="D45" s="93"/>
      <c r="E45" s="96">
        <f>$B45*VLOOKUP($A45,Transpose_Avg_q2er_youth!$A:$M,2,FALSE)</f>
        <v>-0.14061562687500004</v>
      </c>
      <c r="F45" s="96">
        <f>$B45*VLOOKUP($A45,Transpose_Avg_q2er_youth!$A:$M,3,FALSE)</f>
        <v>-0.13334262593750001</v>
      </c>
      <c r="G45" s="96">
        <f>$B45*VLOOKUP($A45,Transpose_Avg_q2er_youth!$A:$M,4,FALSE)</f>
        <v>-0.12994035968749995</v>
      </c>
      <c r="H45" s="96">
        <f>$B45*VLOOKUP($A45,Transpose_Avg_q2er_youth!$A:$M,5,FALSE)</f>
        <v>-0.10269647375</v>
      </c>
      <c r="I45" s="96">
        <f>$B45*VLOOKUP($A45,Transpose_Avg_q2er_youth!$A:$M,6,FALSE)</f>
        <v>-0.21546269156249998</v>
      </c>
      <c r="J45" s="96">
        <f>$B45*VLOOKUP($A45,Transpose_Avg_q2er_youth!$A:$M,7,FALSE)</f>
        <v>-0.12783406187500004</v>
      </c>
      <c r="K45" s="96">
        <f>$B45*VLOOKUP($A45,Transpose_Avg_q2er_youth!$A:$M,8,FALSE)</f>
        <v>-0.09859434937500001</v>
      </c>
      <c r="L45" s="96">
        <f>$B45*VLOOKUP($A45,Transpose_Avg_q2er_youth!$A:$M,9,FALSE)</f>
        <v>-0.11987206375000001</v>
      </c>
      <c r="M45" s="96">
        <f>$B45*VLOOKUP($A45,Transpose_Avg_q2er_youth!$A:$M,10,FALSE)</f>
        <v>-0.1515596246875</v>
      </c>
      <c r="N45" s="96">
        <f>$B45*VLOOKUP($A45,Transpose_Avg_q2er_youth!$A:$M,11,FALSE)</f>
        <v>-0.1219113340625</v>
      </c>
      <c r="O45" s="96">
        <f>$B45*VLOOKUP($A45,Transpose_Avg_q2er_youth!$A:$M,12,FALSE)</f>
        <v>-0.16797877625000002</v>
      </c>
      <c r="P45" s="96">
        <f>$B45*VLOOKUP($A45,Transpose_Avg_q2er_youth!$A:$M,13,FALSE)</f>
        <v>-0.28426466187499994</v>
      </c>
      <c r="Q45" s="96"/>
      <c r="R45" s="96"/>
      <c r="S45" s="96">
        <f>$B45*VLOOKUP($A45,Transpose_Avg_q2er_youth!$O:$AA,2,FALSE)</f>
        <v>-0.1500580224999997</v>
      </c>
      <c r="T45" s="96">
        <f>$B45*VLOOKUP($A45,Transpose_Avg_q2er_youth!$O:$AA,3,FALSE)</f>
        <v>-0.13304007125000006</v>
      </c>
      <c r="U45" s="96">
        <f>$B45*VLOOKUP($A45,Transpose_Avg_q2er_youth!$O:$AA,4,FALSE)</f>
        <v>-0.14304247749999996</v>
      </c>
      <c r="V45" s="96">
        <f>$B45*VLOOKUP($A45,Transpose_Avg_q2er_youth!$O:$AA,5,FALSE)</f>
        <v>-0.10944349499999992</v>
      </c>
      <c r="W45" s="96">
        <f>$B45*VLOOKUP($A45,Transpose_Avg_q2er_youth!$O:$AA,6,FALSE)</f>
        <v>-0.21991722749999992</v>
      </c>
      <c r="X45" s="96">
        <f>$B45*VLOOKUP($A45,Transpose_Avg_q2er_youth!$O:$AA,7,FALSE)</f>
        <v>-0.1206619125</v>
      </c>
      <c r="Y45" s="96">
        <f>$B45*VLOOKUP($A45,Transpose_Avg_q2er_youth!$O:$AA,8,FALSE)</f>
        <v>-0.09430479625</v>
      </c>
      <c r="Z45" s="96">
        <f>$B45*VLOOKUP($A45,Transpose_Avg_q2er_youth!$O:$AA,9,FALSE)</f>
        <v>-0.12477665624999996</v>
      </c>
      <c r="AA45" s="96">
        <f>$B45*VLOOKUP($A45,Transpose_Avg_q2er_youth!$O:$AA,10,FALSE)</f>
        <v>-0.14254721875</v>
      </c>
      <c r="AB45" s="96">
        <f>$B45*VLOOKUP($A45,Transpose_Avg_q2er_youth!$O:$AA,11,FALSE)</f>
        <v>-0.1341485075</v>
      </c>
      <c r="AC45" s="96">
        <f>$B45*VLOOKUP($A45,Transpose_Avg_q2er_youth!$O:$AA,12,FALSE)</f>
        <v>-0.16583306874999998</v>
      </c>
      <c r="AD45" s="96">
        <f>$B45*VLOOKUP($A45,Transpose_Avg_q2er_youth!$O:$AA,13,FALSE)</f>
        <v>-0.29785862500000015</v>
      </c>
    </row>
    <row r="46" spans="1:30" ht="15">
      <c r="A46" s="27" t="s">
        <v>285</v>
      </c>
      <c r="B46" s="95">
        <v>-2.653</v>
      </c>
      <c r="C46" s="27"/>
      <c r="D46" s="93"/>
      <c r="E46" s="96">
        <f>$B46*VLOOKUP($A46,Transpose_Avg_q2er_youth!$A:$M,2,FALSE)</f>
        <v>-0.6453137302499993</v>
      </c>
      <c r="F46" s="96">
        <f>$B46*VLOOKUP($A46,Transpose_Avg_q2er_youth!$A:$M,3,FALSE)</f>
        <v>-0.5519622876249998</v>
      </c>
      <c r="G46" s="96">
        <f>$B46*VLOOKUP($A46,Transpose_Avg_q2er_youth!$A:$M,4,FALSE)</f>
        <v>-0.6036271412500002</v>
      </c>
      <c r="H46" s="96">
        <f>$B46*VLOOKUP($A46,Transpose_Avg_q2er_youth!$A:$M,5,FALSE)</f>
        <v>-0.6566060589375001</v>
      </c>
      <c r="I46" s="96">
        <f>$B46*VLOOKUP($A46,Transpose_Avg_q2er_youth!$A:$M,6,FALSE)</f>
        <v>-0.5117693376249999</v>
      </c>
      <c r="J46" s="96">
        <f>$B46*VLOOKUP($A46,Transpose_Avg_q2er_youth!$A:$M,7,FALSE)</f>
        <v>-0.7886027576875001</v>
      </c>
      <c r="K46" s="96">
        <f>$B46*VLOOKUP($A46,Transpose_Avg_q2er_youth!$A:$M,8,FALSE)</f>
        <v>-0.7106702194375</v>
      </c>
      <c r="L46" s="96">
        <f>$B46*VLOOKUP($A46,Transpose_Avg_q2er_youth!$A:$M,9,FALSE)</f>
        <v>-0.7661384801875002</v>
      </c>
      <c r="M46" s="96">
        <f>$B46*VLOOKUP($A46,Transpose_Avg_q2er_youth!$A:$M,10,FALSE)</f>
        <v>-0.49152131</v>
      </c>
      <c r="N46" s="96">
        <f>$B46*VLOOKUP($A46,Transpose_Avg_q2er_youth!$A:$M,11,FALSE)</f>
        <v>-0.5695578126874999</v>
      </c>
      <c r="O46" s="96">
        <f>$B46*VLOOKUP($A46,Transpose_Avg_q2er_youth!$A:$M,12,FALSE)</f>
        <v>-0.6003229955624998</v>
      </c>
      <c r="P46" s="96">
        <f>$B46*VLOOKUP($A46,Transpose_Avg_q2er_youth!$A:$M,13,FALSE)</f>
        <v>-0.6345073980000001</v>
      </c>
      <c r="Q46" s="96"/>
      <c r="R46" s="96"/>
      <c r="S46" s="96">
        <f>$B46*VLOOKUP($A46,Transpose_Avg_q2er_youth!$O:$AA,2,FALSE)</f>
        <v>-0.6259819825000001</v>
      </c>
      <c r="T46" s="96">
        <f>$B46*VLOOKUP($A46,Transpose_Avg_q2er_youth!$O:$AA,3,FALSE)</f>
        <v>-0.5194474512500002</v>
      </c>
      <c r="U46" s="96">
        <f>$B46*VLOOKUP($A46,Transpose_Avg_q2er_youth!$O:$AA,4,FALSE)</f>
        <v>-0.5898395002500006</v>
      </c>
      <c r="V46" s="96">
        <f>$B46*VLOOKUP($A46,Transpose_Avg_q2er_youth!$O:$AA,5,FALSE)</f>
        <v>-0.6473976617499998</v>
      </c>
      <c r="W46" s="96">
        <f>$B46*VLOOKUP($A46,Transpose_Avg_q2er_youth!$O:$AA,6,FALSE)</f>
        <v>-0.5008585434999999</v>
      </c>
      <c r="X46" s="96">
        <f>$B46*VLOOKUP($A46,Transpose_Avg_q2er_youth!$O:$AA,7,FALSE)</f>
        <v>-0.7808727447499999</v>
      </c>
      <c r="Y46" s="96">
        <f>$B46*VLOOKUP($A46,Transpose_Avg_q2er_youth!$O:$AA,8,FALSE)</f>
        <v>-0.705456577</v>
      </c>
      <c r="Z46" s="96">
        <f>$B46*VLOOKUP($A46,Transpose_Avg_q2er_youth!$O:$AA,9,FALSE)</f>
        <v>-0.7329973700000001</v>
      </c>
      <c r="AA46" s="96">
        <f>$B46*VLOOKUP($A46,Transpose_Avg_q2er_youth!$O:$AA,10,FALSE)</f>
        <v>-0.48954217199999983</v>
      </c>
      <c r="AB46" s="96">
        <f>$B46*VLOOKUP($A46,Transpose_Avg_q2er_youth!$O:$AA,11,FALSE)</f>
        <v>-0.5473921635000002</v>
      </c>
      <c r="AC46" s="96">
        <f>$B46*VLOOKUP($A46,Transpose_Avg_q2er_youth!$O:$AA,12,FALSE)</f>
        <v>-0.5911792652500005</v>
      </c>
      <c r="AD46" s="96">
        <f>$B46*VLOOKUP($A46,Transpose_Avg_q2er_youth!$O:$AA,13,FALSE)</f>
        <v>-0.6369813205</v>
      </c>
    </row>
    <row r="47" spans="1:30" ht="15">
      <c r="A47" s="27" t="s">
        <v>288</v>
      </c>
      <c r="B47" s="95">
        <v>-4.13</v>
      </c>
      <c r="C47" s="27"/>
      <c r="D47" s="93"/>
      <c r="E47" s="96">
        <f>$B47*VLOOKUP($A47,Transpose_Avg_q2er_youth!$A:$M,2,FALSE)</f>
        <v>-0.5033070962500003</v>
      </c>
      <c r="F47" s="96">
        <f>$B47*VLOOKUP($A47,Transpose_Avg_q2er_youth!$A:$M,3,FALSE)</f>
        <v>-0.31919014750000013</v>
      </c>
      <c r="G47" s="96">
        <f>$B47*VLOOKUP($A47,Transpose_Avg_q2er_youth!$A:$M,4,FALSE)</f>
        <v>-0.37390800124999996</v>
      </c>
      <c r="H47" s="96">
        <f>$B47*VLOOKUP($A47,Transpose_Avg_q2er_youth!$A:$M,5,FALSE)</f>
        <v>-0.40072899562499986</v>
      </c>
      <c r="I47" s="96">
        <f>$B47*VLOOKUP($A47,Transpose_Avg_q2er_youth!$A:$M,6,FALSE)</f>
        <v>-0.4904367256249999</v>
      </c>
      <c r="J47" s="96">
        <f>$B47*VLOOKUP($A47,Transpose_Avg_q2er_youth!$A:$M,7,FALSE)</f>
        <v>-0.4097414300000001</v>
      </c>
      <c r="K47" s="96">
        <f>$B47*VLOOKUP($A47,Transpose_Avg_q2er_youth!$A:$M,8,FALSE)</f>
        <v>-0.4378099425</v>
      </c>
      <c r="L47" s="96">
        <f>$B47*VLOOKUP($A47,Transpose_Avg_q2er_youth!$A:$M,9,FALSE)</f>
        <v>-0.4970622781249999</v>
      </c>
      <c r="M47" s="96">
        <f>$B47*VLOOKUP($A47,Transpose_Avg_q2er_youth!$A:$M,10,FALSE)</f>
        <v>-0.40606211625</v>
      </c>
      <c r="N47" s="96">
        <f>$B47*VLOOKUP($A47,Transpose_Avg_q2er_youth!$A:$M,11,FALSE)</f>
        <v>-0.48255487875</v>
      </c>
      <c r="O47" s="96">
        <f>$B47*VLOOKUP($A47,Transpose_Avg_q2er_youth!$A:$M,12,FALSE)</f>
        <v>-0.3838840162499998</v>
      </c>
      <c r="P47" s="96">
        <f>$B47*VLOOKUP($A47,Transpose_Avg_q2er_youth!$A:$M,13,FALSE)</f>
        <v>-0.37290028124999997</v>
      </c>
      <c r="Q47" s="93"/>
      <c r="R47" s="93"/>
      <c r="S47" s="96">
        <f>$B47*VLOOKUP($A47,Transpose_Avg_q2er_youth!$O:$AA,2,FALSE)</f>
        <v>-0.5077762724999998</v>
      </c>
      <c r="T47" s="96">
        <f>$B47*VLOOKUP($A47,Transpose_Avg_q2er_youth!$O:$AA,3,FALSE)</f>
        <v>-0.31753298499999993</v>
      </c>
      <c r="U47" s="96">
        <f>$B47*VLOOKUP($A47,Transpose_Avg_q2er_youth!$O:$AA,4,FALSE)</f>
        <v>-0.374840865</v>
      </c>
      <c r="V47" s="96">
        <f>$B47*VLOOKUP($A47,Transpose_Avg_q2er_youth!$O:$AA,5,FALSE)</f>
        <v>-0.4207024499999999</v>
      </c>
      <c r="W47" s="96">
        <f>$B47*VLOOKUP($A47,Transpose_Avg_q2er_youth!$O:$AA,6,FALSE)</f>
        <v>-0.4756077025000001</v>
      </c>
      <c r="X47" s="96">
        <f>$B47*VLOOKUP($A47,Transpose_Avg_q2er_youth!$O:$AA,7,FALSE)</f>
        <v>-0.42740337500000003</v>
      </c>
      <c r="Y47" s="96">
        <f>$B47*VLOOKUP($A47,Transpose_Avg_q2er_youth!$O:$AA,8,FALSE)</f>
        <v>-0.44902908750000003</v>
      </c>
      <c r="Z47" s="96">
        <f>$B47*VLOOKUP($A47,Transpose_Avg_q2er_youth!$O:$AA,9,FALSE)</f>
        <v>-0.49949459000000007</v>
      </c>
      <c r="AA47" s="96">
        <f>$B47*VLOOKUP($A47,Transpose_Avg_q2er_youth!$O:$AA,10,FALSE)</f>
        <v>-0.40366516750000003</v>
      </c>
      <c r="AB47" s="96">
        <f>$B47*VLOOKUP($A47,Transpose_Avg_q2er_youth!$O:$AA,11,FALSE)</f>
        <v>-0.47301716000000005</v>
      </c>
      <c r="AC47" s="96">
        <f>$B47*VLOOKUP($A47,Transpose_Avg_q2er_youth!$O:$AA,12,FALSE)</f>
        <v>-0.38692111499999987</v>
      </c>
      <c r="AD47" s="96">
        <f>$B47*VLOOKUP($A47,Transpose_Avg_q2er_youth!$O:$AA,13,FALSE)</f>
        <v>-0.3584096600000002</v>
      </c>
    </row>
    <row r="48" spans="1:30" ht="15">
      <c r="A48" s="27" t="s">
        <v>289</v>
      </c>
      <c r="B48" s="95">
        <v>-3.832</v>
      </c>
      <c r="C48" s="27"/>
      <c r="D48" s="93"/>
      <c r="E48" s="96">
        <f>$B48*VLOOKUP($A48,Transpose_Avg_q2er_youth!$A:$M,2,FALSE)</f>
        <v>-0.13618760349999995</v>
      </c>
      <c r="F48" s="96">
        <f>$B48*VLOOKUP($A48,Transpose_Avg_q2er_youth!$A:$M,3,FALSE)</f>
        <v>-0.09767839850000001</v>
      </c>
      <c r="G48" s="96">
        <f>$B48*VLOOKUP($A48,Transpose_Avg_q2er_youth!$A:$M,4,FALSE)</f>
        <v>-0.11144940899999997</v>
      </c>
      <c r="H48" s="96">
        <f>$B48*VLOOKUP($A48,Transpose_Avg_q2er_youth!$A:$M,5,FALSE)</f>
        <v>-0.1021733345</v>
      </c>
      <c r="I48" s="96">
        <f>$B48*VLOOKUP($A48,Transpose_Avg_q2er_youth!$A:$M,6,FALSE)</f>
        <v>-0.10450366950000002</v>
      </c>
      <c r="J48" s="96">
        <f>$B48*VLOOKUP($A48,Transpose_Avg_q2er_youth!$A:$M,7,FALSE)</f>
        <v>-0.095032163</v>
      </c>
      <c r="K48" s="96">
        <f>$B48*VLOOKUP($A48,Transpose_Avg_q2er_youth!$A:$M,8,FALSE)</f>
        <v>-0.10041636249999998</v>
      </c>
      <c r="L48" s="96">
        <f>$B48*VLOOKUP($A48,Transpose_Avg_q2er_youth!$A:$M,9,FALSE)</f>
        <v>-0.097436264</v>
      </c>
      <c r="M48" s="96">
        <f>$B48*VLOOKUP($A48,Transpose_Avg_q2er_youth!$A:$M,10,FALSE)</f>
        <v>-0.07252155799999999</v>
      </c>
      <c r="N48" s="96">
        <f>$B48*VLOOKUP($A48,Transpose_Avg_q2er_youth!$A:$M,11,FALSE)</f>
        <v>-0.09219576450000001</v>
      </c>
      <c r="O48" s="96">
        <f>$B48*VLOOKUP($A48,Transpose_Avg_q2er_youth!$A:$M,12,FALSE)</f>
        <v>-0.10856606850000004</v>
      </c>
      <c r="P48" s="96">
        <f>$B48*VLOOKUP($A48,Transpose_Avg_q2er_youth!$A:$M,13,FALSE)</f>
        <v>-0.12634104000000002</v>
      </c>
      <c r="Q48" s="93"/>
      <c r="R48" s="93"/>
      <c r="S48" s="96">
        <f>$B48*VLOOKUP($A48,Transpose_Avg_q2er_youth!$O:$AA,2,FALSE)</f>
        <v>-0.14041022800000022</v>
      </c>
      <c r="T48" s="96">
        <f>$B48*VLOOKUP($A48,Transpose_Avg_q2er_youth!$O:$AA,3,FALSE)</f>
        <v>-0.09705306400000004</v>
      </c>
      <c r="U48" s="96">
        <f>$B48*VLOOKUP($A48,Transpose_Avg_q2er_youth!$O:$AA,4,FALSE)</f>
        <v>-0.11458925400000006</v>
      </c>
      <c r="V48" s="96">
        <f>$B48*VLOOKUP($A48,Transpose_Avg_q2er_youth!$O:$AA,5,FALSE)</f>
        <v>-0.10177887800000004</v>
      </c>
      <c r="W48" s="96">
        <f>$B48*VLOOKUP($A48,Transpose_Avg_q2er_youth!$O:$AA,6,FALSE)</f>
        <v>-0.10388552000000004</v>
      </c>
      <c r="X48" s="96">
        <f>$B48*VLOOKUP($A48,Transpose_Avg_q2er_youth!$O:$AA,7,FALSE)</f>
        <v>-0.102852796</v>
      </c>
      <c r="Y48" s="96">
        <f>$B48*VLOOKUP($A48,Transpose_Avg_q2er_youth!$O:$AA,8,FALSE)</f>
        <v>-0.10351956399999998</v>
      </c>
      <c r="Z48" s="96">
        <f>$B48*VLOOKUP($A48,Transpose_Avg_q2er_youth!$O:$AA,9,FALSE)</f>
        <v>-0.09432946999999998</v>
      </c>
      <c r="AA48" s="96">
        <f>$B48*VLOOKUP($A48,Transpose_Avg_q2er_youth!$O:$AA,10,FALSE)</f>
        <v>-0.076772204</v>
      </c>
      <c r="AB48" s="96">
        <f>$B48*VLOOKUP($A48,Transpose_Avg_q2er_youth!$O:$AA,11,FALSE)</f>
        <v>-0.087986552</v>
      </c>
      <c r="AC48" s="96">
        <f>$B48*VLOOKUP($A48,Transpose_Avg_q2er_youth!$O:$AA,12,FALSE)</f>
        <v>-0.10914972999999997</v>
      </c>
      <c r="AD48" s="96">
        <f>$B48*VLOOKUP($A48,Transpose_Avg_q2er_youth!$O:$AA,13,FALSE)</f>
        <v>-0.120392818</v>
      </c>
    </row>
    <row r="49" spans="1:30" ht="15">
      <c r="A49" s="27" t="s">
        <v>290</v>
      </c>
      <c r="B49" s="95">
        <v>-9.934</v>
      </c>
      <c r="C49" s="27"/>
      <c r="D49" s="93"/>
      <c r="E49" s="96">
        <f>$B49*VLOOKUP($A49,Transpose_Avg_q2er_youth!$A:$M,2,FALSE)</f>
        <v>-0.4859278187500001</v>
      </c>
      <c r="F49" s="96">
        <f>$B49*VLOOKUP($A49,Transpose_Avg_q2er_youth!$A:$M,3,FALSE)</f>
        <v>-0.2777186292499999</v>
      </c>
      <c r="G49" s="96">
        <f>$B49*VLOOKUP($A49,Transpose_Avg_q2er_youth!$A:$M,4,FALSE)</f>
        <v>-0.3267565784999999</v>
      </c>
      <c r="H49" s="96">
        <f>$B49*VLOOKUP($A49,Transpose_Avg_q2er_youth!$A:$M,5,FALSE)</f>
        <v>-0.46077679337500016</v>
      </c>
      <c r="I49" s="96">
        <f>$B49*VLOOKUP($A49,Transpose_Avg_q2er_youth!$A:$M,6,FALSE)</f>
        <v>-0.388081644</v>
      </c>
      <c r="J49" s="96">
        <f>$B49*VLOOKUP($A49,Transpose_Avg_q2er_youth!$A:$M,7,FALSE)</f>
        <v>-0.455395048875</v>
      </c>
      <c r="K49" s="96">
        <f>$B49*VLOOKUP($A49,Transpose_Avg_q2er_youth!$A:$M,8,FALSE)</f>
        <v>-0.72406815025</v>
      </c>
      <c r="L49" s="96">
        <f>$B49*VLOOKUP($A49,Transpose_Avg_q2er_youth!$A:$M,9,FALSE)</f>
        <v>-0.800079393</v>
      </c>
      <c r="M49" s="96">
        <f>$B49*VLOOKUP($A49,Transpose_Avg_q2er_youth!$A:$M,10,FALSE)</f>
        <v>-0.4142900195</v>
      </c>
      <c r="N49" s="96">
        <f>$B49*VLOOKUP($A49,Transpose_Avg_q2er_youth!$A:$M,11,FALSE)</f>
        <v>-0.530627714375</v>
      </c>
      <c r="O49" s="96">
        <f>$B49*VLOOKUP($A49,Transpose_Avg_q2er_youth!$A:$M,12,FALSE)</f>
        <v>-0.3454200809999998</v>
      </c>
      <c r="P49" s="96">
        <f>$B49*VLOOKUP($A49,Transpose_Avg_q2er_youth!$A:$M,13,FALSE)</f>
        <v>-0.4939749796249999</v>
      </c>
      <c r="Q49" s="93"/>
      <c r="R49" s="93"/>
      <c r="S49" s="96">
        <f>$B49*VLOOKUP($A49,Transpose_Avg_q2er_youth!$O:$AA,2,FALSE)</f>
        <v>-0.45593831450000033</v>
      </c>
      <c r="T49" s="96">
        <f>$B49*VLOOKUP($A49,Transpose_Avg_q2er_youth!$O:$AA,3,FALSE)</f>
        <v>-0.26994403249999993</v>
      </c>
      <c r="U49" s="96">
        <f>$B49*VLOOKUP($A49,Transpose_Avg_q2er_youth!$O:$AA,4,FALSE)</f>
        <v>-0.3211240005</v>
      </c>
      <c r="V49" s="96">
        <f>$B49*VLOOKUP($A49,Transpose_Avg_q2er_youth!$O:$AA,5,FALSE)</f>
        <v>-0.4559904680000001</v>
      </c>
      <c r="W49" s="96">
        <f>$B49*VLOOKUP($A49,Transpose_Avg_q2er_youth!$O:$AA,6,FALSE)</f>
        <v>-0.3676051864999998</v>
      </c>
      <c r="X49" s="96">
        <f>$B49*VLOOKUP($A49,Transpose_Avg_q2er_youth!$O:$AA,7,FALSE)</f>
        <v>-0.4475341504999999</v>
      </c>
      <c r="Y49" s="96">
        <f>$B49*VLOOKUP($A49,Transpose_Avg_q2er_youth!$O:$AA,8,FALSE)</f>
        <v>-0.7145352355000001</v>
      </c>
      <c r="Z49" s="96">
        <f>$B49*VLOOKUP($A49,Transpose_Avg_q2er_youth!$O:$AA,9,FALSE)</f>
        <v>-0.7814804614999998</v>
      </c>
      <c r="AA49" s="96">
        <f>$B49*VLOOKUP($A49,Transpose_Avg_q2er_youth!$O:$AA,10,FALSE)</f>
        <v>-0.4131575435</v>
      </c>
      <c r="AB49" s="96">
        <f>$B49*VLOOKUP($A49,Transpose_Avg_q2er_youth!$O:$AA,11,FALSE)</f>
        <v>-0.47615152099999986</v>
      </c>
      <c r="AC49" s="96">
        <f>$B49*VLOOKUP($A49,Transpose_Avg_q2er_youth!$O:$AA,12,FALSE)</f>
        <v>-0.3437288175000001</v>
      </c>
      <c r="AD49" s="96">
        <f>$B49*VLOOKUP($A49,Transpose_Avg_q2er_youth!$O:$AA,13,FALSE)</f>
        <v>-0.48221622800000014</v>
      </c>
    </row>
    <row r="50" spans="1:30" ht="15">
      <c r="A50" s="90" t="s">
        <v>353</v>
      </c>
      <c r="B50" s="95"/>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row>
    <row r="51" spans="1:30" ht="15">
      <c r="A51" s="27" t="s">
        <v>355</v>
      </c>
      <c r="B51" s="95" t="s">
        <v>428</v>
      </c>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row>
    <row r="52" spans="1:30" ht="15">
      <c r="A52" s="27" t="s">
        <v>352</v>
      </c>
      <c r="B52" s="95">
        <v>2.6604</v>
      </c>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53" spans="1:30" ht="15">
      <c r="A53" s="27" t="s">
        <v>354</v>
      </c>
      <c r="B53" s="95">
        <v>2.4770000000000003</v>
      </c>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row>
    <row r="54" spans="1:30" ht="15">
      <c r="A54" s="27" t="s">
        <v>356</v>
      </c>
      <c r="B54" s="95">
        <v>2.8495</v>
      </c>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row>
    <row r="55" spans="1:30" ht="15">
      <c r="A55" s="27" t="s">
        <v>357</v>
      </c>
      <c r="B55" s="95">
        <v>2.197</v>
      </c>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row>
    <row r="56" spans="1:30" ht="15">
      <c r="A56" s="27" t="s">
        <v>358</v>
      </c>
      <c r="B56" s="95">
        <v>2.613</v>
      </c>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57" spans="1:30" ht="15">
      <c r="A57" s="27" t="s">
        <v>359</v>
      </c>
      <c r="B57" s="95">
        <v>3.0330000000000004</v>
      </c>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row>
    <row r="58" spans="1:30" ht="15">
      <c r="A58" s="27" t="s">
        <v>360</v>
      </c>
      <c r="B58" s="95">
        <v>2.8920000000000003</v>
      </c>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row>
    <row r="59" spans="1:2" ht="15">
      <c r="A59" s="27" t="s">
        <v>361</v>
      </c>
      <c r="B59" s="95">
        <v>2.9930000000000003</v>
      </c>
    </row>
    <row r="60" spans="1:2" ht="15">
      <c r="A60" s="27" t="s">
        <v>362</v>
      </c>
      <c r="B60" s="95">
        <v>2.7895000000000003</v>
      </c>
    </row>
    <row r="61" spans="1:2" ht="15">
      <c r="A61" s="27" t="s">
        <v>363</v>
      </c>
      <c r="B61" s="95">
        <v>2.8172</v>
      </c>
    </row>
    <row r="62" spans="1:2" ht="15">
      <c r="A62" s="27" t="s">
        <v>364</v>
      </c>
      <c r="B62" s="95">
        <v>1.9220000000000002</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2FF2CD6-1D48-4F1A-AD85-52C7EED9C4BF}">
  <dimension ref="A2:L66"/>
  <sheetViews>
    <sheetView workbookViewId="0" topLeftCell="A1">
      <selection pane="topLeft" activeCell="F49" sqref="F49"/>
    </sheetView>
  </sheetViews>
  <sheetFormatPr defaultColWidth="8.66428571428571" defaultRowHeight="14"/>
  <cols>
    <col min="1" max="1" width="19.5714285714286" style="165" customWidth="1"/>
    <col min="2" max="5" width="10.5714285714286" style="165" customWidth="1"/>
    <col min="6" max="9" width="8.71428571428571" style="165"/>
    <col min="10" max="10" width="11.8571428571429" style="165" bestFit="1" customWidth="1"/>
    <col min="11" max="16384" width="8.71428571428571" style="165"/>
  </cols>
  <sheetData>
    <row r="2" spans="1:1" ht="16">
      <c r="A2" s="164" t="s">
        <v>429</v>
      </c>
    </row>
    <row r="3" spans="1:12" ht="14">
      <c r="A3" s="282" t="s">
        <v>342</v>
      </c>
      <c r="B3" s="283" t="s">
        <v>343</v>
      </c>
      <c r="C3" s="283" t="s">
        <v>344</v>
      </c>
      <c r="D3" s="283" t="s">
        <v>345</v>
      </c>
      <c r="E3" s="283" t="s">
        <v>346</v>
      </c>
      <c r="J3" s="282" t="s">
        <v>342</v>
      </c>
      <c r="K3" s="283" t="s">
        <v>343</v>
      </c>
      <c r="L3" s="283" t="s">
        <v>345</v>
      </c>
    </row>
    <row r="4" spans="1:12" ht="14">
      <c r="A4" s="165" t="s">
        <v>347</v>
      </c>
      <c r="B4" s="166" t="s">
        <v>348</v>
      </c>
      <c r="C4" s="166" t="s">
        <v>349</v>
      </c>
      <c r="D4" s="166" t="s">
        <v>350</v>
      </c>
      <c r="E4" s="166" t="s">
        <v>349</v>
      </c>
      <c r="J4" s="165" t="s">
        <v>347</v>
      </c>
      <c r="K4" s="166" t="s">
        <v>348</v>
      </c>
      <c r="L4" s="166" t="s">
        <v>350</v>
      </c>
    </row>
    <row r="5" spans="1:12" ht="14">
      <c r="A5" s="282" t="s">
        <v>342</v>
      </c>
      <c r="B5" s="283" t="s">
        <v>342</v>
      </c>
      <c r="C5" s="283" t="s">
        <v>342</v>
      </c>
      <c r="D5" s="283" t="s">
        <v>342</v>
      </c>
      <c r="E5" s="283" t="s">
        <v>342</v>
      </c>
      <c r="J5" s="282" t="s">
        <v>342</v>
      </c>
      <c r="K5" s="283" t="s">
        <v>342</v>
      </c>
      <c r="L5" s="283" t="s">
        <v>342</v>
      </c>
    </row>
    <row r="6" spans="1:12" ht="14">
      <c r="A6" s="165" t="s">
        <v>216</v>
      </c>
      <c r="B6" s="166" t="s">
        <v>342</v>
      </c>
      <c r="C6" s="166" t="s">
        <v>342</v>
      </c>
      <c r="D6" s="166" t="s">
        <v>342</v>
      </c>
      <c r="E6" s="166" t="s">
        <v>342</v>
      </c>
      <c r="J6" s="165" t="s">
        <v>216</v>
      </c>
      <c r="K6" s="166" t="s">
        <v>342</v>
      </c>
      <c r="L6" s="166" t="s">
        <v>342</v>
      </c>
    </row>
    <row r="7" spans="1:12" ht="14">
      <c r="A7" s="165" t="s">
        <v>236</v>
      </c>
      <c r="B7" s="166"/>
      <c r="C7" s="166"/>
      <c r="D7" s="166"/>
      <c r="E7" s="166"/>
      <c r="J7" s="165" t="s">
        <v>236</v>
      </c>
      <c r="K7" s="166">
        <f>B7</f>
        <v>0</v>
      </c>
      <c r="L7" s="166">
        <f>D7</f>
        <v>0</v>
      </c>
    </row>
    <row r="8" spans="1:12" ht="14">
      <c r="A8" s="165" t="s">
        <v>244</v>
      </c>
      <c r="B8" s="166"/>
      <c r="C8" s="166"/>
      <c r="D8" s="166"/>
      <c r="E8" s="166"/>
      <c r="J8" s="165" t="s">
        <v>244</v>
      </c>
      <c r="K8" s="166">
        <f t="shared" si="0" ref="K8:K49">B8</f>
        <v>0</v>
      </c>
      <c r="L8" s="166">
        <f t="shared" si="1" ref="L8:L49">D8</f>
        <v>0</v>
      </c>
    </row>
    <row r="9" spans="1:12" ht="14">
      <c r="A9" s="165" t="s">
        <v>247</v>
      </c>
      <c r="B9" s="166"/>
      <c r="C9" s="166"/>
      <c r="D9" s="166"/>
      <c r="E9" s="166"/>
      <c r="J9" s="165" t="s">
        <v>247</v>
      </c>
      <c r="K9" s="166">
        <f t="shared" si="0"/>
        <v>0</v>
      </c>
      <c r="L9" s="166">
        <f t="shared" si="1"/>
        <v>0</v>
      </c>
    </row>
    <row r="10" spans="1:12" ht="14">
      <c r="A10" s="165" t="s">
        <v>251</v>
      </c>
      <c r="B10" s="166"/>
      <c r="C10" s="166"/>
      <c r="D10" s="166"/>
      <c r="E10" s="166"/>
      <c r="J10" s="165" t="s">
        <v>251</v>
      </c>
      <c r="K10" s="166">
        <f t="shared" si="0"/>
        <v>0</v>
      </c>
      <c r="L10" s="166">
        <f t="shared" si="1"/>
        <v>0</v>
      </c>
    </row>
    <row r="11" spans="1:12" ht="14">
      <c r="A11" s="165" t="s">
        <v>255</v>
      </c>
      <c r="B11" s="166">
        <v>0.156612543647371</v>
      </c>
      <c r="C11" s="166">
        <v>0.111045303742914</v>
      </c>
      <c r="D11" s="166"/>
      <c r="E11" s="166"/>
      <c r="J11" s="165" t="s">
        <v>255</v>
      </c>
      <c r="K11" s="166">
        <f t="shared" si="0"/>
        <v>0.156612543647371</v>
      </c>
      <c r="L11" s="166">
        <f t="shared" si="1"/>
        <v>0</v>
      </c>
    </row>
    <row r="12" spans="1:12" ht="14">
      <c r="A12" s="165" t="s">
        <v>259</v>
      </c>
      <c r="B12" s="166">
        <v>-0.176499816414822</v>
      </c>
      <c r="C12" s="166">
        <v>0.105840586742745</v>
      </c>
      <c r="D12" s="166"/>
      <c r="E12" s="166"/>
      <c r="J12" s="165" t="s">
        <v>259</v>
      </c>
      <c r="K12" s="166">
        <f t="shared" si="0"/>
        <v>-0.176499816414822</v>
      </c>
      <c r="L12" s="166">
        <f t="shared" si="1"/>
        <v>0</v>
      </c>
    </row>
    <row r="13" spans="1:12" ht="14">
      <c r="A13" s="165" t="s">
        <v>298</v>
      </c>
      <c r="B13" s="166"/>
      <c r="C13" s="166"/>
      <c r="D13" s="166"/>
      <c r="E13" s="166"/>
      <c r="J13" s="165" t="s">
        <v>298</v>
      </c>
      <c r="K13" s="166">
        <f t="shared" si="0"/>
        <v>0</v>
      </c>
      <c r="L13" s="166">
        <f t="shared" si="1"/>
        <v>0</v>
      </c>
    </row>
    <row r="14" spans="1:12" ht="14">
      <c r="A14" s="165" t="s">
        <v>301</v>
      </c>
      <c r="B14" s="166"/>
      <c r="C14" s="166"/>
      <c r="D14" s="166"/>
      <c r="E14" s="166"/>
      <c r="J14" s="165" t="s">
        <v>301</v>
      </c>
      <c r="K14" s="166">
        <f t="shared" si="0"/>
        <v>0</v>
      </c>
      <c r="L14" s="166">
        <f t="shared" si="1"/>
        <v>0</v>
      </c>
    </row>
    <row r="15" spans="1:12" ht="14">
      <c r="A15" s="165" t="s">
        <v>304</v>
      </c>
      <c r="B15" s="166"/>
      <c r="C15" s="166"/>
      <c r="D15" s="166"/>
      <c r="E15" s="166"/>
      <c r="J15" s="165" t="s">
        <v>304</v>
      </c>
      <c r="K15" s="166">
        <f t="shared" si="0"/>
        <v>0</v>
      </c>
      <c r="L15" s="166">
        <f t="shared" si="1"/>
        <v>0</v>
      </c>
    </row>
    <row r="16" spans="1:12" ht="14">
      <c r="A16" s="165" t="s">
        <v>293</v>
      </c>
      <c r="B16" s="166"/>
      <c r="C16" s="166"/>
      <c r="D16" s="166"/>
      <c r="E16" s="166"/>
      <c r="J16" s="165" t="s">
        <v>293</v>
      </c>
      <c r="K16" s="166">
        <f t="shared" si="0"/>
        <v>0</v>
      </c>
      <c r="L16" s="166">
        <f t="shared" si="1"/>
        <v>0</v>
      </c>
    </row>
    <row r="17" spans="1:12" ht="14">
      <c r="A17" s="165" t="s">
        <v>305</v>
      </c>
      <c r="B17" s="166">
        <v>0.0851092912736384</v>
      </c>
      <c r="C17" s="166">
        <v>0.0464659174717185</v>
      </c>
      <c r="D17" s="166"/>
      <c r="E17" s="166"/>
      <c r="J17" s="165" t="s">
        <v>305</v>
      </c>
      <c r="K17" s="166">
        <f t="shared" si="0"/>
        <v>0.0851092912736384</v>
      </c>
      <c r="L17" s="166">
        <f t="shared" si="1"/>
        <v>0</v>
      </c>
    </row>
    <row r="18" spans="1:12" ht="14">
      <c r="A18" s="165" t="s">
        <v>306</v>
      </c>
      <c r="B18" s="166"/>
      <c r="C18" s="166"/>
      <c r="D18" s="166">
        <v>-0.0969899319581741</v>
      </c>
      <c r="E18" s="166">
        <v>0.0590090845965754</v>
      </c>
      <c r="J18" s="165" t="s">
        <v>306</v>
      </c>
      <c r="K18" s="166">
        <f t="shared" si="0"/>
        <v>0</v>
      </c>
      <c r="L18" s="166">
        <f t="shared" si="1"/>
        <v>-0.0969899319581741</v>
      </c>
    </row>
    <row r="19" spans="1:12" ht="14">
      <c r="A19" s="165" t="s">
        <v>307</v>
      </c>
      <c r="B19" s="166"/>
      <c r="C19" s="166"/>
      <c r="D19" s="166"/>
      <c r="E19" s="166"/>
      <c r="J19" s="165" t="s">
        <v>307</v>
      </c>
      <c r="K19" s="166">
        <f t="shared" si="0"/>
        <v>0</v>
      </c>
      <c r="L19" s="166">
        <f t="shared" si="1"/>
        <v>0</v>
      </c>
    </row>
    <row r="20" spans="1:12" ht="14">
      <c r="A20" s="165" t="s">
        <v>308</v>
      </c>
      <c r="B20" s="166"/>
      <c r="C20" s="166"/>
      <c r="D20" s="166"/>
      <c r="E20" s="166"/>
      <c r="J20" s="165" t="s">
        <v>308</v>
      </c>
      <c r="K20" s="166">
        <f t="shared" si="0"/>
        <v>0</v>
      </c>
      <c r="L20" s="166">
        <f t="shared" si="1"/>
        <v>0</v>
      </c>
    </row>
    <row r="21" spans="1:12" ht="14">
      <c r="A21" s="165" t="s">
        <v>309</v>
      </c>
      <c r="B21" s="166"/>
      <c r="C21" s="166"/>
      <c r="D21" s="166"/>
      <c r="E21" s="166"/>
      <c r="J21" s="165" t="s">
        <v>309</v>
      </c>
      <c r="K21" s="166">
        <f t="shared" si="0"/>
        <v>0</v>
      </c>
      <c r="L21" s="166">
        <f t="shared" si="1"/>
        <v>0</v>
      </c>
    </row>
    <row r="22" spans="1:12" ht="14">
      <c r="A22" s="165" t="s">
        <v>310</v>
      </c>
      <c r="B22" s="166"/>
      <c r="C22" s="166"/>
      <c r="D22" s="166"/>
      <c r="E22" s="166"/>
      <c r="J22" s="165" t="s">
        <v>310</v>
      </c>
      <c r="K22" s="166">
        <f t="shared" si="0"/>
        <v>0</v>
      </c>
      <c r="L22" s="166">
        <f t="shared" si="1"/>
        <v>0</v>
      </c>
    </row>
    <row r="23" spans="1:12" ht="14">
      <c r="A23" s="165" t="s">
        <v>317</v>
      </c>
      <c r="B23" s="166"/>
      <c r="C23" s="166"/>
      <c r="D23" s="166"/>
      <c r="E23" s="166"/>
      <c r="J23" s="165" t="s">
        <v>317</v>
      </c>
      <c r="K23" s="166">
        <f t="shared" si="0"/>
        <v>0</v>
      </c>
      <c r="L23" s="166">
        <f t="shared" si="1"/>
        <v>0</v>
      </c>
    </row>
    <row r="24" spans="1:12" ht="14">
      <c r="A24" s="165" t="s">
        <v>318</v>
      </c>
      <c r="B24" s="166"/>
      <c r="C24" s="166"/>
      <c r="D24" s="166"/>
      <c r="E24" s="166"/>
      <c r="J24" s="165" t="s">
        <v>318</v>
      </c>
      <c r="K24" s="166">
        <f t="shared" si="0"/>
        <v>0</v>
      </c>
      <c r="L24" s="166">
        <f t="shared" si="1"/>
        <v>0</v>
      </c>
    </row>
    <row r="25" spans="1:12" ht="14">
      <c r="A25" s="165" t="s">
        <v>319</v>
      </c>
      <c r="B25" s="166"/>
      <c r="C25" s="166"/>
      <c r="D25" s="166">
        <v>0.502990792916855</v>
      </c>
      <c r="E25" s="166">
        <v>0.254448105711503</v>
      </c>
      <c r="J25" s="165" t="s">
        <v>319</v>
      </c>
      <c r="K25" s="166">
        <f t="shared" si="0"/>
        <v>0</v>
      </c>
      <c r="L25" s="166">
        <f t="shared" si="1"/>
        <v>0.502990792916855</v>
      </c>
    </row>
    <row r="26" spans="1:12" ht="14">
      <c r="A26" s="165" t="s">
        <v>316</v>
      </c>
      <c r="B26" s="166">
        <v>-0.0988376101899441</v>
      </c>
      <c r="C26" s="166">
        <v>0.0358171206150644</v>
      </c>
      <c r="D26" s="166">
        <v>-0.100632825703583</v>
      </c>
      <c r="E26" s="166">
        <v>0.0349139887269852</v>
      </c>
      <c r="J26" s="165" t="s">
        <v>316</v>
      </c>
      <c r="K26" s="166">
        <f t="shared" si="0"/>
        <v>-0.0988376101899441</v>
      </c>
      <c r="L26" s="166">
        <f t="shared" si="1"/>
        <v>-0.100632825703583</v>
      </c>
    </row>
    <row r="27" spans="1:12" ht="14">
      <c r="A27" s="165" t="s">
        <v>329</v>
      </c>
      <c r="B27" s="166">
        <v>0.145092928624822</v>
      </c>
      <c r="C27" s="166">
        <v>0.0429155897614427</v>
      </c>
      <c r="D27" s="166">
        <v>0.153988382946701</v>
      </c>
      <c r="E27" s="166">
        <v>0.0387288911782233</v>
      </c>
      <c r="J27" s="165" t="s">
        <v>329</v>
      </c>
      <c r="K27" s="166">
        <f t="shared" si="0"/>
        <v>0.145092928624822</v>
      </c>
      <c r="L27" s="166">
        <f t="shared" si="1"/>
        <v>0.153988382946701</v>
      </c>
    </row>
    <row r="28" spans="1:12" ht="14">
      <c r="A28" s="165" t="s">
        <v>322</v>
      </c>
      <c r="B28" s="166"/>
      <c r="C28" s="166"/>
      <c r="D28" s="166"/>
      <c r="E28" s="166"/>
      <c r="J28" s="165" t="s">
        <v>322</v>
      </c>
      <c r="K28" s="166">
        <f t="shared" si="0"/>
        <v>0</v>
      </c>
      <c r="L28" s="166">
        <f t="shared" si="1"/>
        <v>0</v>
      </c>
    </row>
    <row r="29" spans="1:12" ht="14">
      <c r="A29" s="165" t="s">
        <v>323</v>
      </c>
      <c r="B29" s="166"/>
      <c r="C29" s="166"/>
      <c r="D29" s="166"/>
      <c r="E29" s="166"/>
      <c r="J29" s="165" t="s">
        <v>323</v>
      </c>
      <c r="K29" s="166">
        <f t="shared" si="0"/>
        <v>0</v>
      </c>
      <c r="L29" s="166">
        <f t="shared" si="1"/>
        <v>0</v>
      </c>
    </row>
    <row r="30" spans="1:12" ht="14">
      <c r="A30" s="165" t="s">
        <v>324</v>
      </c>
      <c r="B30" s="166"/>
      <c r="C30" s="166"/>
      <c r="D30" s="166"/>
      <c r="E30" s="166"/>
      <c r="J30" s="165" t="s">
        <v>324</v>
      </c>
      <c r="K30" s="166">
        <f t="shared" si="0"/>
        <v>0</v>
      </c>
      <c r="L30" s="166">
        <f t="shared" si="1"/>
        <v>0</v>
      </c>
    </row>
    <row r="31" spans="1:12" ht="14">
      <c r="A31" s="165" t="s">
        <v>313</v>
      </c>
      <c r="B31" s="166"/>
      <c r="C31" s="166"/>
      <c r="D31" s="166"/>
      <c r="E31" s="166"/>
      <c r="J31" s="165" t="s">
        <v>313</v>
      </c>
      <c r="K31" s="166">
        <f t="shared" si="0"/>
        <v>0</v>
      </c>
      <c r="L31" s="166">
        <f t="shared" si="1"/>
        <v>0</v>
      </c>
    </row>
    <row r="32" spans="1:12" ht="14">
      <c r="A32" s="165" t="s">
        <v>312</v>
      </c>
      <c r="B32" s="166"/>
      <c r="C32" s="166"/>
      <c r="D32" s="166">
        <v>-0.182556488743848</v>
      </c>
      <c r="E32" s="166">
        <v>0.08425443725856</v>
      </c>
      <c r="J32" s="165" t="s">
        <v>312</v>
      </c>
      <c r="K32" s="166">
        <f t="shared" si="0"/>
        <v>0</v>
      </c>
      <c r="L32" s="166">
        <f t="shared" si="1"/>
        <v>-0.182556488743848</v>
      </c>
    </row>
    <row r="33" spans="1:12" ht="14">
      <c r="A33" s="165" t="s">
        <v>314</v>
      </c>
      <c r="B33" s="166"/>
      <c r="C33" s="166"/>
      <c r="D33" s="166"/>
      <c r="E33" s="166"/>
      <c r="J33" s="165" t="s">
        <v>314</v>
      </c>
      <c r="K33" s="166">
        <f t="shared" si="0"/>
        <v>0</v>
      </c>
      <c r="L33" s="166">
        <f t="shared" si="1"/>
        <v>0</v>
      </c>
    </row>
    <row r="34" spans="1:12" ht="14">
      <c r="A34" s="165" t="s">
        <v>315</v>
      </c>
      <c r="B34" s="166"/>
      <c r="C34" s="166"/>
      <c r="D34" s="166"/>
      <c r="E34" s="166"/>
      <c r="J34" s="165" t="s">
        <v>315</v>
      </c>
      <c r="K34" s="166">
        <f t="shared" si="0"/>
        <v>0</v>
      </c>
      <c r="L34" s="166">
        <f t="shared" si="1"/>
        <v>0</v>
      </c>
    </row>
    <row r="35" spans="1:12" ht="14">
      <c r="A35" s="165" t="s">
        <v>320</v>
      </c>
      <c r="B35" s="166"/>
      <c r="C35" s="166"/>
      <c r="D35" s="166"/>
      <c r="E35" s="166"/>
      <c r="J35" s="165" t="s">
        <v>320</v>
      </c>
      <c r="K35" s="166">
        <f t="shared" si="0"/>
        <v>0</v>
      </c>
      <c r="L35" s="166">
        <f t="shared" si="1"/>
        <v>0</v>
      </c>
    </row>
    <row r="36" spans="1:12" ht="14">
      <c r="A36" s="165" t="s">
        <v>321</v>
      </c>
      <c r="B36" s="166">
        <v>-0.155982575817637</v>
      </c>
      <c r="C36" s="166">
        <v>0.0691860633383878</v>
      </c>
      <c r="D36" s="166">
        <v>-0.18676280743106</v>
      </c>
      <c r="E36" s="166">
        <v>0.0682726828826054</v>
      </c>
      <c r="J36" s="165" t="s">
        <v>321</v>
      </c>
      <c r="K36" s="166">
        <f t="shared" si="0"/>
        <v>-0.155982575817637</v>
      </c>
      <c r="L36" s="166">
        <f t="shared" si="1"/>
        <v>-0.18676280743106</v>
      </c>
    </row>
    <row r="37" spans="1:12" ht="14">
      <c r="A37" s="165" t="s">
        <v>332</v>
      </c>
      <c r="B37" s="166">
        <v>-0.898248718425346</v>
      </c>
      <c r="C37" s="166">
        <v>0.445725923133264</v>
      </c>
      <c r="D37" s="166">
        <v>-0.930243568490805</v>
      </c>
      <c r="E37" s="166">
        <v>0.427802171744196</v>
      </c>
      <c r="J37" s="165" t="s">
        <v>332</v>
      </c>
      <c r="K37" s="166">
        <f t="shared" si="0"/>
        <v>-0.898248718425346</v>
      </c>
      <c r="L37" s="166">
        <f t="shared" si="1"/>
        <v>-0.930243568490805</v>
      </c>
    </row>
    <row r="38" spans="1:12" ht="14">
      <c r="A38" s="165" t="s">
        <v>292</v>
      </c>
      <c r="B38" s="166"/>
      <c r="C38" s="166"/>
      <c r="D38" s="166">
        <v>-0.651773584618965</v>
      </c>
      <c r="E38" s="166">
        <v>0.231970091815905</v>
      </c>
      <c r="J38" s="165" t="s">
        <v>292</v>
      </c>
      <c r="K38" s="166">
        <f t="shared" si="0"/>
        <v>0</v>
      </c>
      <c r="L38" s="166">
        <f t="shared" si="1"/>
        <v>-0.651773584618965</v>
      </c>
    </row>
    <row r="39" spans="1:12" ht="14">
      <c r="A39" s="165" t="s">
        <v>263</v>
      </c>
      <c r="B39" s="166">
        <v>8.43148946283559</v>
      </c>
      <c r="C39" s="166">
        <v>4.07032913033432</v>
      </c>
      <c r="D39" s="166">
        <v>13.0143367791002</v>
      </c>
      <c r="E39" s="166">
        <v>4.41633954485439</v>
      </c>
      <c r="J39" s="165" t="s">
        <v>263</v>
      </c>
      <c r="K39" s="166">
        <f t="shared" si="0"/>
        <v>8.43148946283559</v>
      </c>
      <c r="L39" s="166">
        <f t="shared" si="1"/>
        <v>13.0143367791002</v>
      </c>
    </row>
    <row r="40" spans="1:12" ht="14">
      <c r="A40" s="165" t="s">
        <v>267</v>
      </c>
      <c r="B40" s="166">
        <v>-3.84722241992164</v>
      </c>
      <c r="C40" s="166">
        <v>1.31855709486783</v>
      </c>
      <c r="D40" s="166">
        <v>-3.9272649940547</v>
      </c>
      <c r="E40" s="166">
        <v>1.31005252054427</v>
      </c>
      <c r="J40" s="165" t="s">
        <v>267</v>
      </c>
      <c r="K40" s="166">
        <f t="shared" si="0"/>
        <v>-3.84722241992164</v>
      </c>
      <c r="L40" s="166">
        <f t="shared" si="1"/>
        <v>-3.9272649940547</v>
      </c>
    </row>
    <row r="41" spans="1:12" ht="14">
      <c r="A41" s="165" t="s">
        <v>271</v>
      </c>
      <c r="B41" s="166"/>
      <c r="C41" s="166"/>
      <c r="D41" s="166"/>
      <c r="E41" s="166"/>
      <c r="J41" s="165" t="s">
        <v>271</v>
      </c>
      <c r="K41" s="166">
        <f t="shared" si="0"/>
        <v>0</v>
      </c>
      <c r="L41" s="166">
        <f t="shared" si="1"/>
        <v>0</v>
      </c>
    </row>
    <row r="42" spans="1:12" ht="14">
      <c r="A42" s="165" t="s">
        <v>291</v>
      </c>
      <c r="B42" s="166"/>
      <c r="C42" s="166"/>
      <c r="D42" s="166"/>
      <c r="E42" s="166"/>
      <c r="J42" s="165" t="s">
        <v>291</v>
      </c>
      <c r="K42" s="166">
        <f t="shared" si="0"/>
        <v>0</v>
      </c>
      <c r="L42" s="166">
        <f t="shared" si="1"/>
        <v>0</v>
      </c>
    </row>
    <row r="43" spans="1:12" ht="14">
      <c r="A43" s="165" t="s">
        <v>275</v>
      </c>
      <c r="B43" s="166">
        <v>7.95687065127149</v>
      </c>
      <c r="C43" s="166">
        <v>2.71868627176429</v>
      </c>
      <c r="D43" s="166">
        <v>7.95644559936504</v>
      </c>
      <c r="E43" s="166">
        <v>2.89339552107697</v>
      </c>
      <c r="J43" s="165" t="s">
        <v>275</v>
      </c>
      <c r="K43" s="166">
        <f t="shared" si="0"/>
        <v>7.95687065127149</v>
      </c>
      <c r="L43" s="166">
        <f t="shared" si="1"/>
        <v>7.95644559936504</v>
      </c>
    </row>
    <row r="44" spans="1:12" ht="14">
      <c r="A44" s="165" t="s">
        <v>279</v>
      </c>
      <c r="B44" s="166"/>
      <c r="C44" s="166"/>
      <c r="D44" s="166">
        <v>6.94296627607298</v>
      </c>
      <c r="E44" s="166">
        <v>3.53851612246326</v>
      </c>
      <c r="J44" s="165" t="s">
        <v>279</v>
      </c>
      <c r="K44" s="166">
        <f t="shared" si="0"/>
        <v>0</v>
      </c>
      <c r="L44" s="166">
        <f t="shared" si="1"/>
        <v>6.94296627607298</v>
      </c>
    </row>
    <row r="45" spans="1:12" ht="14">
      <c r="A45" s="165" t="s">
        <v>282</v>
      </c>
      <c r="B45" s="166">
        <v>3.26795528274688</v>
      </c>
      <c r="C45" s="166">
        <v>1.00082419065158</v>
      </c>
      <c r="D45" s="166">
        <v>2.44951328587526</v>
      </c>
      <c r="E45" s="166">
        <v>0.980233535844913</v>
      </c>
      <c r="J45" s="165" t="s">
        <v>282</v>
      </c>
      <c r="K45" s="166">
        <f t="shared" si="0"/>
        <v>3.26795528274688</v>
      </c>
      <c r="L45" s="166">
        <f t="shared" si="1"/>
        <v>2.44951328587526</v>
      </c>
    </row>
    <row r="46" spans="1:12" ht="14">
      <c r="A46" s="165" t="s">
        <v>285</v>
      </c>
      <c r="B46" s="166">
        <v>-1.87214187000929</v>
      </c>
      <c r="C46" s="166">
        <v>0.5662549484747</v>
      </c>
      <c r="D46" s="166">
        <v>-1.73151234660265</v>
      </c>
      <c r="E46" s="166">
        <v>0.574116017957285</v>
      </c>
      <c r="J46" s="165" t="s">
        <v>285</v>
      </c>
      <c r="K46" s="166">
        <f t="shared" si="0"/>
        <v>-1.87214187000929</v>
      </c>
      <c r="L46" s="166">
        <f t="shared" si="1"/>
        <v>-1.73151234660265</v>
      </c>
    </row>
    <row r="47" spans="1:12" ht="14">
      <c r="A47" s="165" t="s">
        <v>288</v>
      </c>
      <c r="B47" s="166">
        <v>-1.2023189467083</v>
      </c>
      <c r="C47" s="166">
        <v>0.681340001301708</v>
      </c>
      <c r="D47" s="166">
        <v>-2.11532885595178</v>
      </c>
      <c r="E47" s="166">
        <v>0.859254746141809</v>
      </c>
      <c r="J47" s="165" t="s">
        <v>288</v>
      </c>
      <c r="K47" s="166">
        <f t="shared" si="0"/>
        <v>-1.2023189467083</v>
      </c>
      <c r="L47" s="166">
        <f t="shared" si="1"/>
        <v>-2.11532885595178</v>
      </c>
    </row>
    <row r="48" spans="1:12" ht="14">
      <c r="A48" s="165" t="s">
        <v>289</v>
      </c>
      <c r="B48" s="166"/>
      <c r="C48" s="166"/>
      <c r="D48" s="166"/>
      <c r="E48" s="166"/>
      <c r="J48" s="165" t="s">
        <v>289</v>
      </c>
      <c r="K48" s="166">
        <f t="shared" si="0"/>
        <v>0</v>
      </c>
      <c r="L48" s="166">
        <f t="shared" si="1"/>
        <v>0</v>
      </c>
    </row>
    <row r="49" spans="1:12" ht="14">
      <c r="A49" s="165" t="s">
        <v>290</v>
      </c>
      <c r="B49" s="166"/>
      <c r="C49" s="166"/>
      <c r="D49" s="166"/>
      <c r="E49" s="166"/>
      <c r="J49" s="165" t="s">
        <v>290</v>
      </c>
      <c r="K49" s="166">
        <f t="shared" si="0"/>
        <v>0</v>
      </c>
      <c r="L49" s="166">
        <f t="shared" si="1"/>
        <v>0</v>
      </c>
    </row>
    <row r="50" spans="1:12" ht="14">
      <c r="A50" s="165" t="s">
        <v>352</v>
      </c>
      <c r="B50" s="166">
        <v>-0.18240671931602</v>
      </c>
      <c r="C50" s="166">
        <v>0.0598411308671725</v>
      </c>
      <c r="D50" s="166">
        <v>-0.191630095582508</v>
      </c>
      <c r="E50" s="166">
        <v>0.0644821746402809</v>
      </c>
      <c r="J50" s="90" t="s">
        <v>353</v>
      </c>
      <c r="K50" s="27"/>
      <c r="L50" s="27"/>
    </row>
    <row r="51" spans="1:12" ht="14">
      <c r="A51" s="165" t="s">
        <v>354</v>
      </c>
      <c r="B51" s="166">
        <v>-0.123134396368407</v>
      </c>
      <c r="C51" s="166">
        <v>0.0429030932663858</v>
      </c>
      <c r="D51" s="166">
        <v>-0.233294413659729</v>
      </c>
      <c r="E51" s="166">
        <v>0.0541583316962127</v>
      </c>
      <c r="J51" s="165" t="s">
        <v>355</v>
      </c>
      <c r="K51" s="175">
        <f>B61+0</f>
        <v>1.1753583632769</v>
      </c>
      <c r="L51" s="175">
        <f>D61+0</f>
        <v>1.16756762524089</v>
      </c>
    </row>
    <row r="52" spans="1:12" ht="14">
      <c r="A52" s="165" t="s">
        <v>356</v>
      </c>
      <c r="B52" s="166">
        <v>-0.0825616692715143</v>
      </c>
      <c r="C52" s="166">
        <v>0.055665042745689</v>
      </c>
      <c r="D52" s="166">
        <v>-0.147135208855577</v>
      </c>
      <c r="E52" s="166">
        <v>0.0567957711850751</v>
      </c>
      <c r="J52" s="165" t="s">
        <v>352</v>
      </c>
      <c r="K52" s="175">
        <f>$K$51+B50</f>
        <v>0.99295164396088</v>
      </c>
      <c r="L52" s="175">
        <f>$L$51+D50</f>
        <v>0.975937529658382</v>
      </c>
    </row>
    <row r="53" spans="1:12" ht="14">
      <c r="A53" s="165" t="s">
        <v>357</v>
      </c>
      <c r="B53" s="166">
        <v>-0.276878791915631</v>
      </c>
      <c r="C53" s="166">
        <v>0.0491171260615369</v>
      </c>
      <c r="D53" s="166">
        <v>-0.471660862214715</v>
      </c>
      <c r="E53" s="166">
        <v>0.116662113086113</v>
      </c>
      <c r="J53" s="165" t="s">
        <v>354</v>
      </c>
      <c r="K53" s="175">
        <f t="shared" si="2" ref="K53:K62">$K$51+B51</f>
        <v>1.052223966908493</v>
      </c>
      <c r="L53" s="175">
        <f t="shared" si="3" ref="L53:L62">$L$51+D51</f>
        <v>0.934273211581161</v>
      </c>
    </row>
    <row r="54" spans="1:12" ht="14">
      <c r="A54" s="165" t="s">
        <v>358</v>
      </c>
      <c r="B54" s="166">
        <v>-0.0491541442169924</v>
      </c>
      <c r="C54" s="166">
        <v>0.0432543806140588</v>
      </c>
      <c r="D54" s="166">
        <v>-0.141604053783579</v>
      </c>
      <c r="E54" s="166">
        <v>0.0526996629530897</v>
      </c>
      <c r="J54" s="165" t="s">
        <v>356</v>
      </c>
      <c r="K54" s="175">
        <f t="shared" si="2"/>
        <v>1.0927966940053857</v>
      </c>
      <c r="L54" s="175">
        <f t="shared" si="3"/>
        <v>1.020432416385313</v>
      </c>
    </row>
    <row r="55" spans="1:12" ht="14">
      <c r="A55" s="165" t="s">
        <v>359</v>
      </c>
      <c r="B55" s="166">
        <v>0.0322781518533367</v>
      </c>
      <c r="C55" s="166">
        <v>0.0489026459232602</v>
      </c>
      <c r="D55" s="166">
        <v>-0.0535466961581639</v>
      </c>
      <c r="E55" s="166">
        <v>0.0544943798766385</v>
      </c>
      <c r="J55" s="165" t="s">
        <v>357</v>
      </c>
      <c r="K55" s="175">
        <f t="shared" si="2"/>
        <v>0.898479571361269</v>
      </c>
      <c r="L55" s="175">
        <f t="shared" si="3"/>
        <v>0.695906763026175</v>
      </c>
    </row>
    <row r="56" spans="1:12" ht="14">
      <c r="A56" s="165" t="s">
        <v>360</v>
      </c>
      <c r="B56" s="166">
        <v>0.048316503572662</v>
      </c>
      <c r="C56" s="166">
        <v>0.0309252840381154</v>
      </c>
      <c r="D56" s="166">
        <v>0.0129048840236391</v>
      </c>
      <c r="E56" s="166">
        <v>0.0316063889787817</v>
      </c>
      <c r="J56" s="165" t="s">
        <v>358</v>
      </c>
      <c r="K56" s="175">
        <f t="shared" si="2"/>
        <v>1.1262042190599075</v>
      </c>
      <c r="L56" s="175">
        <f t="shared" si="3"/>
        <v>1.025963571457311</v>
      </c>
    </row>
    <row r="57" spans="1:12" ht="14">
      <c r="A57" s="165" t="s">
        <v>361</v>
      </c>
      <c r="B57" s="166">
        <v>-0.184943613783348</v>
      </c>
      <c r="C57" s="166">
        <v>0.062385973943027</v>
      </c>
      <c r="D57" s="166">
        <v>-0.160377086780411</v>
      </c>
      <c r="E57" s="166">
        <v>0.0666056572712406</v>
      </c>
      <c r="J57" s="165" t="s">
        <v>359</v>
      </c>
      <c r="K57" s="175">
        <f t="shared" si="2"/>
        <v>1.2076365151302366</v>
      </c>
      <c r="L57" s="175">
        <f t="shared" si="3"/>
        <v>1.114020929082726</v>
      </c>
    </row>
    <row r="58" spans="1:12" ht="14">
      <c r="A58" s="165" t="s">
        <v>362</v>
      </c>
      <c r="B58" s="166">
        <v>-0.0208779905120139</v>
      </c>
      <c r="C58" s="166">
        <v>0.0348635841733808</v>
      </c>
      <c r="D58" s="166">
        <v>-0.0740240538635058</v>
      </c>
      <c r="E58" s="166">
        <v>0.0436128402328656</v>
      </c>
      <c r="J58" s="165" t="s">
        <v>360</v>
      </c>
      <c r="K58" s="175">
        <f t="shared" si="2"/>
        <v>1.223674866849562</v>
      </c>
      <c r="L58" s="175">
        <f t="shared" si="3"/>
        <v>1.1804725092645292</v>
      </c>
    </row>
    <row r="59" spans="1:12" ht="14">
      <c r="A59" s="165" t="s">
        <v>363</v>
      </c>
      <c r="B59" s="166">
        <v>-0.141891521765237</v>
      </c>
      <c r="C59" s="166">
        <v>0.0487131766299566</v>
      </c>
      <c r="D59" s="166">
        <v>-0.186561661831914</v>
      </c>
      <c r="E59" s="166">
        <v>0.0556062929682341</v>
      </c>
      <c r="J59" s="165" t="s">
        <v>361</v>
      </c>
      <c r="K59" s="175">
        <f t="shared" si="2"/>
        <v>0.990414749493552</v>
      </c>
      <c r="L59" s="175">
        <f t="shared" si="3"/>
        <v>1.007190538460479</v>
      </c>
    </row>
    <row r="60" spans="1:12" ht="14">
      <c r="A60" s="165" t="s">
        <v>364</v>
      </c>
      <c r="B60" s="166">
        <v>-0.367702987098045</v>
      </c>
      <c r="C60" s="166">
        <v>0.0945855242916637</v>
      </c>
      <c r="D60" s="166">
        <v>-0.503543064738941</v>
      </c>
      <c r="E60" s="166">
        <v>0.119258435079986</v>
      </c>
      <c r="J60" s="165" t="s">
        <v>362</v>
      </c>
      <c r="K60" s="175">
        <f t="shared" si="2"/>
        <v>1.154480372764886</v>
      </c>
      <c r="L60" s="175">
        <f t="shared" si="3"/>
        <v>1.0935435713773842</v>
      </c>
    </row>
    <row r="61" spans="1:12" ht="14">
      <c r="A61" s="165" t="s">
        <v>365</v>
      </c>
      <c r="B61" s="166">
        <v>1.1753583632769</v>
      </c>
      <c r="C61" s="166">
        <v>0.262571766707484</v>
      </c>
      <c r="D61" s="166">
        <v>1.16756762524089</v>
      </c>
      <c r="E61" s="166">
        <v>0.30253232983472</v>
      </c>
      <c r="J61" s="165" t="s">
        <v>363</v>
      </c>
      <c r="K61" s="175">
        <f t="shared" si="2"/>
        <v>1.033466841511663</v>
      </c>
      <c r="L61" s="175">
        <f t="shared" si="3"/>
        <v>0.981005963408976</v>
      </c>
    </row>
    <row r="62" spans="1:12" ht="14">
      <c r="A62" s="165" t="s">
        <v>342</v>
      </c>
      <c r="B62" s="166" t="s">
        <v>342</v>
      </c>
      <c r="C62" s="166" t="s">
        <v>342</v>
      </c>
      <c r="D62" s="166" t="s">
        <v>342</v>
      </c>
      <c r="E62" s="166" t="s">
        <v>342</v>
      </c>
      <c r="J62" s="165" t="s">
        <v>364</v>
      </c>
      <c r="K62" s="175">
        <f t="shared" si="2"/>
        <v>0.807655376178855</v>
      </c>
      <c r="L62" s="175">
        <f t="shared" si="3"/>
        <v>0.664024560501949</v>
      </c>
    </row>
    <row r="63" spans="1:5" ht="14">
      <c r="A63" s="165" t="s">
        <v>367</v>
      </c>
      <c r="B63" s="166" t="s">
        <v>368</v>
      </c>
      <c r="C63" s="166" t="s">
        <v>342</v>
      </c>
      <c r="D63" s="166" t="s">
        <v>368</v>
      </c>
      <c r="E63" s="166" t="s">
        <v>342</v>
      </c>
    </row>
    <row r="64" spans="1:5" ht="14">
      <c r="A64" s="284" t="s">
        <v>369</v>
      </c>
      <c r="B64" s="285">
        <v>0.476477819057826</v>
      </c>
      <c r="C64" s="285"/>
      <c r="D64" s="285">
        <v>0.484308943596035</v>
      </c>
      <c r="E64" s="285" t="s">
        <v>342</v>
      </c>
    </row>
    <row r="65" spans="1:1" ht="14">
      <c r="A65" s="165" t="s">
        <v>370</v>
      </c>
    </row>
    <row r="66" spans="1:1" ht="14">
      <c r="A66" s="165" t="s">
        <v>371</v>
      </c>
    </row>
  </sheetData>
  <pageMargins left="0.75" right="0.75" top="1" bottom="1" header="0.5" footer="0.5"/>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D60165F-243F-4E3F-BD62-5FAF3B58696C}">
  <dimension ref="A2:AD66"/>
  <sheetViews>
    <sheetView workbookViewId="0" topLeftCell="A7">
      <selection pane="topLeft" activeCell="F49" sqref="F49"/>
    </sheetView>
  </sheetViews>
  <sheetFormatPr defaultColWidth="8.83428571428571" defaultRowHeight="15"/>
  <cols>
    <col min="2" max="2" width="10.8571428571429" bestFit="1" customWidth="1"/>
    <col min="4" max="4" width="14.5714285714286" bestFit="1" customWidth="1"/>
    <col min="18" max="18" width="20.7142857142857" bestFit="1" customWidth="1"/>
  </cols>
  <sheetData>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SUM(E11:E53)+$B55</f>
        <v>0.775608697959818</v>
      </c>
      <c r="F6" s="101">
        <f>SUM(F11:F53)+$B56</f>
        <v>0.7523084309307482</v>
      </c>
      <c r="G6" s="101">
        <f>SUM(G11:G53)+$B57</f>
        <v>0.8065822956941604</v>
      </c>
      <c r="H6" s="101">
        <f>SUM(H11:H53)+$B58</f>
        <v>0.7838935444521047</v>
      </c>
      <c r="I6" s="101">
        <f>SUM(I11:I53)+$B59</f>
        <v>0.7958871449140712</v>
      </c>
      <c r="J6" s="101">
        <f>SUM(J11:J53)+$B60</f>
        <v>0.7317060781148395</v>
      </c>
      <c r="K6" s="101">
        <f>SUM(K11:K53)+$B61</f>
        <v>0.8087580676854367</v>
      </c>
      <c r="L6" s="101">
        <f>SUM(L11:L53)+$B62</f>
        <v>0.8159522669651451</v>
      </c>
      <c r="M6" s="101">
        <f>SUM(M11:M53)+$B63</f>
        <v>0.8647444920598159</v>
      </c>
      <c r="N6" s="101">
        <f>SUM(N11:N53)+$B64</f>
        <v>0.820155317713827</v>
      </c>
      <c r="O6" s="101">
        <f>SUM(O11:O53)+$B65</f>
        <v>0.8377441726751753</v>
      </c>
      <c r="P6" s="101">
        <f>SUM(P11:P53)+$B66</f>
        <v>0.8027133635704181</v>
      </c>
      <c r="Q6" s="93"/>
      <c r="R6" s="100" t="s">
        <v>388</v>
      </c>
      <c r="S6" s="101">
        <f>SUM(S11:S53)+$B55</f>
        <v>0.7836159282093016</v>
      </c>
      <c r="T6" s="101">
        <f>SUM(T11:T53)+$B56</f>
        <v>0.758165507021505</v>
      </c>
      <c r="U6" s="101">
        <f>SUM(U11:U53)+$B57</f>
        <v>0.836248823754717</v>
      </c>
      <c r="V6" s="101">
        <f>SUM(V11:V53)+$B58</f>
        <v>0.8190350519999996</v>
      </c>
      <c r="W6" s="101">
        <f>SUM(W11:W53)+$B59</f>
        <v>0.708100604434782</v>
      </c>
      <c r="X6" s="101">
        <f>SUM(X11:X53)+$B60</f>
        <v>0.672979794869565</v>
      </c>
      <c r="Y6" s="101">
        <f>SUM(Y11:Y53)+$B61</f>
        <v>0.8503719199090909</v>
      </c>
      <c r="Z6" s="101">
        <f>SUM(Z11:Z53)+$B62</f>
        <v>0.7905047369999998</v>
      </c>
      <c r="AA6" s="101">
        <f>SUM(AA11:AA53)+$B63</f>
        <v>0.8252359459999995</v>
      </c>
      <c r="AB6" s="101">
        <f>SUM(AB11:AB53)+$B64</f>
        <v>0.8162072599130432</v>
      </c>
      <c r="AC6" s="101">
        <f>SUM(AC11:AC53)+$B65</f>
        <v>0.8202442272268902</v>
      </c>
      <c r="AD6" s="101">
        <f>SUM(AD11:AD53)+$B66</f>
        <v>0.8389329843333335</v>
      </c>
    </row>
    <row r="7" spans="1:30" ht="49.5" customHeight="1">
      <c r="A7" s="93"/>
      <c r="B7" s="94"/>
      <c r="C7" s="93"/>
      <c r="D7" s="100" t="s">
        <v>389</v>
      </c>
      <c r="E7" s="96">
        <f>E6-Transpose_Avg_q4er_adult!B4</f>
        <v>-0.002758987263052015</v>
      </c>
      <c r="F7" s="96">
        <f>F6-Transpose_Avg_q4er_adult!C4</f>
        <v>-0.0041035437336158775</v>
      </c>
      <c r="G7" s="96">
        <f>G6-Transpose_Avg_q4er_adult!D4</f>
        <v>-0.006192637268656598</v>
      </c>
      <c r="H7" s="96">
        <f>H6-Transpose_Avg_q4er_adult!E4</f>
        <v>-0.006686685499748268</v>
      </c>
      <c r="I7" s="96">
        <f>I6-Transpose_Avg_q4er_adult!F4</f>
        <v>0.00865937573613118</v>
      </c>
      <c r="J7" s="96">
        <f>J6-Transpose_Avg_q4er_adult!G4</f>
        <v>-0.0033851998688245732</v>
      </c>
      <c r="K7" s="96">
        <f>K6-Transpose_Avg_q4er_adult!H4</f>
        <v>-0.021225023765989337</v>
      </c>
      <c r="L7" s="96">
        <f>L6-Transpose_Avg_q4er_adult!I4</f>
        <v>0.005861959133217076</v>
      </c>
      <c r="M7" s="96">
        <f>M6-Transpose_Avg_q4er_adult!J4</f>
        <v>-0.004141118607933203</v>
      </c>
      <c r="N7" s="96">
        <f>N6-Transpose_Avg_q4er_adult!K4</f>
        <v>0.024570900078553004</v>
      </c>
      <c r="O7" s="96">
        <f>O6-Transpose_Avg_q4er_adult!L4</f>
        <v>0.0042086998817733035</v>
      </c>
      <c r="P7" s="96">
        <f>P6-Transpose_Avg_q4er_adult!M4</f>
        <v>0.028826403297282144</v>
      </c>
      <c r="Q7" s="93"/>
      <c r="R7" s="98" t="s">
        <v>390</v>
      </c>
      <c r="S7" s="96">
        <f t="shared" si="0" ref="S7:AD7">S6-E6</f>
        <v>0.008007230249483577</v>
      </c>
      <c r="T7" s="96">
        <f t="shared" si="0"/>
        <v>0.005857076090756808</v>
      </c>
      <c r="U7" s="96">
        <f t="shared" si="0"/>
        <v>0.029666528060556585</v>
      </c>
      <c r="V7" s="96">
        <f t="shared" si="0"/>
        <v>0.03514150754789491</v>
      </c>
      <c r="W7" s="96">
        <f t="shared" si="0"/>
        <v>-0.08778654047928924</v>
      </c>
      <c r="X7" s="96">
        <f t="shared" si="0"/>
        <v>-0.0587262832452744</v>
      </c>
      <c r="Y7" s="96">
        <f t="shared" si="0"/>
        <v>0.04161385222365421</v>
      </c>
      <c r="Z7" s="96">
        <f t="shared" si="0"/>
        <v>-0.02544752996514532</v>
      </c>
      <c r="AA7" s="96">
        <f t="shared" si="0"/>
        <v>-0.03950854605981635</v>
      </c>
      <c r="AB7" s="96">
        <f t="shared" si="0"/>
        <v>-0.0039480578007837774</v>
      </c>
      <c r="AC7" s="96">
        <f t="shared" si="0"/>
        <v>-0.017499945448285148</v>
      </c>
      <c r="AD7" s="96">
        <f t="shared" si="0"/>
        <v>0.036219620762915405</v>
      </c>
    </row>
    <row r="8" spans="1:30" ht="48">
      <c r="A8" s="287" t="s">
        <v>342</v>
      </c>
      <c r="B8" s="288" t="s">
        <v>114</v>
      </c>
      <c r="C8" s="93"/>
      <c r="D8" s="98" t="s">
        <v>391</v>
      </c>
      <c r="E8" s="99">
        <f>SQRT((E7^2+F7^2+G7^2+H7^2+I7^2+J7^2+K7^2+L7^2+M7^2+N7^2+O7^2+P7^2)/12)</f>
        <v>0.013380249256492418</v>
      </c>
      <c r="F8" s="93"/>
      <c r="G8" s="93"/>
      <c r="H8" s="93"/>
      <c r="I8" s="93"/>
      <c r="J8" s="93"/>
      <c r="K8" s="93"/>
      <c r="L8" s="93"/>
      <c r="M8" s="93"/>
      <c r="N8" s="93"/>
      <c r="O8" s="93"/>
      <c r="P8" s="93"/>
      <c r="Q8" s="93"/>
      <c r="R8" s="98" t="s">
        <v>392</v>
      </c>
      <c r="S8" s="97">
        <f>S6/Transpose_Avg_q4er_adult!P4</f>
        <v>1.0314944361122442</v>
      </c>
      <c r="T8" s="97">
        <f>T6/Transpose_Avg_q4er_adult!Q4</f>
        <v>0.9464347939999999</v>
      </c>
      <c r="U8" s="97">
        <f>U6/Transpose_Avg_q4er_adult!R4</f>
        <v>1.0072997195227273</v>
      </c>
      <c r="V8" s="97">
        <f>V6/Transpose_Avg_q4er_adult!S4</f>
        <v>0.9142716859534882</v>
      </c>
      <c r="W8" s="97">
        <f>W6/Transpose_Avg_q4er_adult!T4</f>
        <v>0.9306465086857137</v>
      </c>
      <c r="X8" s="97">
        <f>X6/Transpose_Avg_q4er_adult!U4</f>
        <v>1.0458469785135136</v>
      </c>
      <c r="Y8" s="97">
        <f>Y6/Transpose_Avg_q4er_adult!V4</f>
        <v>0.9354091119000001</v>
      </c>
      <c r="Z8" s="97">
        <f>Z6/Transpose_Avg_q4er_adult!W4</f>
        <v>0.9438862531343281</v>
      </c>
      <c r="AA8" s="97">
        <f>AA6/Transpose_Avg_q4er_adult!X4</f>
        <v>0.9708658188235288</v>
      </c>
      <c r="AB8" s="97">
        <f>AB6/Transpose_Avg_q4er_adult!Y4</f>
        <v>1.1042804104705874</v>
      </c>
      <c r="AC8" s="97">
        <f>AC6/Transpose_Avg_q4er_adult!Z4</f>
        <v>1.0609680765217384</v>
      </c>
      <c r="AD8" s="97">
        <f>AD6/Transpose_Avg_q4er_adult!AA4</f>
        <v>1.1185773124444447</v>
      </c>
    </row>
    <row r="9" spans="1:30" ht="15">
      <c r="A9" s="165" t="s">
        <v>347</v>
      </c>
      <c r="B9" s="166"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2" t="s">
        <v>342</v>
      </c>
      <c r="B10" s="283" t="s">
        <v>342</v>
      </c>
      <c r="C10" s="93"/>
      <c r="D10" s="93"/>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row>
    <row r="11" spans="1:30" ht="15">
      <c r="A11" s="165" t="s">
        <v>236</v>
      </c>
      <c r="B11" s="166">
        <v>0.0436</v>
      </c>
      <c r="C11" s="93"/>
      <c r="D11" s="93"/>
      <c r="E11" s="96">
        <f>$B11*VLOOKUP($A11,Transpose_Avg_q4er_adult!$A$1:$M$52,2,FALSE)</f>
        <v>0.022857746118625826</v>
      </c>
      <c r="F11" s="96">
        <f>$B11*VLOOKUP($A11,Transpose_Avg_q4er_adult!$A$1:$M$52,3,FALSE)</f>
        <v>0.02475382283248705</v>
      </c>
      <c r="G11" s="96">
        <f>$B11*VLOOKUP($A11,Transpose_Avg_q4er_adult!$A$1:$M$52,4,FALSE)</f>
        <v>0.02229257397838166</v>
      </c>
      <c r="H11" s="96">
        <f>$B11*VLOOKUP($A11,Transpose_Avg_q4er_adult!$A$1:$M$52,5,FALSE)</f>
        <v>0.017205961905096982</v>
      </c>
      <c r="I11" s="96">
        <f>$B11*VLOOKUP($A11,Transpose_Avg_q4er_adult!$A$1:$M$52,6,FALSE)</f>
        <v>0.02180984479513744</v>
      </c>
      <c r="J11" s="96">
        <f>$B11*VLOOKUP($A11,Transpose_Avg_q4er_adult!$A$1:$M$52,7,FALSE)</f>
        <v>0.022009731221802997</v>
      </c>
      <c r="K11" s="96">
        <f>$B11*VLOOKUP($A11,Transpose_Avg_q4er_adult!$A$1:$M$52,8,FALSE)</f>
        <v>0.02827143759889852</v>
      </c>
      <c r="L11" s="96">
        <f>$B11*VLOOKUP($A11,Transpose_Avg_q4er_adult!$A$1:$M$52,9,FALSE)</f>
        <v>0.020690455950535754</v>
      </c>
      <c r="M11" s="96">
        <f>$B11*VLOOKUP($A11,Transpose_Avg_q4er_adult!$A$1:$M$52,10,FALSE)</f>
        <v>0.02258997708663032</v>
      </c>
      <c r="N11" s="96">
        <f>$B11*VLOOKUP($A11,Transpose_Avg_q4er_adult!$A$1:$M$52,11,FALSE)</f>
        <v>0.020820395684565472</v>
      </c>
      <c r="O11" s="96">
        <f>$B11*VLOOKUP($A11,Transpose_Avg_q4er_adult!$A$1:$M$52,12,FALSE)</f>
        <v>0.01984437738327775</v>
      </c>
      <c r="P11" s="96">
        <f>$B11*VLOOKUP($A11,Transpose_Avg_q4er_adult!$A$1:$M$52,13,FALSE)</f>
        <v>0.02322103059454867</v>
      </c>
      <c r="Q11" s="96"/>
      <c r="R11" s="96"/>
      <c r="S11" s="96">
        <f>$B11*VLOOKUP($A11,Transpose_Avg_q4er_adult!$O$1:$AA$52,2,FALSE)</f>
        <v>0.01960310077519379</v>
      </c>
      <c r="T11" s="96">
        <f>$B11*VLOOKUP($A11,Transpose_Avg_q4er_adult!$O$1:$AA$52,3,FALSE)</f>
        <v>0.027894623655913973</v>
      </c>
      <c r="U11" s="96">
        <f>$B11*VLOOKUP($A11,Transpose_Avg_q4er_adult!$O$1:$AA$52,4,FALSE)</f>
        <v>0.025090566037735868</v>
      </c>
      <c r="V11" s="96">
        <f>$B11*VLOOKUP($A11,Transpose_Avg_q4er_adult!$O$1:$AA$52,5,FALSE)</f>
        <v>0.03088333333333332</v>
      </c>
      <c r="W11" s="96">
        <f>$B11*VLOOKUP($A11,Transpose_Avg_q4er_adult!$O$1:$AA$52,6,FALSE)</f>
        <v>0.018956521739130427</v>
      </c>
      <c r="X11" s="96">
        <f>$B11*VLOOKUP($A11,Transpose_Avg_q4er_adult!$O$1:$AA$52,7,FALSE)</f>
        <v>0.021989565217391285</v>
      </c>
      <c r="Y11" s="96">
        <f>$B11*VLOOKUP($A11,Transpose_Avg_q4er_adult!$O$1:$AA$52,8,FALSE)</f>
        <v>0.031709090909090895</v>
      </c>
      <c r="Z11" s="96">
        <f>$B11*VLOOKUP($A11,Transpose_Avg_q4er_adult!$O$1:$AA$52,9,FALSE)</f>
        <v>0.02071</v>
      </c>
      <c r="AA11" s="96">
        <f>$B11*VLOOKUP($A11,Transpose_Avg_q4er_adult!$O$1:$AA$52,10,FALSE)</f>
        <v>0.02616</v>
      </c>
      <c r="AB11" s="96">
        <f>$B11*VLOOKUP($A11,Transpose_Avg_q4er_adult!$O$1:$AA$52,11,FALSE)</f>
        <v>0.020852173913043462</v>
      </c>
      <c r="AC11" s="96">
        <f>$B11*VLOOKUP($A11,Transpose_Avg_q4er_adult!$O$1:$AA$52,12,FALSE)</f>
        <v>0.017952941176470588</v>
      </c>
      <c r="AD11" s="96">
        <f>$B11*VLOOKUP($A11,Transpose_Avg_q4er_adult!$O$1:$AA$52,13,FALSE)</f>
        <v>0.0218</v>
      </c>
    </row>
    <row r="12" spans="1:30" ht="15">
      <c r="A12" s="165" t="s">
        <v>244</v>
      </c>
      <c r="B12" s="166">
        <v>-0.248</v>
      </c>
      <c r="C12" s="93"/>
      <c r="D12" s="93"/>
      <c r="E12" s="96">
        <f>$B12*VLOOKUP($A12,Transpose_Avg_q4er_adult!$A$1:$M$52,2,FALSE)</f>
        <v>-0.01702771651842098</v>
      </c>
      <c r="F12" s="96">
        <f>$B12*VLOOKUP($A12,Transpose_Avg_q4er_adult!$A$1:$M$52,3,FALSE)</f>
        <v>-0.02517809675063591</v>
      </c>
      <c r="G12" s="96">
        <f>$B12*VLOOKUP($A12,Transpose_Avg_q4er_adult!$A$1:$M$52,4,FALSE)</f>
        <v>-0.0214579010868805</v>
      </c>
      <c r="H12" s="96">
        <f>$B12*VLOOKUP($A12,Transpose_Avg_q4er_adult!$A$1:$M$52,5,FALSE)</f>
        <v>-0.03144042363930323</v>
      </c>
      <c r="I12" s="96">
        <f>$B12*VLOOKUP($A12,Transpose_Avg_q4er_adult!$A$1:$M$52,6,FALSE)</f>
        <v>-0.026012189983457456</v>
      </c>
      <c r="J12" s="96">
        <f>$B12*VLOOKUP($A12,Transpose_Avg_q4er_adult!$A$1:$M$52,7,FALSE)</f>
        <v>-0.028615295586701023</v>
      </c>
      <c r="K12" s="96">
        <f>$B12*VLOOKUP($A12,Transpose_Avg_q4er_adult!$A$1:$M$52,8,FALSE)</f>
        <v>-0.04052326474084069</v>
      </c>
      <c r="L12" s="96">
        <f>$B12*VLOOKUP($A12,Transpose_Avg_q4er_adult!$A$1:$M$52,9,FALSE)</f>
        <v>-0.03806035899528725</v>
      </c>
      <c r="M12" s="96">
        <f>$B12*VLOOKUP($A12,Transpose_Avg_q4er_adult!$A$1:$M$52,10,FALSE)</f>
        <v>-0.04259056359085274</v>
      </c>
      <c r="N12" s="96">
        <f>$B12*VLOOKUP($A12,Transpose_Avg_q4er_adult!$A$1:$M$52,11,FALSE)</f>
        <v>-0.01532734610631603</v>
      </c>
      <c r="O12" s="96">
        <f>$B12*VLOOKUP($A12,Transpose_Avg_q4er_adult!$A$1:$M$52,12,FALSE)</f>
        <v>-0.02941063287221051</v>
      </c>
      <c r="P12" s="96">
        <f>$B12*VLOOKUP($A12,Transpose_Avg_q4er_adult!$A$1:$M$52,13,FALSE)</f>
        <v>-0.024381161962367042</v>
      </c>
      <c r="Q12" s="96"/>
      <c r="R12" s="96"/>
      <c r="S12" s="96">
        <f>$B12*VLOOKUP($A12,Transpose_Avg_q4er_adult!$O$1:$AA$52,2,FALSE)</f>
        <v>-0.018263565891472874</v>
      </c>
      <c r="T12" s="96">
        <f>$B12*VLOOKUP($A12,Transpose_Avg_q4er_adult!$O$1:$AA$52,3,FALSE)</f>
        <v>-0.04933333333333341</v>
      </c>
      <c r="U12" s="96">
        <f>$B12*VLOOKUP($A12,Transpose_Avg_q4er_adult!$O$1:$AA$52,4,FALSE)</f>
        <v>-0.030415094339622577</v>
      </c>
      <c r="V12" s="96">
        <f>$B12*VLOOKUP($A12,Transpose_Avg_q4er_adult!$O$1:$AA$52,5,FALSE)</f>
        <v>-0.0155</v>
      </c>
      <c r="W12" s="96">
        <f>$B12*VLOOKUP($A12,Transpose_Avg_q4er_adult!$O$1:$AA$52,6,FALSE)</f>
        <v>-0.03773913043478254</v>
      </c>
      <c r="X12" s="96">
        <f>$B12*VLOOKUP($A12,Transpose_Avg_q4er_adult!$O$1:$AA$52,7,FALSE)</f>
        <v>-0.040973913043478305</v>
      </c>
      <c r="Y12" s="96">
        <f>$B12*VLOOKUP($A12,Transpose_Avg_q4er_adult!$O$1:$AA$52,8,FALSE)</f>
        <v>-0.04509090909090913</v>
      </c>
      <c r="Z12" s="96">
        <f>$B12*VLOOKUP($A12,Transpose_Avg_q4er_adult!$O$1:$AA$52,9,FALSE)</f>
        <v>-0.0372</v>
      </c>
      <c r="AA12" s="96">
        <f>$B12*VLOOKUP($A12,Transpose_Avg_q4er_adult!$O$1:$AA$52,10,FALSE)</f>
        <v>-0.0372</v>
      </c>
      <c r="AB12" s="96">
        <f>$B12*VLOOKUP($A12,Transpose_Avg_q4er_adult!$O$1:$AA$52,11,FALSE)</f>
        <v>-0.02156521739130434</v>
      </c>
      <c r="AC12" s="96">
        <f>$B12*VLOOKUP($A12,Transpose_Avg_q4er_adult!$O$1:$AA$52,12,FALSE)</f>
        <v>-0.022924369747899166</v>
      </c>
      <c r="AD12" s="96">
        <f>$B12*VLOOKUP($A12,Transpose_Avg_q4er_adult!$O$1:$AA$52,13,FALSE)</f>
        <v>-0.027555555555555528</v>
      </c>
    </row>
    <row r="13" spans="1:30" ht="15">
      <c r="A13" s="165" t="s">
        <v>247</v>
      </c>
      <c r="B13" s="166">
        <v>-0.0915</v>
      </c>
      <c r="C13" s="93"/>
      <c r="D13" s="93"/>
      <c r="E13" s="96">
        <f>$B13*VLOOKUP($A13,Transpose_Avg_q4er_adult!$A$1:$M$52,2,FALSE)</f>
        <v>-0.049954989088977136</v>
      </c>
      <c r="F13" s="96">
        <f>$B13*VLOOKUP($A13,Transpose_Avg_q4er_adult!$A$1:$M$52,3,FALSE)</f>
        <v>-0.04628072146744608</v>
      </c>
      <c r="G13" s="96">
        <f>$B13*VLOOKUP($A13,Transpose_Avg_q4er_adult!$A$1:$M$52,4,FALSE)</f>
        <v>-0.03406780035459267</v>
      </c>
      <c r="H13" s="96">
        <f>$B13*VLOOKUP($A13,Transpose_Avg_q4er_adult!$A$1:$M$52,5,FALSE)</f>
        <v>-0.050743049996825</v>
      </c>
      <c r="I13" s="96">
        <f>$B13*VLOOKUP($A13,Transpose_Avg_q4er_adult!$A$1:$M$52,6,FALSE)</f>
        <v>-0.046111860189562044</v>
      </c>
      <c r="J13" s="96">
        <f>$B13*VLOOKUP($A13,Transpose_Avg_q4er_adult!$A$1:$M$52,7,FALSE)</f>
        <v>-0.041549597517504415</v>
      </c>
      <c r="K13" s="96">
        <f>$B13*VLOOKUP($A13,Transpose_Avg_q4er_adult!$A$1:$M$52,8,FALSE)</f>
        <v>-0.046371817780365504</v>
      </c>
      <c r="L13" s="96">
        <f>$B13*VLOOKUP($A13,Transpose_Avg_q4er_adult!$A$1:$M$52,9,FALSE)</f>
        <v>-0.03536083972462811</v>
      </c>
      <c r="M13" s="96">
        <f>$B13*VLOOKUP($A13,Transpose_Avg_q4er_adult!$A$1:$M$52,10,FALSE)</f>
        <v>-0.0477188487920441</v>
      </c>
      <c r="N13" s="96">
        <f>$B13*VLOOKUP($A13,Transpose_Avg_q4er_adult!$A$1:$M$52,11,FALSE)</f>
        <v>-0.046892674249565114</v>
      </c>
      <c r="O13" s="96">
        <f>$B13*VLOOKUP($A13,Transpose_Avg_q4er_adult!$A$1:$M$52,12,FALSE)</f>
        <v>-0.0445265850064092</v>
      </c>
      <c r="P13" s="96">
        <f>$B13*VLOOKUP($A13,Transpose_Avg_q4er_adult!$A$1:$M$52,13,FALSE)</f>
        <v>-0.04888954816797433</v>
      </c>
      <c r="Q13" s="96"/>
      <c r="R13" s="96"/>
      <c r="S13" s="96">
        <f>$B13*VLOOKUP($A13,Transpose_Avg_q4er_adult!$O$1:$AA$52,2,FALSE)</f>
        <v>-0.050005813953488396</v>
      </c>
      <c r="T13" s="96">
        <f>$B13*VLOOKUP($A13,Transpose_Avg_q4er_adult!$O$1:$AA$52,3,FALSE)</f>
        <v>-0.04575</v>
      </c>
      <c r="U13" s="96">
        <f>$B13*VLOOKUP($A13,Transpose_Avg_q4er_adult!$O$1:$AA$52,4,FALSE)</f>
        <v>-0.039707547169811286</v>
      </c>
      <c r="V13" s="96">
        <f>$B13*VLOOKUP($A13,Transpose_Avg_q4er_adult!$O$1:$AA$52,5,FALSE)</f>
        <v>-0.055281250000000025</v>
      </c>
      <c r="W13" s="96">
        <f>$B13*VLOOKUP($A13,Transpose_Avg_q4er_adult!$O$1:$AA$52,6,FALSE)</f>
        <v>-0.04674456521739128</v>
      </c>
      <c r="X13" s="96">
        <f>$B13*VLOOKUP($A13,Transpose_Avg_q4er_adult!$O$1:$AA$52,7,FALSE)</f>
        <v>-0.04376086956521735</v>
      </c>
      <c r="Y13" s="96">
        <f>$B13*VLOOKUP($A13,Transpose_Avg_q4er_adult!$O$1:$AA$52,8,FALSE)</f>
        <v>-0.03881818181818179</v>
      </c>
      <c r="Z13" s="96">
        <f>$B13*VLOOKUP($A13,Transpose_Avg_q4er_adult!$O$1:$AA$52,9,FALSE)</f>
        <v>-0.0388875</v>
      </c>
      <c r="AA13" s="96">
        <f>$B13*VLOOKUP($A13,Transpose_Avg_q4er_adult!$O$1:$AA$52,10,FALSE)</f>
        <v>-0.0549</v>
      </c>
      <c r="AB13" s="96">
        <f>$B13*VLOOKUP($A13,Transpose_Avg_q4er_adult!$O$1:$AA$52,11,FALSE)</f>
        <v>-0.05171739130434784</v>
      </c>
      <c r="AC13" s="96">
        <f>$B13*VLOOKUP($A13,Transpose_Avg_q4er_adult!$O$1:$AA$52,12,FALSE)</f>
        <v>-0.043058823529411795</v>
      </c>
      <c r="AD13" s="96">
        <f>$B13*VLOOKUP($A13,Transpose_Avg_q4er_adult!$O$1:$AA$52,13,FALSE)</f>
        <v>-0.050833333333333376</v>
      </c>
    </row>
    <row r="14" spans="1:30" ht="15">
      <c r="A14" s="165" t="s">
        <v>251</v>
      </c>
      <c r="B14" s="166">
        <v>-0.126</v>
      </c>
      <c r="C14" s="93"/>
      <c r="D14" s="93"/>
      <c r="E14" s="96">
        <f>$B14*VLOOKUP($A14,Transpose_Avg_q4er_adult!$A$1:$M$52,2,FALSE)</f>
        <v>-0.02627866909979325</v>
      </c>
      <c r="F14" s="96">
        <f>$B14*VLOOKUP($A14,Transpose_Avg_q4er_adult!$A$1:$M$52,3,FALSE)</f>
        <v>-0.021852227622946013</v>
      </c>
      <c r="G14" s="96">
        <f>$B14*VLOOKUP($A14,Transpose_Avg_q4er_adult!$A$1:$M$52,4,FALSE)</f>
        <v>-0.031704686939470234</v>
      </c>
      <c r="H14" s="96">
        <f>$B14*VLOOKUP($A14,Transpose_Avg_q4er_adult!$A$1:$M$52,5,FALSE)</f>
        <v>-0.01986411211004392</v>
      </c>
      <c r="I14" s="96">
        <f>$B14*VLOOKUP($A14,Transpose_Avg_q4er_adult!$A$1:$M$52,6,FALSE)</f>
        <v>-0.025824602769069765</v>
      </c>
      <c r="J14" s="96">
        <f>$B14*VLOOKUP($A14,Transpose_Avg_q4er_adult!$A$1:$M$52,7,FALSE)</f>
        <v>-0.025010256439670923</v>
      </c>
      <c r="K14" s="96">
        <f>$B14*VLOOKUP($A14,Transpose_Avg_q4er_adult!$A$1:$M$52,8,FALSE)</f>
        <v>-0.015355190947214789</v>
      </c>
      <c r="L14" s="96">
        <f>$B14*VLOOKUP($A14,Transpose_Avg_q4er_adult!$A$1:$M$52,9,FALSE)</f>
        <v>-0.020952842209714422</v>
      </c>
      <c r="M14" s="96">
        <f>$B14*VLOOKUP($A14,Transpose_Avg_q4er_adult!$A$1:$M$52,10,FALSE)</f>
        <v>-0.02290094265125079</v>
      </c>
      <c r="N14" s="96">
        <f>$B14*VLOOKUP($A14,Transpose_Avg_q4er_adult!$A$1:$M$52,11,FALSE)</f>
        <v>-0.027983567606621382</v>
      </c>
      <c r="O14" s="96">
        <f>$B14*VLOOKUP($A14,Transpose_Avg_q4er_adult!$A$1:$M$52,12,FALSE)</f>
        <v>-0.02490875895121211</v>
      </c>
      <c r="P14" s="96">
        <f>$B14*VLOOKUP($A14,Transpose_Avg_q4er_adult!$A$1:$M$52,13,FALSE)</f>
        <v>-0.02362624535337696</v>
      </c>
      <c r="Q14" s="96"/>
      <c r="R14" s="96"/>
      <c r="S14" s="96">
        <f>$B14*VLOOKUP($A14,Transpose_Avg_q4er_adult!$O$1:$AA$52,2,FALSE)</f>
        <v>-0.02148837209302329</v>
      </c>
      <c r="T14" s="96">
        <f>$B14*VLOOKUP($A14,Transpose_Avg_q4er_adult!$O$1:$AA$52,3,FALSE)</f>
        <v>-0.017612903225806432</v>
      </c>
      <c r="U14" s="96">
        <f>$B14*VLOOKUP($A14,Transpose_Avg_q4er_adult!$O$1:$AA$52,4,FALSE)</f>
        <v>-0.022584905660377366</v>
      </c>
      <c r="V14" s="96">
        <f>$B14*VLOOKUP($A14,Transpose_Avg_q4er_adult!$O$1:$AA$52,5,FALSE)</f>
        <v>-0.0315</v>
      </c>
      <c r="W14" s="96">
        <f>$B14*VLOOKUP($A14,Transpose_Avg_q4er_adult!$O$1:$AA$52,6,FALSE)</f>
        <v>-0.01780434782608696</v>
      </c>
      <c r="X14" s="96">
        <f>$B14*VLOOKUP($A14,Transpose_Avg_q4er_adult!$O$1:$AA$52,7,FALSE)</f>
        <v>-0.023008695652173925</v>
      </c>
      <c r="Y14" s="96">
        <f>$B14*VLOOKUP($A14,Transpose_Avg_q4er_adult!$O$1:$AA$52,8,FALSE)</f>
        <v>-0.03054545454545449</v>
      </c>
      <c r="Z14" s="96">
        <f>$B14*VLOOKUP($A14,Transpose_Avg_q4er_adult!$O$1:$AA$52,9,FALSE)</f>
        <v>-0.020475</v>
      </c>
      <c r="AA14" s="96">
        <f>$B14*VLOOKUP($A14,Transpose_Avg_q4er_adult!$O$1:$AA$52,10,FALSE)</f>
        <v>-0.0252</v>
      </c>
      <c r="AB14" s="96">
        <f>$B14*VLOOKUP($A14,Transpose_Avg_q4er_adult!$O$1:$AA$52,11,FALSE)</f>
        <v>-0.027391304347826075</v>
      </c>
      <c r="AC14" s="96">
        <f>$B14*VLOOKUP($A14,Transpose_Avg_q4er_adult!$O$1:$AA$52,12,FALSE)</f>
        <v>-0.019058823529411805</v>
      </c>
      <c r="AD14" s="96">
        <f>$B14*VLOOKUP($A14,Transpose_Avg_q4er_adult!$O$1:$AA$52,13,FALSE)</f>
        <v>-0.02799999999999997</v>
      </c>
    </row>
    <row r="15" spans="1:30" ht="15">
      <c r="A15" s="165" t="s">
        <v>255</v>
      </c>
      <c r="B15" s="166">
        <v>-0.134</v>
      </c>
      <c r="C15" s="93"/>
      <c r="D15" s="93"/>
      <c r="E15" s="96">
        <f>$B15*VLOOKUP($A15,Transpose_Avg_q4er_adult!$A$1:$M$52,2,FALSE)</f>
        <v>-0.011810649890109682</v>
      </c>
      <c r="F15" s="96">
        <f>$B15*VLOOKUP($A15,Transpose_Avg_q4er_adult!$A$1:$M$52,3,FALSE)</f>
        <v>-0.014711941157182142</v>
      </c>
      <c r="G15" s="96">
        <f>$B15*VLOOKUP($A15,Transpose_Avg_q4er_adult!$A$1:$M$52,4,FALSE)</f>
        <v>-0.020807411132673644</v>
      </c>
      <c r="H15" s="96">
        <f>$B15*VLOOKUP($A15,Transpose_Avg_q4er_adult!$A$1:$M$52,5,FALSE)</f>
        <v>-0.008875061903988296</v>
      </c>
      <c r="I15" s="96">
        <f>$B15*VLOOKUP($A15,Transpose_Avg_q4er_adult!$A$1:$M$52,6,FALSE)</f>
        <v>-0.012235366692958353</v>
      </c>
      <c r="J15" s="96">
        <f>$B15*VLOOKUP($A15,Transpose_Avg_q4er_adult!$A$1:$M$52,7,FALSE)</f>
        <v>-0.012113183624568454</v>
      </c>
      <c r="K15" s="96">
        <f>$B15*VLOOKUP($A15,Transpose_Avg_q4er_adult!$A$1:$M$52,8,FALSE)</f>
        <v>-0.0050487174384852875</v>
      </c>
      <c r="L15" s="96">
        <f>$B15*VLOOKUP($A15,Transpose_Avg_q4er_adult!$A$1:$M$52,9,FALSE)</f>
        <v>-0.009680002289680292</v>
      </c>
      <c r="M15" s="96">
        <f>$B15*VLOOKUP($A15,Transpose_Avg_q4er_adult!$A$1:$M$52,10,FALSE)</f>
        <v>-0.006858110581056747</v>
      </c>
      <c r="N15" s="96">
        <f>$B15*VLOOKUP($A15,Transpose_Avg_q4er_adult!$A$1:$M$52,11,FALSE)</f>
        <v>-0.014565134805925545</v>
      </c>
      <c r="O15" s="96">
        <f>$B15*VLOOKUP($A15,Transpose_Avg_q4er_adult!$A$1:$M$52,12,FALSE)</f>
        <v>-0.011531845466951168</v>
      </c>
      <c r="P15" s="96">
        <f>$B15*VLOOKUP($A15,Transpose_Avg_q4er_adult!$A$1:$M$52,13,FALSE)</f>
        <v>-0.013028097244261587</v>
      </c>
      <c r="Q15" s="96"/>
      <c r="R15" s="96"/>
      <c r="S15" s="96">
        <f>$B15*VLOOKUP($A15,Transpose_Avg_q4er_adult!$O$1:$AA$52,2,FALSE)</f>
        <v>-0.010906976744186047</v>
      </c>
      <c r="T15" s="96">
        <f>$B15*VLOOKUP($A15,Transpose_Avg_q4er_adult!$O$1:$AA$52,3,FALSE)</f>
        <v>-0.005043010752688167</v>
      </c>
      <c r="U15" s="96">
        <f>$B15*VLOOKUP($A15,Transpose_Avg_q4er_adult!$O$1:$AA$52,4,FALSE)</f>
        <v>-0.017698113207547144</v>
      </c>
      <c r="V15" s="96">
        <f>$B15*VLOOKUP($A15,Transpose_Avg_q4er_adult!$O$1:$AA$52,5,FALSE)</f>
        <v>0</v>
      </c>
      <c r="W15" s="96">
        <f>$B15*VLOOKUP($A15,Transpose_Avg_q4er_adult!$O$1:$AA$52,6,FALSE)</f>
        <v>-0.011652173913043474</v>
      </c>
      <c r="X15" s="96">
        <f>$B15*VLOOKUP($A15,Transpose_Avg_q4er_adult!$O$1:$AA$52,7,FALSE)</f>
        <v>-0.006991304347826093</v>
      </c>
      <c r="Y15" s="96">
        <f>$B15*VLOOKUP($A15,Transpose_Avg_q4er_adult!$O$1:$AA$52,8,FALSE)</f>
        <v>0</v>
      </c>
      <c r="Z15" s="96">
        <f>$B15*VLOOKUP($A15,Transpose_Avg_q4er_adult!$O$1:$AA$52,9,FALSE)</f>
        <v>-0.005025</v>
      </c>
      <c r="AA15" s="96">
        <f>$B15*VLOOKUP($A15,Transpose_Avg_q4er_adult!$O$1:$AA$52,10,FALSE)</f>
        <v>0</v>
      </c>
      <c r="AB15" s="96">
        <f>$B15*VLOOKUP($A15,Transpose_Avg_q4er_adult!$O$1:$AA$52,11,FALSE)</f>
        <v>-0.011652173913043474</v>
      </c>
      <c r="AC15" s="96">
        <f>$B15*VLOOKUP($A15,Transpose_Avg_q4er_adult!$O$1:$AA$52,12,FALSE)</f>
        <v>-0.02477310924369749</v>
      </c>
      <c r="AD15" s="96">
        <f>$B15*VLOOKUP($A15,Transpose_Avg_q4er_adult!$O$1:$AA$52,13,FALSE)</f>
        <v>-0.0037222222222222253</v>
      </c>
    </row>
    <row r="16" spans="1:30" ht="15">
      <c r="A16" s="165" t="s">
        <v>259</v>
      </c>
      <c r="B16" s="166">
        <v>-0.213</v>
      </c>
      <c r="C16" s="93"/>
      <c r="D16" s="93"/>
      <c r="E16" s="96">
        <f>$B16*VLOOKUP($A16,Transpose_Avg_q4er_adult!$A$1:$M$52,2,FALSE)</f>
        <v>-0.013918406509027098</v>
      </c>
      <c r="F16" s="96">
        <f>$B16*VLOOKUP($A16,Transpose_Avg_q4er_adult!$A$1:$M$52,3,FALSE)</f>
        <v>-0.01747568254812763</v>
      </c>
      <c r="G16" s="96">
        <f>$B16*VLOOKUP($A16,Transpose_Avg_q4er_adult!$A$1:$M$52,4,FALSE)</f>
        <v>-0.0234786315855177</v>
      </c>
      <c r="H16" s="96">
        <f>$B16*VLOOKUP($A16,Transpose_Avg_q4er_adult!$A$1:$M$52,5,FALSE)</f>
        <v>-0.012220894670554835</v>
      </c>
      <c r="I16" s="96">
        <f>$B16*VLOOKUP($A16,Transpose_Avg_q4er_adult!$A$1:$M$52,6,FALSE)</f>
        <v>-0.01336550731714889</v>
      </c>
      <c r="J16" s="96">
        <f>$B16*VLOOKUP($A16,Transpose_Avg_q4er_adult!$A$1:$M$52,7,FALSE)</f>
        <v>-0.020748734746500755</v>
      </c>
      <c r="K16" s="96">
        <f>$B16*VLOOKUP($A16,Transpose_Avg_q4er_adult!$A$1:$M$52,8,FALSE)</f>
        <v>-0.0024277567918192895</v>
      </c>
      <c r="L16" s="96">
        <f>$B16*VLOOKUP($A16,Transpose_Avg_q4er_adult!$A$1:$M$52,9,FALSE)</f>
        <v>-0.014367858976237147</v>
      </c>
      <c r="M16" s="96">
        <f>$B16*VLOOKUP($A16,Transpose_Avg_q4er_adult!$A$1:$M$52,10,FALSE)</f>
        <v>-0.0074912442309186585</v>
      </c>
      <c r="N16" s="96">
        <f>$B16*VLOOKUP($A16,Transpose_Avg_q4er_adult!$A$1:$M$52,11,FALSE)</f>
        <v>-0.018427197886662132</v>
      </c>
      <c r="O16" s="96">
        <f>$B16*VLOOKUP($A16,Transpose_Avg_q4er_adult!$A$1:$M$52,12,FALSE)</f>
        <v>-0.013033617406563352</v>
      </c>
      <c r="P16" s="96">
        <f>$B16*VLOOKUP($A16,Transpose_Avg_q4er_adult!$A$1:$M$52,13,FALSE)</f>
        <v>-0.013963515704455661</v>
      </c>
      <c r="Q16" s="96"/>
      <c r="R16" s="96"/>
      <c r="S16" s="96">
        <f>$B16*VLOOKUP($A16,Transpose_Avg_q4er_adult!$O$1:$AA$52,2,FALSE)</f>
        <v>-0.014860465116279066</v>
      </c>
      <c r="T16" s="96">
        <f>$B16*VLOOKUP($A16,Transpose_Avg_q4er_adult!$O$1:$AA$52,3,FALSE)</f>
        <v>-0.014887096774193555</v>
      </c>
      <c r="U16" s="96">
        <f>$B16*VLOOKUP($A16,Transpose_Avg_q4er_adult!$O$1:$AA$52,4,FALSE)</f>
        <v>-0.026122641509433907</v>
      </c>
      <c r="V16" s="96">
        <f>$B16*VLOOKUP($A16,Transpose_Avg_q4er_adult!$O$1:$AA$52,5,FALSE)</f>
        <v>-0.008875000000000006</v>
      </c>
      <c r="W16" s="96">
        <f>$B16*VLOOKUP($A16,Transpose_Avg_q4er_adult!$O$1:$AA$52,6,FALSE)</f>
        <v>-0.018521739130434776</v>
      </c>
      <c r="X16" s="96">
        <f>$B16*VLOOKUP($A16,Transpose_Avg_q4er_adult!$O$1:$AA$52,7,FALSE)</f>
        <v>-0.018521739130434776</v>
      </c>
      <c r="Y16" s="96">
        <f>$B16*VLOOKUP($A16,Transpose_Avg_q4er_adult!$O$1:$AA$52,8,FALSE)</f>
        <v>-0.006454545454545454</v>
      </c>
      <c r="Z16" s="96">
        <f>$B16*VLOOKUP($A16,Transpose_Avg_q4er_adult!$O$1:$AA$52,9,FALSE)</f>
        <v>-0.0133125</v>
      </c>
      <c r="AA16" s="96">
        <f>$B16*VLOOKUP($A16,Transpose_Avg_q4er_adult!$O$1:$AA$52,10,FALSE)</f>
        <v>0</v>
      </c>
      <c r="AB16" s="96">
        <f>$B16*VLOOKUP($A16,Transpose_Avg_q4er_adult!$O$1:$AA$52,11,FALSE)</f>
        <v>0</v>
      </c>
      <c r="AC16" s="96">
        <f>$B16*VLOOKUP($A16,Transpose_Avg_q4er_adult!$O$1:$AA$52,12,FALSE)</f>
        <v>-0.012529411764705881</v>
      </c>
      <c r="AD16" s="96">
        <f>$B16*VLOOKUP($A16,Transpose_Avg_q4er_adult!$O$1:$AA$52,13,FALSE)</f>
        <v>-0.01774999999999999</v>
      </c>
    </row>
    <row r="17" spans="1:30" ht="15">
      <c r="A17" s="165" t="s">
        <v>298</v>
      </c>
      <c r="B17" s="166">
        <v>0.576</v>
      </c>
      <c r="C17" s="93"/>
      <c r="D17" s="93"/>
      <c r="E17" s="96">
        <f>$B17*VLOOKUP($A17,Transpose_Avg_q4er_adult!$A$1:$M$52,2,FALSE)</f>
        <v>0.2056706883888111</v>
      </c>
      <c r="F17" s="96">
        <f>$B17*VLOOKUP($A17,Transpose_Avg_q4er_adult!$A$1:$M$52,3,FALSE)</f>
        <v>0.1988812936480406</v>
      </c>
      <c r="G17" s="96">
        <f>$B17*VLOOKUP($A17,Transpose_Avg_q4er_adult!$A$1:$M$52,4,FALSE)</f>
        <v>0.07956000454083494</v>
      </c>
      <c r="H17" s="96">
        <f>$B17*VLOOKUP($A17,Transpose_Avg_q4er_adult!$A$1:$M$52,5,FALSE)</f>
        <v>0.0791995179528311</v>
      </c>
      <c r="I17" s="96">
        <f>$B17*VLOOKUP($A17,Transpose_Avg_q4er_adult!$A$1:$M$52,6,FALSE)</f>
        <v>0.1228822400496165</v>
      </c>
      <c r="J17" s="96">
        <f>$B17*VLOOKUP($A17,Transpose_Avg_q4er_adult!$A$1:$M$52,7,FALSE)</f>
        <v>0.052060504876017405</v>
      </c>
      <c r="K17" s="96">
        <f>$B17*VLOOKUP($A17,Transpose_Avg_q4er_adult!$A$1:$M$52,8,FALSE)</f>
        <v>0.04805535877950741</v>
      </c>
      <c r="L17" s="96">
        <f>$B17*VLOOKUP($A17,Transpose_Avg_q4er_adult!$A$1:$M$52,9,FALSE)</f>
        <v>0.022459596954611617</v>
      </c>
      <c r="M17" s="96">
        <f>$B17*VLOOKUP($A17,Transpose_Avg_q4er_adult!$A$1:$M$52,10,FALSE)</f>
        <v>0.0203551254447124</v>
      </c>
      <c r="N17" s="96">
        <f>$B17*VLOOKUP($A17,Transpose_Avg_q4er_adult!$A$1:$M$52,11,FALSE)</f>
        <v>0.08749168265756967</v>
      </c>
      <c r="O17" s="96">
        <f>$B17*VLOOKUP($A17,Transpose_Avg_q4er_adult!$A$1:$M$52,12,FALSE)</f>
        <v>0.08148580373050099</v>
      </c>
      <c r="P17" s="96">
        <f>$B17*VLOOKUP($A17,Transpose_Avg_q4er_adult!$A$1:$M$52,13,FALSE)</f>
        <v>0.3842182679191401</v>
      </c>
      <c r="Q17" s="96"/>
      <c r="R17" s="96"/>
      <c r="S17" s="96">
        <f>$B17*VLOOKUP($A17,Transpose_Avg_q4er_adult!$O$1:$AA$52,2,FALSE)</f>
        <v>0.2254883720930231</v>
      </c>
      <c r="T17" s="96">
        <f>$B17*VLOOKUP($A17,Transpose_Avg_q4er_adult!$O$1:$AA$52,3,FALSE)</f>
        <v>0.2446451612903226</v>
      </c>
      <c r="U17" s="96">
        <f>$B17*VLOOKUP($A17,Transpose_Avg_q4er_adult!$O$1:$AA$52,4,FALSE)</f>
        <v>0.1467169811320752</v>
      </c>
      <c r="V17" s="96">
        <f>$B17*VLOOKUP($A17,Transpose_Avg_q4er_adult!$O$1:$AA$52,5,FALSE)</f>
        <v>0.19199999999999978</v>
      </c>
      <c r="W17" s="96">
        <f>$B17*VLOOKUP($A17,Transpose_Avg_q4er_adult!$O$1:$AA$52,6,FALSE)</f>
        <v>0.15026086956521723</v>
      </c>
      <c r="X17" s="96">
        <f>$B17*VLOOKUP($A17,Transpose_Avg_q4er_adult!$O$1:$AA$52,7,FALSE)</f>
        <v>0.06010434782608723</v>
      </c>
      <c r="Y17" s="96">
        <f>$B17*VLOOKUP($A17,Transpose_Avg_q4er_adult!$O$1:$AA$52,8,FALSE)</f>
        <v>0.08727272727272754</v>
      </c>
      <c r="Z17" s="96">
        <f>$B17*VLOOKUP($A17,Transpose_Avg_q4er_adult!$O$1:$AA$52,9,FALSE)</f>
        <v>0.036</v>
      </c>
      <c r="AA17" s="96">
        <f>$B17*VLOOKUP($A17,Transpose_Avg_q4er_adult!$O$1:$AA$52,10,FALSE)</f>
        <v>0</v>
      </c>
      <c r="AB17" s="96">
        <f>$B17*VLOOKUP($A17,Transpose_Avg_q4er_adult!$O$1:$AA$52,11,FALSE)</f>
        <v>0.1753043478260872</v>
      </c>
      <c r="AC17" s="96">
        <f>$B17*VLOOKUP($A17,Transpose_Avg_q4er_adult!$O$1:$AA$52,12,FALSE)</f>
        <v>0.09680672268907546</v>
      </c>
      <c r="AD17" s="96">
        <f>$B17*VLOOKUP($A17,Transpose_Avg_q4er_adult!$O$1:$AA$52,13,FALSE)</f>
        <v>0.46400000000000025</v>
      </c>
    </row>
    <row r="18" spans="1:30" ht="15">
      <c r="A18" s="165" t="s">
        <v>301</v>
      </c>
      <c r="B18" s="166">
        <v>0.411</v>
      </c>
      <c r="C18" s="93"/>
      <c r="D18" s="93"/>
      <c r="E18" s="96">
        <f>$B18*VLOOKUP($A18,Transpose_Avg_q4er_adult!$A$1:$M$52,2,FALSE)</f>
        <v>0.2079208425068048</v>
      </c>
      <c r="F18" s="96">
        <f>$B18*VLOOKUP($A18,Transpose_Avg_q4er_adult!$A$1:$M$52,3,FALSE)</f>
        <v>0.22082210396449348</v>
      </c>
      <c r="G18" s="96">
        <f>$B18*VLOOKUP($A18,Transpose_Avg_q4er_adult!$A$1:$M$52,4,FALSE)</f>
        <v>0.31877411834917807</v>
      </c>
      <c r="H18" s="96">
        <f>$B18*VLOOKUP($A18,Transpose_Avg_q4er_adult!$A$1:$M$52,5,FALSE)</f>
        <v>0.31166745683171937</v>
      </c>
      <c r="I18" s="96">
        <f>$B18*VLOOKUP($A18,Transpose_Avg_q4er_adult!$A$1:$M$52,6,FALSE)</f>
        <v>0.28510434100557097</v>
      </c>
      <c r="J18" s="96">
        <f>$B18*VLOOKUP($A18,Transpose_Avg_q4er_adult!$A$1:$M$52,7,FALSE)</f>
        <v>0.3449120691123537</v>
      </c>
      <c r="K18" s="96">
        <f>$B18*VLOOKUP($A18,Transpose_Avg_q4er_adult!$A$1:$M$52,8,FALSE)</f>
        <v>0.34296946954527785</v>
      </c>
      <c r="L18" s="96">
        <f>$B18*VLOOKUP($A18,Transpose_Avg_q4er_adult!$A$1:$M$52,9,FALSE)</f>
        <v>0.37231195949649243</v>
      </c>
      <c r="M18" s="96">
        <f>$B18*VLOOKUP($A18,Transpose_Avg_q4er_adult!$A$1:$M$52,10,FALSE)</f>
        <v>0.37898755774700915</v>
      </c>
      <c r="N18" s="96">
        <f>$B18*VLOOKUP($A18,Transpose_Avg_q4er_adult!$A$1:$M$52,11,FALSE)</f>
        <v>0.32255425683820715</v>
      </c>
      <c r="O18" s="96">
        <f>$B18*VLOOKUP($A18,Transpose_Avg_q4er_adult!$A$1:$M$52,12,FALSE)</f>
        <v>0.32515839548932246</v>
      </c>
      <c r="P18" s="96">
        <f>$B18*VLOOKUP($A18,Transpose_Avg_q4er_adult!$A$1:$M$52,13,FALSE)</f>
        <v>0.09637688527854277</v>
      </c>
      <c r="Q18" s="96"/>
      <c r="R18" s="96"/>
      <c r="S18" s="96">
        <f>$B18*VLOOKUP($A18,Transpose_Avg_q4er_adult!$O$1:$AA$52,2,FALSE)</f>
        <v>0.21027906976744176</v>
      </c>
      <c r="T18" s="96">
        <f>$B18*VLOOKUP($A18,Transpose_Avg_q4er_adult!$O$1:$AA$52,3,FALSE)</f>
        <v>0.19003225806451593</v>
      </c>
      <c r="U18" s="96">
        <f>$B18*VLOOKUP($A18,Transpose_Avg_q4er_adult!$O$1:$AA$52,4,FALSE)</f>
        <v>0.2636603773584905</v>
      </c>
      <c r="V18" s="96">
        <f>$B18*VLOOKUP($A18,Transpose_Avg_q4er_adult!$O$1:$AA$52,5,FALSE)</f>
        <v>0.2226250000000001</v>
      </c>
      <c r="W18" s="96">
        <f>$B18*VLOOKUP($A18,Transpose_Avg_q4er_adult!$O$1:$AA$52,6,FALSE)</f>
        <v>0.26804347826086944</v>
      </c>
      <c r="X18" s="96">
        <f>$B18*VLOOKUP($A18,Transpose_Avg_q4er_adult!$O$1:$AA$52,7,FALSE)</f>
        <v>0.33237391304347824</v>
      </c>
      <c r="Y18" s="96">
        <f>$B18*VLOOKUP($A18,Transpose_Avg_q4er_adult!$O$1:$AA$52,8,FALSE)</f>
        <v>0.32381818181818184</v>
      </c>
      <c r="Z18" s="96">
        <f>$B18*VLOOKUP($A18,Transpose_Avg_q4er_adult!$O$1:$AA$52,9,FALSE)</f>
        <v>0.37503749999999997</v>
      </c>
      <c r="AA18" s="96">
        <f>$B18*VLOOKUP($A18,Transpose_Avg_q4er_adult!$O$1:$AA$52,10,FALSE)</f>
        <v>0.39044999999999996</v>
      </c>
      <c r="AB18" s="96">
        <f>$B18*VLOOKUP($A18,Transpose_Avg_q4er_adult!$O$1:$AA$52,11,FALSE)</f>
        <v>0.2859130434782607</v>
      </c>
      <c r="AC18" s="96">
        <f>$B18*VLOOKUP($A18,Transpose_Avg_q4er_adult!$O$1:$AA$52,12,FALSE)</f>
        <v>0.3108403361344536</v>
      </c>
      <c r="AD18" s="96">
        <f>$B18*VLOOKUP($A18,Transpose_Avg_q4er_adult!$O$1:$AA$52,13,FALSE)</f>
        <v>0.057083333333333375</v>
      </c>
    </row>
    <row r="19" spans="1:30" ht="15">
      <c r="A19" s="165" t="s">
        <v>304</v>
      </c>
      <c r="B19" s="166">
        <v>0.439</v>
      </c>
      <c r="C19" s="93"/>
      <c r="D19" s="93"/>
      <c r="E19" s="96">
        <f>$B19*VLOOKUP($A19,Transpose_Avg_q4er_adult!$A$1:$M$52,2,FALSE)</f>
        <v>0.049237374739881413</v>
      </c>
      <c r="F19" s="96">
        <f>$B19*VLOOKUP($A19,Transpose_Avg_q4er_adult!$A$1:$M$52,3,FALSE)</f>
        <v>0.038990998076694275</v>
      </c>
      <c r="G19" s="96">
        <f>$B19*VLOOKUP($A19,Transpose_Avg_q4er_adult!$A$1:$M$52,4,FALSE)</f>
        <v>0.030408210464277743</v>
      </c>
      <c r="H19" s="96">
        <f>$B19*VLOOKUP($A19,Transpose_Avg_q4er_adult!$A$1:$M$52,5,FALSE)</f>
        <v>0.03825528899982531</v>
      </c>
      <c r="I19" s="96">
        <f>$B19*VLOOKUP($A19,Transpose_Avg_q4er_adult!$A$1:$M$52,6,FALSE)</f>
        <v>0.03253858357252656</v>
      </c>
      <c r="J19" s="96">
        <f>$B19*VLOOKUP($A19,Transpose_Avg_q4er_adult!$A$1:$M$52,7,FALSE)</f>
        <v>0.025744398889365274</v>
      </c>
      <c r="K19" s="96">
        <f>$B19*VLOOKUP($A19,Transpose_Avg_q4er_adult!$A$1:$M$52,8,FALSE)</f>
        <v>0.031343537411804075</v>
      </c>
      <c r="L19" s="96">
        <f>$B19*VLOOKUP($A19,Transpose_Avg_q4er_adult!$A$1:$M$52,9,FALSE)</f>
        <v>0.021619548907163815</v>
      </c>
      <c r="M19" s="96">
        <f>$B19*VLOOKUP($A19,Transpose_Avg_q4er_adult!$A$1:$M$52,10,FALSE)</f>
        <v>0.01356753695309097</v>
      </c>
      <c r="N19" s="96">
        <f>$B19*VLOOKUP($A19,Transpose_Avg_q4er_adult!$A$1:$M$52,11,FALSE)</f>
        <v>0.02361630701477421</v>
      </c>
      <c r="O19" s="96">
        <f>$B19*VLOOKUP($A19,Transpose_Avg_q4er_adult!$A$1:$M$52,12,FALSE)</f>
        <v>0.024734466240203902</v>
      </c>
      <c r="P19" s="96">
        <f>$B19*VLOOKUP($A19,Transpose_Avg_q4er_adult!$A$1:$M$52,13,FALSE)</f>
        <v>0.03592547318428433</v>
      </c>
      <c r="Q19" s="96"/>
      <c r="R19" s="96"/>
      <c r="S19" s="96">
        <f>$B19*VLOOKUP($A19,Transpose_Avg_q4er_adult!$O$1:$AA$52,2,FALSE)</f>
        <v>0.034031007751937965</v>
      </c>
      <c r="T19" s="96">
        <f>$B19*VLOOKUP($A19,Transpose_Avg_q4er_adult!$O$1:$AA$52,3,FALSE)</f>
        <v>0.03304301075268819</v>
      </c>
      <c r="U19" s="96">
        <f>$B19*VLOOKUP($A19,Transpose_Avg_q4er_adult!$O$1:$AA$52,4,FALSE)</f>
        <v>0.03727358490566038</v>
      </c>
      <c r="V19" s="96">
        <f>$B19*VLOOKUP($A19,Transpose_Avg_q4er_adult!$O$1:$AA$52,5,FALSE)</f>
        <v>0.03658333333333332</v>
      </c>
      <c r="W19" s="96">
        <f>$B19*VLOOKUP($A19,Transpose_Avg_q4er_adult!$O$1:$AA$52,6,FALSE)</f>
        <v>0.023858695652173904</v>
      </c>
      <c r="X19" s="96">
        <f>$B19*VLOOKUP($A19,Transpose_Avg_q4er_adult!$O$1:$AA$52,7,FALSE)</f>
        <v>0.038173913043478246</v>
      </c>
      <c r="Y19" s="96">
        <f>$B19*VLOOKUP($A19,Transpose_Avg_q4er_adult!$O$1:$AA$52,8,FALSE)</f>
        <v>0.013303030303030303</v>
      </c>
      <c r="Z19" s="96">
        <f>$B19*VLOOKUP($A19,Transpose_Avg_q4er_adult!$O$1:$AA$52,9,FALSE)</f>
        <v>0.010975</v>
      </c>
      <c r="AA19" s="96">
        <f>$B19*VLOOKUP($A19,Transpose_Avg_q4er_adult!$O$1:$AA$52,10,FALSE)</f>
        <v>0.02195</v>
      </c>
      <c r="AB19" s="96">
        <f>$B19*VLOOKUP($A19,Transpose_Avg_q4er_adult!$O$1:$AA$52,11,FALSE)</f>
        <v>0</v>
      </c>
      <c r="AC19" s="96">
        <f>$B19*VLOOKUP($A19,Transpose_Avg_q4er_adult!$O$1:$AA$52,12,FALSE)</f>
        <v>0.025823529411764704</v>
      </c>
      <c r="AD19" s="96">
        <f>$B19*VLOOKUP($A19,Transpose_Avg_q4er_adult!$O$1:$AA$52,13,FALSE)</f>
        <v>0.012194444444444454</v>
      </c>
    </row>
    <row r="20" spans="1:30" ht="15">
      <c r="A20" s="165" t="s">
        <v>293</v>
      </c>
      <c r="B20" s="166">
        <v>0.158</v>
      </c>
      <c r="C20" s="93"/>
      <c r="D20" s="93"/>
      <c r="E20" s="96">
        <f>$B20*VLOOKUP($A20,Transpose_Avg_q4er_adult!$A$1:$M$52,2,FALSE)</f>
        <v>0.018189112365921294</v>
      </c>
      <c r="F20" s="96">
        <f>$B20*VLOOKUP($A20,Transpose_Avg_q4er_adult!$A$1:$M$52,3,FALSE)</f>
        <v>0.011092776162458162</v>
      </c>
      <c r="G20" s="96">
        <f>$B20*VLOOKUP($A20,Transpose_Avg_q4er_adult!$A$1:$M$52,4,FALSE)</f>
        <v>0.006537397269362913</v>
      </c>
      <c r="H20" s="96">
        <f>$B20*VLOOKUP($A20,Transpose_Avg_q4er_adult!$A$1:$M$52,5,FALSE)</f>
        <v>0.008669054234106318</v>
      </c>
      <c r="I20" s="96">
        <f>$B20*VLOOKUP($A20,Transpose_Avg_q4er_adult!$A$1:$M$52,6,FALSE)</f>
        <v>0.0055070188877528355</v>
      </c>
      <c r="J20" s="96">
        <f>$B20*VLOOKUP($A20,Transpose_Avg_q4er_adult!$A$1:$M$52,7,FALSE)</f>
        <v>0.00322300637947847</v>
      </c>
      <c r="K20" s="96">
        <f>$B20*VLOOKUP($A20,Transpose_Avg_q4er_adult!$A$1:$M$52,8,FALSE)</f>
        <v>0.002833098798929133</v>
      </c>
      <c r="L20" s="96">
        <f>$B20*VLOOKUP($A20,Transpose_Avg_q4er_adult!$A$1:$M$52,9,FALSE)</f>
        <v>0.003524368507160901</v>
      </c>
      <c r="M20" s="96">
        <f>$B20*VLOOKUP($A20,Transpose_Avg_q4er_adult!$A$1:$M$52,10,FALSE)</f>
        <v>0.00309652116564194</v>
      </c>
      <c r="N20" s="96">
        <f>$B20*VLOOKUP($A20,Transpose_Avg_q4er_adult!$A$1:$M$52,11,FALSE)</f>
        <v>0.003848084172574638</v>
      </c>
      <c r="O20" s="96">
        <f>$B20*VLOOKUP($A20,Transpose_Avg_q4er_adult!$A$1:$M$52,12,FALSE)</f>
        <v>0.0037618470797939024</v>
      </c>
      <c r="P20" s="96">
        <f>$B20*VLOOKUP($A20,Transpose_Avg_q4er_adult!$A$1:$M$52,13,FALSE)</f>
        <v>0.006326046765125331</v>
      </c>
      <c r="Q20" s="96"/>
      <c r="R20" s="96"/>
      <c r="S20" s="96">
        <f>$B20*VLOOKUP($A20,Transpose_Avg_q4er_adult!$O$1:$AA$52,2,FALSE)</f>
        <v>0.018984496124031018</v>
      </c>
      <c r="T20" s="96">
        <f>$B20*VLOOKUP($A20,Transpose_Avg_q4er_adult!$O$1:$AA$52,3,FALSE)</f>
        <v>0.01613978494623662</v>
      </c>
      <c r="U20" s="96">
        <f>$B20*VLOOKUP($A20,Transpose_Avg_q4er_adult!$O$1:$AA$52,4,FALSE)</f>
        <v>0.0059622641509434</v>
      </c>
      <c r="V20" s="96">
        <f>$B20*VLOOKUP($A20,Transpose_Avg_q4er_adult!$O$1:$AA$52,5,FALSE)</f>
        <v>0</v>
      </c>
      <c r="W20" s="96">
        <f>$B20*VLOOKUP($A20,Transpose_Avg_q4er_adult!$O$1:$AA$52,6,FALSE)</f>
        <v>0.008586956521739127</v>
      </c>
      <c r="X20" s="96">
        <f>$B20*VLOOKUP($A20,Transpose_Avg_q4er_adult!$O$1:$AA$52,7,FALSE)</f>
        <v>0.004121739130434778</v>
      </c>
      <c r="Y20" s="96">
        <f>$B20*VLOOKUP($A20,Transpose_Avg_q4er_adult!$O$1:$AA$52,8,FALSE)</f>
        <v>0</v>
      </c>
      <c r="Z20" s="96">
        <f>$B20*VLOOKUP($A20,Transpose_Avg_q4er_adult!$O$1:$AA$52,9,FALSE)</f>
        <v>0.001975</v>
      </c>
      <c r="AA20" s="96">
        <f>$B20*VLOOKUP($A20,Transpose_Avg_q4er_adult!$O$1:$AA$52,10,FALSE)</f>
        <v>0</v>
      </c>
      <c r="AB20" s="96">
        <f>$B20*VLOOKUP($A20,Transpose_Avg_q4er_adult!$O$1:$AA$52,11,FALSE)</f>
        <v>0.013739130434782604</v>
      </c>
      <c r="AC20" s="96">
        <f>$B20*VLOOKUP($A20,Transpose_Avg_q4er_adult!$O$1:$AA$52,12,FALSE)</f>
        <v>0.005310924369747906</v>
      </c>
      <c r="AD20" s="96">
        <f>$B20*VLOOKUP($A20,Transpose_Avg_q4er_adult!$O$1:$AA$52,13,FALSE)</f>
        <v>0.004388888888888893</v>
      </c>
    </row>
    <row r="21" spans="1:30" ht="15">
      <c r="A21" s="165" t="s">
        <v>305</v>
      </c>
      <c r="B21" s="166">
        <v>0.26</v>
      </c>
      <c r="C21" s="93"/>
      <c r="D21" s="93"/>
      <c r="E21" s="96">
        <f>$B21*VLOOKUP($A21,Transpose_Avg_q4er_adult!$A$1:$M$52,2,FALSE)</f>
        <v>0.12050666747701659</v>
      </c>
      <c r="F21" s="96">
        <f>$B21*VLOOKUP($A21,Transpose_Avg_q4er_adult!$A$1:$M$52,3,FALSE)</f>
        <v>0.14742459487720666</v>
      </c>
      <c r="G21" s="96">
        <f>$B21*VLOOKUP($A21,Transpose_Avg_q4er_adult!$A$1:$M$52,4,FALSE)</f>
        <v>0.11738218378769091</v>
      </c>
      <c r="H21" s="96">
        <f>$B21*VLOOKUP($A21,Transpose_Avg_q4er_adult!$A$1:$M$52,5,FALSE)</f>
        <v>0.15568340490658672</v>
      </c>
      <c r="I21" s="96">
        <f>$B21*VLOOKUP($A21,Transpose_Avg_q4er_adult!$A$1:$M$52,6,FALSE)</f>
        <v>0.13069902327290067</v>
      </c>
      <c r="J21" s="96">
        <f>$B21*VLOOKUP($A21,Transpose_Avg_q4er_adult!$A$1:$M$52,7,FALSE)</f>
        <v>0.14202333253266133</v>
      </c>
      <c r="K21" s="96">
        <f>$B21*VLOOKUP($A21,Transpose_Avg_q4er_adult!$A$1:$M$52,8,FALSE)</f>
        <v>0.15062591496253833</v>
      </c>
      <c r="L21" s="96">
        <f>$B21*VLOOKUP($A21,Transpose_Avg_q4er_adult!$A$1:$M$52,9,FALSE)</f>
        <v>0.15801082293625407</v>
      </c>
      <c r="M21" s="96">
        <f>$B21*VLOOKUP($A21,Transpose_Avg_q4er_adult!$A$1:$M$52,10,FALSE)</f>
        <v>0.18492553841634807</v>
      </c>
      <c r="N21" s="96">
        <f>$B21*VLOOKUP($A21,Transpose_Avg_q4er_adult!$A$1:$M$52,11,FALSE)</f>
        <v>0.11540003829433769</v>
      </c>
      <c r="O21" s="96">
        <f>$B21*VLOOKUP($A21,Transpose_Avg_q4er_adult!$A$1:$M$52,12,FALSE)</f>
        <v>0.1265581467612163</v>
      </c>
      <c r="P21" s="96">
        <f>$B21*VLOOKUP($A21,Transpose_Avg_q4er_adult!$A$1:$M$52,13,FALSE)</f>
        <v>0.1173317953224976</v>
      </c>
      <c r="Q21" s="96"/>
      <c r="R21" s="96"/>
      <c r="S21" s="96">
        <f>$B21*VLOOKUP($A21,Transpose_Avg_q4er_adult!$O$1:$AA$52,2,FALSE)</f>
        <v>0.13201550387596897</v>
      </c>
      <c r="T21" s="96">
        <f>$B21*VLOOKUP($A21,Transpose_Avg_q4er_adult!$O$1:$AA$52,3,FALSE)</f>
        <v>0.18451612903225814</v>
      </c>
      <c r="U21" s="96">
        <f>$B21*VLOOKUP($A21,Transpose_Avg_q4er_adult!$O$1:$AA$52,4,FALSE)</f>
        <v>0.15452830188679234</v>
      </c>
      <c r="V21" s="96">
        <f>$B21*VLOOKUP($A21,Transpose_Avg_q4er_adult!$O$1:$AA$52,5,FALSE)</f>
        <v>0.1516666666666666</v>
      </c>
      <c r="W21" s="96">
        <f>$B21*VLOOKUP($A21,Transpose_Avg_q4er_adult!$O$1:$AA$52,6,FALSE)</f>
        <v>0.1441304347826088</v>
      </c>
      <c r="X21" s="96">
        <f>$B21*VLOOKUP($A21,Transpose_Avg_q4er_adult!$O$1:$AA$52,7,FALSE)</f>
        <v>0.156</v>
      </c>
      <c r="Y21" s="96">
        <f>$B21*VLOOKUP($A21,Transpose_Avg_q4er_adult!$O$1:$AA$52,8,FALSE)</f>
        <v>0.15757575757575756</v>
      </c>
      <c r="Z21" s="96">
        <f>$B21*VLOOKUP($A21,Transpose_Avg_q4er_adult!$O$1:$AA$52,9,FALSE)</f>
        <v>0.169</v>
      </c>
      <c r="AA21" s="96">
        <f>$B21*VLOOKUP($A21,Transpose_Avg_q4er_adult!$O$1:$AA$52,10,FALSE)</f>
        <v>0.234</v>
      </c>
      <c r="AB21" s="96">
        <f>$B21*VLOOKUP($A21,Transpose_Avg_q4er_adult!$O$1:$AA$52,11,FALSE)</f>
        <v>0.16956521739130428</v>
      </c>
      <c r="AC21" s="96">
        <f>$B21*VLOOKUP($A21,Transpose_Avg_q4er_adult!$O$1:$AA$52,12,FALSE)</f>
        <v>0.12890756302521006</v>
      </c>
      <c r="AD21" s="96">
        <f>$B21*VLOOKUP($A21,Transpose_Avg_q4er_adult!$O$1:$AA$52,13,FALSE)</f>
        <v>0.1516666666666666</v>
      </c>
    </row>
    <row r="22" spans="1:30" ht="15">
      <c r="A22" s="165" t="s">
        <v>306</v>
      </c>
      <c r="B22" s="166">
        <v>0.0125</v>
      </c>
      <c r="C22" s="93"/>
      <c r="D22" s="93"/>
      <c r="E22" s="96">
        <f>$B22*VLOOKUP($A22,Transpose_Avg_q4er_adult!$A$1:$M$52,2,FALSE)</f>
        <v>0.002025365368611475</v>
      </c>
      <c r="F22" s="96">
        <f>$B22*VLOOKUP($A22,Transpose_Avg_q4er_adult!$A$1:$M$52,3,FALSE)</f>
        <v>0.0014251998953249002</v>
      </c>
      <c r="G22" s="96">
        <f>$B22*VLOOKUP($A22,Transpose_Avg_q4er_adult!$A$1:$M$52,4,FALSE)</f>
        <v>0.0019015442369387252</v>
      </c>
      <c r="H22" s="96">
        <f>$B22*VLOOKUP($A22,Transpose_Avg_q4er_adult!$A$1:$M$52,5,FALSE)</f>
        <v>0.0019078844468516877</v>
      </c>
      <c r="I22" s="96">
        <f>$B22*VLOOKUP($A22,Transpose_Avg_q4er_adult!$A$1:$M$52,6,FALSE)</f>
        <v>0.001343950601508725</v>
      </c>
      <c r="J22" s="96">
        <f>$B22*VLOOKUP($A22,Transpose_Avg_q4er_adult!$A$1:$M$52,7,FALSE)</f>
        <v>0.002011058052001525</v>
      </c>
      <c r="K22" s="96">
        <f>$B22*VLOOKUP($A22,Transpose_Avg_q4er_adult!$A$1:$M$52,8,FALSE)</f>
        <v>0.0022239817193193626</v>
      </c>
      <c r="L22" s="96">
        <f>$B22*VLOOKUP($A22,Transpose_Avg_q4er_adult!$A$1:$M$52,9,FALSE)</f>
        <v>0.0017331981291642626</v>
      </c>
      <c r="M22" s="96">
        <f>$B22*VLOOKUP($A22,Transpose_Avg_q4er_adult!$A$1:$M$52,10,FALSE)</f>
        <v>0.0013891752001289</v>
      </c>
      <c r="N22" s="96">
        <f>$B22*VLOOKUP($A22,Transpose_Avg_q4er_adult!$A$1:$M$52,11,FALSE)</f>
        <v>0.002491153153350113</v>
      </c>
      <c r="O22" s="96">
        <f>$B22*VLOOKUP($A22,Transpose_Avg_q4er_adult!$A$1:$M$52,12,FALSE)</f>
        <v>0.0018998144750083875</v>
      </c>
      <c r="P22" s="96">
        <f>$B22*VLOOKUP($A22,Transpose_Avg_q4er_adult!$A$1:$M$52,13,FALSE)</f>
        <v>0.0025862427020749874</v>
      </c>
      <c r="Q22" s="96"/>
      <c r="R22" s="96"/>
      <c r="S22" s="96">
        <f>$B22*VLOOKUP($A22,Transpose_Avg_q4er_adult!$O$1:$AA$52,2,FALSE)</f>
        <v>0.0024709302325581373</v>
      </c>
      <c r="T22" s="96">
        <f>$B22*VLOOKUP($A22,Transpose_Avg_q4er_adult!$O$1:$AA$52,3,FALSE)</f>
        <v>6.048387096774187E-4</v>
      </c>
      <c r="U22" s="96">
        <f>$B22*VLOOKUP($A22,Transpose_Avg_q4er_adult!$O$1:$AA$52,4,FALSE)</f>
        <v>0.0015330188679245251</v>
      </c>
      <c r="V22" s="96">
        <f>$B22*VLOOKUP($A22,Transpose_Avg_q4er_adult!$O$1:$AA$52,5,FALSE)</f>
        <v>5.208333333333338E-4</v>
      </c>
      <c r="W22" s="96">
        <f>$B22*VLOOKUP($A22,Transpose_Avg_q4er_adult!$O$1:$AA$52,6,FALSE)</f>
        <v>0.0016304347826087001</v>
      </c>
      <c r="X22" s="96">
        <f>$B22*VLOOKUP($A22,Transpose_Avg_q4er_adult!$O$1:$AA$52,7,FALSE)</f>
        <v>0.0017391304347826127</v>
      </c>
      <c r="Y22" s="96">
        <f>$B22*VLOOKUP($A22,Transpose_Avg_q4er_adult!$O$1:$AA$52,8,FALSE)</f>
        <v>0.00265151515151515</v>
      </c>
      <c r="Z22" s="96">
        <f>$B22*VLOOKUP($A22,Transpose_Avg_q4er_adult!$O$1:$AA$52,9,FALSE)</f>
        <v>6.250000000000001E-4</v>
      </c>
      <c r="AA22" s="96">
        <f>$B22*VLOOKUP($A22,Transpose_Avg_q4er_adult!$O$1:$AA$52,10,FALSE)</f>
        <v>0.0012500000000000002</v>
      </c>
      <c r="AB22" s="96">
        <f>$B22*VLOOKUP($A22,Transpose_Avg_q4er_adult!$O$1:$AA$52,11,FALSE)</f>
        <v>0.00108695652173913</v>
      </c>
      <c r="AC22" s="96">
        <f>$B22*VLOOKUP($A22,Transpose_Avg_q4er_adult!$O$1:$AA$52,12,FALSE)</f>
        <v>0.0012605042016806752</v>
      </c>
      <c r="AD22" s="96">
        <f>$B22*VLOOKUP($A22,Transpose_Avg_q4er_adult!$O$1:$AA$52,13,FALSE)</f>
        <v>0.0017361111111111127</v>
      </c>
    </row>
    <row r="23" spans="1:30" ht="15">
      <c r="A23" s="165" t="s">
        <v>307</v>
      </c>
      <c r="B23" s="166">
        <v>-0.148</v>
      </c>
      <c r="C23" s="93"/>
      <c r="D23" s="93"/>
      <c r="E23" s="96">
        <f>$B23*VLOOKUP($A23,Transpose_Avg_q4er_adult!$A$1:$M$52,2,FALSE)</f>
        <v>-0.013386297314313534</v>
      </c>
      <c r="F23" s="96">
        <f>$B23*VLOOKUP($A23,Transpose_Avg_q4er_adult!$A$1:$M$52,3,FALSE)</f>
        <v>-0.00491813999195462</v>
      </c>
      <c r="G23" s="96">
        <f>$B23*VLOOKUP($A23,Transpose_Avg_q4er_adult!$A$1:$M$52,4,FALSE)</f>
        <v>-0.008928517171824645</v>
      </c>
      <c r="H23" s="96">
        <f>$B23*VLOOKUP($A23,Transpose_Avg_q4er_adult!$A$1:$M$52,5,FALSE)</f>
        <v>-0.0044340268665031875</v>
      </c>
      <c r="I23" s="96">
        <f>$B23*VLOOKUP($A23,Transpose_Avg_q4er_adult!$A$1:$M$52,6,FALSE)</f>
        <v>-0.008917101804857813</v>
      </c>
      <c r="J23" s="96">
        <f>$B23*VLOOKUP($A23,Transpose_Avg_q4er_adult!$A$1:$M$52,7,FALSE)</f>
        <v>-0.006271257029115328</v>
      </c>
      <c r="K23" s="96">
        <f>$B23*VLOOKUP($A23,Transpose_Avg_q4er_adult!$A$1:$M$52,8,FALSE)</f>
        <v>-0.004354305012296502</v>
      </c>
      <c r="L23" s="96">
        <f>$B23*VLOOKUP($A23,Transpose_Avg_q4er_adult!$A$1:$M$52,9,FALSE)</f>
        <v>-0.00392361911763866</v>
      </c>
      <c r="M23" s="96">
        <f>$B23*VLOOKUP($A23,Transpose_Avg_q4er_adult!$A$1:$M$52,10,FALSE)</f>
        <v>-0.004859866502804185</v>
      </c>
      <c r="N23" s="96">
        <f>$B23*VLOOKUP($A23,Transpose_Avg_q4er_adult!$A$1:$M$52,11,FALSE)</f>
        <v>-0.005574460963706399</v>
      </c>
      <c r="O23" s="96">
        <f>$B23*VLOOKUP($A23,Transpose_Avg_q4er_adult!$A$1:$M$52,12,FALSE)</f>
        <v>-0.0079425795005764</v>
      </c>
      <c r="P23" s="96">
        <f>$B23*VLOOKUP($A23,Transpose_Avg_q4er_adult!$A$1:$M$52,13,FALSE)</f>
        <v>-0.006726159443008522</v>
      </c>
      <c r="Q23" s="96"/>
      <c r="R23" s="96"/>
      <c r="S23" s="96">
        <f>$B23*VLOOKUP($A23,Transpose_Avg_q4er_adult!$O$1:$AA$52,2,FALSE)</f>
        <v>-0.013193798449612399</v>
      </c>
      <c r="T23" s="96">
        <f>$B23*VLOOKUP($A23,Transpose_Avg_q4er_adult!$O$1:$AA$52,3,FALSE)</f>
        <v>-0.005569892473118274</v>
      </c>
      <c r="U23" s="96">
        <f>$B23*VLOOKUP($A23,Transpose_Avg_q4er_adult!$O$1:$AA$52,4,FALSE)</f>
        <v>-0.005584905660377362</v>
      </c>
      <c r="V23" s="96">
        <f>$B23*VLOOKUP($A23,Transpose_Avg_q4er_adult!$O$1:$AA$52,5,FALSE)</f>
        <v>-0.015416666666666716</v>
      </c>
      <c r="W23" s="96">
        <f>$B23*VLOOKUP($A23,Transpose_Avg_q4er_adult!$O$1:$AA$52,6,FALSE)</f>
        <v>-0.009652173913043474</v>
      </c>
      <c r="X23" s="96">
        <f>$B23*VLOOKUP($A23,Transpose_Avg_q4er_adult!$O$1:$AA$52,7,FALSE)</f>
        <v>-0.005147826086956526</v>
      </c>
      <c r="Y23" s="96">
        <f>$B23*VLOOKUP($A23,Transpose_Avg_q4er_adult!$O$1:$AA$52,8,FALSE)</f>
        <v>-0.004484848484848484</v>
      </c>
      <c r="Z23" s="96">
        <f>$B23*VLOOKUP($A23,Transpose_Avg_q4er_adult!$O$1:$AA$52,9,FALSE)</f>
        <v>-0.0037</v>
      </c>
      <c r="AA23" s="96">
        <f>$B23*VLOOKUP($A23,Transpose_Avg_q4er_adult!$O$1:$AA$52,10,FALSE)</f>
        <v>0</v>
      </c>
      <c r="AB23" s="96">
        <f>$B23*VLOOKUP($A23,Transpose_Avg_q4er_adult!$O$1:$AA$52,11,FALSE)</f>
        <v>-0.0064347826086956494</v>
      </c>
      <c r="AC23" s="96">
        <f>$B23*VLOOKUP($A23,Transpose_Avg_q4er_adult!$O$1:$AA$52,12,FALSE)</f>
        <v>-0.0049747899159663924</v>
      </c>
      <c r="AD23" s="96">
        <f>$B23*VLOOKUP($A23,Transpose_Avg_q4er_adult!$O$1:$AA$52,13,FALSE)</f>
        <v>-0.004111111111111114</v>
      </c>
    </row>
    <row r="24" spans="1:30" ht="15">
      <c r="A24" s="165" t="s">
        <v>308</v>
      </c>
      <c r="B24" s="166">
        <v>0.0407</v>
      </c>
      <c r="C24" s="93"/>
      <c r="D24" s="93"/>
      <c r="E24" s="96">
        <f>$B24*VLOOKUP($A24,Transpose_Avg_q4er_adult!$A$1:$M$52,2,FALSE)</f>
        <v>0.0031622057491201318</v>
      </c>
      <c r="F24" s="96">
        <f>$B24*VLOOKUP($A24,Transpose_Avg_q4er_adult!$A$1:$M$52,3,FALSE)</f>
        <v>0.0024611621146048666</v>
      </c>
      <c r="G24" s="96">
        <f>$B24*VLOOKUP($A24,Transpose_Avg_q4er_adult!$A$1:$M$52,4,FALSE)</f>
        <v>0.004499497097182815</v>
      </c>
      <c r="H24" s="96">
        <f>$B24*VLOOKUP($A24,Transpose_Avg_q4er_adult!$A$1:$M$52,5,FALSE)</f>
        <v>0.0030432719416480067</v>
      </c>
      <c r="I24" s="96">
        <f>$B24*VLOOKUP($A24,Transpose_Avg_q4er_adult!$A$1:$M$52,6,FALSE)</f>
        <v>0.0030578029233748697</v>
      </c>
      <c r="J24" s="96">
        <f>$B24*VLOOKUP($A24,Transpose_Avg_q4er_adult!$A$1:$M$52,7,FALSE)</f>
        <v>0.0028918704973827643</v>
      </c>
      <c r="K24" s="96">
        <f>$B24*VLOOKUP($A24,Transpose_Avg_q4er_adult!$A$1:$M$52,8,FALSE)</f>
        <v>0.0027269018728664223</v>
      </c>
      <c r="L24" s="96">
        <f>$B24*VLOOKUP($A24,Transpose_Avg_q4er_adult!$A$1:$M$52,9,FALSE)</f>
        <v>0.002019736652836753</v>
      </c>
      <c r="M24" s="96">
        <f>$B24*VLOOKUP($A24,Transpose_Avg_q4er_adult!$A$1:$M$52,10,FALSE)</f>
        <v>0.002208238489521256</v>
      </c>
      <c r="N24" s="96">
        <f>$B24*VLOOKUP($A24,Transpose_Avg_q4er_adult!$A$1:$M$52,11,FALSE)</f>
        <v>0.003348403448142113</v>
      </c>
      <c r="O24" s="96">
        <f>$B24*VLOOKUP($A24,Transpose_Avg_q4er_adult!$A$1:$M$52,12,FALSE)</f>
        <v>0.003251532629448299</v>
      </c>
      <c r="P24" s="96">
        <f>$B24*VLOOKUP($A24,Transpose_Avg_q4er_adult!$A$1:$M$52,13,FALSE)</f>
        <v>0.0029397613362734287</v>
      </c>
      <c r="Q24" s="96"/>
      <c r="R24" s="96"/>
      <c r="S24" s="96">
        <f>$B24*VLOOKUP($A24,Transpose_Avg_q4er_adult!$O$1:$AA$52,2,FALSE)</f>
        <v>0.002681782945736436</v>
      </c>
      <c r="T24" s="96">
        <f>$B24*VLOOKUP($A24,Transpose_Avg_q4er_adult!$O$1:$AA$52,3,FALSE)</f>
        <v>0.0024069892473118294</v>
      </c>
      <c r="U24" s="96">
        <f>$B24*VLOOKUP($A24,Transpose_Avg_q4er_adult!$O$1:$AA$52,4,FALSE)</f>
        <v>0.002303773584905662</v>
      </c>
      <c r="V24" s="96">
        <f>$B24*VLOOKUP($A24,Transpose_Avg_q4er_adult!$O$1:$AA$52,5,FALSE)</f>
        <v>0.00763125</v>
      </c>
      <c r="W24" s="96">
        <f>$B24*VLOOKUP($A24,Transpose_Avg_q4er_adult!$O$1:$AA$52,6,FALSE)</f>
        <v>0.0022119565217391295</v>
      </c>
      <c r="X24" s="96">
        <f>$B24*VLOOKUP($A24,Transpose_Avg_q4er_adult!$O$1:$AA$52,7,FALSE)</f>
        <v>0.003185217391304348</v>
      </c>
      <c r="Y24" s="96">
        <f>$B24*VLOOKUP($A24,Transpose_Avg_q4er_adult!$O$1:$AA$52,8,FALSE)</f>
        <v>0.0036999999999999997</v>
      </c>
      <c r="Z24" s="96">
        <f>$B24*VLOOKUP($A24,Transpose_Avg_q4er_adult!$O$1:$AA$52,9,FALSE)</f>
        <v>0.0035612499999999997</v>
      </c>
      <c r="AA24" s="96">
        <f>$B24*VLOOKUP($A24,Transpose_Avg_q4er_adult!$O$1:$AA$52,10,FALSE)</f>
        <v>0</v>
      </c>
      <c r="AB24" s="96">
        <f>$B24*VLOOKUP($A24,Transpose_Avg_q4er_adult!$O$1:$AA$52,11,FALSE)</f>
        <v>0.0017695652173913038</v>
      </c>
      <c r="AC24" s="96">
        <f>$B24*VLOOKUP($A24,Transpose_Avg_q4er_adult!$O$1:$AA$52,12,FALSE)</f>
        <v>0.0030781512605042006</v>
      </c>
      <c r="AD24" s="96">
        <f>$B24*VLOOKUP($A24,Transpose_Avg_q4er_adult!$O$1:$AA$52,13,FALSE)</f>
        <v>0.002261111111111113</v>
      </c>
    </row>
    <row r="25" spans="1:30" ht="15">
      <c r="A25" s="165" t="s">
        <v>309</v>
      </c>
      <c r="B25" s="166">
        <v>0.266</v>
      </c>
      <c r="C25" s="93"/>
      <c r="D25" s="93"/>
      <c r="E25" s="96">
        <f>$B25*VLOOKUP($A25,Transpose_Avg_q4er_adult!$A$1:$M$52,2,FALSE)</f>
        <v>0.0268094856355046</v>
      </c>
      <c r="F25" s="96">
        <f>$B25*VLOOKUP($A25,Transpose_Avg_q4er_adult!$A$1:$M$52,3,FALSE)</f>
        <v>0.01795044119142774</v>
      </c>
      <c r="G25" s="96">
        <f>$B25*VLOOKUP($A25,Transpose_Avg_q4er_adult!$A$1:$M$52,4,FALSE)</f>
        <v>0.036149656260574654</v>
      </c>
      <c r="H25" s="96">
        <f>$B25*VLOOKUP($A25,Transpose_Avg_q4er_adult!$A$1:$M$52,5,FALSE)</f>
        <v>0.01650556434534897</v>
      </c>
      <c r="I25" s="96">
        <f>$B25*VLOOKUP($A25,Transpose_Avg_q4er_adult!$A$1:$M$52,6,FALSE)</f>
        <v>0.02696153342325964</v>
      </c>
      <c r="J25" s="96">
        <f>$B25*VLOOKUP($A25,Transpose_Avg_q4er_adult!$A$1:$M$52,7,FALSE)</f>
        <v>0.016268895205792434</v>
      </c>
      <c r="K25" s="96">
        <f>$B25*VLOOKUP($A25,Transpose_Avg_q4er_adult!$A$1:$M$52,8,FALSE)</f>
        <v>0.008232937215290158</v>
      </c>
      <c r="L25" s="96">
        <f>$B25*VLOOKUP($A25,Transpose_Avg_q4er_adult!$A$1:$M$52,9,FALSE)</f>
        <v>0.013830289420163112</v>
      </c>
      <c r="M25" s="96">
        <f>$B25*VLOOKUP($A25,Transpose_Avg_q4er_adult!$A$1:$M$52,10,FALSE)</f>
        <v>0.007291043334437156</v>
      </c>
      <c r="N25" s="96">
        <f>$B25*VLOOKUP($A25,Transpose_Avg_q4er_adult!$A$1:$M$52,11,FALSE)</f>
        <v>0.03285119678469674</v>
      </c>
      <c r="O25" s="96">
        <f>$B25*VLOOKUP($A25,Transpose_Avg_q4er_adult!$A$1:$M$52,12,FALSE)</f>
        <v>0.02185330241061318</v>
      </c>
      <c r="P25" s="96">
        <f>$B25*VLOOKUP($A25,Transpose_Avg_q4er_adult!$A$1:$M$52,13,FALSE)</f>
        <v>0.035085024844749124</v>
      </c>
      <c r="Q25" s="96"/>
      <c r="R25" s="96"/>
      <c r="S25" s="96">
        <f>$B25*VLOOKUP($A25,Transpose_Avg_q4er_adult!$O$1:$AA$52,2,FALSE)</f>
        <v>0.014434108527131792</v>
      </c>
      <c r="T25" s="96">
        <f>$B25*VLOOKUP($A25,Transpose_Avg_q4er_adult!$O$1:$AA$52,3,FALSE)</f>
        <v>0.012870967741935472</v>
      </c>
      <c r="U25" s="96">
        <f>$B25*VLOOKUP($A25,Transpose_Avg_q4er_adult!$O$1:$AA$52,4,FALSE)</f>
        <v>0.0250943396226415</v>
      </c>
      <c r="V25" s="96">
        <f>$B25*VLOOKUP($A25,Transpose_Avg_q4er_adult!$O$1:$AA$52,5,FALSE)</f>
        <v>0.016625</v>
      </c>
      <c r="W25" s="96">
        <f>$B25*VLOOKUP($A25,Transpose_Avg_q4er_adult!$O$1:$AA$52,6,FALSE)</f>
        <v>0.023130434782608688</v>
      </c>
      <c r="X25" s="96">
        <f>$B25*VLOOKUP($A25,Transpose_Avg_q4er_adult!$O$1:$AA$52,7,FALSE)</f>
        <v>0.011565217391304344</v>
      </c>
      <c r="Y25" s="96">
        <f>$B25*VLOOKUP($A25,Transpose_Avg_q4er_adult!$O$1:$AA$52,8,FALSE)</f>
        <v>0</v>
      </c>
      <c r="Z25" s="96">
        <f>$B25*VLOOKUP($A25,Transpose_Avg_q4er_adult!$O$1:$AA$52,9,FALSE)</f>
        <v>0.01995</v>
      </c>
      <c r="AA25" s="96">
        <f>$B25*VLOOKUP($A25,Transpose_Avg_q4er_adult!$O$1:$AA$52,10,FALSE)</f>
        <v>0</v>
      </c>
      <c r="AB25" s="96">
        <f>$B25*VLOOKUP($A25,Transpose_Avg_q4er_adult!$O$1:$AA$52,11,FALSE)</f>
        <v>0.011565217391304344</v>
      </c>
      <c r="AC25" s="96">
        <f>$B25*VLOOKUP($A25,Transpose_Avg_q4er_adult!$O$1:$AA$52,12,FALSE)</f>
        <v>0.038000000000000034</v>
      </c>
      <c r="AD25" s="96">
        <f>$B25*VLOOKUP($A25,Transpose_Avg_q4er_adult!$O$1:$AA$52,13,FALSE)</f>
        <v>0.04433333333333342</v>
      </c>
    </row>
    <row r="26" spans="1:30" ht="15">
      <c r="A26" s="165" t="s">
        <v>310</v>
      </c>
      <c r="B26" s="166">
        <v>0.13</v>
      </c>
      <c r="C26" s="93"/>
      <c r="D26" s="93"/>
      <c r="E26" s="96">
        <f>$B26*VLOOKUP($A26,Transpose_Avg_q4er_adult!$A$1:$M$52,2,FALSE)</f>
        <v>0.003784840642770434</v>
      </c>
      <c r="F26" s="96">
        <f>$B26*VLOOKUP($A26,Transpose_Avg_q4er_adult!$A$1:$M$52,3,FALSE)</f>
        <v>0.001997160730971172</v>
      </c>
      <c r="G26" s="96">
        <f>$B26*VLOOKUP($A26,Transpose_Avg_q4er_adult!$A$1:$M$52,4,FALSE)</f>
        <v>0.004397735977425856</v>
      </c>
      <c r="H26" s="96">
        <f>$B26*VLOOKUP($A26,Transpose_Avg_q4er_adult!$A$1:$M$52,5,FALSE)</f>
        <v>0.0017714842066045673</v>
      </c>
      <c r="I26" s="96">
        <f>$B26*VLOOKUP($A26,Transpose_Avg_q4er_adult!$A$1:$M$52,6,FALSE)</f>
        <v>0.005259094935406624</v>
      </c>
      <c r="J26" s="96">
        <f>$B26*VLOOKUP($A26,Transpose_Avg_q4er_adult!$A$1:$M$52,7,FALSE)</f>
        <v>0.002598669289487739</v>
      </c>
      <c r="K26" s="96">
        <f>$B26*VLOOKUP($A26,Transpose_Avg_q4er_adult!$A$1:$M$52,8,FALSE)</f>
        <v>1.504629629629633E-4</v>
      </c>
      <c r="L26" s="96">
        <f>$B26*VLOOKUP($A26,Transpose_Avg_q4er_adult!$A$1:$M$52,9,FALSE)</f>
        <v>0.001860944189477672</v>
      </c>
      <c r="M26" s="96">
        <f>$B26*VLOOKUP($A26,Transpose_Avg_q4er_adult!$A$1:$M$52,10,FALSE)</f>
        <v>0.0010432113712488364</v>
      </c>
      <c r="N26" s="96">
        <f>$B26*VLOOKUP($A26,Transpose_Avg_q4er_adult!$A$1:$M$52,11,FALSE)</f>
        <v>0.0046221368614906165</v>
      </c>
      <c r="O26" s="96">
        <f>$B26*VLOOKUP($A26,Transpose_Avg_q4er_adult!$A$1:$M$52,12,FALSE)</f>
        <v>0.002672169605491412</v>
      </c>
      <c r="P26" s="96">
        <f>$B26*VLOOKUP($A26,Transpose_Avg_q4er_adult!$A$1:$M$52,13,FALSE)</f>
        <v>0.005620311983437645</v>
      </c>
      <c r="Q26" s="96"/>
      <c r="R26" s="96"/>
      <c r="S26" s="96">
        <f>$B26*VLOOKUP($A26,Transpose_Avg_q4er_adult!$O$1:$AA$52,2,FALSE)</f>
        <v>0.003527131782945732</v>
      </c>
      <c r="T26" s="96">
        <f>$B26*VLOOKUP($A26,Transpose_Avg_q4er_adult!$O$1:$AA$52,3,FALSE)</f>
        <v>6.989247311827963E-4</v>
      </c>
      <c r="U26" s="96">
        <f>$B26*VLOOKUP($A26,Transpose_Avg_q4er_adult!$O$1:$AA$52,4,FALSE)</f>
        <v>0.009811320754716977</v>
      </c>
      <c r="V26" s="96">
        <f>$B26*VLOOKUP($A26,Transpose_Avg_q4er_adult!$O$1:$AA$52,5,FALSE)</f>
        <v>0</v>
      </c>
      <c r="W26" s="96">
        <f>$B26*VLOOKUP($A26,Transpose_Avg_q4er_adult!$O$1:$AA$52,6,FALSE)</f>
        <v>0.005652173913043477</v>
      </c>
      <c r="X26" s="96">
        <f>$B26*VLOOKUP($A26,Transpose_Avg_q4er_adult!$O$1:$AA$52,7,FALSE)</f>
        <v>0.0022608695652173933</v>
      </c>
      <c r="Y26" s="96">
        <f>$B26*VLOOKUP($A26,Transpose_Avg_q4er_adult!$O$1:$AA$52,8,FALSE)</f>
        <v>0</v>
      </c>
      <c r="Z26" s="96">
        <f>$B26*VLOOKUP($A26,Transpose_Avg_q4er_adult!$O$1:$AA$52,9,FALSE)</f>
        <v>0.0032500000000000003</v>
      </c>
      <c r="AA26" s="96">
        <f>$B26*VLOOKUP($A26,Transpose_Avg_q4er_adult!$O$1:$AA$52,10,FALSE)</f>
        <v>0</v>
      </c>
      <c r="AB26" s="96">
        <f>$B26*VLOOKUP($A26,Transpose_Avg_q4er_adult!$O$1:$AA$52,11,FALSE)</f>
        <v>0</v>
      </c>
      <c r="AC26" s="96">
        <f>$B26*VLOOKUP($A26,Transpose_Avg_q4er_adult!$O$1:$AA$52,12,FALSE)</f>
        <v>0.002184873949579828</v>
      </c>
      <c r="AD26" s="96">
        <f>$B26*VLOOKUP($A26,Transpose_Avg_q4er_adult!$O$1:$AA$52,13,FALSE)</f>
        <v>0.003611111111111114</v>
      </c>
    </row>
    <row r="27" spans="1:30" ht="15">
      <c r="A27" s="165" t="s">
        <v>317</v>
      </c>
      <c r="B27" s="166">
        <v>-0.957</v>
      </c>
      <c r="C27" s="93"/>
      <c r="D27" s="93"/>
      <c r="E27" s="96">
        <f>$B27*VLOOKUP($A27,Transpose_Avg_q4er_adult!$A$1:$M$52,2,FALSE)</f>
        <v>-0.0031810143584509805</v>
      </c>
      <c r="F27" s="96">
        <f>$B27*VLOOKUP($A27,Transpose_Avg_q4er_adult!$A$1:$M$52,3,FALSE)</f>
        <v>-0.002745593270094126</v>
      </c>
      <c r="G27" s="96">
        <f>$B27*VLOOKUP($A27,Transpose_Avg_q4er_adult!$A$1:$M$52,4,FALSE)</f>
        <v>-2.808098591549292E-4</v>
      </c>
      <c r="H27" s="96">
        <f>$B27*VLOOKUP($A27,Transpose_Avg_q4er_adult!$A$1:$M$52,5,FALSE)</f>
        <v>-0.003340113509765972</v>
      </c>
      <c r="I27" s="96">
        <f>$B27*VLOOKUP($A27,Transpose_Avg_q4er_adult!$A$1:$M$52,6,FALSE)</f>
        <v>-5.778985507246377E-4</v>
      </c>
      <c r="J27" s="96">
        <f>$B27*VLOOKUP($A27,Transpose_Avg_q4er_adult!$A$1:$M$52,7,FALSE)</f>
        <v>-8.950447737112867E-4</v>
      </c>
      <c r="K27" s="96">
        <f>$B27*VLOOKUP($A27,Transpose_Avg_q4er_adult!$A$1:$M$52,8,FALSE)</f>
        <v>-0.004717238562091508</v>
      </c>
      <c r="L27" s="96">
        <f>$B27*VLOOKUP($A27,Transpose_Avg_q4er_adult!$A$1:$M$52,9,FALSE)</f>
        <v>-7.08470911949686E-4</v>
      </c>
      <c r="M27" s="96">
        <f>$B27*VLOOKUP($A27,Transpose_Avg_q4er_adult!$A$1:$M$52,10,FALSE)</f>
        <v>0</v>
      </c>
      <c r="N27" s="96">
        <f>$B27*VLOOKUP($A27,Transpose_Avg_q4er_adult!$A$1:$M$52,11,FALSE)</f>
        <v>-0.0045396302168576146</v>
      </c>
      <c r="O27" s="96">
        <f>$B27*VLOOKUP($A27,Transpose_Avg_q4er_adult!$A$1:$M$52,12,FALSE)</f>
        <v>-0.0029908955827102355</v>
      </c>
      <c r="P27" s="96">
        <f>$B27*VLOOKUP($A27,Transpose_Avg_q4er_adult!$A$1:$M$52,13,FALSE)</f>
        <v>-0.0023418405828593723</v>
      </c>
      <c r="Q27" s="96"/>
      <c r="R27" s="96"/>
      <c r="S27" s="96">
        <f>$B27*VLOOKUP($A27,Transpose_Avg_q4er_adult!$O$1:$AA$52,2,FALSE)</f>
        <v>-0.0037093023255813933</v>
      </c>
      <c r="T27" s="96">
        <f>$B27*VLOOKUP($A27,Transpose_Avg_q4er_adult!$O$1:$AA$52,3,FALSE)</f>
        <v>0</v>
      </c>
      <c r="U27" s="96">
        <f>$B27*VLOOKUP($A27,Transpose_Avg_q4er_adult!$O$1:$AA$52,4,FALSE)</f>
        <v>0</v>
      </c>
      <c r="V27" s="96">
        <f>$B27*VLOOKUP($A27,Transpose_Avg_q4er_adult!$O$1:$AA$52,5,FALSE)</f>
        <v>-0.01993749999999997</v>
      </c>
      <c r="W27" s="96">
        <f>$B27*VLOOKUP($A27,Transpose_Avg_q4er_adult!$O$1:$AA$52,6,FALSE)</f>
        <v>0</v>
      </c>
      <c r="X27" s="96">
        <f>$B27*VLOOKUP($A27,Transpose_Avg_q4er_adult!$O$1:$AA$52,7,FALSE)</f>
        <v>0</v>
      </c>
      <c r="Y27" s="96">
        <f>$B27*VLOOKUP($A27,Transpose_Avg_q4er_adult!$O$1:$AA$52,8,FALSE)</f>
        <v>0</v>
      </c>
      <c r="Z27" s="96">
        <f>$B27*VLOOKUP($A27,Transpose_Avg_q4er_adult!$O$1:$AA$52,9,FALSE)</f>
        <v>0</v>
      </c>
      <c r="AA27" s="96">
        <f>$B27*VLOOKUP($A27,Transpose_Avg_q4er_adult!$O$1:$AA$52,10,FALSE)</f>
        <v>0</v>
      </c>
      <c r="AB27" s="96">
        <f>$B27*VLOOKUP($A27,Transpose_Avg_q4er_adult!$O$1:$AA$52,11,FALSE)</f>
        <v>0</v>
      </c>
      <c r="AC27" s="96">
        <f>$B27*VLOOKUP($A27,Transpose_Avg_q4er_adult!$O$1:$AA$52,12,FALSE)</f>
        <v>0</v>
      </c>
      <c r="AD27" s="96">
        <f>$B27*VLOOKUP($A27,Transpose_Avg_q4er_adult!$O$1:$AA$52,13,FALSE)</f>
        <v>0</v>
      </c>
    </row>
    <row r="28" spans="1:30" ht="15">
      <c r="A28" s="165" t="s">
        <v>318</v>
      </c>
      <c r="B28" s="166">
        <v>0.34</v>
      </c>
      <c r="C28" s="93"/>
      <c r="D28" s="93"/>
      <c r="E28" s="96">
        <f>$B28*VLOOKUP($A28,Transpose_Avg_q4er_adult!$A$1:$M$52,2,FALSE)</f>
        <v>0.011095874342572282</v>
      </c>
      <c r="F28" s="96">
        <f>$B28*VLOOKUP($A28,Transpose_Avg_q4er_adult!$A$1:$M$52,3,FALSE)</f>
        <v>0.008507270591551286</v>
      </c>
      <c r="G28" s="96">
        <f>$B28*VLOOKUP($A28,Transpose_Avg_q4er_adult!$A$1:$M$52,4,FALSE)</f>
        <v>0.006728111665527634</v>
      </c>
      <c r="H28" s="96">
        <f>$B28*VLOOKUP($A28,Transpose_Avg_q4er_adult!$A$1:$M$52,5,FALSE)</f>
        <v>0.007499688636590045</v>
      </c>
      <c r="I28" s="96">
        <f>$B28*VLOOKUP($A28,Transpose_Avg_q4er_adult!$A$1:$M$52,6,FALSE)</f>
        <v>0.005802249514984394</v>
      </c>
      <c r="J28" s="96">
        <f>$B28*VLOOKUP($A28,Transpose_Avg_q4er_adult!$A$1:$M$52,7,FALSE)</f>
        <v>0.009658312900560075</v>
      </c>
      <c r="K28" s="96">
        <f>$B28*VLOOKUP($A28,Transpose_Avg_q4er_adult!$A$1:$M$52,8,FALSE)</f>
        <v>0.00539621170131038</v>
      </c>
      <c r="L28" s="96">
        <f>$B28*VLOOKUP($A28,Transpose_Avg_q4er_adult!$A$1:$M$52,9,FALSE)</f>
        <v>0.0035443542432507923</v>
      </c>
      <c r="M28" s="96">
        <f>$B28*VLOOKUP($A28,Transpose_Avg_q4er_adult!$A$1:$M$52,10,FALSE)</f>
        <v>0.005547498186688902</v>
      </c>
      <c r="N28" s="96">
        <f>$B28*VLOOKUP($A28,Transpose_Avg_q4er_adult!$A$1:$M$52,11,FALSE)</f>
        <v>0.011705882639608254</v>
      </c>
      <c r="O28" s="96">
        <f>$B28*VLOOKUP($A28,Transpose_Avg_q4er_adult!$A$1:$M$52,12,FALSE)</f>
        <v>0.00537122217145813</v>
      </c>
      <c r="P28" s="96">
        <f>$B28*VLOOKUP($A28,Transpose_Avg_q4er_adult!$A$1:$M$52,13,FALSE)</f>
        <v>0.010411873339204762</v>
      </c>
      <c r="Q28" s="96"/>
      <c r="R28" s="96"/>
      <c r="S28" s="96">
        <f>$B28*VLOOKUP($A28,Transpose_Avg_q4er_adult!$O$1:$AA$52,2,FALSE)</f>
        <v>0.01581395348837208</v>
      </c>
      <c r="T28" s="96">
        <f>$B28*VLOOKUP($A28,Transpose_Avg_q4er_adult!$O$1:$AA$52,3,FALSE)</f>
        <v>0.01645161290322579</v>
      </c>
      <c r="U28" s="96">
        <f>$B28*VLOOKUP($A28,Transpose_Avg_q4er_adult!$O$1:$AA$52,4,FALSE)</f>
        <v>0</v>
      </c>
      <c r="V28" s="96">
        <f>$B28*VLOOKUP($A28,Transpose_Avg_q4er_adult!$O$1:$AA$52,5,FALSE)</f>
        <v>0.007083333333333323</v>
      </c>
      <c r="W28" s="96">
        <f>$B28*VLOOKUP($A28,Transpose_Avg_q4er_adult!$O$1:$AA$52,6,FALSE)</f>
        <v>0.0036956521739130426</v>
      </c>
      <c r="X28" s="96">
        <f>$B28*VLOOKUP($A28,Transpose_Avg_q4er_adult!$O$1:$AA$52,7,FALSE)</f>
        <v>0.008869565217391295</v>
      </c>
      <c r="Y28" s="96">
        <f>$B28*VLOOKUP($A28,Transpose_Avg_q4er_adult!$O$1:$AA$52,8,FALSE)</f>
        <v>0</v>
      </c>
      <c r="Z28" s="96">
        <f>$B28*VLOOKUP($A28,Transpose_Avg_q4er_adult!$O$1:$AA$52,9,FALSE)</f>
        <v>0.00425</v>
      </c>
      <c r="AA28" s="96">
        <f>$B28*VLOOKUP($A28,Transpose_Avg_q4er_adult!$O$1:$AA$52,10,FALSE)</f>
        <v>0</v>
      </c>
      <c r="AB28" s="96">
        <f>$B28*VLOOKUP($A28,Transpose_Avg_q4er_adult!$O$1:$AA$52,11,FALSE)</f>
        <v>0.04434782608695664</v>
      </c>
      <c r="AC28" s="96">
        <f>$B28*VLOOKUP($A28,Transpose_Avg_q4er_adult!$O$1:$AA$52,12,FALSE)</f>
        <v>0.0028571428571428554</v>
      </c>
      <c r="AD28" s="96">
        <f>$B28*VLOOKUP($A28,Transpose_Avg_q4er_adult!$O$1:$AA$52,13,FALSE)</f>
        <v>0.037777777777777743</v>
      </c>
    </row>
    <row r="29" spans="1:30" ht="15">
      <c r="A29" s="165" t="s">
        <v>319</v>
      </c>
      <c r="B29" s="166">
        <v>0.546</v>
      </c>
      <c r="C29" s="93"/>
      <c r="D29" s="93"/>
      <c r="E29" s="96">
        <f>$B29*VLOOKUP($A29,Transpose_Avg_q4er_adult!$A$1:$M$52,2,FALSE)</f>
        <v>0.0013551215059891455</v>
      </c>
      <c r="F29" s="96">
        <f>$B29*VLOOKUP($A29,Transpose_Avg_q4er_adult!$A$1:$M$52,3,FALSE)</f>
        <v>0.0010022727272727297</v>
      </c>
      <c r="G29" s="96">
        <f>$B29*VLOOKUP($A29,Transpose_Avg_q4er_adult!$A$1:$M$52,4,FALSE)</f>
        <v>0.0016209744734937063</v>
      </c>
      <c r="H29" s="96">
        <f>$B29*VLOOKUP($A29,Transpose_Avg_q4er_adult!$A$1:$M$52,5,FALSE)</f>
        <v>0.003998898737909134</v>
      </c>
      <c r="I29" s="96">
        <f>$B29*VLOOKUP($A29,Transpose_Avg_q4er_adult!$A$1:$M$52,6,FALSE)</f>
        <v>3.4232158988256573E-4</v>
      </c>
      <c r="J29" s="96">
        <f>$B29*VLOOKUP($A29,Transpose_Avg_q4er_adult!$A$1:$M$52,7,FALSE)</f>
        <v>0.018738587461034968</v>
      </c>
      <c r="K29" s="96">
        <f>$B29*VLOOKUP($A29,Transpose_Avg_q4er_adult!$A$1:$M$52,8,FALSE)</f>
        <v>9.479166666666661E-4</v>
      </c>
      <c r="L29" s="96">
        <f>$B29*VLOOKUP($A29,Transpose_Avg_q4er_adult!$A$1:$M$52,9,FALSE)</f>
        <v>2.345360824742268E-4</v>
      </c>
      <c r="M29" s="96">
        <f>$B29*VLOOKUP($A29,Transpose_Avg_q4er_adult!$A$1:$M$52,10,FALSE)</f>
        <v>4.2129629629629635E-4</v>
      </c>
      <c r="N29" s="96">
        <f>$B29*VLOOKUP($A29,Transpose_Avg_q4er_adult!$A$1:$M$52,11,FALSE)</f>
        <v>0.0015796864925854304</v>
      </c>
      <c r="O29" s="96">
        <f>$B29*VLOOKUP($A29,Transpose_Avg_q4er_adult!$A$1:$M$52,12,FALSE)</f>
        <v>0.00472576220406494</v>
      </c>
      <c r="P29" s="96">
        <f>$B29*VLOOKUP($A29,Transpose_Avg_q4er_adult!$A$1:$M$52,13,FALSE)</f>
        <v>0.0019511166503188599</v>
      </c>
      <c r="Q29" s="96"/>
      <c r="R29" s="96"/>
      <c r="S29" s="96">
        <f>$B29*VLOOKUP($A29,Transpose_Avg_q4er_adult!$O$1:$AA$52,2,FALSE)</f>
        <v>0.002116279069767441</v>
      </c>
      <c r="T29" s="96">
        <f>$B29*VLOOKUP($A29,Transpose_Avg_q4er_adult!$O$1:$AA$52,3,FALSE)</f>
        <v>0.03229032258064518</v>
      </c>
      <c r="U29" s="96">
        <f>$B29*VLOOKUP($A29,Transpose_Avg_q4er_adult!$O$1:$AA$52,4,FALSE)</f>
        <v>0.0051509433962264135</v>
      </c>
      <c r="V29" s="96">
        <f>$B29*VLOOKUP($A29,Transpose_Avg_q4er_adult!$O$1:$AA$52,5,FALSE)</f>
        <v>0.05687500000000019</v>
      </c>
      <c r="W29" s="96">
        <f>$B29*VLOOKUP($A29,Transpose_Avg_q4er_adult!$O$1:$AA$52,6,FALSE)</f>
        <v>0</v>
      </c>
      <c r="X29" s="96">
        <f>$B29*VLOOKUP($A29,Transpose_Avg_q4er_adult!$O$1:$AA$52,7,FALSE)</f>
        <v>0.028486956521739153</v>
      </c>
      <c r="Y29" s="96">
        <f>$B29*VLOOKUP($A29,Transpose_Avg_q4er_adult!$O$1:$AA$52,8,FALSE)</f>
        <v>0</v>
      </c>
      <c r="Z29" s="96">
        <f>$B29*VLOOKUP($A29,Transpose_Avg_q4er_adult!$O$1:$AA$52,9,FALSE)</f>
        <v>0</v>
      </c>
      <c r="AA29" s="96">
        <f>$B29*VLOOKUP($A29,Transpose_Avg_q4er_adult!$O$1:$AA$52,10,FALSE)</f>
        <v>0</v>
      </c>
      <c r="AB29" s="96">
        <f>$B29*VLOOKUP($A29,Transpose_Avg_q4er_adult!$O$1:$AA$52,11,FALSE)</f>
        <v>0</v>
      </c>
      <c r="AC29" s="96">
        <f>$B29*VLOOKUP($A29,Transpose_Avg_q4er_adult!$O$1:$AA$52,12,FALSE)</f>
        <v>0.004588235294117645</v>
      </c>
      <c r="AD29" s="96">
        <f>$B29*VLOOKUP($A29,Transpose_Avg_q4er_adult!$O$1:$AA$52,13,FALSE)</f>
        <v>0</v>
      </c>
    </row>
    <row r="30" spans="1:30" ht="15">
      <c r="A30" s="165" t="s">
        <v>316</v>
      </c>
      <c r="B30" s="166">
        <v>-0.0458</v>
      </c>
      <c r="C30" s="93"/>
      <c r="D30" s="93"/>
      <c r="E30" s="96">
        <f>$B30*VLOOKUP($A30,Transpose_Avg_q4er_adult!$A$1:$M$52,2,FALSE)</f>
        <v>-0.0239757252320009</v>
      </c>
      <c r="F30" s="96">
        <f>$B30*VLOOKUP($A30,Transpose_Avg_q4er_adult!$A$1:$M$52,3,FALSE)</f>
        <v>-0.026056777493274126</v>
      </c>
      <c r="G30" s="96">
        <f>$B30*VLOOKUP($A30,Transpose_Avg_q4er_adult!$A$1:$M$52,4,FALSE)</f>
        <v>-0.01186617543479309</v>
      </c>
      <c r="H30" s="96">
        <f>$B30*VLOOKUP($A30,Transpose_Avg_q4er_adult!$A$1:$M$52,5,FALSE)</f>
        <v>-0.02187362419260644</v>
      </c>
      <c r="I30" s="96">
        <f>$B30*VLOOKUP($A30,Transpose_Avg_q4er_adult!$A$1:$M$52,6,FALSE)</f>
        <v>-0.01671443581127753</v>
      </c>
      <c r="J30" s="96">
        <f>$B30*VLOOKUP($A30,Transpose_Avg_q4er_adult!$A$1:$M$52,7,FALSE)</f>
        <v>-0.019582968273717586</v>
      </c>
      <c r="K30" s="96">
        <f>$B30*VLOOKUP($A30,Transpose_Avg_q4er_adult!$A$1:$M$52,8,FALSE)</f>
        <v>-0.031202388523450076</v>
      </c>
      <c r="L30" s="96">
        <f>$B30*VLOOKUP($A30,Transpose_Avg_q4er_adult!$A$1:$M$52,9,FALSE)</f>
        <v>-0.017006899841297225</v>
      </c>
      <c r="M30" s="96">
        <f>$B30*VLOOKUP($A30,Transpose_Avg_q4er_adult!$A$1:$M$52,10,FALSE)</f>
        <v>-0.020676273835356623</v>
      </c>
      <c r="N30" s="96">
        <f>$B30*VLOOKUP($A30,Transpose_Avg_q4er_adult!$A$1:$M$52,11,FALSE)</f>
        <v>-0.01575445155661108</v>
      </c>
      <c r="O30" s="96">
        <f>$B30*VLOOKUP($A30,Transpose_Avg_q4er_adult!$A$1:$M$52,12,FALSE)</f>
        <v>-0.022693718630416467</v>
      </c>
      <c r="P30" s="96">
        <f>$B30*VLOOKUP($A30,Transpose_Avg_q4er_adult!$A$1:$M$52,13,FALSE)</f>
        <v>-0.024928911632316263</v>
      </c>
      <c r="Q30" s="96"/>
      <c r="R30" s="96"/>
      <c r="S30" s="96">
        <f>$B30*VLOOKUP($A30,Transpose_Avg_q4er_adult!$O$1:$AA$52,2,FALSE)</f>
        <v>-0.028403100775193802</v>
      </c>
      <c r="T30" s="96">
        <f>$B30*VLOOKUP($A30,Transpose_Avg_q4er_adult!$O$1:$AA$52,3,FALSE)</f>
        <v>-0.033488172043010765</v>
      </c>
      <c r="U30" s="96">
        <f>$B30*VLOOKUP($A30,Transpose_Avg_q4er_adult!$O$1:$AA$52,4,FALSE)</f>
        <v>-0.02073962264150942</v>
      </c>
      <c r="V30" s="96">
        <f>$B30*VLOOKUP($A30,Transpose_Avg_q4er_adult!$O$1:$AA$52,5,FALSE)</f>
        <v>-0.029579166666666653</v>
      </c>
      <c r="W30" s="96">
        <f>$B30*VLOOKUP($A30,Transpose_Avg_q4er_adult!$O$1:$AA$52,6,FALSE)</f>
        <v>-0.019913043478260863</v>
      </c>
      <c r="X30" s="96">
        <f>$B30*VLOOKUP($A30,Transpose_Avg_q4er_adult!$O$1:$AA$52,7,FALSE)</f>
        <v>-0.021506086956521724</v>
      </c>
      <c r="Y30" s="96">
        <f>$B30*VLOOKUP($A30,Transpose_Avg_q4er_adult!$O$1:$AA$52,8,FALSE)</f>
        <v>-0.01526666666666665</v>
      </c>
      <c r="Z30" s="96">
        <f>$B30*VLOOKUP($A30,Transpose_Avg_q4er_adult!$O$1:$AA$52,9,FALSE)</f>
        <v>-0.0166025</v>
      </c>
      <c r="AA30" s="96">
        <f>$B30*VLOOKUP($A30,Transpose_Avg_q4er_adult!$O$1:$AA$52,10,FALSE)</f>
        <v>-0.01832</v>
      </c>
      <c r="AB30" s="96">
        <f>$B30*VLOOKUP($A30,Transpose_Avg_q4er_adult!$O$1:$AA$52,11,FALSE)</f>
        <v>-0.025886956521739137</v>
      </c>
      <c r="AC30" s="96">
        <f>$B30*VLOOKUP($A30,Transpose_Avg_q4er_adult!$O$1:$AA$52,12,FALSE)</f>
        <v>-0.023862184873949602</v>
      </c>
      <c r="AD30" s="96">
        <f>$B30*VLOOKUP($A30,Transpose_Avg_q4er_adult!$O$1:$AA$52,13,FALSE)</f>
        <v>-0.03307777777777777</v>
      </c>
    </row>
    <row r="31" spans="1:30" ht="15">
      <c r="A31" s="165" t="s">
        <v>329</v>
      </c>
      <c r="B31" s="166">
        <v>0.0443</v>
      </c>
      <c r="C31" s="93"/>
      <c r="D31" s="93"/>
      <c r="E31" s="96">
        <f>$B31*VLOOKUP($A31,Transpose_Avg_q4er_adult!$A$1:$M$52,2,FALSE)</f>
        <v>0.014247201828004017</v>
      </c>
      <c r="F31" s="96">
        <f>$B31*VLOOKUP($A31,Transpose_Avg_q4er_adult!$A$1:$M$52,3,FALSE)</f>
        <v>0.012652289305426036</v>
      </c>
      <c r="G31" s="96">
        <f>$B31*VLOOKUP($A31,Transpose_Avg_q4er_adult!$A$1:$M$52,4,FALSE)</f>
        <v>0.01242139092593695</v>
      </c>
      <c r="H31" s="96">
        <f>$B31*VLOOKUP($A31,Transpose_Avg_q4er_adult!$A$1:$M$52,5,FALSE)</f>
        <v>0.014314604088286564</v>
      </c>
      <c r="I31" s="96">
        <f>$B31*VLOOKUP($A31,Transpose_Avg_q4er_adult!$A$1:$M$52,6,FALSE)</f>
        <v>0.014581412846210319</v>
      </c>
      <c r="J31" s="96">
        <f>$B31*VLOOKUP($A31,Transpose_Avg_q4er_adult!$A$1:$M$52,7,FALSE)</f>
        <v>0.010814641495999727</v>
      </c>
      <c r="K31" s="96">
        <f>$B31*VLOOKUP($A31,Transpose_Avg_q4er_adult!$A$1:$M$52,8,FALSE)</f>
        <v>0.019720947918412637</v>
      </c>
      <c r="L31" s="96">
        <f>$B31*VLOOKUP($A31,Transpose_Avg_q4er_adult!$A$1:$M$52,9,FALSE)</f>
        <v>0.014314721817840033</v>
      </c>
      <c r="M31" s="96">
        <f>$B31*VLOOKUP($A31,Transpose_Avg_q4er_adult!$A$1:$M$52,10,FALSE)</f>
        <v>0.01593784617334448</v>
      </c>
      <c r="N31" s="96">
        <f>$B31*VLOOKUP($A31,Transpose_Avg_q4er_adult!$A$1:$M$52,11,FALSE)</f>
        <v>0.011394548009466444</v>
      </c>
      <c r="O31" s="96">
        <f>$B31*VLOOKUP($A31,Transpose_Avg_q4er_adult!$A$1:$M$52,12,FALSE)</f>
        <v>0.008125515839959546</v>
      </c>
      <c r="P31" s="96">
        <f>$B31*VLOOKUP($A31,Transpose_Avg_q4er_adult!$A$1:$M$52,13,FALSE)</f>
        <v>0.016432786357892696</v>
      </c>
      <c r="Q31" s="96"/>
      <c r="R31" s="96"/>
      <c r="S31" s="96">
        <f>$B31*VLOOKUP($A31,Transpose_Avg_q4er_adult!$O$1:$AA$52,2,FALSE)</f>
        <v>0.020432945736434092</v>
      </c>
      <c r="T31" s="96">
        <f>$B31*VLOOKUP($A31,Transpose_Avg_q4er_adult!$O$1:$AA$52,3,FALSE)</f>
        <v>0.018101075268817185</v>
      </c>
      <c r="U31" s="96">
        <f>$B31*VLOOKUP($A31,Transpose_Avg_q4er_adult!$O$1:$AA$52,4,FALSE)</f>
        <v>0.01838867924528304</v>
      </c>
      <c r="V31" s="96">
        <f>$B31*VLOOKUP($A31,Transpose_Avg_q4er_adult!$O$1:$AA$52,5,FALSE)</f>
        <v>0.0166125</v>
      </c>
      <c r="W31" s="96">
        <f>$B31*VLOOKUP($A31,Transpose_Avg_q4er_adult!$O$1:$AA$52,6,FALSE)</f>
        <v>0.01877934782608696</v>
      </c>
      <c r="X31" s="96">
        <f>$B31*VLOOKUP($A31,Transpose_Avg_q4er_adult!$O$1:$AA$52,7,FALSE)</f>
        <v>0.010015652173913037</v>
      </c>
      <c r="Y31" s="96">
        <f>$B31*VLOOKUP($A31,Transpose_Avg_q4er_adult!$O$1:$AA$52,8,FALSE)</f>
        <v>0.026848484848484844</v>
      </c>
      <c r="Z31" s="96">
        <f>$B31*VLOOKUP($A31,Transpose_Avg_q4er_adult!$O$1:$AA$52,9,FALSE)</f>
        <v>0.021596249999999997</v>
      </c>
      <c r="AA31" s="96">
        <f>$B31*VLOOKUP($A31,Transpose_Avg_q4er_adult!$O$1:$AA$52,10,FALSE)</f>
        <v>0.024365</v>
      </c>
      <c r="AB31" s="96">
        <f>$B31*VLOOKUP($A31,Transpose_Avg_q4er_adult!$O$1:$AA$52,11,FALSE)</f>
        <v>0.015408695652173924</v>
      </c>
      <c r="AC31" s="96">
        <f>$B31*VLOOKUP($A31,Transpose_Avg_q4er_adult!$O$1:$AA$52,12,FALSE)</f>
        <v>0.007817647058823523</v>
      </c>
      <c r="AD31" s="96">
        <f>$B31*VLOOKUP($A31,Transpose_Avg_q4er_adult!$O$1:$AA$52,13,FALSE)</f>
        <v>0.013536111111111132</v>
      </c>
    </row>
    <row r="32" spans="1:30" ht="15">
      <c r="A32" s="165" t="s">
        <v>322</v>
      </c>
      <c r="B32" s="166">
        <v>-0.005</v>
      </c>
      <c r="C32" s="93"/>
      <c r="D32" s="93"/>
      <c r="E32" s="96">
        <f>$B32*VLOOKUP($A32,Transpose_Avg_q4er_adult!$A$1:$M$52,2,FALSE)</f>
        <v>-0.001389072661413025</v>
      </c>
      <c r="F32" s="96">
        <f>$B32*VLOOKUP($A32,Transpose_Avg_q4er_adult!$A$1:$M$52,3,FALSE)</f>
        <v>-0.001563672760213255</v>
      </c>
      <c r="G32" s="96">
        <f>$B32*VLOOKUP($A32,Transpose_Avg_q4er_adult!$A$1:$M$52,4,FALSE)</f>
        <v>-0.00188953375399742</v>
      </c>
      <c r="H32" s="96">
        <f>$B32*VLOOKUP($A32,Transpose_Avg_q4er_adult!$A$1:$M$52,5,FALSE)</f>
        <v>-0.00141252247214318</v>
      </c>
      <c r="I32" s="96">
        <f>$B32*VLOOKUP($A32,Transpose_Avg_q4er_adult!$A$1:$M$52,6,FALSE)</f>
        <v>-9.92893493793805E-4</v>
      </c>
      <c r="J32" s="96">
        <f>$B32*VLOOKUP($A32,Transpose_Avg_q4er_adult!$A$1:$M$52,7,FALSE)</f>
        <v>-0.00190339073990827</v>
      </c>
      <c r="K32" s="96">
        <f>$B32*VLOOKUP($A32,Transpose_Avg_q4er_adult!$A$1:$M$52,8,FALSE)</f>
        <v>-7.4133360400837E-4</v>
      </c>
      <c r="L32" s="96">
        <f>$B32*VLOOKUP($A32,Transpose_Avg_q4er_adult!$A$1:$M$52,9,FALSE)</f>
        <v>-0.001465563778421635</v>
      </c>
      <c r="M32" s="96">
        <f>$B32*VLOOKUP($A32,Transpose_Avg_q4er_adult!$A$1:$M$52,10,FALSE)</f>
        <v>-0.0010483899716860199</v>
      </c>
      <c r="N32" s="96">
        <f>$B32*VLOOKUP($A32,Transpose_Avg_q4er_adult!$A$1:$M$52,11,FALSE)</f>
        <v>-0.0012302663821137801</v>
      </c>
      <c r="O32" s="96">
        <f>$B32*VLOOKUP($A32,Transpose_Avg_q4er_adult!$A$1:$M$52,12,FALSE)</f>
        <v>-0.001558420346373875</v>
      </c>
      <c r="P32" s="96">
        <f>$B32*VLOOKUP($A32,Transpose_Avg_q4er_adult!$A$1:$M$52,13,FALSE)</f>
        <v>-0.001217025182159845</v>
      </c>
      <c r="Q32" s="96"/>
      <c r="R32" s="96"/>
      <c r="S32" s="96">
        <f>$B32*VLOOKUP($A32,Transpose_Avg_q4er_adult!$O$1:$AA$52,2,FALSE)</f>
        <v>-8.33333333333335E-4</v>
      </c>
      <c r="T32" s="96">
        <f>$B32*VLOOKUP($A32,Transpose_Avg_q4er_adult!$O$1:$AA$52,3,FALSE)</f>
        <v>-9.6774193548387E-4</v>
      </c>
      <c r="U32" s="96">
        <f>$B32*VLOOKUP($A32,Transpose_Avg_q4er_adult!$O$1:$AA$52,4,FALSE)</f>
        <v>-0.00160377358490566</v>
      </c>
      <c r="V32" s="96">
        <f>$B32*VLOOKUP($A32,Transpose_Avg_q4er_adult!$O$1:$AA$52,5,FALSE)</f>
        <v>-0.001875</v>
      </c>
      <c r="W32" s="96">
        <f>$B32*VLOOKUP($A32,Transpose_Avg_q4er_adult!$O$1:$AA$52,6,FALSE)</f>
        <v>-3.804347826086955E-4</v>
      </c>
      <c r="X32" s="96">
        <f>$B32*VLOOKUP($A32,Transpose_Avg_q4er_adult!$O$1:$AA$52,7,FALSE)</f>
        <v>-0.001956521739130435</v>
      </c>
      <c r="Y32" s="96">
        <f>$B32*VLOOKUP($A32,Transpose_Avg_q4er_adult!$O$1:$AA$52,8,FALSE)</f>
        <v>-4.545454545454545E-4</v>
      </c>
      <c r="Z32" s="96">
        <f>$B32*VLOOKUP($A32,Transpose_Avg_q4er_adult!$O$1:$AA$52,9,FALSE)</f>
        <v>-0.0015625</v>
      </c>
      <c r="AA32" s="96">
        <f>$B32*VLOOKUP($A32,Transpose_Avg_q4er_adult!$O$1:$AA$52,10,FALSE)</f>
        <v>0</v>
      </c>
      <c r="AB32" s="96">
        <f>$B32*VLOOKUP($A32,Transpose_Avg_q4er_adult!$O$1:$AA$52,11,FALSE)</f>
        <v>-2.1739130434782601E-4</v>
      </c>
      <c r="AC32" s="96">
        <f>$B32*VLOOKUP($A32,Transpose_Avg_q4er_adult!$O$1:$AA$52,12,FALSE)</f>
        <v>-0.0014285714285714299</v>
      </c>
      <c r="AD32" s="96">
        <f>$B32*VLOOKUP($A32,Transpose_Avg_q4er_adult!$O$1:$AA$52,13,FALSE)</f>
        <v>-4.1666666666666653E-4</v>
      </c>
    </row>
    <row r="33" spans="1:30" ht="15">
      <c r="A33" s="165" t="s">
        <v>323</v>
      </c>
      <c r="B33" s="166">
        <v>0.416</v>
      </c>
      <c r="C33" s="93"/>
      <c r="D33" s="93"/>
      <c r="E33" s="96">
        <f>$B33*VLOOKUP($A33,Transpose_Avg_q4er_adult!$A$1:$M$52,2,FALSE)</f>
        <v>0.010782810115265343</v>
      </c>
      <c r="F33" s="96">
        <f>$B33*VLOOKUP($A33,Transpose_Avg_q4er_adult!$A$1:$M$52,3,FALSE)</f>
        <v>0.00812479783042308</v>
      </c>
      <c r="G33" s="96">
        <f>$B33*VLOOKUP($A33,Transpose_Avg_q4er_adult!$A$1:$M$52,4,FALSE)</f>
        <v>0.007046259795867759</v>
      </c>
      <c r="H33" s="96">
        <f>$B33*VLOOKUP($A33,Transpose_Avg_q4er_adult!$A$1:$M$52,5,FALSE)</f>
        <v>0.00490033727782094</v>
      </c>
      <c r="I33" s="96">
        <f>$B33*VLOOKUP($A33,Transpose_Avg_q4er_adult!$A$1:$M$52,6,FALSE)</f>
        <v>0.0077344631137566625</v>
      </c>
      <c r="J33" s="96">
        <f>$B33*VLOOKUP($A33,Transpose_Avg_q4er_adult!$A$1:$M$52,7,FALSE)</f>
        <v>0.009558058810430706</v>
      </c>
      <c r="K33" s="96">
        <f>$B33*VLOOKUP($A33,Transpose_Avg_q4er_adult!$A$1:$M$52,8,FALSE)</f>
        <v>0.011783722137038799</v>
      </c>
      <c r="L33" s="96">
        <f>$B33*VLOOKUP($A33,Transpose_Avg_q4er_adult!$A$1:$M$52,9,FALSE)</f>
        <v>0.012346075090082946</v>
      </c>
      <c r="M33" s="96">
        <f>$B33*VLOOKUP($A33,Transpose_Avg_q4er_adult!$A$1:$M$52,10,FALSE)</f>
        <v>0.007297138997442943</v>
      </c>
      <c r="N33" s="96">
        <f>$B33*VLOOKUP($A33,Transpose_Avg_q4er_adult!$A$1:$M$52,11,FALSE)</f>
        <v>0.004481562037207508</v>
      </c>
      <c r="O33" s="96">
        <f>$B33*VLOOKUP($A33,Transpose_Avg_q4er_adult!$A$1:$M$52,12,FALSE)</f>
        <v>0.005392380815663295</v>
      </c>
      <c r="P33" s="96">
        <f>$B33*VLOOKUP($A33,Transpose_Avg_q4er_adult!$A$1:$M$52,13,FALSE)</f>
        <v>0.00635306284087151</v>
      </c>
      <c r="Q33" s="96"/>
      <c r="R33" s="96"/>
      <c r="S33" s="96">
        <f>$B33*VLOOKUP($A33,Transpose_Avg_q4er_adult!$O$1:$AA$52,2,FALSE)</f>
        <v>0.009674418604651173</v>
      </c>
      <c r="T33" s="96">
        <f>$B33*VLOOKUP($A33,Transpose_Avg_q4er_adult!$O$1:$AA$52,3,FALSE)</f>
        <v>0.0022365591397849483</v>
      </c>
      <c r="U33" s="96">
        <f>$B33*VLOOKUP($A33,Transpose_Avg_q4er_adult!$O$1:$AA$52,4,FALSE)</f>
        <v>0.003924528301886791</v>
      </c>
      <c r="V33" s="96">
        <f>$B33*VLOOKUP($A33,Transpose_Avg_q4er_adult!$O$1:$AA$52,5,FALSE)</f>
        <v>0</v>
      </c>
      <c r="W33" s="96">
        <f>$B33*VLOOKUP($A33,Transpose_Avg_q4er_adult!$O$1:$AA$52,6,FALSE)</f>
        <v>0</v>
      </c>
      <c r="X33" s="96">
        <f>$B33*VLOOKUP($A33,Transpose_Avg_q4er_adult!$O$1:$AA$52,7,FALSE)</f>
        <v>0.0036173913043478245</v>
      </c>
      <c r="Y33" s="96">
        <f>$B33*VLOOKUP($A33,Transpose_Avg_q4er_adult!$O$1:$AA$52,8,FALSE)</f>
        <v>0</v>
      </c>
      <c r="Z33" s="96">
        <f>$B33*VLOOKUP($A33,Transpose_Avg_q4er_adult!$O$1:$AA$52,9,FALSE)</f>
        <v>0</v>
      </c>
      <c r="AA33" s="96">
        <f>$B33*VLOOKUP($A33,Transpose_Avg_q4er_adult!$O$1:$AA$52,10,FALSE)</f>
        <v>0</v>
      </c>
      <c r="AB33" s="96">
        <f>$B33*VLOOKUP($A33,Transpose_Avg_q4er_adult!$O$1:$AA$52,11,FALSE)</f>
        <v>0</v>
      </c>
      <c r="AC33" s="96">
        <f>$B33*VLOOKUP($A33,Transpose_Avg_q4er_adult!$O$1:$AA$52,12,FALSE)</f>
        <v>0</v>
      </c>
      <c r="AD33" s="96">
        <f>$B33*VLOOKUP($A33,Transpose_Avg_q4er_adult!$O$1:$AA$52,13,FALSE)</f>
        <v>0.011555555555555564</v>
      </c>
    </row>
    <row r="34" spans="1:30" ht="15">
      <c r="A34" s="165" t="s">
        <v>324</v>
      </c>
      <c r="B34" s="166">
        <v>-0.16</v>
      </c>
      <c r="C34" s="93"/>
      <c r="D34" s="93"/>
      <c r="E34" s="96">
        <f>$B34*VLOOKUP($A34,Transpose_Avg_q4er_adult!$A$1:$M$52,2,FALSE)</f>
        <v>-0.02162900203005776</v>
      </c>
      <c r="F34" s="96">
        <f>$B34*VLOOKUP($A34,Transpose_Avg_q4er_adult!$A$1:$M$52,3,FALSE)</f>
        <v>-0.02915224218404288</v>
      </c>
      <c r="G34" s="96">
        <f>$B34*VLOOKUP($A34,Transpose_Avg_q4er_adult!$A$1:$M$52,4,FALSE)</f>
        <v>-0.0167565397922976</v>
      </c>
      <c r="H34" s="96">
        <f>$B34*VLOOKUP($A34,Transpose_Avg_q4er_adult!$A$1:$M$52,5,FALSE)</f>
        <v>-0.018561235349053122</v>
      </c>
      <c r="I34" s="96">
        <f>$B34*VLOOKUP($A34,Transpose_Avg_q4er_adult!$A$1:$M$52,6,FALSE)</f>
        <v>-0.0195511332406192</v>
      </c>
      <c r="J34" s="96">
        <f>$B34*VLOOKUP($A34,Transpose_Avg_q4er_adult!$A$1:$M$52,7,FALSE)</f>
        <v>-0.026309853114865122</v>
      </c>
      <c r="K34" s="96">
        <f>$B34*VLOOKUP($A34,Transpose_Avg_q4er_adult!$A$1:$M$52,8,FALSE)</f>
        <v>-0.01677856311428704</v>
      </c>
      <c r="L34" s="96">
        <f>$B34*VLOOKUP($A34,Transpose_Avg_q4er_adult!$A$1:$M$52,9,FALSE)</f>
        <v>-0.025563593533254082</v>
      </c>
      <c r="M34" s="96">
        <f>$B34*VLOOKUP($A34,Transpose_Avg_q4er_adult!$A$1:$M$52,10,FALSE)</f>
        <v>-0.025119238473216638</v>
      </c>
      <c r="N34" s="96">
        <f>$B34*VLOOKUP($A34,Transpose_Avg_q4er_adult!$A$1:$M$52,11,FALSE)</f>
        <v>-0.02683574242769856</v>
      </c>
      <c r="O34" s="96">
        <f>$B34*VLOOKUP($A34,Transpose_Avg_q4er_adult!$A$1:$M$52,12,FALSE)</f>
        <v>-0.024904167523585923</v>
      </c>
      <c r="P34" s="96">
        <f>$B34*VLOOKUP($A34,Transpose_Avg_q4er_adult!$A$1:$M$52,13,FALSE)</f>
        <v>-0.02362267983386432</v>
      </c>
      <c r="Q34" s="96"/>
      <c r="R34" s="96"/>
      <c r="S34" s="96">
        <f>$B34*VLOOKUP($A34,Transpose_Avg_q4er_adult!$O$1:$AA$52,2,FALSE)</f>
        <v>-0.03658914728682176</v>
      </c>
      <c r="T34" s="96">
        <f>$B34*VLOOKUP($A34,Transpose_Avg_q4er_adult!$O$1:$AA$52,3,FALSE)</f>
        <v>-0.0283870967741936</v>
      </c>
      <c r="U34" s="96">
        <f>$B34*VLOOKUP($A34,Transpose_Avg_q4er_adult!$O$1:$AA$52,4,FALSE)</f>
        <v>-0.0120754716981132</v>
      </c>
      <c r="V34" s="96">
        <f>$B34*VLOOKUP($A34,Transpose_Avg_q4er_adult!$O$1:$AA$52,5,FALSE)</f>
        <v>-0.016666666666666722</v>
      </c>
      <c r="W34" s="96">
        <f>$B34*VLOOKUP($A34,Transpose_Avg_q4er_adult!$O$1:$AA$52,6,FALSE)</f>
        <v>-0.026086956521739202</v>
      </c>
      <c r="X34" s="96">
        <f>$B34*VLOOKUP($A34,Transpose_Avg_q4er_adult!$O$1:$AA$52,7,FALSE)</f>
        <v>-0.02643478260869568</v>
      </c>
      <c r="Y34" s="96">
        <f>$B34*VLOOKUP($A34,Transpose_Avg_q4er_adult!$O$1:$AA$52,8,FALSE)</f>
        <v>-0.009696969696969697</v>
      </c>
      <c r="Z34" s="96">
        <f>$B34*VLOOKUP($A34,Transpose_Avg_q4er_adult!$O$1:$AA$52,9,FALSE)</f>
        <v>-0.02</v>
      </c>
      <c r="AA34" s="96">
        <f>$B34*VLOOKUP($A34,Transpose_Avg_q4er_adult!$O$1:$AA$52,10,FALSE)</f>
        <v>-0.055999999999999994</v>
      </c>
      <c r="AB34" s="96">
        <f>$B34*VLOOKUP($A34,Transpose_Avg_q4er_adult!$O$1:$AA$52,11,FALSE)</f>
        <v>-0.06260869565217392</v>
      </c>
      <c r="AC34" s="96">
        <f>$B34*VLOOKUP($A34,Transpose_Avg_q4er_adult!$O$1:$AA$52,12,FALSE)</f>
        <v>-0.04033613445378144</v>
      </c>
      <c r="AD34" s="96">
        <f>$B34*VLOOKUP($A34,Transpose_Avg_q4er_adult!$O$1:$AA$52,13,FALSE)</f>
        <v>-0.03555555555555552</v>
      </c>
    </row>
    <row r="35" spans="1:30" ht="15">
      <c r="A35" s="165" t="s">
        <v>313</v>
      </c>
      <c r="B35" s="166">
        <v>-0.0529</v>
      </c>
      <c r="C35" s="93"/>
      <c r="D35" s="93"/>
      <c r="E35" s="96">
        <f>$B35*VLOOKUP($A35,Transpose_Avg_q4er_adult!$A$1:$M$52,2,FALSE)</f>
        <v>-0.0041894982326712025</v>
      </c>
      <c r="F35" s="96">
        <f>$B35*VLOOKUP($A35,Transpose_Avg_q4er_adult!$A$1:$M$52,3,FALSE)</f>
        <v>-0.002201165600123306</v>
      </c>
      <c r="G35" s="96">
        <f>$B35*VLOOKUP($A35,Transpose_Avg_q4er_adult!$A$1:$M$52,4,FALSE)</f>
        <v>-0.006245636775549031</v>
      </c>
      <c r="H35" s="96">
        <f>$B35*VLOOKUP($A35,Transpose_Avg_q4er_adult!$A$1:$M$52,5,FALSE)</f>
        <v>-0.006190201996691817</v>
      </c>
      <c r="I35" s="96">
        <f>$B35*VLOOKUP($A35,Transpose_Avg_q4er_adult!$A$1:$M$52,6,FALSE)</f>
        <v>-0.003115048850525703</v>
      </c>
      <c r="J35" s="96">
        <f>$B35*VLOOKUP($A35,Transpose_Avg_q4er_adult!$A$1:$M$52,7,FALSE)</f>
        <v>-0.0037191981310956356</v>
      </c>
      <c r="K35" s="96">
        <f>$B35*VLOOKUP($A35,Transpose_Avg_q4er_adult!$A$1:$M$52,8,FALSE)</f>
        <v>-0.0023218446784159076</v>
      </c>
      <c r="L35" s="96">
        <f>$B35*VLOOKUP($A35,Transpose_Avg_q4er_adult!$A$1:$M$52,9,FALSE)</f>
        <v>-0.003896566816433116</v>
      </c>
      <c r="M35" s="96">
        <f>$B35*VLOOKUP($A35,Transpose_Avg_q4er_adult!$A$1:$M$52,10,FALSE)</f>
        <v>-0.0027031533618976154</v>
      </c>
      <c r="N35" s="96">
        <f>$B35*VLOOKUP($A35,Transpose_Avg_q4er_adult!$A$1:$M$52,11,FALSE)</f>
        <v>-0.007102022824291427</v>
      </c>
      <c r="O35" s="96">
        <f>$B35*VLOOKUP($A35,Transpose_Avg_q4er_adult!$A$1:$M$52,12,FALSE)</f>
        <v>-0.004807699774183966</v>
      </c>
      <c r="P35" s="96">
        <f>$B35*VLOOKUP($A35,Transpose_Avg_q4er_adult!$A$1:$M$52,13,FALSE)</f>
        <v>-0.0036079361887572377</v>
      </c>
      <c r="Q35" s="96"/>
      <c r="R35" s="96"/>
      <c r="S35" s="96">
        <f>$B35*VLOOKUP($A35,Transpose_Avg_q4er_adult!$O$1:$AA$52,2,FALSE)</f>
        <v>-0.004305813953488372</v>
      </c>
      <c r="T35" s="96">
        <f>$B35*VLOOKUP($A35,Transpose_Avg_q4er_adult!$O$1:$AA$52,3,FALSE)</f>
        <v>-0.0022752688172042986</v>
      </c>
      <c r="U35" s="96">
        <f>$B35*VLOOKUP($A35,Transpose_Avg_q4er_adult!$O$1:$AA$52,4,FALSE)</f>
        <v>-0.008483962264150942</v>
      </c>
      <c r="V35" s="96">
        <f>$B35*VLOOKUP($A35,Transpose_Avg_q4er_adult!$O$1:$AA$52,5,FALSE)</f>
        <v>-0.0066125</v>
      </c>
      <c r="W35" s="96">
        <f>$B35*VLOOKUP($A35,Transpose_Avg_q4er_adult!$O$1:$AA$52,6,FALSE)</f>
        <v>-0.0034499999999999986</v>
      </c>
      <c r="X35" s="96">
        <f>$B35*VLOOKUP($A35,Transpose_Avg_q4er_adult!$O$1:$AA$52,7,FALSE)</f>
        <v>-9.200000000000008E-4</v>
      </c>
      <c r="Y35" s="96">
        <f>$B35*VLOOKUP($A35,Transpose_Avg_q4er_adult!$O$1:$AA$52,8,FALSE)</f>
        <v>-0.001603030303030303</v>
      </c>
      <c r="Z35" s="96">
        <f>$B35*VLOOKUP($A35,Transpose_Avg_q4er_adult!$O$1:$AA$52,9,FALSE)</f>
        <v>-0.005951250000000001</v>
      </c>
      <c r="AA35" s="96">
        <f>$B35*VLOOKUP($A35,Transpose_Avg_q4er_adult!$O$1:$AA$52,10,FALSE)</f>
        <v>0</v>
      </c>
      <c r="AB35" s="96">
        <f>$B35*VLOOKUP($A35,Transpose_Avg_q4er_adult!$O$1:$AA$52,11,FALSE)</f>
        <v>-0.004599999999999999</v>
      </c>
      <c r="AC35" s="96">
        <f>$B35*VLOOKUP($A35,Transpose_Avg_q4er_adult!$O$1:$AA$52,12,FALSE)</f>
        <v>-0.006223529411764684</v>
      </c>
      <c r="AD35" s="96">
        <f>$B35*VLOOKUP($A35,Transpose_Avg_q4er_adult!$O$1:$AA$52,13,FALSE)</f>
        <v>-0.0029388888888888915</v>
      </c>
    </row>
    <row r="36" spans="1:30" ht="15">
      <c r="A36" s="165" t="s">
        <v>312</v>
      </c>
      <c r="B36" s="166">
        <v>-0.259</v>
      </c>
      <c r="C36" s="93"/>
      <c r="D36" s="93"/>
      <c r="E36" s="96">
        <f>$B36*VLOOKUP($A36,Transpose_Avg_q4er_adult!$A$1:$M$52,2,FALSE)</f>
        <v>-0.014998484213387554</v>
      </c>
      <c r="F36" s="96">
        <f>$B36*VLOOKUP($A36,Transpose_Avg_q4er_adult!$A$1:$M$52,3,FALSE)</f>
        <v>-0.015129936178056696</v>
      </c>
      <c r="G36" s="96">
        <f>$B36*VLOOKUP($A36,Transpose_Avg_q4er_adult!$A$1:$M$52,4,FALSE)</f>
        <v>-0.016795423991725233</v>
      </c>
      <c r="H36" s="96">
        <f>$B36*VLOOKUP($A36,Transpose_Avg_q4er_adult!$A$1:$M$52,5,FALSE)</f>
        <v>-0.016577169188977274</v>
      </c>
      <c r="I36" s="96">
        <f>$B36*VLOOKUP($A36,Transpose_Avg_q4er_adult!$A$1:$M$52,6,FALSE)</f>
        <v>-0.013694844558068088</v>
      </c>
      <c r="J36" s="96">
        <f>$B36*VLOOKUP($A36,Transpose_Avg_q4er_adult!$A$1:$M$52,7,FALSE)</f>
        <v>-0.042991974624205904</v>
      </c>
      <c r="K36" s="96">
        <f>$B36*VLOOKUP($A36,Transpose_Avg_q4er_adult!$A$1:$M$52,8,FALSE)</f>
        <v>-0.015913465409640823</v>
      </c>
      <c r="L36" s="96">
        <f>$B36*VLOOKUP($A36,Transpose_Avg_q4er_adult!$A$1:$M$52,9,FALSE)</f>
        <v>-0.017051281100604644</v>
      </c>
      <c r="M36" s="96">
        <f>$B36*VLOOKUP($A36,Transpose_Avg_q4er_adult!$A$1:$M$52,10,FALSE)</f>
        <v>-0.008248357850845607</v>
      </c>
      <c r="N36" s="96">
        <f>$B36*VLOOKUP($A36,Transpose_Avg_q4er_adult!$A$1:$M$52,11,FALSE)</f>
        <v>-0.026508333715289868</v>
      </c>
      <c r="O36" s="96">
        <f>$B36*VLOOKUP($A36,Transpose_Avg_q4er_adult!$A$1:$M$52,12,FALSE)</f>
        <v>-0.01764553058473183</v>
      </c>
      <c r="P36" s="96">
        <f>$B36*VLOOKUP($A36,Transpose_Avg_q4er_adult!$A$1:$M$52,13,FALSE)</f>
        <v>-0.010845472521750174</v>
      </c>
      <c r="Q36" s="96"/>
      <c r="R36" s="96"/>
      <c r="S36" s="96">
        <f>$B36*VLOOKUP($A36,Transpose_Avg_q4er_adult!$O$1:$AA$52,2,FALSE)</f>
        <v>-0.011042635658914734</v>
      </c>
      <c r="T36" s="96">
        <f>$B36*VLOOKUP($A36,Transpose_Avg_q4er_adult!$O$1:$AA$52,3,FALSE)</f>
        <v>-0.01670967741935485</v>
      </c>
      <c r="U36" s="96">
        <f>$B36*VLOOKUP($A36,Transpose_Avg_q4er_adult!$O$1:$AA$52,4,FALSE)</f>
        <v>-0.029320754716981052</v>
      </c>
      <c r="V36" s="96">
        <f>$B36*VLOOKUP($A36,Transpose_Avg_q4er_adult!$O$1:$AA$52,5,FALSE)</f>
        <v>-0.021583333333333326</v>
      </c>
      <c r="W36" s="96">
        <f>$B36*VLOOKUP($A36,Transpose_Avg_q4er_adult!$O$1:$AA$52,6,FALSE)</f>
        <v>-0.01689130434782608</v>
      </c>
      <c r="X36" s="96">
        <f>$B36*VLOOKUP($A36,Transpose_Avg_q4er_adult!$O$1:$AA$52,7,FALSE)</f>
        <v>-0.09233913043478267</v>
      </c>
      <c r="Y36" s="96">
        <f>$B36*VLOOKUP($A36,Transpose_Avg_q4er_adult!$O$1:$AA$52,8,FALSE)</f>
        <v>0</v>
      </c>
      <c r="Z36" s="96">
        <f>$B36*VLOOKUP($A36,Transpose_Avg_q4er_adult!$O$1:$AA$52,9,FALSE)</f>
        <v>-0.0161875</v>
      </c>
      <c r="AA36" s="96">
        <f>$B36*VLOOKUP($A36,Transpose_Avg_q4er_adult!$O$1:$AA$52,10,FALSE)</f>
        <v>-0.012950000000000001</v>
      </c>
      <c r="AB36" s="96">
        <f>$B36*VLOOKUP($A36,Transpose_Avg_q4er_adult!$O$1:$AA$52,11,FALSE)</f>
        <v>-0.06756521739130428</v>
      </c>
      <c r="AC36" s="96">
        <f>$B36*VLOOKUP($A36,Transpose_Avg_q4er_adult!$O$1:$AA$52,12,FALSE)</f>
        <v>-0.01958823529411764</v>
      </c>
      <c r="AD36" s="96">
        <f>$B36*VLOOKUP($A36,Transpose_Avg_q4er_adult!$O$1:$AA$52,13,FALSE)</f>
        <v>-0.02877777777777775</v>
      </c>
    </row>
    <row r="37" spans="1:30" ht="15">
      <c r="A37" s="165" t="s">
        <v>314</v>
      </c>
      <c r="B37" s="166">
        <v>0.169</v>
      </c>
      <c r="C37" s="93"/>
      <c r="D37" s="93"/>
      <c r="E37" s="96">
        <f>$B37*VLOOKUP($A37,Transpose_Avg_q4er_adult!$A$1:$M$52,2,FALSE)</f>
        <v>8.125268800333107E-4</v>
      </c>
      <c r="F37" s="96">
        <f>$B37*VLOOKUP($A37,Transpose_Avg_q4er_adult!$A$1:$M$52,3,FALSE)</f>
        <v>0.002589979800333584</v>
      </c>
      <c r="G37" s="96">
        <f>$B37*VLOOKUP($A37,Transpose_Avg_q4er_adult!$A$1:$M$52,4,FALSE)</f>
        <v>0.00110413994543977</v>
      </c>
      <c r="H37" s="96">
        <f>$B37*VLOOKUP($A37,Transpose_Avg_q4er_adult!$A$1:$M$52,5,FALSE)</f>
        <v>4.152503756371186E-4</v>
      </c>
      <c r="I37" s="96">
        <f>$B37*VLOOKUP($A37,Transpose_Avg_q4er_adult!$A$1:$M$52,6,FALSE)</f>
        <v>0.005445168941368627</v>
      </c>
      <c r="J37" s="96">
        <f>$B37*VLOOKUP($A37,Transpose_Avg_q4er_adult!$A$1:$M$52,7,FALSE)</f>
        <v>0.0010067796961179946</v>
      </c>
      <c r="K37" s="96">
        <f>$B37*VLOOKUP($A37,Transpose_Avg_q4er_adult!$A$1:$M$52,8,FALSE)</f>
        <v>0.0013175844684715763</v>
      </c>
      <c r="L37" s="96">
        <f>$B37*VLOOKUP($A37,Transpose_Avg_q4er_adult!$A$1:$M$52,9,FALSE)</f>
        <v>4.431195880757891E-4</v>
      </c>
      <c r="M37" s="96">
        <f>$B37*VLOOKUP($A37,Transpose_Avg_q4er_adult!$A$1:$M$52,10,FALSE)</f>
        <v>1.956018518518523E-4</v>
      </c>
      <c r="N37" s="96">
        <f>$B37*VLOOKUP($A37,Transpose_Avg_q4er_adult!$A$1:$M$52,11,FALSE)</f>
        <v>0.0018046434238609297</v>
      </c>
      <c r="O37" s="96">
        <f>$B37*VLOOKUP($A37,Transpose_Avg_q4er_adult!$A$1:$M$52,12,FALSE)</f>
        <v>0.002315520071004196</v>
      </c>
      <c r="P37" s="96">
        <f>$B37*VLOOKUP($A37,Transpose_Avg_q4er_adult!$A$1:$M$52,13,FALSE)</f>
        <v>0.0021040975341735987</v>
      </c>
      <c r="Q37" s="96"/>
      <c r="R37" s="96"/>
      <c r="S37" s="96">
        <f>$B37*VLOOKUP($A37,Transpose_Avg_q4er_adult!$O$1:$AA$52,2,FALSE)</f>
        <v>6.550387596899221E-4</v>
      </c>
      <c r="T37" s="96">
        <f>$B37*VLOOKUP($A37,Transpose_Avg_q4er_adult!$O$1:$AA$52,3,FALSE)</f>
        <v>0.004543010752688168</v>
      </c>
      <c r="U37" s="96">
        <f>$B37*VLOOKUP($A37,Transpose_Avg_q4er_adult!$O$1:$AA$52,4,FALSE)</f>
        <v>0.003188679245283021</v>
      </c>
      <c r="V37" s="96">
        <f>$B37*VLOOKUP($A37,Transpose_Avg_q4er_adult!$O$1:$AA$52,5,FALSE)</f>
        <v>0.003520833333333328</v>
      </c>
      <c r="W37" s="96">
        <f>$B37*VLOOKUP($A37,Transpose_Avg_q4er_adult!$O$1:$AA$52,6,FALSE)</f>
        <v>0.011021739130434778</v>
      </c>
      <c r="X37" s="96">
        <f>$B37*VLOOKUP($A37,Transpose_Avg_q4er_adult!$O$1:$AA$52,7,FALSE)</f>
        <v>0.0029391304347826113</v>
      </c>
      <c r="Y37" s="96">
        <f>$B37*VLOOKUP($A37,Transpose_Avg_q4er_adult!$O$1:$AA$52,8,FALSE)</f>
        <v>0</v>
      </c>
      <c r="Z37" s="96">
        <f>$B37*VLOOKUP($A37,Transpose_Avg_q4er_adult!$O$1:$AA$52,9,FALSE)</f>
        <v>0</v>
      </c>
      <c r="AA37" s="96">
        <f>$B37*VLOOKUP($A37,Transpose_Avg_q4er_adult!$O$1:$AA$52,10,FALSE)</f>
        <v>0.008450000000000001</v>
      </c>
      <c r="AB37" s="96">
        <f>$B37*VLOOKUP($A37,Transpose_Avg_q4er_adult!$O$1:$AA$52,11,FALSE)</f>
        <v>0.007347826086956519</v>
      </c>
      <c r="AC37" s="96">
        <f>$B37*VLOOKUP($A37,Transpose_Avg_q4er_adult!$O$1:$AA$52,12,FALSE)</f>
        <v>0.0028403361344537764</v>
      </c>
      <c r="AD37" s="96">
        <f>$B37*VLOOKUP($A37,Transpose_Avg_q4er_adult!$O$1:$AA$52,13,FALSE)</f>
        <v>0.009388888888888898</v>
      </c>
    </row>
    <row r="38" spans="1:30" ht="15">
      <c r="A38" s="165" t="s">
        <v>315</v>
      </c>
      <c r="B38" s="166">
        <v>-0.0805</v>
      </c>
      <c r="C38" s="93"/>
      <c r="D38" s="93"/>
      <c r="E38" s="96">
        <f>$B38*VLOOKUP($A38,Transpose_Avg_q4er_adult!$A$1:$M$52,2,FALSE)</f>
        <v>-0.008851377215112834</v>
      </c>
      <c r="F38" s="96">
        <f>$B38*VLOOKUP($A38,Transpose_Avg_q4er_adult!$A$1:$M$52,3,FALSE)</f>
        <v>-0.012673936711186188</v>
      </c>
      <c r="G38" s="96">
        <f>$B38*VLOOKUP($A38,Transpose_Avg_q4er_adult!$A$1:$M$52,4,FALSE)</f>
        <v>-0.005521726195381294</v>
      </c>
      <c r="H38" s="96">
        <f>$B38*VLOOKUP($A38,Transpose_Avg_q4er_adult!$A$1:$M$52,5,FALSE)</f>
        <v>-0.008474136643002894</v>
      </c>
      <c r="I38" s="96">
        <f>$B38*VLOOKUP($A38,Transpose_Avg_q4er_adult!$A$1:$M$52,6,FALSE)</f>
        <v>-0.012334720564818212</v>
      </c>
      <c r="J38" s="96">
        <f>$B38*VLOOKUP($A38,Transpose_Avg_q4er_adult!$A$1:$M$52,7,FALSE)</f>
        <v>-0.011512241108150212</v>
      </c>
      <c r="K38" s="96">
        <f>$B38*VLOOKUP($A38,Transpose_Avg_q4er_adult!$A$1:$M$52,8,FALSE)</f>
        <v>-0.01773475751979914</v>
      </c>
      <c r="L38" s="96">
        <f>$B38*VLOOKUP($A38,Transpose_Avg_q4er_adult!$A$1:$M$52,9,FALSE)</f>
        <v>-0.007988646365149878</v>
      </c>
      <c r="M38" s="96">
        <f>$B38*VLOOKUP($A38,Transpose_Avg_q4er_adult!$A$1:$M$52,10,FALSE)</f>
        <v>-0.012029957731550658</v>
      </c>
      <c r="N38" s="96">
        <f>$B38*VLOOKUP($A38,Transpose_Avg_q4er_adult!$A$1:$M$52,11,FALSE)</f>
        <v>-0.01123737499678826</v>
      </c>
      <c r="O38" s="96">
        <f>$B38*VLOOKUP($A38,Transpose_Avg_q4er_adult!$A$1:$M$52,12,FALSE)</f>
        <v>-0.011022068263660766</v>
      </c>
      <c r="P38" s="96">
        <f>$B38*VLOOKUP($A38,Transpose_Avg_q4er_adult!$A$1:$M$52,13,FALSE)</f>
        <v>-0.012334513771195694</v>
      </c>
      <c r="Q38" s="96"/>
      <c r="R38" s="96"/>
      <c r="S38" s="96">
        <f>$B38*VLOOKUP($A38,Transpose_Avg_q4er_adult!$O$1:$AA$52,2,FALSE)</f>
        <v>-0.010608527131782938</v>
      </c>
      <c r="T38" s="96">
        <f>$B38*VLOOKUP($A38,Transpose_Avg_q4er_adult!$O$1:$AA$52,3,FALSE)</f>
        <v>-0.02510215053763438</v>
      </c>
      <c r="U38" s="96">
        <f>$B38*VLOOKUP($A38,Transpose_Avg_q4er_adult!$O$1:$AA$52,4,FALSE)</f>
        <v>-0.006075471698113204</v>
      </c>
      <c r="V38" s="96">
        <f>$B38*VLOOKUP($A38,Transpose_Avg_q4er_adult!$O$1:$AA$52,5,FALSE)</f>
        <v>-0.020125</v>
      </c>
      <c r="W38" s="96">
        <f>$B38*VLOOKUP($A38,Transpose_Avg_q4er_adult!$O$1:$AA$52,6,FALSE)</f>
        <v>-0.018374999999999968</v>
      </c>
      <c r="X38" s="96">
        <f>$B38*VLOOKUP($A38,Transpose_Avg_q4er_adult!$O$1:$AA$52,7,FALSE)</f>
        <v>-0.0161</v>
      </c>
      <c r="Y38" s="96">
        <f>$B38*VLOOKUP($A38,Transpose_Avg_q4er_adult!$O$1:$AA$52,8,FALSE)</f>
        <v>-0.01463636363636365</v>
      </c>
      <c r="Z38" s="96">
        <f>$B38*VLOOKUP($A38,Transpose_Avg_q4er_adult!$O$1:$AA$52,9,FALSE)</f>
        <v>-0.01308125</v>
      </c>
      <c r="AA38" s="96">
        <f>$B38*VLOOKUP($A38,Transpose_Avg_q4er_adult!$O$1:$AA$52,10,FALSE)</f>
        <v>-0.012075</v>
      </c>
      <c r="AB38" s="96">
        <f>$B38*VLOOKUP($A38,Transpose_Avg_q4er_adult!$O$1:$AA$52,11,FALSE)</f>
        <v>-0.020999999999999977</v>
      </c>
      <c r="AC38" s="96">
        <f>$B38*VLOOKUP($A38,Transpose_Avg_q4er_adult!$O$1:$AA$52,12,FALSE)</f>
        <v>-0.006764705882352945</v>
      </c>
      <c r="AD38" s="96">
        <f>$B38*VLOOKUP($A38,Transpose_Avg_q4er_adult!$O$1:$AA$52,13,FALSE)</f>
        <v>-0.02236111111111113</v>
      </c>
    </row>
    <row r="39" spans="1:30" ht="15">
      <c r="A39" s="165" t="s">
        <v>320</v>
      </c>
      <c r="B39" s="166">
        <v>-0.224</v>
      </c>
      <c r="C39" s="93"/>
      <c r="D39" s="93"/>
      <c r="E39" s="96">
        <f>$B39*VLOOKUP($A39,Transpose_Avg_q4er_adult!$A$1:$M$52,2,FALSE)</f>
        <v>-0.00911085582261026</v>
      </c>
      <c r="F39" s="96">
        <f>$B39*VLOOKUP($A39,Transpose_Avg_q4er_adult!$A$1:$M$52,3,FALSE)</f>
        <v>-0.008350991915015748</v>
      </c>
      <c r="G39" s="96">
        <f>$B39*VLOOKUP($A39,Transpose_Avg_q4er_adult!$A$1:$M$52,4,FALSE)</f>
        <v>-0.003394597389239482</v>
      </c>
      <c r="H39" s="96">
        <f>$B39*VLOOKUP($A39,Transpose_Avg_q4er_adult!$A$1:$M$52,5,FALSE)</f>
        <v>-0.004330032326403235</v>
      </c>
      <c r="I39" s="96">
        <f>$B39*VLOOKUP($A39,Transpose_Avg_q4er_adult!$A$1:$M$52,6,FALSE)</f>
        <v>-0.0031132768759072737</v>
      </c>
      <c r="J39" s="96">
        <f>$B39*VLOOKUP($A39,Transpose_Avg_q4er_adult!$A$1:$M$52,7,FALSE)</f>
        <v>-0.005273488764832176</v>
      </c>
      <c r="K39" s="96">
        <f>$B39*VLOOKUP($A39,Transpose_Avg_q4er_adult!$A$1:$M$52,8,FALSE)</f>
        <v>-0.009116256952432112</v>
      </c>
      <c r="L39" s="96">
        <f>$B39*VLOOKUP($A39,Transpose_Avg_q4er_adult!$A$1:$M$52,9,FALSE)</f>
        <v>-0.006430828589040105</v>
      </c>
      <c r="M39" s="96">
        <f>$B39*VLOOKUP($A39,Transpose_Avg_q4er_adult!$A$1:$M$52,10,FALSE)</f>
        <v>-0.005143609691194173</v>
      </c>
      <c r="N39" s="96">
        <f>$B39*VLOOKUP($A39,Transpose_Avg_q4er_adult!$A$1:$M$52,11,FALSE)</f>
        <v>-0.011852158961083816</v>
      </c>
      <c r="O39" s="96">
        <f>$B39*VLOOKUP($A39,Transpose_Avg_q4er_adult!$A$1:$M$52,12,FALSE)</f>
        <v>-0.011189610833163279</v>
      </c>
      <c r="P39" s="96">
        <f>$B39*VLOOKUP($A39,Transpose_Avg_q4er_adult!$A$1:$M$52,13,FALSE)</f>
        <v>-0.01068671362015777</v>
      </c>
      <c r="Q39" s="96"/>
      <c r="R39" s="96"/>
      <c r="S39" s="96">
        <f>$B39*VLOOKUP($A39,Transpose_Avg_q4er_adult!$O$1:$AA$52,2,FALSE)</f>
        <v>-0.01996899224806201</v>
      </c>
      <c r="T39" s="96">
        <f>$B39*VLOOKUP($A39,Transpose_Avg_q4er_adult!$O$1:$AA$52,3,FALSE)</f>
        <v>-0.014451612903225816</v>
      </c>
      <c r="U39" s="96">
        <f>$B39*VLOOKUP($A39,Transpose_Avg_q4er_adult!$O$1:$AA$52,4,FALSE)</f>
        <v>-0.004226415094339625</v>
      </c>
      <c r="V39" s="96">
        <f>$B39*VLOOKUP($A39,Transpose_Avg_q4er_adult!$O$1:$AA$52,5,FALSE)</f>
        <v>0</v>
      </c>
      <c r="W39" s="96">
        <f>$B39*VLOOKUP($A39,Transpose_Avg_q4er_adult!$O$1:$AA$52,6,FALSE)</f>
        <v>-0.004869565217391303</v>
      </c>
      <c r="X39" s="96">
        <f>$B39*VLOOKUP($A39,Transpose_Avg_q4er_adult!$O$1:$AA$52,7,FALSE)</f>
        <v>0</v>
      </c>
      <c r="Y39" s="96">
        <f>$B39*VLOOKUP($A39,Transpose_Avg_q4er_adult!$O$1:$AA$52,8,FALSE)</f>
        <v>-0.006787878787878787</v>
      </c>
      <c r="Z39" s="96">
        <f>$B39*VLOOKUP($A39,Transpose_Avg_q4er_adult!$O$1:$AA$52,9,FALSE)</f>
        <v>-0.0084</v>
      </c>
      <c r="AA39" s="96">
        <f>$B39*VLOOKUP($A39,Transpose_Avg_q4er_adult!$O$1:$AA$52,10,FALSE)</f>
        <v>0</v>
      </c>
      <c r="AB39" s="96">
        <f>$B39*VLOOKUP($A39,Transpose_Avg_q4er_adult!$O$1:$AA$52,11,FALSE)</f>
        <v>-0.019478260869565212</v>
      </c>
      <c r="AC39" s="96">
        <f>$B39*VLOOKUP($A39,Transpose_Avg_q4er_adult!$O$1:$AA$52,12,FALSE)</f>
        <v>-0.013176470588235293</v>
      </c>
      <c r="AD39" s="96">
        <f>$B39*VLOOKUP($A39,Transpose_Avg_q4er_adult!$O$1:$AA$52,13,FALSE)</f>
        <v>-0.006222222222222227</v>
      </c>
    </row>
    <row r="40" spans="1:30" ht="15">
      <c r="A40" s="165" t="s">
        <v>321</v>
      </c>
      <c r="B40" s="166">
        <v>-0.0769</v>
      </c>
      <c r="C40" s="93"/>
      <c r="D40" s="93"/>
      <c r="E40" s="96">
        <f>$B40*VLOOKUP($A40,Transpose_Avg_q4er_adult!$A$1:$M$52,2,FALSE)</f>
        <v>-0.00915768009739401</v>
      </c>
      <c r="F40" s="96">
        <f>$B40*VLOOKUP($A40,Transpose_Avg_q4er_adult!$A$1:$M$52,3,FALSE)</f>
        <v>-0.011350472732576434</v>
      </c>
      <c r="G40" s="96">
        <f>$B40*VLOOKUP($A40,Transpose_Avg_q4er_adult!$A$1:$M$52,4,FALSE)</f>
        <v>-0.00375402168389789</v>
      </c>
      <c r="H40" s="96">
        <f>$B40*VLOOKUP($A40,Transpose_Avg_q4er_adult!$A$1:$M$52,5,FALSE)</f>
        <v>-0.008010780384048118</v>
      </c>
      <c r="I40" s="96">
        <f>$B40*VLOOKUP($A40,Transpose_Avg_q4er_adult!$A$1:$M$52,6,FALSE)</f>
        <v>-0.006754684949037189</v>
      </c>
      <c r="J40" s="96">
        <f>$B40*VLOOKUP($A40,Transpose_Avg_q4er_adult!$A$1:$M$52,7,FALSE)</f>
        <v>-0.012557987253493162</v>
      </c>
      <c r="K40" s="96">
        <f>$B40*VLOOKUP($A40,Transpose_Avg_q4er_adult!$A$1:$M$52,8,FALSE)</f>
        <v>-0.00616031626973712</v>
      </c>
      <c r="L40" s="96">
        <f>$B40*VLOOKUP($A40,Transpose_Avg_q4er_adult!$A$1:$M$52,9,FALSE)</f>
        <v>-0.009133528589555419</v>
      </c>
      <c r="M40" s="96">
        <f>$B40*VLOOKUP($A40,Transpose_Avg_q4er_adult!$A$1:$M$52,10,FALSE)</f>
        <v>-0.011013053563215925</v>
      </c>
      <c r="N40" s="96">
        <f>$B40*VLOOKUP($A40,Transpose_Avg_q4er_adult!$A$1:$M$52,11,FALSE)</f>
        <v>-0.006556941272193352</v>
      </c>
      <c r="O40" s="96">
        <f>$B40*VLOOKUP($A40,Transpose_Avg_q4er_adult!$A$1:$M$52,12,FALSE)</f>
        <v>-0.012188951647331645</v>
      </c>
      <c r="P40" s="96">
        <f>$B40*VLOOKUP($A40,Transpose_Avg_q4er_adult!$A$1:$M$52,13,FALSE)</f>
        <v>-0.009682219578865541</v>
      </c>
      <c r="Q40" s="96"/>
      <c r="R40" s="96"/>
      <c r="S40" s="96">
        <f>$B40*VLOOKUP($A40,Transpose_Avg_q4er_adult!$O$1:$AA$52,2,FALSE)</f>
        <v>-0.020566279069767417</v>
      </c>
      <c r="T40" s="96">
        <f>$B40*VLOOKUP($A40,Transpose_Avg_q4er_adult!$O$1:$AA$52,3,FALSE)</f>
        <v>-0.007855376344086052</v>
      </c>
      <c r="U40" s="96">
        <f>$B40*VLOOKUP($A40,Transpose_Avg_q4er_adult!$O$1:$AA$52,4,FALSE)</f>
        <v>-0.0036273584905660364</v>
      </c>
      <c r="V40" s="96">
        <f>$B40*VLOOKUP($A40,Transpose_Avg_q4er_adult!$O$1:$AA$52,5,FALSE)</f>
        <v>-0.00480625</v>
      </c>
      <c r="W40" s="96">
        <f>$B40*VLOOKUP($A40,Transpose_Avg_q4er_adult!$O$1:$AA$52,6,FALSE)</f>
        <v>-0.01337391304347827</v>
      </c>
      <c r="X40" s="96">
        <f>$B40*VLOOKUP($A40,Transpose_Avg_q4er_adult!$O$1:$AA$52,7,FALSE)</f>
        <v>-0.014711304347826089</v>
      </c>
      <c r="Y40" s="96">
        <f>$B40*VLOOKUP($A40,Transpose_Avg_q4er_adult!$O$1:$AA$52,8,FALSE)</f>
        <v>-0.00233030303030303</v>
      </c>
      <c r="Z40" s="96">
        <f>$B40*VLOOKUP($A40,Transpose_Avg_q4er_adult!$O$1:$AA$52,9,FALSE)</f>
        <v>-0.01538</v>
      </c>
      <c r="AA40" s="96">
        <f>$B40*VLOOKUP($A40,Transpose_Avg_q4er_adult!$O$1:$AA$52,10,FALSE)</f>
        <v>-0.01538</v>
      </c>
      <c r="AB40" s="96">
        <f>$B40*VLOOKUP($A40,Transpose_Avg_q4er_adult!$O$1:$AA$52,11,FALSE)</f>
        <v>-0.010030434782608722</v>
      </c>
      <c r="AC40" s="96">
        <f>$B40*VLOOKUP($A40,Transpose_Avg_q4er_adult!$O$1:$AA$52,12,FALSE)</f>
        <v>-0.01874033613445381</v>
      </c>
      <c r="AD40" s="96">
        <f>$B40*VLOOKUP($A40,Transpose_Avg_q4er_adult!$O$1:$AA$52,13,FALSE)</f>
        <v>-0.014952777777777744</v>
      </c>
    </row>
    <row r="41" spans="1:30" ht="15">
      <c r="A41" s="165" t="s">
        <v>332</v>
      </c>
      <c r="B41" s="166">
        <v>-0.995</v>
      </c>
      <c r="C41" s="93"/>
      <c r="D41" s="93"/>
      <c r="E41" s="96">
        <f>$B41*VLOOKUP($A41,Transpose_Avg_q4er_adult!$A$1:$M$52,2,FALSE)</f>
        <v>-0.007641193213040695</v>
      </c>
      <c r="F41" s="96">
        <f>$B41*VLOOKUP($A41,Transpose_Avg_q4er_adult!$A$1:$M$52,3,FALSE)</f>
        <v>-0.0035466311017580544</v>
      </c>
      <c r="G41" s="96">
        <f>$B41*VLOOKUP($A41,Transpose_Avg_q4er_adult!$A$1:$M$52,4,FALSE)</f>
        <v>-0.0022431805102906526</v>
      </c>
      <c r="H41" s="96">
        <f>$B41*VLOOKUP($A41,Transpose_Avg_q4er_adult!$A$1:$M$52,5,FALSE)</f>
        <v>-0.0024053085181799886</v>
      </c>
      <c r="I41" s="96">
        <f>$B41*VLOOKUP($A41,Transpose_Avg_q4er_adult!$A$1:$M$52,6,FALSE)</f>
        <v>-0.004522529657360551</v>
      </c>
      <c r="J41" s="96">
        <f>$B41*VLOOKUP($A41,Transpose_Avg_q4er_adult!$A$1:$M$52,7,FALSE)</f>
        <v>-0.0029362572026062008</v>
      </c>
      <c r="K41" s="96">
        <f>$B41*VLOOKUP($A41,Transpose_Avg_q4er_adult!$A$1:$M$52,8,FALSE)</f>
        <v>-0.008675641728973199</v>
      </c>
      <c r="L41" s="96">
        <f>$B41*VLOOKUP($A41,Transpose_Avg_q4er_adult!$A$1:$M$52,9,FALSE)</f>
        <v>-0.005410503161547969</v>
      </c>
      <c r="M41" s="96">
        <f>$B41*VLOOKUP($A41,Transpose_Avg_q4er_adult!$A$1:$M$52,10,FALSE)</f>
        <v>-0.006118352326685658</v>
      </c>
      <c r="N41" s="96">
        <f>$B41*VLOOKUP($A41,Transpose_Avg_q4er_adult!$A$1:$M$52,11,FALSE)</f>
        <v>-0.00558896111855239</v>
      </c>
      <c r="O41" s="96">
        <f>$B41*VLOOKUP($A41,Transpose_Avg_q4er_adult!$A$1:$M$52,12,FALSE)</f>
        <v>-0.0049404020501039436</v>
      </c>
      <c r="P41" s="96">
        <f>$B41*VLOOKUP($A41,Transpose_Avg_q4er_adult!$A$1:$M$52,13,FALSE)</f>
        <v>-0.0018662843786793597</v>
      </c>
      <c r="Q41" s="96"/>
      <c r="R41" s="96"/>
      <c r="S41" s="96">
        <f>$B41*VLOOKUP($A41,Transpose_Avg_q4er_adult!$O$1:$AA$52,2,FALSE)</f>
        <v>-0.007713178294573639</v>
      </c>
      <c r="T41" s="96">
        <f>$B41*VLOOKUP($A41,Transpose_Avg_q4er_adult!$O$1:$AA$52,3,FALSE)</f>
        <v>-0.02139784946236557</v>
      </c>
      <c r="U41" s="96">
        <f>$B41*VLOOKUP($A41,Transpose_Avg_q4er_adult!$O$1:$AA$52,4,FALSE)</f>
        <v>0</v>
      </c>
      <c r="V41" s="96">
        <f>$B41*VLOOKUP($A41,Transpose_Avg_q4er_adult!$O$1:$AA$52,5,FALSE)</f>
        <v>0</v>
      </c>
      <c r="W41" s="96">
        <f>$B41*VLOOKUP($A41,Transpose_Avg_q4er_adult!$O$1:$AA$52,6,FALSE)</f>
        <v>-0.010815217391304343</v>
      </c>
      <c r="X41" s="96">
        <f>$B41*VLOOKUP($A41,Transpose_Avg_q4er_adult!$O$1:$AA$52,7,FALSE)</f>
        <v>-0.008652173913043475</v>
      </c>
      <c r="Y41" s="96">
        <f>$B41*VLOOKUP($A41,Transpose_Avg_q4er_adult!$O$1:$AA$52,8,FALSE)</f>
        <v>0</v>
      </c>
      <c r="Z41" s="96">
        <f>$B41*VLOOKUP($A41,Transpose_Avg_q4er_adult!$O$1:$AA$52,9,FALSE)</f>
        <v>0</v>
      </c>
      <c r="AA41" s="96">
        <f>$B41*VLOOKUP($A41,Transpose_Avg_q4er_adult!$O$1:$AA$52,10,FALSE)</f>
        <v>0</v>
      </c>
      <c r="AB41" s="96">
        <f>$B41*VLOOKUP($A41,Transpose_Avg_q4er_adult!$O$1:$AA$52,11,FALSE)</f>
        <v>0</v>
      </c>
      <c r="AC41" s="96">
        <f>$B41*VLOOKUP($A41,Transpose_Avg_q4er_adult!$O$1:$AA$52,12,FALSE)</f>
        <v>-0.00836134453781512</v>
      </c>
      <c r="AD41" s="96">
        <f>$B41*VLOOKUP($A41,Transpose_Avg_q4er_adult!$O$1:$AA$52,13,FALSE)</f>
        <v>0</v>
      </c>
    </row>
    <row r="42" spans="1:30" ht="15">
      <c r="A42" s="165" t="s">
        <v>292</v>
      </c>
      <c r="B42" s="166">
        <v>-0.336</v>
      </c>
      <c r="C42" s="93"/>
      <c r="D42" s="93"/>
      <c r="E42" s="96">
        <f>$B42*VLOOKUP($A42,Transpose_Avg_q4er_adult!$A$1:$M$52,2,FALSE)</f>
        <v>-0.01815249800000001</v>
      </c>
      <c r="F42" s="96">
        <f>$B42*VLOOKUP($A42,Transpose_Avg_q4er_adult!$A$1:$M$52,3,FALSE)</f>
        <v>-0.012755372000000011</v>
      </c>
      <c r="G42" s="96">
        <f>$B42*VLOOKUP($A42,Transpose_Avg_q4er_adult!$A$1:$M$52,4,FALSE)</f>
        <v>-0.012403034000000012</v>
      </c>
      <c r="H42" s="96">
        <f>$B42*VLOOKUP($A42,Transpose_Avg_q4er_adult!$A$1:$M$52,5,FALSE)</f>
        <v>-0.013047384</v>
      </c>
      <c r="I42" s="96">
        <f>$B42*VLOOKUP($A42,Transpose_Avg_q4er_adult!$A$1:$M$52,6,FALSE)</f>
        <v>-0.010632929999999999</v>
      </c>
      <c r="J42" s="96">
        <f>$B42*VLOOKUP($A42,Transpose_Avg_q4er_adult!$A$1:$M$52,7,FALSE)</f>
        <v>-0.013875330000000002</v>
      </c>
      <c r="K42" s="96">
        <f>$B42*VLOOKUP($A42,Transpose_Avg_q4er_adult!$A$1:$M$52,8,FALSE)</f>
        <v>-0.01498394799999999</v>
      </c>
      <c r="L42" s="96">
        <f>$B42*VLOOKUP($A42,Transpose_Avg_q4er_adult!$A$1:$M$52,9,FALSE)</f>
        <v>-0.012594596000000012</v>
      </c>
      <c r="M42" s="96">
        <f>$B42*VLOOKUP($A42,Transpose_Avg_q4er_adult!$A$1:$M$52,10,FALSE)</f>
        <v>-0.012192390000000003</v>
      </c>
      <c r="N42" s="96">
        <f>$B42*VLOOKUP($A42,Transpose_Avg_q4er_adult!$A$1:$M$52,11,FALSE)</f>
        <v>-0.012726686000000013</v>
      </c>
      <c r="O42" s="96">
        <f>$B42*VLOOKUP($A42,Transpose_Avg_q4er_adult!$A$1:$M$52,12,FALSE)</f>
        <v>-0.01171420599999999</v>
      </c>
      <c r="P42" s="96">
        <f>$B42*VLOOKUP($A42,Transpose_Avg_q4er_adult!$A$1:$M$52,13,FALSE)</f>
        <v>-0.014336294000000012</v>
      </c>
      <c r="Q42" s="96"/>
      <c r="R42" s="96"/>
      <c r="S42" s="96">
        <f>$B42*VLOOKUP($A42,Transpose_Avg_q4er_adult!$O$1:$AA$52,2,FALSE)</f>
        <v>-0.016174368</v>
      </c>
      <c r="T42" s="96">
        <f>$B42*VLOOKUP($A42,Transpose_Avg_q4er_adult!$O$1:$AA$52,3,FALSE)</f>
        <v>-0.013432608</v>
      </c>
      <c r="U42" s="96">
        <f>$B42*VLOOKUP($A42,Transpose_Avg_q4er_adult!$O$1:$AA$52,4,FALSE)</f>
        <v>-0.010860192</v>
      </c>
      <c r="V42" s="96">
        <f>$B42*VLOOKUP($A42,Transpose_Avg_q4er_adult!$O$1:$AA$52,5,FALSE)</f>
        <v>-0.011797296000000002</v>
      </c>
      <c r="W42" s="96">
        <f>$B42*VLOOKUP($A42,Transpose_Avg_q4er_adult!$O$1:$AA$52,6,FALSE)</f>
        <v>-0.009376416</v>
      </c>
      <c r="X42" s="96">
        <f>$B42*VLOOKUP($A42,Transpose_Avg_q4er_adult!$O$1:$AA$52,7,FALSE)</f>
        <v>-0.012432</v>
      </c>
      <c r="Y42" s="96">
        <f>$B42*VLOOKUP($A42,Transpose_Avg_q4er_adult!$O$1:$AA$52,8,FALSE)</f>
        <v>-0.013116768000000003</v>
      </c>
      <c r="Z42" s="96">
        <f>$B42*VLOOKUP($A42,Transpose_Avg_q4er_adult!$O$1:$AA$52,9,FALSE)</f>
        <v>-0.011574864</v>
      </c>
      <c r="AA42" s="96">
        <f>$B42*VLOOKUP($A42,Transpose_Avg_q4er_adult!$O$1:$AA$52,10,FALSE)</f>
        <v>-0.010832304</v>
      </c>
      <c r="AB42" s="96">
        <f>$B42*VLOOKUP($A42,Transpose_Avg_q4er_adult!$O$1:$AA$52,11,FALSE)</f>
        <v>-0.010333680000000001</v>
      </c>
      <c r="AC42" s="96">
        <f>$B42*VLOOKUP($A42,Transpose_Avg_q4er_adult!$O$1:$AA$52,12,FALSE)</f>
        <v>-0.010147872</v>
      </c>
      <c r="AD42" s="96">
        <f>$B42*VLOOKUP($A42,Transpose_Avg_q4er_adult!$O$1:$AA$52,13,FALSE)</f>
        <v>-0.011012736</v>
      </c>
    </row>
    <row r="43" spans="1:30" ht="15">
      <c r="A43" s="165" t="s">
        <v>263</v>
      </c>
      <c r="B43" s="166">
        <v>12.28</v>
      </c>
      <c r="C43" s="93"/>
      <c r="D43" s="93"/>
      <c r="E43" s="96">
        <f>$B43*VLOOKUP($A43,Transpose_Avg_q4er_adult!$A$1:$M$52,2,FALSE)</f>
        <v>0.10052408</v>
      </c>
      <c r="F43" s="96">
        <f>$B43*VLOOKUP($A43,Transpose_Avg_q4er_adult!$A$1:$M$52,3,FALSE)</f>
        <v>0.051780154999999994</v>
      </c>
      <c r="G43" s="96">
        <f>$B43*VLOOKUP($A43,Transpose_Avg_q4er_adult!$A$1:$M$52,4,FALSE)</f>
        <v>0.08433545833333328</v>
      </c>
      <c r="H43" s="96">
        <f>$B43*VLOOKUP($A43,Transpose_Avg_q4er_adult!$A$1:$M$52,5,FALSE)</f>
        <v>0.16319557166666707</v>
      </c>
      <c r="I43" s="96">
        <f>$B43*VLOOKUP($A43,Transpose_Avg_q4er_adult!$A$1:$M$52,6,FALSE)</f>
        <v>0.06728314333333328</v>
      </c>
      <c r="J43" s="96">
        <f>$B43*VLOOKUP($A43,Transpose_Avg_q4er_adult!$A$1:$M$52,7,FALSE)</f>
        <v>0.14542078333333291</v>
      </c>
      <c r="K43" s="96">
        <f>$B43*VLOOKUP($A43,Transpose_Avg_q4er_adult!$A$1:$M$52,8,FALSE)</f>
        <v>0.16779289666666705</v>
      </c>
      <c r="L43" s="96">
        <f>$B43*VLOOKUP($A43,Transpose_Avg_q4er_adult!$A$1:$M$52,9,FALSE)</f>
        <v>0.12476531166666706</v>
      </c>
      <c r="M43" s="96">
        <f>$B43*VLOOKUP($A43,Transpose_Avg_q4er_adult!$A$1:$M$52,10,FALSE)</f>
        <v>0.12435597833333292</v>
      </c>
      <c r="N43" s="96">
        <f>$B43*VLOOKUP($A43,Transpose_Avg_q4er_adult!$A$1:$M$52,11,FALSE)</f>
        <v>0.06435743333333328</v>
      </c>
      <c r="O43" s="96">
        <f>$B43*VLOOKUP($A43,Transpose_Avg_q4er_adult!$A$1:$M$52,12,FALSE)</f>
        <v>0.19765887999999998</v>
      </c>
      <c r="P43" s="96">
        <f>$B43*VLOOKUP($A43,Transpose_Avg_q4er_adult!$A$1:$M$52,13,FALSE)</f>
        <v>0.013450693333333293</v>
      </c>
      <c r="Q43" s="96"/>
      <c r="R43" s="96"/>
      <c r="S43" s="96">
        <f>$B43*VLOOKUP($A43,Transpose_Avg_q4er_adult!$O$1:$AA$52,2,FALSE)</f>
        <v>0.101924</v>
      </c>
      <c r="T43" s="96">
        <f>$B43*VLOOKUP($A43,Transpose_Avg_q4er_adult!$O$1:$AA$52,3,FALSE)</f>
        <v>0.05301275999999999</v>
      </c>
      <c r="U43" s="96">
        <f>$B43*VLOOKUP($A43,Transpose_Avg_q4er_adult!$O$1:$AA$52,4,FALSE)</f>
        <v>0.08537056</v>
      </c>
      <c r="V43" s="96">
        <f>$B43*VLOOKUP($A43,Transpose_Avg_q4er_adult!$O$1:$AA$52,5,FALSE)</f>
        <v>0.15461748</v>
      </c>
      <c r="W43" s="96">
        <f>$B43*VLOOKUP($A43,Transpose_Avg_q4er_adult!$O$1:$AA$52,6,FALSE)</f>
        <v>0.057138839999999996</v>
      </c>
      <c r="X43" s="96">
        <f>$B43*VLOOKUP($A43,Transpose_Avg_q4er_adult!$O$1:$AA$52,7,FALSE)</f>
        <v>0.14519871999999998</v>
      </c>
      <c r="Y43" s="96">
        <f>$B43*VLOOKUP($A43,Transpose_Avg_q4er_adult!$O$1:$AA$52,8,FALSE)</f>
        <v>0.18907516</v>
      </c>
      <c r="Z43" s="96">
        <f>$B43*VLOOKUP($A43,Transpose_Avg_q4er_adult!$O$1:$AA$52,9,FALSE)</f>
        <v>0.10515363999999999</v>
      </c>
      <c r="AA43" s="96">
        <f>$B43*VLOOKUP($A43,Transpose_Avg_q4er_adult!$O$1:$AA$52,10,FALSE)</f>
        <v>0.11868619999999999</v>
      </c>
      <c r="AB43" s="96">
        <f>$B43*VLOOKUP($A43,Transpose_Avg_q4er_adult!$O$1:$AA$52,11,FALSE)</f>
        <v>0.057937039999999995</v>
      </c>
      <c r="AC43" s="96">
        <f>$B43*VLOOKUP($A43,Transpose_Avg_q4er_adult!$O$1:$AA$52,12,FALSE)</f>
        <v>0.19471167999999997</v>
      </c>
      <c r="AD43" s="96">
        <f>$B43*VLOOKUP($A43,Transpose_Avg_q4er_adult!$O$1:$AA$52,13,FALSE)</f>
        <v>0.014257079999999998</v>
      </c>
    </row>
    <row r="44" spans="1:30" ht="15">
      <c r="A44" s="165" t="s">
        <v>267</v>
      </c>
      <c r="B44" s="166">
        <v>-3.702</v>
      </c>
      <c r="C44" s="93"/>
      <c r="D44" s="93"/>
      <c r="E44" s="96">
        <f>$B44*VLOOKUP($A44,Transpose_Avg_q4er_adult!$A$1:$M$52,2,FALSE)</f>
        <v>-0.22249004574999987</v>
      </c>
      <c r="F44" s="96">
        <f>$B44*VLOOKUP($A44,Transpose_Avg_q4er_adult!$A$1:$M$52,3,FALSE)</f>
        <v>-0.13648471899999987</v>
      </c>
      <c r="G44" s="96">
        <f>$B44*VLOOKUP($A44,Transpose_Avg_q4er_adult!$A$1:$M$52,4,FALSE)</f>
        <v>-0.1658969547500001</v>
      </c>
      <c r="H44" s="96">
        <f>$B44*VLOOKUP($A44,Transpose_Avg_q4er_adult!$A$1:$M$52,5,FALSE)</f>
        <v>-0.14326508625</v>
      </c>
      <c r="I44" s="96">
        <f>$B44*VLOOKUP($A44,Transpose_Avg_q4er_adult!$A$1:$M$52,6,FALSE)</f>
        <v>-0.20758718199999987</v>
      </c>
      <c r="J44" s="96">
        <f>$B44*VLOOKUP($A44,Transpose_Avg_q4er_adult!$A$1:$M$52,7,FALSE)</f>
        <v>-0.13945063800000002</v>
      </c>
      <c r="K44" s="96">
        <f>$B44*VLOOKUP($A44,Transpose_Avg_q4er_adult!$A$1:$M$52,8,FALSE)</f>
        <v>-0.16838469875000012</v>
      </c>
      <c r="L44" s="96">
        <f>$B44*VLOOKUP($A44,Transpose_Avg_q4er_adult!$A$1:$M$52,9,FALSE)</f>
        <v>-0.1898541392499999</v>
      </c>
      <c r="M44" s="96">
        <f>$B44*VLOOKUP($A44,Transpose_Avg_q4er_adult!$A$1:$M$52,10,FALSE)</f>
        <v>-0.13465377150000002</v>
      </c>
      <c r="N44" s="96">
        <f>$B44*VLOOKUP($A44,Transpose_Avg_q4er_adult!$A$1:$M$52,11,FALSE)</f>
        <v>-0.1782417365000001</v>
      </c>
      <c r="O44" s="96">
        <f>$B44*VLOOKUP($A44,Transpose_Avg_q4er_adult!$A$1:$M$52,12,FALSE)</f>
        <v>-0.19746005249999998</v>
      </c>
      <c r="P44" s="96">
        <f>$B44*VLOOKUP($A44,Transpose_Avg_q4er_adult!$A$1:$M$52,13,FALSE)</f>
        <v>-0.1813190240000001</v>
      </c>
      <c r="Q44" s="96"/>
      <c r="R44" s="96"/>
      <c r="S44" s="96">
        <f>$B44*VLOOKUP($A44,Transpose_Avg_q4er_adult!$O$1:$AA$52,2,FALSE)</f>
        <v>-0.214453158</v>
      </c>
      <c r="T44" s="96">
        <f>$B44*VLOOKUP($A44,Transpose_Avg_q4er_adult!$O$1:$AA$52,3,FALSE)</f>
        <v>-0.140202144</v>
      </c>
      <c r="U44" s="96">
        <f>$B44*VLOOKUP($A44,Transpose_Avg_q4er_adult!$O$1:$AA$52,4,FALSE)</f>
        <v>-0.17131375199999999</v>
      </c>
      <c r="V44" s="96">
        <f>$B44*VLOOKUP($A44,Transpose_Avg_q4er_adult!$O$1:$AA$52,5,FALSE)</f>
        <v>-0.154232724</v>
      </c>
      <c r="W44" s="96">
        <f>$B44*VLOOKUP($A44,Transpose_Avg_q4er_adult!$O$1:$AA$52,6,FALSE)</f>
        <v>-0.20292883199999998</v>
      </c>
      <c r="X44" s="96">
        <f>$B44*VLOOKUP($A44,Transpose_Avg_q4er_adult!$O$1:$AA$52,7,FALSE)</f>
        <v>-0.15142660800000002</v>
      </c>
      <c r="Y44" s="96">
        <f>$B44*VLOOKUP($A44,Transpose_Avg_q4er_adult!$O$1:$AA$52,8,FALSE)</f>
        <v>-0.178262406</v>
      </c>
      <c r="Z44" s="96">
        <f>$B44*VLOOKUP($A44,Transpose_Avg_q4er_adult!$O$1:$AA$52,9,FALSE)</f>
        <v>-0.196979718</v>
      </c>
      <c r="AA44" s="96">
        <f>$B44*VLOOKUP($A44,Transpose_Avg_q4er_adult!$O$1:$AA$52,10,FALSE)</f>
        <v>-0.139854156</v>
      </c>
      <c r="AB44" s="96">
        <f>$B44*VLOOKUP($A44,Transpose_Avg_q4er_adult!$O$1:$AA$52,11,FALSE)</f>
        <v>-0.189235134</v>
      </c>
      <c r="AC44" s="96">
        <f>$B44*VLOOKUP($A44,Transpose_Avg_q4er_adult!$O$1:$AA$52,12,FALSE)</f>
        <v>-0.18857617799999998</v>
      </c>
      <c r="AD44" s="96">
        <f>$B44*VLOOKUP($A44,Transpose_Avg_q4er_adult!$O$1:$AA$52,13,FALSE)</f>
        <v>-0.193488732</v>
      </c>
    </row>
    <row r="45" spans="1:30" ht="15">
      <c r="A45" s="165" t="s">
        <v>271</v>
      </c>
      <c r="B45" s="166">
        <v>-1.04</v>
      </c>
      <c r="C45" s="93"/>
      <c r="D45" s="93"/>
      <c r="E45" s="96">
        <f>$B45*VLOOKUP($A45,Transpose_Avg_q4er_adult!$A$1:$M$52,2,FALSE)</f>
        <v>-0.14951902333333367</v>
      </c>
      <c r="F45" s="96">
        <f>$B45*VLOOKUP($A45,Transpose_Avg_q4er_adult!$A$1:$M$52,3,FALSE)</f>
        <v>-0.3490747433333337</v>
      </c>
      <c r="G45" s="96">
        <f>$B45*VLOOKUP($A45,Transpose_Avg_q4er_adult!$A$1:$M$52,4,FALSE)</f>
        <v>-0.24899381</v>
      </c>
      <c r="H45" s="96">
        <f>$B45*VLOOKUP($A45,Transpose_Avg_q4er_adult!$A$1:$M$52,5,FALSE)</f>
        <v>-0.2688484066666664</v>
      </c>
      <c r="I45" s="96">
        <f>$B45*VLOOKUP($A45,Transpose_Avg_q4er_adult!$A$1:$M$52,6,FALSE)</f>
        <v>-0.09249989666666664</v>
      </c>
      <c r="J45" s="96">
        <f>$B45*VLOOKUP($A45,Transpose_Avg_q4er_adult!$A$1:$M$52,7,FALSE)</f>
        <v>-0.18134844</v>
      </c>
      <c r="K45" s="96">
        <f>$B45*VLOOKUP($A45,Transpose_Avg_q4er_adult!$A$1:$M$52,8,FALSE)</f>
        <v>-0.16357349666666635</v>
      </c>
      <c r="L45" s="96">
        <f>$B45*VLOOKUP($A45,Transpose_Avg_q4er_adult!$A$1:$M$52,9,FALSE)</f>
        <v>-0.15293507666666634</v>
      </c>
      <c r="M45" s="96">
        <f>$B45*VLOOKUP($A45,Transpose_Avg_q4er_adult!$A$1:$M$52,10,FALSE)</f>
        <v>-0.30747959666666635</v>
      </c>
      <c r="N45" s="96">
        <f>$B45*VLOOKUP($A45,Transpose_Avg_q4er_adult!$A$1:$M$52,11,FALSE)</f>
        <v>-0.188747</v>
      </c>
      <c r="O45" s="96">
        <f>$B45*VLOOKUP($A45,Transpose_Avg_q4er_adult!$A$1:$M$52,12,FALSE)</f>
        <v>-0.21494607333333368</v>
      </c>
      <c r="P45" s="96">
        <f>$B45*VLOOKUP($A45,Transpose_Avg_q4er_adult!$A$1:$M$52,13,FALSE)</f>
        <v>-0.09306526666666665</v>
      </c>
      <c r="Q45" s="96"/>
      <c r="R45" s="96"/>
      <c r="S45" s="96">
        <f>$B45*VLOOKUP($A45,Transpose_Avg_q4er_adult!$O$1:$AA$52,2,FALSE)</f>
        <v>-0.14959568</v>
      </c>
      <c r="T45" s="96">
        <f>$B45*VLOOKUP($A45,Transpose_Avg_q4er_adult!$O$1:$AA$52,3,FALSE)</f>
        <v>-0.342862</v>
      </c>
      <c r="U45" s="96">
        <f>$B45*VLOOKUP($A45,Transpose_Avg_q4er_adult!$O$1:$AA$52,4,FALSE)</f>
        <v>-0.24329552000000002</v>
      </c>
      <c r="V45" s="96">
        <f>$B45*VLOOKUP($A45,Transpose_Avg_q4er_adult!$O$1:$AA$52,5,FALSE)</f>
        <v>-0.26309711999999996</v>
      </c>
      <c r="W45" s="96">
        <f>$B45*VLOOKUP($A45,Transpose_Avg_q4er_adult!$O$1:$AA$52,6,FALSE)</f>
        <v>-0.09213152000000001</v>
      </c>
      <c r="X45" s="96">
        <f>$B45*VLOOKUP($A45,Transpose_Avg_q4er_adult!$O$1:$AA$52,7,FALSE)</f>
        <v>-0.18395936000000002</v>
      </c>
      <c r="Y45" s="96">
        <f>$B45*VLOOKUP($A45,Transpose_Avg_q4er_adult!$O$1:$AA$52,8,FALSE)</f>
        <v>-0.16154736</v>
      </c>
      <c r="Z45" s="96">
        <f>$B45*VLOOKUP($A45,Transpose_Avg_q4er_adult!$O$1:$AA$52,9,FALSE)</f>
        <v>-0.16480464</v>
      </c>
      <c r="AA45" s="96">
        <f>$B45*VLOOKUP($A45,Transpose_Avg_q4er_adult!$O$1:$AA$52,10,FALSE)</f>
        <v>-0.30865536</v>
      </c>
      <c r="AB45" s="96">
        <f>$B45*VLOOKUP($A45,Transpose_Avg_q4er_adult!$O$1:$AA$52,11,FALSE)</f>
        <v>-0.17680727999999998</v>
      </c>
      <c r="AC45" s="96">
        <f>$B45*VLOOKUP($A45,Transpose_Avg_q4er_adult!$O$1:$AA$52,12,FALSE)</f>
        <v>-0.21923304</v>
      </c>
      <c r="AD45" s="96">
        <f>$B45*VLOOKUP($A45,Transpose_Avg_q4er_adult!$O$1:$AA$52,13,FALSE)</f>
        <v>-0.09497696</v>
      </c>
    </row>
    <row r="46" spans="1:30" ht="15">
      <c r="A46" s="165" t="s">
        <v>291</v>
      </c>
      <c r="B46" s="166">
        <v>-0.888</v>
      </c>
      <c r="C46" s="93"/>
      <c r="D46" s="93"/>
      <c r="E46" s="96">
        <f>$B46*VLOOKUP($A46,Transpose_Avg_q4er_adult!$A$1:$M$52,2,FALSE)</f>
        <v>-0.1884154330000003</v>
      </c>
      <c r="F46" s="96">
        <f>$B46*VLOOKUP($A46,Transpose_Avg_q4er_adult!$A$1:$M$52,3,FALSE)</f>
        <v>-0.1492202230000003</v>
      </c>
      <c r="G46" s="96">
        <f>$B46*VLOOKUP($A46,Transpose_Avg_q4er_adult!$A$1:$M$52,4,FALSE)</f>
        <v>-0.17466937800000001</v>
      </c>
      <c r="H46" s="96">
        <f>$B46*VLOOKUP($A46,Transpose_Avg_q4er_adult!$A$1:$M$52,5,FALSE)</f>
        <v>-0.1483126870000003</v>
      </c>
      <c r="I46" s="96">
        <f>$B46*VLOOKUP($A46,Transpose_Avg_q4er_adult!$A$1:$M$52,6,FALSE)</f>
        <v>-0.23541986299999973</v>
      </c>
      <c r="J46" s="96">
        <f>$B46*VLOOKUP($A46,Transpose_Avg_q4er_adult!$A$1:$M$52,7,FALSE)</f>
        <v>-0.1656155890000003</v>
      </c>
      <c r="K46" s="96">
        <f>$B46*VLOOKUP($A46,Transpose_Avg_q4er_adult!$A$1:$M$52,8,FALSE)</f>
        <v>-0.1821521470000003</v>
      </c>
      <c r="L46" s="96">
        <f>$B46*VLOOKUP($A46,Transpose_Avg_q4er_adult!$A$1:$M$52,9,FALSE)</f>
        <v>-0.1418083090000003</v>
      </c>
      <c r="M46" s="96">
        <f>$B46*VLOOKUP($A46,Transpose_Avg_q4er_adult!$A$1:$M$52,10,FALSE)</f>
        <v>-0.16787717700000002</v>
      </c>
      <c r="N46" s="96">
        <f>$B46*VLOOKUP($A46,Transpose_Avg_q4er_adult!$A$1:$M$52,11,FALSE)</f>
        <v>-0.211922088</v>
      </c>
      <c r="O46" s="96">
        <f>$B46*VLOOKUP($A46,Transpose_Avg_q4er_adult!$A$1:$M$52,12,FALSE)</f>
        <v>-0.17784538399999972</v>
      </c>
      <c r="P46" s="96">
        <f>$B46*VLOOKUP($A46,Transpose_Avg_q4er_adult!$A$1:$M$52,13,FALSE)</f>
        <v>-0.176640294</v>
      </c>
      <c r="Q46" s="96"/>
      <c r="R46" s="96"/>
      <c r="S46" s="96">
        <f>$B46*VLOOKUP($A46,Transpose_Avg_q4er_adult!$O$1:$AA$52,2,FALSE)</f>
        <v>-0.187633512</v>
      </c>
      <c r="T46" s="96">
        <f>$B46*VLOOKUP($A46,Transpose_Avg_q4er_adult!$O$1:$AA$52,3,FALSE)</f>
        <v>-0.15205224</v>
      </c>
      <c r="U46" s="96">
        <f>$B46*VLOOKUP($A46,Transpose_Avg_q4er_adult!$O$1:$AA$52,4,FALSE)</f>
        <v>-0.180136128</v>
      </c>
      <c r="V46" s="96">
        <f>$B46*VLOOKUP($A46,Transpose_Avg_q4er_adult!$O$1:$AA$52,5,FALSE)</f>
        <v>-0.14715936000000002</v>
      </c>
      <c r="W46" s="96">
        <f>$B46*VLOOKUP($A46,Transpose_Avg_q4er_adult!$O$1:$AA$52,6,FALSE)</f>
        <v>-0.24078919199999999</v>
      </c>
      <c r="X46" s="96">
        <f>$B46*VLOOKUP($A46,Transpose_Avg_q4er_adult!$O$1:$AA$52,7,FALSE)</f>
        <v>-0.164634312</v>
      </c>
      <c r="Y46" s="96">
        <f>$B46*VLOOKUP($A46,Transpose_Avg_q4er_adult!$O$1:$AA$52,8,FALSE)</f>
        <v>-0.18709715999999998</v>
      </c>
      <c r="Z46" s="96">
        <f>$B46*VLOOKUP($A46,Transpose_Avg_q4er_adult!$O$1:$AA$52,9,FALSE)</f>
        <v>-0.13965132</v>
      </c>
      <c r="AA46" s="96">
        <f>$B46*VLOOKUP($A46,Transpose_Avg_q4er_adult!$O$1:$AA$52,10,FALSE)</f>
        <v>-0.170479128</v>
      </c>
      <c r="AB46" s="96">
        <f>$B46*VLOOKUP($A46,Transpose_Avg_q4er_adult!$O$1:$AA$52,11,FALSE)</f>
        <v>-0.22409124</v>
      </c>
      <c r="AC46" s="96">
        <f>$B46*VLOOKUP($A46,Transpose_Avg_q4er_adult!$O$1:$AA$52,12,FALSE)</f>
        <v>-0.176416296</v>
      </c>
      <c r="AD46" s="96">
        <f>$B46*VLOOKUP($A46,Transpose_Avg_q4er_adult!$O$1:$AA$52,13,FALSE)</f>
        <v>-0.174480456</v>
      </c>
    </row>
    <row r="47" spans="1:30" ht="15">
      <c r="A47" s="165" t="s">
        <v>275</v>
      </c>
      <c r="B47" s="166">
        <v>8.196</v>
      </c>
      <c r="C47" s="93"/>
      <c r="D47" s="93"/>
      <c r="E47" s="96">
        <f>$B47*VLOOKUP($A47,Transpose_Avg_q4er_adult!$A$1:$M$52,2,FALSE)</f>
        <v>0.07296728050000002</v>
      </c>
      <c r="F47" s="96">
        <f>$B47*VLOOKUP($A47,Transpose_Avg_q4er_adult!$A$1:$M$52,3,FALSE)</f>
        <v>0.07082026999999998</v>
      </c>
      <c r="G47" s="96">
        <f>$B47*VLOOKUP($A47,Transpose_Avg_q4er_adult!$A$1:$M$52,4,FALSE)</f>
        <v>0.09813822100000028</v>
      </c>
      <c r="H47" s="96">
        <f>$B47*VLOOKUP($A47,Transpose_Avg_q4er_adult!$A$1:$M$52,5,FALSE)</f>
        <v>0.073659501</v>
      </c>
      <c r="I47" s="96">
        <f>$B47*VLOOKUP($A47,Transpose_Avg_q4er_adult!$A$1:$M$52,6,FALSE)</f>
        <v>0.09548476600000026</v>
      </c>
      <c r="J47" s="96">
        <f>$B47*VLOOKUP($A47,Transpose_Avg_q4er_adult!$A$1:$M$52,7,FALSE)</f>
        <v>0.07544588749999996</v>
      </c>
      <c r="K47" s="96">
        <f>$B47*VLOOKUP($A47,Transpose_Avg_q4er_adult!$A$1:$M$52,8,FALSE)</f>
        <v>0.08424839149999973</v>
      </c>
      <c r="L47" s="96">
        <f>$B47*VLOOKUP($A47,Transpose_Avg_q4er_adult!$A$1:$M$52,9,FALSE)</f>
        <v>0.10393484200000026</v>
      </c>
      <c r="M47" s="96">
        <f>$B47*VLOOKUP($A47,Transpose_Avg_q4er_adult!$A$1:$M$52,10,FALSE)</f>
        <v>0.061105278</v>
      </c>
      <c r="N47" s="96">
        <f>$B47*VLOOKUP($A47,Transpose_Avg_q4er_adult!$A$1:$M$52,11,FALSE)</f>
        <v>0.050833641</v>
      </c>
      <c r="O47" s="96">
        <f>$B47*VLOOKUP($A47,Transpose_Avg_q4er_adult!$A$1:$M$52,12,FALSE)</f>
        <v>0.08656512749999999</v>
      </c>
      <c r="P47" s="96">
        <f>$B47*VLOOKUP($A47,Transpose_Avg_q4er_adult!$A$1:$M$52,13,FALSE)</f>
        <v>0.12231198149999999</v>
      </c>
      <c r="Q47" s="96"/>
      <c r="R47" s="96"/>
      <c r="S47" s="96">
        <f>$B47*VLOOKUP($A47,Transpose_Avg_q4er_adult!$O$1:$AA$52,2,FALSE)</f>
        <v>0.069403728</v>
      </c>
      <c r="T47" s="96">
        <f>$B47*VLOOKUP($A47,Transpose_Avg_q4er_adult!$O$1:$AA$52,3,FALSE)</f>
        <v>0.069116868</v>
      </c>
      <c r="U47" s="96">
        <f>$B47*VLOOKUP($A47,Transpose_Avg_q4er_adult!$O$1:$AA$52,4,FALSE)</f>
        <v>0.081976392</v>
      </c>
      <c r="V47" s="96">
        <f>$B47*VLOOKUP($A47,Transpose_Avg_q4er_adult!$O$1:$AA$52,5,FALSE)</f>
        <v>0.070764264</v>
      </c>
      <c r="W47" s="96">
        <f>$B47*VLOOKUP($A47,Transpose_Avg_q4er_adult!$O$1:$AA$52,6,FALSE)</f>
        <v>0.073075536</v>
      </c>
      <c r="X47" s="96">
        <f>$B47*VLOOKUP($A47,Transpose_Avg_q4er_adult!$O$1:$AA$52,7,FALSE)</f>
        <v>0.07100194800000001</v>
      </c>
      <c r="Y47" s="96">
        <f>$B47*VLOOKUP($A47,Transpose_Avg_q4er_adult!$O$1:$AA$52,8,FALSE)</f>
        <v>0.088410252</v>
      </c>
      <c r="Z47" s="96">
        <f>$B47*VLOOKUP($A47,Transpose_Avg_q4er_adult!$O$1:$AA$52,9,FALSE)</f>
        <v>0.08591866799999999</v>
      </c>
      <c r="AA47" s="96">
        <f>$B47*VLOOKUP($A47,Transpose_Avg_q4er_adult!$O$1:$AA$52,10,FALSE)</f>
        <v>0.055134492</v>
      </c>
      <c r="AB47" s="96">
        <f>$B47*VLOOKUP($A47,Transpose_Avg_q4er_adult!$O$1:$AA$52,11,FALSE)</f>
        <v>0.045913992</v>
      </c>
      <c r="AC47" s="96">
        <f>$B47*VLOOKUP($A47,Transpose_Avg_q4er_adult!$O$1:$AA$52,12,FALSE)</f>
        <v>0.084025392</v>
      </c>
      <c r="AD47" s="96">
        <f>$B47*VLOOKUP($A47,Transpose_Avg_q4er_adult!$O$1:$AA$52,13,FALSE)</f>
        <v>0.10802328</v>
      </c>
    </row>
    <row r="48" spans="1:30" ht="15">
      <c r="A48" s="165" t="s">
        <v>279</v>
      </c>
      <c r="B48" s="166">
        <v>-2.432</v>
      </c>
      <c r="C48" s="93"/>
      <c r="D48" s="93"/>
      <c r="E48" s="96">
        <f>$B48*VLOOKUP($A48,Transpose_Avg_q4er_adult!$A$1:$M$52,2,FALSE)</f>
        <v>-0.07945141333333341</v>
      </c>
      <c r="F48" s="96">
        <f>$B48*VLOOKUP($A48,Transpose_Avg_q4er_adult!$A$1:$M$52,3,FALSE)</f>
        <v>-0.07334</v>
      </c>
      <c r="G48" s="96">
        <f>$B48*VLOOKUP($A48,Transpose_Avg_q4er_adult!$A$1:$M$52,4,FALSE)</f>
        <v>-0.10478434133333342</v>
      </c>
      <c r="H48" s="96">
        <f>$B48*VLOOKUP($A48,Transpose_Avg_q4er_adult!$A$1:$M$52,5,FALSE)</f>
        <v>-0.07836177600000001</v>
      </c>
      <c r="I48" s="96">
        <f>$B48*VLOOKUP($A48,Transpose_Avg_q4er_adult!$A$1:$M$52,6,FALSE)</f>
        <v>-0.1607508426666666</v>
      </c>
      <c r="J48" s="96">
        <f>$B48*VLOOKUP($A48,Transpose_Avg_q4er_adult!$A$1:$M$52,7,FALSE)</f>
        <v>-0.09249402666666658</v>
      </c>
      <c r="K48" s="96">
        <f>$B48*VLOOKUP($A48,Transpose_Avg_q4er_adult!$A$1:$M$52,8,FALSE)</f>
        <v>-0.0891705973333334</v>
      </c>
      <c r="L48" s="96">
        <f>$B48*VLOOKUP($A48,Transpose_Avg_q4er_adult!$A$1:$M$52,9,FALSE)</f>
        <v>-0.08174326933333342</v>
      </c>
      <c r="M48" s="96">
        <f>$B48*VLOOKUP($A48,Transpose_Avg_q4er_adult!$A$1:$M$52,10,FALSE)</f>
        <v>-0.06361068266666658</v>
      </c>
      <c r="N48" s="96">
        <f>$B48*VLOOKUP($A48,Transpose_Avg_q4er_adult!$A$1:$M$52,11,FALSE)</f>
        <v>-0.09785101333333342</v>
      </c>
      <c r="O48" s="96">
        <f>$B48*VLOOKUP($A48,Transpose_Avg_q4er_adult!$A$1:$M$52,12,FALSE)</f>
        <v>-0.075011392</v>
      </c>
      <c r="P48" s="96">
        <f>$B48*VLOOKUP($A48,Transpose_Avg_q4er_adult!$A$1:$M$52,13,FALSE)</f>
        <v>-0.1503093546666666</v>
      </c>
      <c r="Q48" s="96"/>
      <c r="R48" s="96"/>
      <c r="S48" s="96">
        <f>$B48*VLOOKUP($A48,Transpose_Avg_q4er_adult!$O$1:$AA$52,2,FALSE)</f>
        <v>-0.079519104</v>
      </c>
      <c r="T48" s="96">
        <f>$B48*VLOOKUP($A48,Transpose_Avg_q4er_adult!$O$1:$AA$52,3,FALSE)</f>
        <v>-0.07303296000000001</v>
      </c>
      <c r="U48" s="96">
        <f>$B48*VLOOKUP($A48,Transpose_Avg_q4er_adult!$O$1:$AA$52,4,FALSE)</f>
        <v>-0.10167462399999999</v>
      </c>
      <c r="V48" s="96">
        <f>$B48*VLOOKUP($A48,Transpose_Avg_q4er_adult!$O$1:$AA$52,5,FALSE)</f>
        <v>-0.075958656</v>
      </c>
      <c r="W48" s="96">
        <f>$B48*VLOOKUP($A48,Transpose_Avg_q4er_adult!$O$1:$AA$52,6,FALSE)</f>
        <v>-0.15471897599999998</v>
      </c>
      <c r="X48" s="96">
        <f>$B48*VLOOKUP($A48,Transpose_Avg_q4er_adult!$O$1:$AA$52,7,FALSE)</f>
        <v>-0.08537536</v>
      </c>
      <c r="Y48" s="96">
        <f>$B48*VLOOKUP($A48,Transpose_Avg_q4er_adult!$O$1:$AA$52,8,FALSE)</f>
        <v>-0.08594931199999999</v>
      </c>
      <c r="Z48" s="96">
        <f>$B48*VLOOKUP($A48,Transpose_Avg_q4er_adult!$O$1:$AA$52,9,FALSE)</f>
        <v>-0.075749504</v>
      </c>
      <c r="AA48" s="96">
        <f>$B48*VLOOKUP($A48,Transpose_Avg_q4er_adult!$O$1:$AA$52,10,FALSE)</f>
        <v>-0.062035455999999996</v>
      </c>
      <c r="AB48" s="96">
        <f>$B48*VLOOKUP($A48,Transpose_Avg_q4er_adult!$O$1:$AA$52,11,FALSE)</f>
        <v>-0.098899712</v>
      </c>
      <c r="AC48" s="96">
        <f>$B48*VLOOKUP($A48,Transpose_Avg_q4er_adult!$O$1:$AA$52,12,FALSE)</f>
        <v>-0.078434432</v>
      </c>
      <c r="AD48" s="96">
        <f>$B48*VLOOKUP($A48,Transpose_Avg_q4er_adult!$O$1:$AA$52,13,FALSE)</f>
        <v>-0.1450688</v>
      </c>
    </row>
    <row r="49" spans="1:30" ht="15">
      <c r="A49" s="165" t="s">
        <v>282</v>
      </c>
      <c r="B49" s="166">
        <v>2.432</v>
      </c>
      <c r="C49" s="93"/>
      <c r="D49" s="93"/>
      <c r="E49" s="96">
        <f>$B49*VLOOKUP($A49,Transpose_Avg_q4er_adult!$A$1:$M$52,2,FALSE)</f>
        <v>0.2094333013333334</v>
      </c>
      <c r="F49" s="96">
        <f>$B49*VLOOKUP($A49,Transpose_Avg_q4er_adult!$A$1:$M$52,3,FALSE)</f>
        <v>0.19582210666666655</v>
      </c>
      <c r="G49" s="96">
        <f>$B49*VLOOKUP($A49,Transpose_Avg_q4er_adult!$A$1:$M$52,4,FALSE)</f>
        <v>0.19552621333333342</v>
      </c>
      <c r="H49" s="96">
        <f>$B49*VLOOKUP($A49,Transpose_Avg_q4er_adult!$A$1:$M$52,5,FALSE)</f>
        <v>0.1545577546666666</v>
      </c>
      <c r="I49" s="96">
        <f>$B49*VLOOKUP($A49,Transpose_Avg_q4er_adult!$A$1:$M$52,6,FALSE)</f>
        <v>0.3200565706666658</v>
      </c>
      <c r="J49" s="96">
        <f>$B49*VLOOKUP($A49,Transpose_Avg_q4er_adult!$A$1:$M$52,7,FALSE)</f>
        <v>0.1870716693333334</v>
      </c>
      <c r="K49" s="96">
        <f>$B49*VLOOKUP($A49,Transpose_Avg_q4er_adult!$A$1:$M$52,8,FALSE)</f>
        <v>0.14440597866666657</v>
      </c>
      <c r="L49" s="96">
        <f>$B49*VLOOKUP($A49,Transpose_Avg_q4er_adult!$A$1:$M$52,9,FALSE)</f>
        <v>0.1769898133333334</v>
      </c>
      <c r="M49" s="96">
        <f>$B49*VLOOKUP($A49,Transpose_Avg_q4er_adult!$A$1:$M$52,10,FALSE)</f>
        <v>0.2193047893333334</v>
      </c>
      <c r="N49" s="96">
        <f>$B49*VLOOKUP($A49,Transpose_Avg_q4er_adult!$A$1:$M$52,11,FALSE)</f>
        <v>0.18482622399999998</v>
      </c>
      <c r="O49" s="96">
        <f>$B49*VLOOKUP($A49,Transpose_Avg_q4er_adult!$A$1:$M$52,12,FALSE)</f>
        <v>0.246288944</v>
      </c>
      <c r="P49" s="96">
        <f>$B49*VLOOKUP($A49,Transpose_Avg_q4er_adult!$A$1:$M$52,13,FALSE)</f>
        <v>0.42124570666666583</v>
      </c>
      <c r="Q49" s="96"/>
      <c r="R49" s="96"/>
      <c r="S49" s="96">
        <f>$B49*VLOOKUP($A49,Transpose_Avg_q4er_adult!$O$1:$AA$52,2,FALSE)</f>
        <v>0.22799999999999998</v>
      </c>
      <c r="T49" s="96">
        <f>$B49*VLOOKUP($A49,Transpose_Avg_q4er_adult!$O$1:$AA$52,3,FALSE)</f>
        <v>0.18435532799999998</v>
      </c>
      <c r="U49" s="96">
        <f>$B49*VLOOKUP($A49,Transpose_Avg_q4er_adult!$O$1:$AA$52,4,FALSE)</f>
        <v>0.202982016</v>
      </c>
      <c r="V49" s="96">
        <f>$B49*VLOOKUP($A49,Transpose_Avg_q4er_adult!$O$1:$AA$52,5,FALSE)</f>
        <v>0.16412595200000002</v>
      </c>
      <c r="W49" s="96">
        <f>$B49*VLOOKUP($A49,Transpose_Avg_q4er_adult!$O$1:$AA$52,6,FALSE)</f>
        <v>0.31086067199999995</v>
      </c>
      <c r="X49" s="96">
        <f>$B49*VLOOKUP($A49,Transpose_Avg_q4er_adult!$O$1:$AA$52,7,FALSE)</f>
        <v>0.179622656</v>
      </c>
      <c r="Y49" s="96">
        <f>$B49*VLOOKUP($A49,Transpose_Avg_q4er_adult!$O$1:$AA$52,8,FALSE)</f>
        <v>0.130581376</v>
      </c>
      <c r="Z49" s="96">
        <f>$B49*VLOOKUP($A49,Transpose_Avg_q4er_adult!$O$1:$AA$52,9,FALSE)</f>
        <v>0.175544192</v>
      </c>
      <c r="AA49" s="96">
        <f>$B49*VLOOKUP($A49,Transpose_Avg_q4er_adult!$O$1:$AA$52,10,FALSE)</f>
        <v>0.19398848</v>
      </c>
      <c r="AB49" s="96">
        <f>$B49*VLOOKUP($A49,Transpose_Avg_q4er_adult!$O$1:$AA$52,11,FALSE)</f>
        <v>0.183771648</v>
      </c>
      <c r="AC49" s="96">
        <f>$B49*VLOOKUP($A49,Transpose_Avg_q4er_adult!$O$1:$AA$52,12,FALSE)</f>
        <v>0.241276288</v>
      </c>
      <c r="AD49" s="96">
        <f>$B49*VLOOKUP($A49,Transpose_Avg_q4er_adult!$O$1:$AA$52,13,FALSE)</f>
        <v>0.43005785599999996</v>
      </c>
    </row>
    <row r="50" spans="1:30" ht="15">
      <c r="A50" s="165" t="s">
        <v>285</v>
      </c>
      <c r="B50" s="166">
        <v>-3.549</v>
      </c>
      <c r="C50" s="93"/>
      <c r="D50" s="93"/>
      <c r="E50" s="96">
        <f>$B50*VLOOKUP($A50,Transpose_Avg_q4er_adult!$A$1:$M$52,2,FALSE)</f>
        <v>-0.8570345533749988</v>
      </c>
      <c r="F50" s="96">
        <f>$B50*VLOOKUP($A50,Transpose_Avg_q4er_adult!$A$1:$M$52,3,FALSE)</f>
        <v>-0.72762219075</v>
      </c>
      <c r="G50" s="96">
        <f>$B50*VLOOKUP($A50,Transpose_Avg_q4er_adult!$A$1:$M$52,4,FALSE)</f>
        <v>-0.8012840517500012</v>
      </c>
      <c r="H50" s="96">
        <f>$B50*VLOOKUP($A50,Transpose_Avg_q4er_adult!$A$1:$M$52,5,FALSE)</f>
        <v>-0.8742106782500012</v>
      </c>
      <c r="I50" s="96">
        <f>$B50*VLOOKUP($A50,Transpose_Avg_q4er_adult!$A$1:$M$52,6,FALSE)</f>
        <v>-0.680708847</v>
      </c>
      <c r="J50" s="96">
        <f>$B50*VLOOKUP($A50,Transpose_Avg_q4er_adult!$A$1:$M$52,7,FALSE)</f>
        <v>-1.0528961738750011</v>
      </c>
      <c r="K50" s="96">
        <f>$B50*VLOOKUP($A50,Transpose_Avg_q4er_adult!$A$1:$M$52,8,FALSE)</f>
        <v>-0.9440795454999987</v>
      </c>
      <c r="L50" s="96">
        <f>$B50*VLOOKUP($A50,Transpose_Avg_q4er_adult!$A$1:$M$52,9,FALSE)</f>
        <v>-1.0128579825</v>
      </c>
      <c r="M50" s="96">
        <f>$B50*VLOOKUP($A50,Transpose_Avg_q4er_adult!$A$1:$M$52,10,FALSE)</f>
        <v>-0.6570251870000011</v>
      </c>
      <c r="N50" s="96">
        <f>$B50*VLOOKUP($A50,Transpose_Avg_q4er_adult!$A$1:$M$52,11,FALSE)</f>
        <v>-0.7562062803749999</v>
      </c>
      <c r="O50" s="96">
        <f>$B50*VLOOKUP($A50,Transpose_Avg_q4er_adult!$A$1:$M$52,12,FALSE)</f>
        <v>-0.801020390625</v>
      </c>
      <c r="P50" s="96">
        <f>$B50*VLOOKUP($A50,Transpose_Avg_q4er_adult!$A$1:$M$52,13,FALSE)</f>
        <v>-0.8468943210000001</v>
      </c>
      <c r="Q50" s="96"/>
      <c r="R50" s="96"/>
      <c r="S50" s="96">
        <f>$B50*VLOOKUP($A50,Transpose_Avg_q4er_adult!$O$1:$AA$52,2,FALSE)</f>
        <v>-0.851933901</v>
      </c>
      <c r="T50" s="96">
        <f>$B50*VLOOKUP($A50,Transpose_Avg_q4er_adult!$O$1:$AA$52,3,FALSE)</f>
        <v>-0.738309117</v>
      </c>
      <c r="U50" s="96">
        <f>$B50*VLOOKUP($A50,Transpose_Avg_q4er_adult!$O$1:$AA$52,4,FALSE)</f>
        <v>-0.802283391</v>
      </c>
      <c r="V50" s="96">
        <f>$B50*VLOOKUP($A50,Transpose_Avg_q4er_adult!$O$1:$AA$52,5,FALSE)</f>
        <v>-0.88622079</v>
      </c>
      <c r="W50" s="96">
        <f>$B50*VLOOKUP($A50,Transpose_Avg_q4er_adult!$O$1:$AA$52,6,FALSE)</f>
        <v>-0.709104396</v>
      </c>
      <c r="X50" s="96">
        <f>$B50*VLOOKUP($A50,Transpose_Avg_q4er_adult!$O$1:$AA$52,7,FALSE)</f>
        <v>-1.059369402</v>
      </c>
      <c r="Y50" s="96">
        <f>$B50*VLOOKUP($A50,Transpose_Avg_q4er_adult!$O$1:$AA$52,8,FALSE)</f>
        <v>-0.9509226089999999</v>
      </c>
      <c r="Z50" s="96">
        <f>$B50*VLOOKUP($A50,Transpose_Avg_q4er_adult!$O$1:$AA$52,9,FALSE)</f>
        <v>-1.017146949</v>
      </c>
      <c r="AA50" s="96">
        <f>$B50*VLOOKUP($A50,Transpose_Avg_q4er_adult!$O$1:$AA$52,10,FALSE)</f>
        <v>-0.680904042</v>
      </c>
      <c r="AB50" s="96">
        <f>$B50*VLOOKUP($A50,Transpose_Avg_q4er_adult!$O$1:$AA$52,11,FALSE)</f>
        <v>-0.771722952</v>
      </c>
      <c r="AC50" s="96">
        <f>$B50*VLOOKUP($A50,Transpose_Avg_q4er_adult!$O$1:$AA$52,12,FALSE)</f>
        <v>-0.802727016</v>
      </c>
      <c r="AD50" s="96">
        <f>$B50*VLOOKUP($A50,Transpose_Avg_q4er_adult!$O$1:$AA$52,13,FALSE)</f>
        <v>-0.860678637</v>
      </c>
    </row>
    <row r="51" spans="1:30" ht="15">
      <c r="A51" s="165" t="s">
        <v>288</v>
      </c>
      <c r="B51" s="166">
        <v>-2.628</v>
      </c>
      <c r="C51" s="93"/>
      <c r="D51" s="93"/>
      <c r="E51" s="96">
        <f>$B51*VLOOKUP($A51,Transpose_Avg_q4er_adult!$A$1:$M$52,2,FALSE)</f>
        <v>-0.32179432950000003</v>
      </c>
      <c r="F51" s="96">
        <f>$B51*VLOOKUP($A51,Transpose_Avg_q4er_adult!$A$1:$M$52,3,FALSE)</f>
        <v>-0.2039149514999999</v>
      </c>
      <c r="G51" s="96">
        <f>$B51*VLOOKUP($A51,Transpose_Avg_q4er_adult!$A$1:$M$52,4,FALSE)</f>
        <v>-0.2389195829999999</v>
      </c>
      <c r="H51" s="96">
        <f>$B51*VLOOKUP($A51,Transpose_Avg_q4er_adult!$A$1:$M$52,5,FALSE)</f>
        <v>-0.25901447550000006</v>
      </c>
      <c r="I51" s="96">
        <f>$B51*VLOOKUP($A51,Transpose_Avg_q4er_adult!$A$1:$M$52,6,FALSE)</f>
        <v>-0.3113774849999992</v>
      </c>
      <c r="J51" s="96">
        <f>$B51*VLOOKUP($A51,Transpose_Avg_q4er_adult!$A$1:$M$52,7,FALSE)</f>
        <v>-0.26518841399999915</v>
      </c>
      <c r="K51" s="96">
        <f>$B51*VLOOKUP($A51,Transpose_Avg_q4er_adult!$A$1:$M$52,8,FALSE)</f>
        <v>-0.2810223330000009</v>
      </c>
      <c r="L51" s="96">
        <f>$B51*VLOOKUP($A51,Transpose_Avg_q4er_adult!$A$1:$M$52,9,FALSE)</f>
        <v>-0.31891207050000003</v>
      </c>
      <c r="M51" s="96">
        <f>$B51*VLOOKUP($A51,Transpose_Avg_q4er_adult!$A$1:$M$52,10,FALSE)</f>
        <v>-0.2595532155000001</v>
      </c>
      <c r="N51" s="96">
        <f>$B51*VLOOKUP($A51,Transpose_Avg_q4er_adult!$A$1:$M$52,11,FALSE)</f>
        <v>-0.3080425529999991</v>
      </c>
      <c r="O51" s="96">
        <f>$B51*VLOOKUP($A51,Transpose_Avg_q4er_adult!$A$1:$M$52,12,FALSE)</f>
        <v>-0.24705455699999992</v>
      </c>
      <c r="P51" s="96">
        <f>$B51*VLOOKUP($A51,Transpose_Avg_q4er_adult!$A$1:$M$52,13,FALSE)</f>
        <v>-0.23748316200000003</v>
      </c>
      <c r="Q51" s="96"/>
      <c r="R51" s="96"/>
      <c r="S51" s="96">
        <f>$B51*VLOOKUP($A51,Transpose_Avg_q4er_adult!$O$1:$AA$52,2,FALSE)</f>
        <v>-0.319443912</v>
      </c>
      <c r="T51" s="96">
        <f>$B51*VLOOKUP($A51,Transpose_Avg_q4er_adult!$O$1:$AA$52,3,FALSE)</f>
        <v>-0.212452776</v>
      </c>
      <c r="U51" s="96">
        <f>$B51*VLOOKUP($A51,Transpose_Avg_q4er_adult!$O$1:$AA$52,4,FALSE)</f>
        <v>-0.23040990000000003</v>
      </c>
      <c r="V51" s="96">
        <f>$B51*VLOOKUP($A51,Transpose_Avg_q4er_adult!$O$1:$AA$52,5,FALSE)</f>
        <v>-0.26341758000000004</v>
      </c>
      <c r="W51" s="96">
        <f>$B51*VLOOKUP($A51,Transpose_Avg_q4er_adult!$O$1:$AA$52,6,FALSE)</f>
        <v>-0.30283232400000004</v>
      </c>
      <c r="X51" s="96">
        <f>$B51*VLOOKUP($A51,Transpose_Avg_q4er_adult!$O$1:$AA$52,7,FALSE)</f>
        <v>-0.259859268</v>
      </c>
      <c r="Y51" s="96">
        <f>$B51*VLOOKUP($A51,Transpose_Avg_q4er_adult!$O$1:$AA$52,8,FALSE)</f>
        <v>-0.28050220800000003</v>
      </c>
      <c r="Z51" s="96">
        <f>$B51*VLOOKUP($A51,Transpose_Avg_q4er_adult!$O$1:$AA$52,9,FALSE)</f>
        <v>-0.32447916</v>
      </c>
      <c r="AA51" s="96">
        <f>$B51*VLOOKUP($A51,Transpose_Avg_q4er_adult!$O$1:$AA$52,10,FALSE)</f>
        <v>-0.265504212</v>
      </c>
      <c r="AB51" s="96">
        <f>$B51*VLOOKUP($A51,Transpose_Avg_q4er_adult!$O$1:$AA$52,11,FALSE)</f>
        <v>-0.300619548</v>
      </c>
      <c r="AC51" s="96">
        <f>$B51*VLOOKUP($A51,Transpose_Avg_q4er_adult!$O$1:$AA$52,12,FALSE)</f>
        <v>-0.24403870800000002</v>
      </c>
      <c r="AD51" s="96">
        <f>$B51*VLOOKUP($A51,Transpose_Avg_q4er_adult!$O$1:$AA$52,13,FALSE)</f>
        <v>-0.23227840800000002</v>
      </c>
    </row>
    <row r="52" spans="1:30" ht="15">
      <c r="A52" s="165" t="s">
        <v>289</v>
      </c>
      <c r="B52" s="166">
        <v>-4.792</v>
      </c>
      <c r="E52" s="96">
        <f>$B52*VLOOKUP($A52,Transpose_Avg_q4er_adult!$A$1:$M$52,2,FALSE)</f>
        <v>-0.172074131</v>
      </c>
      <c r="F52" s="96">
        <f>$B52*VLOOKUP($A52,Transpose_Avg_q4er_adult!$A$1:$M$52,3,FALSE)</f>
        <v>-0.12258035833333317</v>
      </c>
      <c r="G52" s="96">
        <f>$B52*VLOOKUP($A52,Transpose_Avg_q4er_adult!$A$1:$M$52,4,FALSE)</f>
        <v>-0.14045771299999998</v>
      </c>
      <c r="H52" s="96">
        <f>$B52*VLOOKUP($A52,Transpose_Avg_q4er_adult!$A$1:$M$52,5,FALSE)</f>
        <v>-0.127493556</v>
      </c>
      <c r="I52" s="96">
        <f>$B52*VLOOKUP($A52,Transpose_Avg_q4er_adult!$A$1:$M$52,6,FALSE)</f>
        <v>-0.131181</v>
      </c>
      <c r="J52" s="96">
        <f>$B52*VLOOKUP($A52,Transpose_Avg_q4er_adult!$A$1:$M$52,7,FALSE)</f>
        <v>-0.12128571966666682</v>
      </c>
      <c r="K52" s="96">
        <f>$B52*VLOOKUP($A52,Transpose_Avg_q4er_adult!$A$1:$M$52,8,FALSE)</f>
        <v>-0.1268893646666668</v>
      </c>
      <c r="L52" s="96">
        <f>$B52*VLOOKUP($A52,Transpose_Avg_q4er_adult!$A$1:$M$52,9,FALSE)</f>
        <v>-0.122170842</v>
      </c>
      <c r="M52" s="96">
        <f>$B52*VLOOKUP($A52,Transpose_Avg_q4er_adult!$A$1:$M$52,10,FALSE)</f>
        <v>-0.09235821266666681</v>
      </c>
      <c r="N52" s="96">
        <f>$B52*VLOOKUP($A52,Transpose_Avg_q4er_adult!$A$1:$M$52,11,FALSE)</f>
        <v>-0.11590051</v>
      </c>
      <c r="O52" s="96">
        <f>$B52*VLOOKUP($A52,Transpose_Avg_q4er_adult!$A$1:$M$52,12,FALSE)</f>
        <v>-0.13639629333333317</v>
      </c>
      <c r="P52" s="96">
        <f>$B52*VLOOKUP($A52,Transpose_Avg_q4er_adult!$A$1:$M$52,13,FALSE)</f>
        <v>-0.15643923266666682</v>
      </c>
      <c r="S52" s="96">
        <f>$B52*VLOOKUP($A52,Transpose_Avg_q4er_adult!$O$1:$AA$52,2,FALSE)</f>
        <v>-0.184736392</v>
      </c>
      <c r="T52" s="96">
        <f>$B52*VLOOKUP($A52,Transpose_Avg_q4er_adult!$O$1:$AA$52,3,FALSE)</f>
        <v>-0.1283058</v>
      </c>
      <c r="U52" s="96">
        <f>$B52*VLOOKUP($A52,Transpose_Avg_q4er_adult!$O$1:$AA$52,4,FALSE)</f>
        <v>-0.147229408</v>
      </c>
      <c r="V52" s="96">
        <f>$B52*VLOOKUP($A52,Transpose_Avg_q4er_adult!$O$1:$AA$52,5,FALSE)</f>
        <v>-0.127869728</v>
      </c>
      <c r="W52" s="96">
        <f>$B52*VLOOKUP($A52,Transpose_Avg_q4er_adult!$O$1:$AA$52,6,FALSE)</f>
        <v>-0.135249408</v>
      </c>
      <c r="X52" s="96">
        <f>$B52*VLOOKUP($A52,Transpose_Avg_q4er_adult!$O$1:$AA$52,7,FALSE)</f>
        <v>-0.12967151999999998</v>
      </c>
      <c r="Y52" s="96">
        <f>$B52*VLOOKUP($A52,Transpose_Avg_q4er_adult!$O$1:$AA$52,8,FALSE)</f>
        <v>-0.131698536</v>
      </c>
      <c r="Z52" s="96">
        <f>$B52*VLOOKUP($A52,Transpose_Avg_q4er_adult!$O$1:$AA$52,9,FALSE)</f>
        <v>-0.118717008</v>
      </c>
      <c r="AA52" s="96">
        <f>$B52*VLOOKUP($A52,Transpose_Avg_q4er_adult!$O$1:$AA$52,10,FALSE)</f>
        <v>-0.099716728</v>
      </c>
      <c r="AB52" s="96">
        <f>$B52*VLOOKUP($A52,Transpose_Avg_q4er_adult!$O$1:$AA$52,11,FALSE)</f>
        <v>-0.11924412799999999</v>
      </c>
      <c r="AC52" s="96">
        <f>$B52*VLOOKUP($A52,Transpose_Avg_q4er_adult!$O$1:$AA$52,12,FALSE)</f>
        <v>-0.141958208</v>
      </c>
      <c r="AD52" s="96">
        <f>$B52*VLOOKUP($A52,Transpose_Avg_q4er_adult!$O$1:$AA$52,13,FALSE)</f>
        <v>-0.152447896</v>
      </c>
    </row>
    <row r="53" spans="1:30" ht="15">
      <c r="A53" s="165" t="s">
        <v>290</v>
      </c>
      <c r="B53" s="166">
        <v>-1.79</v>
      </c>
      <c r="E53" s="96">
        <f>$B53*VLOOKUP($A53,Transpose_Avg_q4er_adult!$A$1:$M$52,2,FALSE)</f>
        <v>-0.08634176874999999</v>
      </c>
      <c r="F53" s="96">
        <f>$B53*VLOOKUP($A53,Transpose_Avg_q4er_adult!$A$1:$M$52,3,FALSE)</f>
        <v>-0.049609477083333395</v>
      </c>
      <c r="G53" s="96">
        <f>$B53*VLOOKUP($A53,Transpose_Avg_q4er_adult!$A$1:$M$52,4,FALSE)</f>
        <v>-0.05853993625</v>
      </c>
      <c r="H53" s="96">
        <f>$B53*VLOOKUP($A53,Transpose_Avg_q4er_adult!$A$1:$M$52,5,FALSE)</f>
        <v>-0.0827502083333334</v>
      </c>
      <c r="I53" s="96">
        <f>$B53*VLOOKUP($A53,Transpose_Avg_q4er_adult!$A$1:$M$52,6,FALSE)</f>
        <v>-0.0690102429166666</v>
      </c>
      <c r="J53" s="96">
        <f>$B53*VLOOKUP($A53,Transpose_Avg_q4er_adult!$A$1:$M$52,7,FALSE)</f>
        <v>-0.08190711833333339</v>
      </c>
      <c r="K53" s="96">
        <f>$B53*VLOOKUP($A53,Transpose_Avg_q4er_adult!$A$1:$M$52,8,FALSE)</f>
        <v>-0.12978969291666662</v>
      </c>
      <c r="L53" s="96">
        <f>$B53*VLOOKUP($A53,Transpose_Avg_q4er_adult!$A$1:$M$52,9,FALSE)</f>
        <v>-0.14280373875000002</v>
      </c>
      <c r="M53" s="96">
        <f>$B53*VLOOKUP($A53,Transpose_Avg_q4er_adult!$A$1:$M$52,10,FALSE)</f>
        <v>-0.0746046641666666</v>
      </c>
      <c r="N53" s="96">
        <f>$B53*VLOOKUP($A53,Transpose_Avg_q4er_adult!$A$1:$M$52,11,FALSE)</f>
        <v>-0.0924578258333334</v>
      </c>
      <c r="O53" s="96">
        <f>$B53*VLOOKUP($A53,Transpose_Avg_q4er_adult!$A$1:$M$52,12,FALSE)</f>
        <v>-0.062175202500000006</v>
      </c>
      <c r="P53" s="96">
        <f>$B53*VLOOKUP($A53,Transpose_Avg_q4er_adult!$A$1:$M$52,13,FALSE)</f>
        <v>-0.08794352041666662</v>
      </c>
      <c r="S53" s="96">
        <f>$B53*VLOOKUP($A53,Transpose_Avg_q4er_adult!$O$1:$AA$52,2,FALSE)</f>
        <v>-0.07797061</v>
      </c>
      <c r="T53" s="96">
        <f>$B53*VLOOKUP($A53,Transpose_Avg_q4er_adult!$O$1:$AA$52,3,FALSE)</f>
        <v>-0.048313890000000005</v>
      </c>
      <c r="U53" s="96">
        <f>$B53*VLOOKUP($A53,Transpose_Avg_q4er_adult!$O$1:$AA$52,4,FALSE)</f>
        <v>-0.05413855</v>
      </c>
      <c r="V53" s="96">
        <f>$B53*VLOOKUP($A53,Transpose_Avg_q4er_adult!$O$1:$AA$52,5,FALSE)</f>
        <v>-0.07708814</v>
      </c>
      <c r="W53" s="96">
        <f>$B53*VLOOKUP($A53,Transpose_Avg_q4er_adult!$O$1:$AA$52,6,FALSE)</f>
        <v>-0.06653251</v>
      </c>
      <c r="X53" s="96">
        <f>$B53*VLOOKUP($A53,Transpose_Avg_q4er_adult!$O$1:$AA$52,7,FALSE)</f>
        <v>-0.07683395999999999</v>
      </c>
      <c r="Y53" s="96">
        <f>$B53*VLOOKUP($A53,Transpose_Avg_q4er_adult!$O$1:$AA$52,8,FALSE)</f>
        <v>-0.12250760000000001</v>
      </c>
      <c r="Z53" s="96">
        <f>$B53*VLOOKUP($A53,Transpose_Avg_q4er_adult!$O$1:$AA$52,9,FALSE)</f>
        <v>-0.1321736</v>
      </c>
      <c r="AA53" s="96">
        <f>$B53*VLOOKUP($A53,Transpose_Avg_q4er_adult!$O$1:$AA$52,10,FALSE)</f>
        <v>-0.06819184</v>
      </c>
      <c r="AB53" s="96">
        <f>$B53*VLOOKUP($A53,Transpose_Avg_q4er_adult!$O$1:$AA$52,11,FALSE)</f>
        <v>-0.07741392000000001</v>
      </c>
      <c r="AC53" s="96">
        <f>$B53*VLOOKUP($A53,Transpose_Avg_q4er_adult!$O$1:$AA$52,12,FALSE)</f>
        <v>-0.05970545000000001</v>
      </c>
      <c r="AD53" s="96">
        <f>$B53*VLOOKUP($A53,Transpose_Avg_q4er_adult!$O$1:$AA$52,13,FALSE)</f>
        <v>-0.08303094</v>
      </c>
    </row>
    <row r="54" spans="1:2" ht="15">
      <c r="A54" s="90" t="s">
        <v>353</v>
      </c>
      <c r="B54" s="166"/>
    </row>
    <row r="55" spans="1:2" ht="15">
      <c r="A55" s="165" t="s">
        <v>355</v>
      </c>
      <c r="B55" s="166">
        <v>2.026</v>
      </c>
    </row>
    <row r="56" spans="1:2" ht="15">
      <c r="A56" s="165" t="s">
        <v>352</v>
      </c>
      <c r="B56" s="166">
        <v>1.8029999999999997</v>
      </c>
    </row>
    <row r="57" spans="1:2" ht="15">
      <c r="A57" s="165" t="s">
        <v>354</v>
      </c>
      <c r="B57" s="166">
        <v>1.9328999999999998</v>
      </c>
    </row>
    <row r="58" spans="1:2" ht="15">
      <c r="A58" s="165" t="s">
        <v>356</v>
      </c>
      <c r="B58" s="166">
        <v>1.9414999999999998</v>
      </c>
    </row>
    <row r="59" spans="1:2" ht="15">
      <c r="A59" s="165" t="s">
        <v>357</v>
      </c>
      <c r="B59" s="166">
        <v>1.7569999999999997</v>
      </c>
    </row>
    <row r="60" spans="1:2" ht="15">
      <c r="A60" s="165" t="s">
        <v>358</v>
      </c>
      <c r="B60" s="166">
        <v>2.0362999999999998</v>
      </c>
    </row>
    <row r="61" spans="1:2" ht="15">
      <c r="A61" s="165" t="s">
        <v>359</v>
      </c>
      <c r="B61" s="166">
        <v>2.0831999999999997</v>
      </c>
    </row>
    <row r="62" spans="1:2" ht="15">
      <c r="A62" s="165" t="s">
        <v>360</v>
      </c>
      <c r="B62" s="166">
        <v>2.154</v>
      </c>
    </row>
    <row r="63" spans="1:2" ht="15">
      <c r="A63" s="165" t="s">
        <v>361</v>
      </c>
      <c r="B63" s="166">
        <v>1.7889999999999997</v>
      </c>
    </row>
    <row r="64" spans="1:2" ht="15">
      <c r="A64" s="165" t="s">
        <v>362</v>
      </c>
      <c r="B64" s="166">
        <v>2.0801999999999996</v>
      </c>
    </row>
    <row r="65" spans="1:2" ht="15">
      <c r="A65" s="165" t="s">
        <v>363</v>
      </c>
      <c r="B65" s="166">
        <v>1.8389999999999997</v>
      </c>
    </row>
    <row r="66" spans="1:2" ht="15">
      <c r="A66" s="170" t="s">
        <v>364</v>
      </c>
      <c r="B66" s="166">
        <v>1.6749999999999998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072292F-C7BE-4FA7-8471-9049C9511FD2}">
  <dimension ref="A2:AC62"/>
  <sheetViews>
    <sheetView workbookViewId="0" topLeftCell="A1">
      <selection pane="topLeft" activeCell="F49" sqref="F49"/>
    </sheetView>
  </sheetViews>
  <sheetFormatPr defaultColWidth="8.66428571428571" defaultRowHeight="14"/>
  <cols>
    <col min="1" max="1" width="19.5714285714286" style="165" customWidth="1"/>
    <col min="2" max="17" width="10.5714285714286" style="165" customWidth="1"/>
    <col min="18" max="20" width="8.71428571428571" style="165"/>
    <col min="21" max="21" width="11.8571428571429" style="165" bestFit="1" customWidth="1"/>
    <col min="22" max="16384" width="8.71428571428571" style="165"/>
  </cols>
  <sheetData>
    <row r="2" spans="1:1" ht="16">
      <c r="A2" s="164" t="s">
        <v>430</v>
      </c>
    </row>
    <row r="3" spans="1:29" ht="14">
      <c r="A3" s="282" t="s">
        <v>342</v>
      </c>
      <c r="B3" s="283" t="s">
        <v>343</v>
      </c>
      <c r="C3" s="283" t="s">
        <v>344</v>
      </c>
      <c r="D3" s="283" t="s">
        <v>345</v>
      </c>
      <c r="E3" s="283" t="s">
        <v>346</v>
      </c>
      <c r="F3" s="283"/>
      <c r="G3" s="283"/>
      <c r="H3" s="283"/>
      <c r="I3" s="283"/>
      <c r="J3" s="283"/>
      <c r="K3" s="283"/>
      <c r="L3" s="283"/>
      <c r="M3" s="283"/>
      <c r="N3" s="283"/>
      <c r="O3" s="283"/>
      <c r="P3" s="283"/>
      <c r="Q3" s="283"/>
      <c r="U3" s="282" t="s">
        <v>342</v>
      </c>
      <c r="V3" s="283" t="s">
        <v>343</v>
      </c>
      <c r="W3" s="283" t="s">
        <v>345</v>
      </c>
      <c r="X3" s="283"/>
      <c r="Y3" s="283"/>
      <c r="Z3" s="283"/>
      <c r="AA3" s="283"/>
      <c r="AB3" s="283"/>
      <c r="AC3" s="283"/>
    </row>
    <row r="4" spans="1:29" ht="14">
      <c r="A4" s="165" t="s">
        <v>347</v>
      </c>
      <c r="B4" s="166" t="s">
        <v>348</v>
      </c>
      <c r="C4" s="166" t="s">
        <v>349</v>
      </c>
      <c r="D4" s="166" t="s">
        <v>350</v>
      </c>
      <c r="E4" s="166" t="s">
        <v>349</v>
      </c>
      <c r="F4" s="166"/>
      <c r="G4" s="166"/>
      <c r="H4" s="166"/>
      <c r="I4" s="166"/>
      <c r="J4" s="166"/>
      <c r="K4" s="166"/>
      <c r="L4" s="166"/>
      <c r="M4" s="166"/>
      <c r="N4" s="166"/>
      <c r="O4" s="166"/>
      <c r="P4" s="166"/>
      <c r="Q4" s="166"/>
      <c r="U4" s="165" t="s">
        <v>347</v>
      </c>
      <c r="V4" s="166" t="s">
        <v>348</v>
      </c>
      <c r="W4" s="166" t="s">
        <v>350</v>
      </c>
      <c r="X4" s="166"/>
      <c r="Y4" s="166"/>
      <c r="Z4" s="166"/>
      <c r="AA4" s="166"/>
      <c r="AB4" s="166"/>
      <c r="AC4" s="166"/>
    </row>
    <row r="5" spans="1:29" ht="14">
      <c r="A5" s="282" t="s">
        <v>342</v>
      </c>
      <c r="B5" s="283" t="s">
        <v>342</v>
      </c>
      <c r="C5" s="283" t="s">
        <v>342</v>
      </c>
      <c r="D5" s="283" t="s">
        <v>342</v>
      </c>
      <c r="E5" s="283" t="s">
        <v>342</v>
      </c>
      <c r="F5" s="283"/>
      <c r="G5" s="283"/>
      <c r="H5" s="283"/>
      <c r="I5" s="283"/>
      <c r="J5" s="283"/>
      <c r="K5" s="283"/>
      <c r="L5" s="283"/>
      <c r="M5" s="283"/>
      <c r="N5" s="283"/>
      <c r="O5" s="283"/>
      <c r="P5" s="283"/>
      <c r="Q5" s="283"/>
      <c r="U5" s="282" t="s">
        <v>342</v>
      </c>
      <c r="V5" s="283" t="s">
        <v>342</v>
      </c>
      <c r="W5" s="283" t="s">
        <v>342</v>
      </c>
      <c r="X5" s="283"/>
      <c r="Y5" s="283"/>
      <c r="Z5" s="283"/>
      <c r="AA5" s="283"/>
      <c r="AB5" s="283"/>
      <c r="AC5" s="283"/>
    </row>
    <row r="6" spans="1:29" ht="14">
      <c r="A6" s="165" t="s">
        <v>216</v>
      </c>
      <c r="B6" s="166" t="s">
        <v>342</v>
      </c>
      <c r="C6" s="166" t="s">
        <v>342</v>
      </c>
      <c r="D6" s="166" t="s">
        <v>342</v>
      </c>
      <c r="E6" s="166" t="s">
        <v>342</v>
      </c>
      <c r="F6" s="166"/>
      <c r="G6" s="166"/>
      <c r="H6" s="166"/>
      <c r="I6" s="166"/>
      <c r="J6" s="166"/>
      <c r="K6" s="166"/>
      <c r="L6" s="166"/>
      <c r="M6" s="166"/>
      <c r="N6" s="166"/>
      <c r="O6" s="166"/>
      <c r="P6" s="166"/>
      <c r="Q6" s="166"/>
      <c r="U6" s="165" t="s">
        <v>216</v>
      </c>
      <c r="V6" s="166" t="s">
        <v>342</v>
      </c>
      <c r="W6" s="166" t="s">
        <v>342</v>
      </c>
      <c r="X6" s="166"/>
      <c r="Y6" s="166"/>
      <c r="Z6" s="166"/>
      <c r="AA6" s="166"/>
      <c r="AB6" s="166"/>
      <c r="AC6" s="166"/>
    </row>
    <row r="7" spans="1:29" ht="14">
      <c r="A7" s="165" t="s">
        <v>236</v>
      </c>
      <c r="B7" s="166"/>
      <c r="C7" s="166"/>
      <c r="D7" s="166"/>
      <c r="E7" s="166"/>
      <c r="F7" s="166"/>
      <c r="G7" s="166"/>
      <c r="H7" s="166"/>
      <c r="I7" s="166"/>
      <c r="J7" s="166"/>
      <c r="K7" s="166"/>
      <c r="L7" s="166"/>
      <c r="M7" s="166"/>
      <c r="N7" s="166"/>
      <c r="O7" s="166"/>
      <c r="P7" s="166"/>
      <c r="Q7" s="166"/>
      <c r="U7" s="165" t="s">
        <v>236</v>
      </c>
      <c r="V7" s="166">
        <f>B7</f>
        <v>0</v>
      </c>
      <c r="W7" s="166">
        <f>D7</f>
        <v>0</v>
      </c>
      <c r="X7" s="166"/>
      <c r="Y7" s="166"/>
      <c r="Z7" s="166"/>
      <c r="AA7" s="166"/>
      <c r="AB7" s="166"/>
      <c r="AC7" s="166"/>
    </row>
    <row r="8" spans="1:29" ht="14">
      <c r="A8" s="165" t="s">
        <v>240</v>
      </c>
      <c r="B8" s="166"/>
      <c r="C8" s="166"/>
      <c r="D8" s="166"/>
      <c r="E8" s="166"/>
      <c r="F8" s="166"/>
      <c r="G8" s="166"/>
      <c r="H8" s="166"/>
      <c r="I8" s="166"/>
      <c r="J8" s="166"/>
      <c r="K8" s="166"/>
      <c r="L8" s="166"/>
      <c r="M8" s="166"/>
      <c r="N8" s="166"/>
      <c r="O8" s="166"/>
      <c r="P8" s="166"/>
      <c r="Q8" s="166"/>
      <c r="U8" s="165" t="s">
        <v>240</v>
      </c>
      <c r="V8" s="166">
        <f t="shared" si="0" ref="V8:V45">B8</f>
        <v>0</v>
      </c>
      <c r="W8" s="166">
        <f t="shared" si="1" ref="W8:W45">D8</f>
        <v>0</v>
      </c>
      <c r="X8" s="166"/>
      <c r="Y8" s="166"/>
      <c r="Z8" s="166"/>
      <c r="AA8" s="166"/>
      <c r="AB8" s="166"/>
      <c r="AC8" s="166"/>
    </row>
    <row r="9" spans="1:29" ht="14">
      <c r="A9" s="165" t="s">
        <v>244</v>
      </c>
      <c r="B9" s="166"/>
      <c r="C9" s="166"/>
      <c r="D9" s="166"/>
      <c r="E9" s="166"/>
      <c r="F9" s="166"/>
      <c r="G9" s="166"/>
      <c r="H9" s="166"/>
      <c r="I9" s="166"/>
      <c r="J9" s="166"/>
      <c r="K9" s="166"/>
      <c r="L9" s="166"/>
      <c r="M9" s="166"/>
      <c r="N9" s="166"/>
      <c r="O9" s="166"/>
      <c r="P9" s="166"/>
      <c r="Q9" s="166"/>
      <c r="U9" s="165" t="s">
        <v>244</v>
      </c>
      <c r="V9" s="166">
        <f t="shared" si="0"/>
        <v>0</v>
      </c>
      <c r="W9" s="166">
        <f t="shared" si="1"/>
        <v>0</v>
      </c>
      <c r="X9" s="166"/>
      <c r="Y9" s="166"/>
      <c r="Z9" s="166"/>
      <c r="AA9" s="166"/>
      <c r="AB9" s="166"/>
      <c r="AC9" s="166"/>
    </row>
    <row r="10" spans="1:29" ht="14">
      <c r="A10" s="165" t="s">
        <v>298</v>
      </c>
      <c r="B10" s="166">
        <v>-0.110369791282909</v>
      </c>
      <c r="C10" s="166">
        <v>0.0343582181381856</v>
      </c>
      <c r="D10" s="166"/>
      <c r="E10" s="166"/>
      <c r="F10" s="166"/>
      <c r="G10" s="166"/>
      <c r="H10" s="166"/>
      <c r="I10" s="166"/>
      <c r="J10" s="166"/>
      <c r="K10" s="166"/>
      <c r="L10" s="166"/>
      <c r="M10" s="166"/>
      <c r="N10" s="166"/>
      <c r="O10" s="166"/>
      <c r="P10" s="166"/>
      <c r="Q10" s="166"/>
      <c r="U10" s="165" t="s">
        <v>298</v>
      </c>
      <c r="V10" s="166">
        <f t="shared" si="0"/>
        <v>-0.110369791282909</v>
      </c>
      <c r="W10" s="166">
        <f t="shared" si="1"/>
        <v>0</v>
      </c>
      <c r="X10" s="166"/>
      <c r="Y10" s="166"/>
      <c r="Z10" s="166"/>
      <c r="AA10" s="166"/>
      <c r="AB10" s="166"/>
      <c r="AC10" s="166"/>
    </row>
    <row r="11" spans="1:29" ht="14">
      <c r="A11" s="165" t="s">
        <v>301</v>
      </c>
      <c r="B11" s="166"/>
      <c r="C11" s="166"/>
      <c r="D11" s="166">
        <v>0.118828724225744</v>
      </c>
      <c r="E11" s="166">
        <v>0.0328032665086489</v>
      </c>
      <c r="F11" s="166"/>
      <c r="G11" s="166"/>
      <c r="H11" s="166"/>
      <c r="I11" s="166"/>
      <c r="J11" s="166"/>
      <c r="K11" s="166"/>
      <c r="L11" s="166"/>
      <c r="M11" s="166"/>
      <c r="N11" s="166"/>
      <c r="O11" s="166"/>
      <c r="P11" s="166"/>
      <c r="Q11" s="166"/>
      <c r="U11" s="165" t="s">
        <v>301</v>
      </c>
      <c r="V11" s="166">
        <f t="shared" si="0"/>
        <v>0</v>
      </c>
      <c r="W11" s="166">
        <f t="shared" si="1"/>
        <v>0.118828724225744</v>
      </c>
      <c r="X11" s="166"/>
      <c r="Y11" s="166"/>
      <c r="Z11" s="166"/>
      <c r="AA11" s="166"/>
      <c r="AB11" s="166"/>
      <c r="AC11" s="166"/>
    </row>
    <row r="12" spans="1:29" ht="14">
      <c r="A12" s="165" t="s">
        <v>304</v>
      </c>
      <c r="B12" s="166"/>
      <c r="C12" s="166"/>
      <c r="D12" s="166">
        <v>0.183314830562644</v>
      </c>
      <c r="E12" s="166">
        <v>0.0877696288933063</v>
      </c>
      <c r="F12" s="166"/>
      <c r="G12" s="166"/>
      <c r="H12" s="166"/>
      <c r="I12" s="166"/>
      <c r="J12" s="166"/>
      <c r="K12" s="166"/>
      <c r="L12" s="166"/>
      <c r="M12" s="166"/>
      <c r="N12" s="166"/>
      <c r="O12" s="166"/>
      <c r="P12" s="166"/>
      <c r="Q12" s="166"/>
      <c r="U12" s="165" t="s">
        <v>304</v>
      </c>
      <c r="V12" s="166">
        <f t="shared" si="0"/>
        <v>0</v>
      </c>
      <c r="W12" s="166">
        <f t="shared" si="1"/>
        <v>0.183314830562644</v>
      </c>
      <c r="X12" s="166"/>
      <c r="Y12" s="166"/>
      <c r="Z12" s="166"/>
      <c r="AA12" s="166"/>
      <c r="AB12" s="166"/>
      <c r="AC12" s="166"/>
    </row>
    <row r="13" spans="1:29" ht="14">
      <c r="A13" s="165" t="s">
        <v>293</v>
      </c>
      <c r="B13" s="166">
        <v>-0.11275605886935</v>
      </c>
      <c r="C13" s="166">
        <v>0.0625966302876332</v>
      </c>
      <c r="D13" s="166">
        <v>-0.128333651959112</v>
      </c>
      <c r="E13" s="166">
        <v>0.07568910576164</v>
      </c>
      <c r="F13" s="166"/>
      <c r="G13" s="166"/>
      <c r="H13" s="166"/>
      <c r="I13" s="166"/>
      <c r="J13" s="166"/>
      <c r="K13" s="166"/>
      <c r="L13" s="166"/>
      <c r="M13" s="166"/>
      <c r="N13" s="166"/>
      <c r="O13" s="166"/>
      <c r="P13" s="166"/>
      <c r="Q13" s="166"/>
      <c r="U13" s="165" t="s">
        <v>293</v>
      </c>
      <c r="V13" s="166">
        <f t="shared" si="0"/>
        <v>-0.11275605886935</v>
      </c>
      <c r="W13" s="166">
        <f t="shared" si="1"/>
        <v>-0.128333651959112</v>
      </c>
      <c r="X13" s="166"/>
      <c r="Y13" s="166"/>
      <c r="Z13" s="166"/>
      <c r="AA13" s="166"/>
      <c r="AB13" s="166"/>
      <c r="AC13" s="166"/>
    </row>
    <row r="14" spans="1:29" ht="14">
      <c r="A14" s="165" t="s">
        <v>305</v>
      </c>
      <c r="B14" s="166">
        <v>0.0502750692720527</v>
      </c>
      <c r="C14" s="166">
        <v>0.0294819654773216</v>
      </c>
      <c r="D14" s="166">
        <v>0.0578677742477915</v>
      </c>
      <c r="E14" s="166">
        <v>0.0284576960528775</v>
      </c>
      <c r="F14" s="166"/>
      <c r="G14" s="166"/>
      <c r="H14" s="166"/>
      <c r="I14" s="166"/>
      <c r="J14" s="166"/>
      <c r="K14" s="166"/>
      <c r="L14" s="166"/>
      <c r="M14" s="166"/>
      <c r="N14" s="166"/>
      <c r="O14" s="166"/>
      <c r="P14" s="166"/>
      <c r="Q14" s="166"/>
      <c r="U14" s="165" t="s">
        <v>305</v>
      </c>
      <c r="V14" s="166">
        <f t="shared" si="0"/>
        <v>0.0502750692720527</v>
      </c>
      <c r="W14" s="166">
        <f t="shared" si="1"/>
        <v>0.0578677742477915</v>
      </c>
      <c r="X14" s="166"/>
      <c r="Y14" s="166"/>
      <c r="Z14" s="166"/>
      <c r="AA14" s="166"/>
      <c r="AB14" s="166"/>
      <c r="AC14" s="166"/>
    </row>
    <row r="15" spans="1:29" ht="14">
      <c r="A15" s="165" t="s">
        <v>306</v>
      </c>
      <c r="B15" s="166"/>
      <c r="C15" s="166"/>
      <c r="D15" s="166"/>
      <c r="E15" s="166"/>
      <c r="F15" s="166"/>
      <c r="G15" s="166"/>
      <c r="H15" s="166"/>
      <c r="I15" s="166"/>
      <c r="J15" s="166"/>
      <c r="K15" s="166"/>
      <c r="L15" s="166"/>
      <c r="M15" s="166"/>
      <c r="N15" s="166"/>
      <c r="O15" s="166"/>
      <c r="P15" s="166"/>
      <c r="Q15" s="166"/>
      <c r="U15" s="165" t="s">
        <v>306</v>
      </c>
      <c r="V15" s="166">
        <f t="shared" si="0"/>
        <v>0</v>
      </c>
      <c r="W15" s="166">
        <f t="shared" si="1"/>
        <v>0</v>
      </c>
      <c r="X15" s="166"/>
      <c r="Y15" s="166"/>
      <c r="Z15" s="166"/>
      <c r="AA15" s="166"/>
      <c r="AB15" s="166"/>
      <c r="AC15" s="166"/>
    </row>
    <row r="16" spans="1:29" ht="14">
      <c r="A16" s="165" t="s">
        <v>307</v>
      </c>
      <c r="B16" s="166">
        <v>0.519526014351833</v>
      </c>
      <c r="C16" s="166">
        <v>0.194789475025588</v>
      </c>
      <c r="D16" s="166">
        <v>0.527996922831045</v>
      </c>
      <c r="E16" s="166">
        <v>0.195102647573729</v>
      </c>
      <c r="F16" s="166"/>
      <c r="G16" s="166"/>
      <c r="H16" s="166"/>
      <c r="I16" s="166"/>
      <c r="J16" s="166"/>
      <c r="K16" s="166"/>
      <c r="L16" s="166"/>
      <c r="M16" s="166"/>
      <c r="N16" s="166"/>
      <c r="O16" s="166"/>
      <c r="P16" s="166"/>
      <c r="Q16" s="166"/>
      <c r="U16" s="165" t="s">
        <v>307</v>
      </c>
      <c r="V16" s="166">
        <f t="shared" si="0"/>
        <v>0.519526014351833</v>
      </c>
      <c r="W16" s="166">
        <f t="shared" si="1"/>
        <v>0.527996922831045</v>
      </c>
      <c r="X16" s="166"/>
      <c r="Y16" s="166"/>
      <c r="Z16" s="166"/>
      <c r="AA16" s="166"/>
      <c r="AB16" s="166"/>
      <c r="AC16" s="166"/>
    </row>
    <row r="17" spans="1:29" ht="14">
      <c r="A17" s="165" t="s">
        <v>308</v>
      </c>
      <c r="B17" s="166"/>
      <c r="C17" s="166"/>
      <c r="D17" s="166"/>
      <c r="E17" s="166"/>
      <c r="F17" s="166"/>
      <c r="G17" s="166"/>
      <c r="H17" s="166"/>
      <c r="I17" s="166"/>
      <c r="J17" s="166"/>
      <c r="K17" s="166"/>
      <c r="L17" s="166"/>
      <c r="M17" s="166"/>
      <c r="N17" s="166"/>
      <c r="O17" s="166"/>
      <c r="P17" s="166"/>
      <c r="Q17" s="166"/>
      <c r="U17" s="165" t="s">
        <v>308</v>
      </c>
      <c r="V17" s="166">
        <f t="shared" si="0"/>
        <v>0</v>
      </c>
      <c r="W17" s="166">
        <f t="shared" si="1"/>
        <v>0</v>
      </c>
      <c r="X17" s="166"/>
      <c r="Y17" s="166"/>
      <c r="Z17" s="166"/>
      <c r="AA17" s="166"/>
      <c r="AB17" s="166"/>
      <c r="AC17" s="166"/>
    </row>
    <row r="18" spans="1:29" ht="14">
      <c r="A18" s="165" t="s">
        <v>317</v>
      </c>
      <c r="B18" s="166"/>
      <c r="C18" s="166"/>
      <c r="D18" s="166"/>
      <c r="E18" s="166"/>
      <c r="F18" s="166"/>
      <c r="G18" s="166"/>
      <c r="H18" s="166"/>
      <c r="I18" s="166"/>
      <c r="J18" s="166"/>
      <c r="K18" s="166"/>
      <c r="L18" s="166"/>
      <c r="M18" s="166"/>
      <c r="N18" s="166"/>
      <c r="O18" s="166"/>
      <c r="P18" s="166"/>
      <c r="Q18" s="166"/>
      <c r="U18" s="165" t="s">
        <v>317</v>
      </c>
      <c r="V18" s="166">
        <f t="shared" si="0"/>
        <v>0</v>
      </c>
      <c r="W18" s="166">
        <f t="shared" si="1"/>
        <v>0</v>
      </c>
      <c r="X18" s="166"/>
      <c r="Y18" s="166"/>
      <c r="Z18" s="166"/>
      <c r="AA18" s="166"/>
      <c r="AB18" s="166"/>
      <c r="AC18" s="166"/>
    </row>
    <row r="19" spans="1:29" ht="14">
      <c r="A19" s="165" t="s">
        <v>318</v>
      </c>
      <c r="B19" s="166"/>
      <c r="C19" s="166"/>
      <c r="D19" s="166"/>
      <c r="E19" s="166"/>
      <c r="F19" s="166"/>
      <c r="G19" s="166"/>
      <c r="H19" s="166"/>
      <c r="I19" s="166"/>
      <c r="J19" s="166"/>
      <c r="K19" s="166"/>
      <c r="L19" s="166"/>
      <c r="M19" s="166"/>
      <c r="N19" s="166"/>
      <c r="O19" s="166"/>
      <c r="P19" s="166"/>
      <c r="Q19" s="166"/>
      <c r="U19" s="165" t="s">
        <v>318</v>
      </c>
      <c r="V19" s="166">
        <f t="shared" si="0"/>
        <v>0</v>
      </c>
      <c r="W19" s="166">
        <f t="shared" si="1"/>
        <v>0</v>
      </c>
      <c r="X19" s="166"/>
      <c r="Y19" s="166"/>
      <c r="Z19" s="166"/>
      <c r="AA19" s="166"/>
      <c r="AB19" s="166"/>
      <c r="AC19" s="166"/>
    </row>
    <row r="20" spans="1:29" ht="14">
      <c r="A20" s="165" t="s">
        <v>319</v>
      </c>
      <c r="B20" s="166"/>
      <c r="C20" s="166"/>
      <c r="D20" s="166"/>
      <c r="E20" s="166"/>
      <c r="F20" s="166"/>
      <c r="G20" s="166"/>
      <c r="H20" s="166"/>
      <c r="I20" s="166"/>
      <c r="J20" s="166"/>
      <c r="K20" s="166"/>
      <c r="L20" s="166"/>
      <c r="M20" s="166"/>
      <c r="N20" s="166"/>
      <c r="O20" s="166"/>
      <c r="P20" s="166"/>
      <c r="Q20" s="166"/>
      <c r="U20" s="165" t="s">
        <v>319</v>
      </c>
      <c r="V20" s="166">
        <f t="shared" si="0"/>
        <v>0</v>
      </c>
      <c r="W20" s="166">
        <f t="shared" si="1"/>
        <v>0</v>
      </c>
      <c r="X20" s="166"/>
      <c r="Y20" s="166"/>
      <c r="Z20" s="166"/>
      <c r="AA20" s="166"/>
      <c r="AB20" s="166"/>
      <c r="AC20" s="166"/>
    </row>
    <row r="21" spans="1:29" ht="14">
      <c r="A21" s="165" t="s">
        <v>316</v>
      </c>
      <c r="B21" s="166"/>
      <c r="C21" s="166"/>
      <c r="D21" s="166"/>
      <c r="E21" s="166"/>
      <c r="F21" s="166"/>
      <c r="G21" s="166"/>
      <c r="H21" s="166"/>
      <c r="I21" s="166"/>
      <c r="J21" s="166"/>
      <c r="K21" s="166"/>
      <c r="L21" s="166"/>
      <c r="M21" s="166"/>
      <c r="N21" s="166"/>
      <c r="O21" s="166"/>
      <c r="P21" s="166"/>
      <c r="Q21" s="166"/>
      <c r="U21" s="165" t="s">
        <v>316</v>
      </c>
      <c r="V21" s="166">
        <f t="shared" si="0"/>
        <v>0</v>
      </c>
      <c r="W21" s="166">
        <f t="shared" si="1"/>
        <v>0</v>
      </c>
      <c r="X21" s="166"/>
      <c r="Y21" s="166"/>
      <c r="Z21" s="166"/>
      <c r="AA21" s="166"/>
      <c r="AB21" s="166"/>
      <c r="AC21" s="166"/>
    </row>
    <row r="22" spans="1:29" ht="14">
      <c r="A22" s="165" t="s">
        <v>329</v>
      </c>
      <c r="B22" s="166"/>
      <c r="C22" s="166"/>
      <c r="D22" s="166"/>
      <c r="E22" s="166"/>
      <c r="F22" s="166"/>
      <c r="G22" s="166"/>
      <c r="H22" s="166"/>
      <c r="I22" s="166"/>
      <c r="J22" s="166"/>
      <c r="K22" s="166"/>
      <c r="L22" s="166"/>
      <c r="M22" s="166"/>
      <c r="N22" s="166"/>
      <c r="O22" s="166"/>
      <c r="P22" s="166"/>
      <c r="Q22" s="166"/>
      <c r="U22" s="165" t="s">
        <v>329</v>
      </c>
      <c r="V22" s="166">
        <f t="shared" si="0"/>
        <v>0</v>
      </c>
      <c r="W22" s="166">
        <f t="shared" si="1"/>
        <v>0</v>
      </c>
      <c r="X22" s="166"/>
      <c r="Y22" s="166"/>
      <c r="Z22" s="166"/>
      <c r="AA22" s="166"/>
      <c r="AB22" s="166"/>
      <c r="AC22" s="166"/>
    </row>
    <row r="23" spans="1:29" ht="14">
      <c r="A23" s="165" t="s">
        <v>322</v>
      </c>
      <c r="B23" s="166"/>
      <c r="C23" s="166"/>
      <c r="D23" s="166"/>
      <c r="E23" s="166"/>
      <c r="F23" s="166"/>
      <c r="G23" s="166"/>
      <c r="H23" s="166"/>
      <c r="I23" s="166"/>
      <c r="J23" s="166"/>
      <c r="K23" s="166"/>
      <c r="L23" s="166"/>
      <c r="M23" s="166"/>
      <c r="N23" s="166"/>
      <c r="O23" s="166"/>
      <c r="P23" s="166"/>
      <c r="Q23" s="166"/>
      <c r="U23" s="165" t="s">
        <v>322</v>
      </c>
      <c r="V23" s="166">
        <f t="shared" si="0"/>
        <v>0</v>
      </c>
      <c r="W23" s="166">
        <f t="shared" si="1"/>
        <v>0</v>
      </c>
      <c r="X23" s="166"/>
      <c r="Y23" s="166"/>
      <c r="Z23" s="166"/>
      <c r="AA23" s="166"/>
      <c r="AB23" s="166"/>
      <c r="AC23" s="166"/>
    </row>
    <row r="24" spans="1:29" ht="14">
      <c r="A24" s="165" t="s">
        <v>323</v>
      </c>
      <c r="B24" s="166"/>
      <c r="C24" s="166"/>
      <c r="D24" s="166"/>
      <c r="E24" s="166"/>
      <c r="F24" s="166"/>
      <c r="G24" s="166"/>
      <c r="H24" s="166"/>
      <c r="I24" s="166"/>
      <c r="J24" s="166"/>
      <c r="K24" s="166"/>
      <c r="L24" s="166"/>
      <c r="M24" s="166"/>
      <c r="N24" s="166"/>
      <c r="O24" s="166"/>
      <c r="P24" s="166"/>
      <c r="Q24" s="166"/>
      <c r="U24" s="165" t="s">
        <v>323</v>
      </c>
      <c r="V24" s="166">
        <f t="shared" si="0"/>
        <v>0</v>
      </c>
      <c r="W24" s="166">
        <f t="shared" si="1"/>
        <v>0</v>
      </c>
      <c r="X24" s="166"/>
      <c r="Y24" s="166"/>
      <c r="Z24" s="166"/>
      <c r="AA24" s="166"/>
      <c r="AB24" s="166"/>
      <c r="AC24" s="166"/>
    </row>
    <row r="25" spans="1:29" ht="14">
      <c r="A25" s="165" t="s">
        <v>324</v>
      </c>
      <c r="B25" s="166">
        <v>-0.0916165467477548</v>
      </c>
      <c r="C25" s="166">
        <v>0.0463959761587937</v>
      </c>
      <c r="D25" s="166">
        <v>-0.0860854495216255</v>
      </c>
      <c r="E25" s="166">
        <v>0.0458803832775915</v>
      </c>
      <c r="F25" s="166"/>
      <c r="G25" s="166"/>
      <c r="H25" s="166"/>
      <c r="I25" s="166"/>
      <c r="J25" s="166"/>
      <c r="K25" s="166"/>
      <c r="L25" s="166"/>
      <c r="M25" s="166"/>
      <c r="N25" s="166"/>
      <c r="O25" s="166"/>
      <c r="P25" s="166"/>
      <c r="Q25" s="166"/>
      <c r="U25" s="165" t="s">
        <v>324</v>
      </c>
      <c r="V25" s="166">
        <f t="shared" si="0"/>
        <v>-0.0916165467477548</v>
      </c>
      <c r="W25" s="166">
        <f t="shared" si="1"/>
        <v>-0.0860854495216255</v>
      </c>
      <c r="X25" s="166"/>
      <c r="Y25" s="166"/>
      <c r="Z25" s="166"/>
      <c r="AA25" s="166"/>
      <c r="AB25" s="166"/>
      <c r="AC25" s="166"/>
    </row>
    <row r="26" spans="1:29" ht="14">
      <c r="A26" s="165" t="s">
        <v>313</v>
      </c>
      <c r="B26" s="166">
        <v>0.536467265142122</v>
      </c>
      <c r="C26" s="166">
        <v>0.24068075284594</v>
      </c>
      <c r="D26" s="166">
        <v>0.532545873550771</v>
      </c>
      <c r="E26" s="166">
        <v>0.242389009356862</v>
      </c>
      <c r="F26" s="166"/>
      <c r="G26" s="166"/>
      <c r="H26" s="166"/>
      <c r="I26" s="166"/>
      <c r="J26" s="166"/>
      <c r="K26" s="166"/>
      <c r="L26" s="166"/>
      <c r="M26" s="166"/>
      <c r="N26" s="166"/>
      <c r="O26" s="166"/>
      <c r="P26" s="166"/>
      <c r="Q26" s="166"/>
      <c r="U26" s="165" t="s">
        <v>313</v>
      </c>
      <c r="V26" s="166">
        <f t="shared" si="0"/>
        <v>0.536467265142122</v>
      </c>
      <c r="W26" s="166">
        <f t="shared" si="1"/>
        <v>0.532545873550771</v>
      </c>
      <c r="X26" s="166"/>
      <c r="Y26" s="166"/>
      <c r="Z26" s="166"/>
      <c r="AA26" s="166"/>
      <c r="AB26" s="166"/>
      <c r="AC26" s="166"/>
    </row>
    <row r="27" spans="1:29" ht="14">
      <c r="A27" s="165" t="s">
        <v>312</v>
      </c>
      <c r="B27" s="166">
        <v>-0.0901515132526589</v>
      </c>
      <c r="C27" s="166">
        <v>0.0341419959917039</v>
      </c>
      <c r="D27" s="166">
        <v>-0.0923713965170177</v>
      </c>
      <c r="E27" s="166">
        <v>0.0335681556633389</v>
      </c>
      <c r="F27" s="166"/>
      <c r="G27" s="166"/>
      <c r="H27" s="166"/>
      <c r="I27" s="166"/>
      <c r="J27" s="166"/>
      <c r="K27" s="166"/>
      <c r="L27" s="166"/>
      <c r="M27" s="166"/>
      <c r="N27" s="166"/>
      <c r="O27" s="166"/>
      <c r="P27" s="166"/>
      <c r="Q27" s="166"/>
      <c r="U27" s="165" t="s">
        <v>312</v>
      </c>
      <c r="V27" s="166">
        <f t="shared" si="0"/>
        <v>-0.0901515132526589</v>
      </c>
      <c r="W27" s="166">
        <f t="shared" si="1"/>
        <v>-0.0923713965170177</v>
      </c>
      <c r="X27" s="166"/>
      <c r="Y27" s="166"/>
      <c r="Z27" s="166"/>
      <c r="AA27" s="166"/>
      <c r="AB27" s="166"/>
      <c r="AC27" s="166"/>
    </row>
    <row r="28" spans="1:29" ht="14">
      <c r="A28" s="165" t="s">
        <v>314</v>
      </c>
      <c r="B28" s="166">
        <v>0.305057404176961</v>
      </c>
      <c r="C28" s="166">
        <v>0.133613067776244</v>
      </c>
      <c r="D28" s="166">
        <v>0.276465399261892</v>
      </c>
      <c r="E28" s="166">
        <v>0.136275158502413</v>
      </c>
      <c r="F28" s="166"/>
      <c r="G28" s="166"/>
      <c r="H28" s="166"/>
      <c r="I28" s="166"/>
      <c r="J28" s="166"/>
      <c r="K28" s="166"/>
      <c r="L28" s="166"/>
      <c r="M28" s="166"/>
      <c r="N28" s="166"/>
      <c r="O28" s="166"/>
      <c r="P28" s="166"/>
      <c r="Q28" s="166"/>
      <c r="U28" s="165" t="s">
        <v>314</v>
      </c>
      <c r="V28" s="166">
        <f t="shared" si="0"/>
        <v>0.305057404176961</v>
      </c>
      <c r="W28" s="166">
        <f t="shared" si="1"/>
        <v>0.276465399261892</v>
      </c>
      <c r="X28" s="166"/>
      <c r="Y28" s="166"/>
      <c r="Z28" s="166"/>
      <c r="AA28" s="166"/>
      <c r="AB28" s="166"/>
      <c r="AC28" s="166"/>
    </row>
    <row r="29" spans="1:29" ht="14">
      <c r="A29" s="165" t="s">
        <v>315</v>
      </c>
      <c r="B29" s="166"/>
      <c r="C29" s="166"/>
      <c r="D29" s="166"/>
      <c r="E29" s="166"/>
      <c r="F29" s="166"/>
      <c r="G29" s="166"/>
      <c r="H29" s="166"/>
      <c r="I29" s="166"/>
      <c r="J29" s="166"/>
      <c r="K29" s="166"/>
      <c r="L29" s="166"/>
      <c r="M29" s="166"/>
      <c r="N29" s="166"/>
      <c r="O29" s="166"/>
      <c r="P29" s="166"/>
      <c r="Q29" s="166"/>
      <c r="U29" s="165" t="s">
        <v>315</v>
      </c>
      <c r="V29" s="166">
        <f t="shared" si="0"/>
        <v>0</v>
      </c>
      <c r="W29" s="166">
        <f t="shared" si="1"/>
        <v>0</v>
      </c>
      <c r="X29" s="166"/>
      <c r="Y29" s="166"/>
      <c r="Z29" s="166"/>
      <c r="AA29" s="166"/>
      <c r="AB29" s="166"/>
      <c r="AC29" s="166"/>
    </row>
    <row r="30" spans="1:29" ht="14">
      <c r="A30" s="165" t="s">
        <v>320</v>
      </c>
      <c r="B30" s="166"/>
      <c r="C30" s="166"/>
      <c r="D30" s="166"/>
      <c r="E30" s="166"/>
      <c r="F30" s="166"/>
      <c r="G30" s="166"/>
      <c r="H30" s="166"/>
      <c r="I30" s="166"/>
      <c r="J30" s="166"/>
      <c r="K30" s="166"/>
      <c r="L30" s="166"/>
      <c r="M30" s="166"/>
      <c r="N30" s="166"/>
      <c r="O30" s="166"/>
      <c r="P30" s="166"/>
      <c r="Q30" s="166"/>
      <c r="U30" s="165" t="s">
        <v>320</v>
      </c>
      <c r="V30" s="166">
        <f t="shared" si="0"/>
        <v>0</v>
      </c>
      <c r="W30" s="166">
        <f t="shared" si="1"/>
        <v>0</v>
      </c>
      <c r="X30" s="166"/>
      <c r="Y30" s="166"/>
      <c r="Z30" s="166"/>
      <c r="AA30" s="166"/>
      <c r="AB30" s="166"/>
      <c r="AC30" s="166"/>
    </row>
    <row r="31" spans="1:29" ht="14">
      <c r="A31" s="165" t="s">
        <v>321</v>
      </c>
      <c r="B31" s="166"/>
      <c r="C31" s="166"/>
      <c r="D31" s="166"/>
      <c r="E31" s="166"/>
      <c r="F31" s="166"/>
      <c r="G31" s="166"/>
      <c r="H31" s="166"/>
      <c r="I31" s="166"/>
      <c r="J31" s="166"/>
      <c r="K31" s="166"/>
      <c r="L31" s="166"/>
      <c r="M31" s="166"/>
      <c r="N31" s="166"/>
      <c r="O31" s="166"/>
      <c r="P31" s="166"/>
      <c r="Q31" s="166"/>
      <c r="U31" s="165" t="s">
        <v>321</v>
      </c>
      <c r="V31" s="166">
        <f t="shared" si="0"/>
        <v>0</v>
      </c>
      <c r="W31" s="166">
        <f t="shared" si="1"/>
        <v>0</v>
      </c>
      <c r="X31" s="166"/>
      <c r="Y31" s="166"/>
      <c r="Z31" s="166"/>
      <c r="AA31" s="166"/>
      <c r="AB31" s="166"/>
      <c r="AC31" s="166"/>
    </row>
    <row r="32" spans="1:29" ht="14">
      <c r="A32" s="165" t="s">
        <v>311</v>
      </c>
      <c r="B32" s="166">
        <v>-0.897100688913877</v>
      </c>
      <c r="C32" s="166">
        <v>0.463898850428534</v>
      </c>
      <c r="D32" s="166">
        <v>-0.920448893413669</v>
      </c>
      <c r="E32" s="166">
        <v>0.460361059261877</v>
      </c>
      <c r="F32" s="166"/>
      <c r="G32" s="166"/>
      <c r="H32" s="166"/>
      <c r="I32" s="166"/>
      <c r="J32" s="166"/>
      <c r="K32" s="166"/>
      <c r="L32" s="166"/>
      <c r="M32" s="166"/>
      <c r="N32" s="166"/>
      <c r="O32" s="166"/>
      <c r="P32" s="166"/>
      <c r="Q32" s="166"/>
      <c r="U32" s="165" t="s">
        <v>311</v>
      </c>
      <c r="V32" s="166">
        <f t="shared" si="0"/>
        <v>-0.897100688913877</v>
      </c>
      <c r="W32" s="166">
        <f t="shared" si="1"/>
        <v>-0.920448893413669</v>
      </c>
      <c r="X32" s="166"/>
      <c r="Y32" s="166"/>
      <c r="Z32" s="166"/>
      <c r="AA32" s="166"/>
      <c r="AB32" s="166"/>
      <c r="AC32" s="166"/>
    </row>
    <row r="33" spans="1:29" ht="14">
      <c r="A33" s="165" t="s">
        <v>340</v>
      </c>
      <c r="B33" s="166"/>
      <c r="C33" s="166"/>
      <c r="D33" s="166"/>
      <c r="E33" s="166"/>
      <c r="F33" s="166"/>
      <c r="G33" s="166"/>
      <c r="H33" s="166"/>
      <c r="I33" s="166"/>
      <c r="J33" s="166"/>
      <c r="K33" s="166"/>
      <c r="L33" s="166"/>
      <c r="M33" s="166"/>
      <c r="N33" s="166"/>
      <c r="O33" s="166"/>
      <c r="P33" s="166"/>
      <c r="Q33" s="166"/>
      <c r="U33" s="165" t="s">
        <v>340</v>
      </c>
      <c r="V33" s="166">
        <f t="shared" si="0"/>
        <v>0</v>
      </c>
      <c r="W33" s="166">
        <f t="shared" si="1"/>
        <v>0</v>
      </c>
      <c r="X33" s="166"/>
      <c r="Y33" s="166"/>
      <c r="Z33" s="166"/>
      <c r="AA33" s="166"/>
      <c r="AB33" s="166"/>
      <c r="AC33" s="166"/>
    </row>
    <row r="34" spans="1:29" ht="14">
      <c r="A34" s="165" t="s">
        <v>292</v>
      </c>
      <c r="B34" s="166"/>
      <c r="C34" s="166"/>
      <c r="D34" s="166"/>
      <c r="E34" s="166"/>
      <c r="F34" s="166"/>
      <c r="G34" s="166"/>
      <c r="H34" s="166"/>
      <c r="I34" s="166"/>
      <c r="J34" s="166"/>
      <c r="K34" s="166"/>
      <c r="L34" s="166"/>
      <c r="M34" s="166"/>
      <c r="N34" s="166"/>
      <c r="O34" s="166"/>
      <c r="P34" s="166"/>
      <c r="Q34" s="166"/>
      <c r="U34" s="165" t="s">
        <v>292</v>
      </c>
      <c r="V34" s="166">
        <f t="shared" si="0"/>
        <v>0</v>
      </c>
      <c r="W34" s="166">
        <f t="shared" si="1"/>
        <v>0</v>
      </c>
      <c r="X34" s="166"/>
      <c r="Y34" s="166"/>
      <c r="Z34" s="166"/>
      <c r="AA34" s="166"/>
      <c r="AB34" s="166"/>
      <c r="AC34" s="166"/>
    </row>
    <row r="35" spans="1:29" ht="14">
      <c r="A35" s="165" t="s">
        <v>263</v>
      </c>
      <c r="B35" s="166"/>
      <c r="C35" s="166"/>
      <c r="D35" s="166"/>
      <c r="E35" s="166"/>
      <c r="F35" s="166"/>
      <c r="G35" s="166"/>
      <c r="H35" s="166"/>
      <c r="I35" s="166"/>
      <c r="J35" s="166"/>
      <c r="K35" s="166"/>
      <c r="L35" s="166"/>
      <c r="M35" s="166"/>
      <c r="N35" s="166"/>
      <c r="O35" s="166"/>
      <c r="P35" s="166"/>
      <c r="Q35" s="166"/>
      <c r="U35" s="165" t="s">
        <v>263</v>
      </c>
      <c r="V35" s="166">
        <f t="shared" si="0"/>
        <v>0</v>
      </c>
      <c r="W35" s="166">
        <f t="shared" si="1"/>
        <v>0</v>
      </c>
      <c r="X35" s="166"/>
      <c r="Y35" s="166"/>
      <c r="Z35" s="166"/>
      <c r="AA35" s="166"/>
      <c r="AB35" s="166"/>
      <c r="AC35" s="166"/>
    </row>
    <row r="36" spans="1:29" ht="14">
      <c r="A36" s="165" t="s">
        <v>267</v>
      </c>
      <c r="B36" s="166">
        <v>3.41196064537885</v>
      </c>
      <c r="C36" s="166">
        <v>0.794034966312198</v>
      </c>
      <c r="D36" s="166">
        <v>3.58834023358964</v>
      </c>
      <c r="E36" s="166">
        <v>0.80154654730931</v>
      </c>
      <c r="F36" s="166"/>
      <c r="G36" s="166"/>
      <c r="H36" s="166"/>
      <c r="I36" s="166"/>
      <c r="J36" s="166"/>
      <c r="K36" s="166"/>
      <c r="L36" s="166"/>
      <c r="M36" s="166"/>
      <c r="N36" s="166"/>
      <c r="O36" s="166"/>
      <c r="P36" s="166"/>
      <c r="Q36" s="166"/>
      <c r="U36" s="165" t="s">
        <v>267</v>
      </c>
      <c r="V36" s="166">
        <f t="shared" si="0"/>
        <v>3.41196064537885</v>
      </c>
      <c r="W36" s="166">
        <f t="shared" si="1"/>
        <v>3.58834023358964</v>
      </c>
      <c r="X36" s="166"/>
      <c r="Y36" s="166"/>
      <c r="Z36" s="166"/>
      <c r="AA36" s="166"/>
      <c r="AB36" s="166"/>
      <c r="AC36" s="166"/>
    </row>
    <row r="37" spans="1:29" ht="14">
      <c r="A37" s="165" t="s">
        <v>271</v>
      </c>
      <c r="B37" s="166">
        <v>0.219736065951431</v>
      </c>
      <c r="C37" s="166">
        <v>0.101573982997949</v>
      </c>
      <c r="D37" s="166">
        <v>0.206907199169899</v>
      </c>
      <c r="E37" s="166">
        <v>0.101365459448847</v>
      </c>
      <c r="F37" s="166"/>
      <c r="G37" s="166"/>
      <c r="H37" s="166"/>
      <c r="I37" s="166"/>
      <c r="J37" s="166"/>
      <c r="K37" s="166"/>
      <c r="L37" s="166"/>
      <c r="M37" s="166"/>
      <c r="N37" s="166"/>
      <c r="O37" s="166"/>
      <c r="P37" s="166"/>
      <c r="Q37" s="166"/>
      <c r="U37" s="165" t="s">
        <v>271</v>
      </c>
      <c r="V37" s="166">
        <f t="shared" si="0"/>
        <v>0.219736065951431</v>
      </c>
      <c r="W37" s="166">
        <f t="shared" si="1"/>
        <v>0.206907199169899</v>
      </c>
      <c r="X37" s="166"/>
      <c r="Y37" s="166"/>
      <c r="Z37" s="166"/>
      <c r="AA37" s="166"/>
      <c r="AB37" s="166"/>
      <c r="AC37" s="166"/>
    </row>
    <row r="38" spans="1:29" ht="14">
      <c r="A38" s="165" t="s">
        <v>291</v>
      </c>
      <c r="B38" s="166"/>
      <c r="C38" s="166"/>
      <c r="D38" s="166"/>
      <c r="E38" s="166"/>
      <c r="F38" s="166"/>
      <c r="G38" s="166"/>
      <c r="H38" s="166"/>
      <c r="I38" s="166"/>
      <c r="J38" s="166"/>
      <c r="K38" s="166"/>
      <c r="L38" s="166"/>
      <c r="M38" s="166"/>
      <c r="N38" s="166"/>
      <c r="O38" s="166"/>
      <c r="P38" s="166"/>
      <c r="Q38" s="166"/>
      <c r="U38" s="165" t="s">
        <v>291</v>
      </c>
      <c r="V38" s="166">
        <f t="shared" si="0"/>
        <v>0</v>
      </c>
      <c r="W38" s="166">
        <f t="shared" si="1"/>
        <v>0</v>
      </c>
      <c r="X38" s="166"/>
      <c r="Y38" s="166"/>
      <c r="Z38" s="166"/>
      <c r="AA38" s="166"/>
      <c r="AB38" s="166"/>
      <c r="AC38" s="166"/>
    </row>
    <row r="39" spans="1:29" ht="14">
      <c r="A39" s="165" t="s">
        <v>275</v>
      </c>
      <c r="B39" s="166"/>
      <c r="C39" s="166"/>
      <c r="D39" s="166"/>
      <c r="E39" s="166"/>
      <c r="F39" s="166"/>
      <c r="G39" s="166"/>
      <c r="H39" s="166"/>
      <c r="I39" s="166"/>
      <c r="J39" s="166"/>
      <c r="K39" s="166"/>
      <c r="L39" s="166"/>
      <c r="M39" s="166"/>
      <c r="N39" s="166"/>
      <c r="O39" s="166"/>
      <c r="P39" s="166"/>
      <c r="Q39" s="166"/>
      <c r="U39" s="165" t="s">
        <v>275</v>
      </c>
      <c r="V39" s="166">
        <f t="shared" si="0"/>
        <v>0</v>
      </c>
      <c r="W39" s="166">
        <f t="shared" si="1"/>
        <v>0</v>
      </c>
      <c r="X39" s="166"/>
      <c r="Y39" s="166"/>
      <c r="Z39" s="166"/>
      <c r="AA39" s="166"/>
      <c r="AB39" s="166"/>
      <c r="AC39" s="166"/>
    </row>
    <row r="40" spans="1:29" ht="14">
      <c r="A40" s="165" t="s">
        <v>279</v>
      </c>
      <c r="B40" s="166"/>
      <c r="C40" s="166"/>
      <c r="D40" s="166"/>
      <c r="E40" s="166"/>
      <c r="F40" s="166"/>
      <c r="G40" s="166"/>
      <c r="H40" s="166"/>
      <c r="I40" s="166"/>
      <c r="J40" s="166"/>
      <c r="K40" s="166"/>
      <c r="L40" s="166"/>
      <c r="M40" s="166"/>
      <c r="N40" s="166"/>
      <c r="O40" s="166"/>
      <c r="P40" s="166"/>
      <c r="Q40" s="166"/>
      <c r="U40" s="165" t="s">
        <v>279</v>
      </c>
      <c r="V40" s="166">
        <f t="shared" si="0"/>
        <v>0</v>
      </c>
      <c r="W40" s="166">
        <f t="shared" si="1"/>
        <v>0</v>
      </c>
      <c r="X40" s="166"/>
      <c r="Y40" s="166"/>
      <c r="Z40" s="166"/>
      <c r="AA40" s="166"/>
      <c r="AB40" s="166"/>
      <c r="AC40" s="166"/>
    </row>
    <row r="41" spans="1:29" ht="14">
      <c r="A41" s="165" t="s">
        <v>282</v>
      </c>
      <c r="B41" s="166"/>
      <c r="C41" s="166"/>
      <c r="D41" s="166"/>
      <c r="E41" s="166"/>
      <c r="F41" s="166"/>
      <c r="G41" s="166"/>
      <c r="H41" s="166"/>
      <c r="I41" s="166"/>
      <c r="J41" s="166"/>
      <c r="K41" s="166"/>
      <c r="L41" s="166"/>
      <c r="M41" s="166"/>
      <c r="N41" s="166"/>
      <c r="O41" s="166"/>
      <c r="P41" s="166"/>
      <c r="Q41" s="166"/>
      <c r="U41" s="165" t="s">
        <v>282</v>
      </c>
      <c r="V41" s="166">
        <f t="shared" si="0"/>
        <v>0</v>
      </c>
      <c r="W41" s="166">
        <f t="shared" si="1"/>
        <v>0</v>
      </c>
      <c r="X41" s="166"/>
      <c r="Y41" s="166"/>
      <c r="Z41" s="166"/>
      <c r="AA41" s="166"/>
      <c r="AB41" s="166"/>
      <c r="AC41" s="166"/>
    </row>
    <row r="42" spans="1:29" ht="14">
      <c r="A42" s="165" t="s">
        <v>285</v>
      </c>
      <c r="B42" s="166"/>
      <c r="C42" s="166"/>
      <c r="D42" s="166"/>
      <c r="E42" s="166"/>
      <c r="F42" s="166"/>
      <c r="G42" s="166"/>
      <c r="H42" s="166"/>
      <c r="I42" s="166"/>
      <c r="J42" s="166"/>
      <c r="K42" s="166"/>
      <c r="L42" s="166"/>
      <c r="M42" s="166"/>
      <c r="N42" s="166"/>
      <c r="O42" s="166"/>
      <c r="P42" s="166"/>
      <c r="Q42" s="166"/>
      <c r="U42" s="165" t="s">
        <v>285</v>
      </c>
      <c r="V42" s="166">
        <f t="shared" si="0"/>
        <v>0</v>
      </c>
      <c r="W42" s="166">
        <f t="shared" si="1"/>
        <v>0</v>
      </c>
      <c r="X42" s="166"/>
      <c r="Y42" s="166"/>
      <c r="Z42" s="166"/>
      <c r="AA42" s="166"/>
      <c r="AB42" s="166"/>
      <c r="AC42" s="166"/>
    </row>
    <row r="43" spans="1:29" ht="14">
      <c r="A43" s="165" t="s">
        <v>288</v>
      </c>
      <c r="B43" s="166">
        <v>-0.984934501947846</v>
      </c>
      <c r="C43" s="166">
        <v>0.414246552476702</v>
      </c>
      <c r="D43" s="166">
        <v>-1.10272847991896</v>
      </c>
      <c r="E43" s="166">
        <v>0.424200082283743</v>
      </c>
      <c r="F43" s="166"/>
      <c r="G43" s="166"/>
      <c r="H43" s="166"/>
      <c r="I43" s="166"/>
      <c r="J43" s="166"/>
      <c r="K43" s="166"/>
      <c r="L43" s="166"/>
      <c r="M43" s="166"/>
      <c r="N43" s="166"/>
      <c r="O43" s="166"/>
      <c r="P43" s="166"/>
      <c r="Q43" s="166"/>
      <c r="U43" s="165" t="s">
        <v>288</v>
      </c>
      <c r="V43" s="166">
        <f t="shared" si="0"/>
        <v>-0.984934501947846</v>
      </c>
      <c r="W43" s="166">
        <f t="shared" si="1"/>
        <v>-1.10272847991896</v>
      </c>
      <c r="X43" s="166"/>
      <c r="Y43" s="166"/>
      <c r="Z43" s="166"/>
      <c r="AA43" s="166"/>
      <c r="AB43" s="166"/>
      <c r="AC43" s="166"/>
    </row>
    <row r="44" spans="1:29" ht="14">
      <c r="A44" s="165" t="s">
        <v>289</v>
      </c>
      <c r="B44" s="166"/>
      <c r="C44" s="166"/>
      <c r="D44" s="166"/>
      <c r="E44" s="166"/>
      <c r="F44" s="166"/>
      <c r="G44" s="166"/>
      <c r="H44" s="166"/>
      <c r="I44" s="166"/>
      <c r="J44" s="166"/>
      <c r="K44" s="166"/>
      <c r="L44" s="166"/>
      <c r="M44" s="166"/>
      <c r="N44" s="166"/>
      <c r="O44" s="166"/>
      <c r="P44" s="166"/>
      <c r="Q44" s="166"/>
      <c r="U44" s="165" t="s">
        <v>289</v>
      </c>
      <c r="V44" s="166">
        <f t="shared" si="0"/>
        <v>0</v>
      </c>
      <c r="W44" s="166">
        <f t="shared" si="1"/>
        <v>0</v>
      </c>
      <c r="X44" s="166"/>
      <c r="Y44" s="166"/>
      <c r="Z44" s="166"/>
      <c r="AA44" s="166"/>
      <c r="AB44" s="166"/>
      <c r="AC44" s="166"/>
    </row>
    <row r="45" spans="1:29" ht="14">
      <c r="A45" s="165" t="s">
        <v>290</v>
      </c>
      <c r="B45" s="166"/>
      <c r="C45" s="166"/>
      <c r="D45" s="166"/>
      <c r="E45" s="166"/>
      <c r="F45" s="166"/>
      <c r="G45" s="166"/>
      <c r="H45" s="166"/>
      <c r="I45" s="166"/>
      <c r="J45" s="166"/>
      <c r="K45" s="166"/>
      <c r="L45" s="166"/>
      <c r="M45" s="166"/>
      <c r="N45" s="166"/>
      <c r="O45" s="166"/>
      <c r="P45" s="166"/>
      <c r="Q45" s="166"/>
      <c r="U45" s="165" t="s">
        <v>290</v>
      </c>
      <c r="V45" s="166">
        <f t="shared" si="0"/>
        <v>0</v>
      </c>
      <c r="W45" s="166">
        <f t="shared" si="1"/>
        <v>0</v>
      </c>
      <c r="X45" s="166"/>
      <c r="Y45" s="166"/>
      <c r="Z45" s="166"/>
      <c r="AA45" s="166"/>
      <c r="AB45" s="166"/>
      <c r="AC45" s="166"/>
    </row>
    <row r="46" spans="1:29" ht="14">
      <c r="A46" s="165" t="s">
        <v>352</v>
      </c>
      <c r="B46" s="166"/>
      <c r="C46" s="166"/>
      <c r="D46" s="166"/>
      <c r="E46" s="166"/>
      <c r="F46" s="166"/>
      <c r="G46" s="166"/>
      <c r="H46" s="166"/>
      <c r="I46" s="166"/>
      <c r="J46" s="166"/>
      <c r="K46" s="166"/>
      <c r="L46" s="166"/>
      <c r="M46" s="166"/>
      <c r="N46" s="166"/>
      <c r="O46" s="166"/>
      <c r="P46" s="166"/>
      <c r="Q46" s="166"/>
      <c r="U46" s="90" t="s">
        <v>353</v>
      </c>
      <c r="V46" s="27"/>
      <c r="W46" s="27"/>
      <c r="X46" s="187"/>
      <c r="Y46" s="187"/>
      <c r="Z46" s="187"/>
      <c r="AA46" s="187"/>
      <c r="AB46" s="187"/>
      <c r="AC46" s="187"/>
    </row>
    <row r="47" spans="1:29" ht="14">
      <c r="A47" s="165" t="s">
        <v>354</v>
      </c>
      <c r="B47" s="166"/>
      <c r="C47" s="166"/>
      <c r="D47" s="166"/>
      <c r="E47" s="166"/>
      <c r="F47" s="166"/>
      <c r="G47" s="166"/>
      <c r="H47" s="166"/>
      <c r="I47" s="166"/>
      <c r="J47" s="166"/>
      <c r="K47" s="166"/>
      <c r="L47" s="166"/>
      <c r="M47" s="166"/>
      <c r="N47" s="166"/>
      <c r="O47" s="166"/>
      <c r="P47" s="166"/>
      <c r="Q47" s="166"/>
      <c r="U47" s="27" t="s">
        <v>355</v>
      </c>
      <c r="V47" s="89">
        <f>B57</f>
        <v>0.726906401106178</v>
      </c>
      <c r="W47" s="89">
        <f>D57</f>
        <v>0.609369984526083</v>
      </c>
      <c r="X47" s="89"/>
      <c r="Y47" s="89"/>
      <c r="Z47" s="89"/>
      <c r="AA47" s="89"/>
      <c r="AB47" s="89"/>
      <c r="AC47" s="89"/>
    </row>
    <row r="48" spans="1:29" ht="14">
      <c r="A48" s="165" t="s">
        <v>356</v>
      </c>
      <c r="B48" s="166"/>
      <c r="C48" s="166"/>
      <c r="D48" s="166"/>
      <c r="E48" s="166"/>
      <c r="F48" s="166"/>
      <c r="G48" s="166"/>
      <c r="H48" s="166"/>
      <c r="I48" s="166"/>
      <c r="J48" s="166"/>
      <c r="K48" s="166"/>
      <c r="L48" s="166"/>
      <c r="M48" s="166"/>
      <c r="N48" s="166"/>
      <c r="O48" s="166"/>
      <c r="P48" s="166"/>
      <c r="Q48" s="166"/>
      <c r="U48" s="27" t="s">
        <v>352</v>
      </c>
      <c r="V48" s="89">
        <f>$V$47+B46</f>
        <v>0.726906401106178</v>
      </c>
      <c r="W48" s="89">
        <f>$W$47+D46</f>
        <v>0.609369984526083</v>
      </c>
      <c r="X48" s="89"/>
      <c r="Y48" s="89"/>
      <c r="Z48" s="89"/>
      <c r="AA48" s="89"/>
      <c r="AB48" s="89"/>
      <c r="AC48" s="89"/>
    </row>
    <row r="49" spans="1:29" ht="14">
      <c r="A49" s="165" t="s">
        <v>357</v>
      </c>
      <c r="B49" s="166"/>
      <c r="C49" s="166"/>
      <c r="D49" s="166"/>
      <c r="E49" s="166"/>
      <c r="F49" s="166"/>
      <c r="G49" s="166"/>
      <c r="H49" s="166"/>
      <c r="I49" s="166"/>
      <c r="J49" s="166"/>
      <c r="K49" s="166"/>
      <c r="L49" s="166"/>
      <c r="M49" s="166"/>
      <c r="N49" s="166"/>
      <c r="O49" s="166"/>
      <c r="P49" s="166"/>
      <c r="Q49" s="166"/>
      <c r="U49" s="27" t="s">
        <v>354</v>
      </c>
      <c r="V49" s="89">
        <f t="shared" si="2" ref="V49:V58">$V$47+B47</f>
        <v>0.726906401106178</v>
      </c>
      <c r="W49" s="89">
        <f t="shared" si="3" ref="W49:W58">$W$47+D47</f>
        <v>0.609369984526083</v>
      </c>
      <c r="X49" s="89"/>
      <c r="Y49" s="89"/>
      <c r="Z49" s="89"/>
      <c r="AA49" s="89"/>
      <c r="AB49" s="89"/>
      <c r="AC49" s="89"/>
    </row>
    <row r="50" spans="1:29" ht="14">
      <c r="A50" s="165" t="s">
        <v>358</v>
      </c>
      <c r="B50" s="166"/>
      <c r="C50" s="166"/>
      <c r="D50" s="166"/>
      <c r="E50" s="166"/>
      <c r="F50" s="166"/>
      <c r="G50" s="166"/>
      <c r="H50" s="166"/>
      <c r="I50" s="166"/>
      <c r="J50" s="166"/>
      <c r="K50" s="166"/>
      <c r="L50" s="166"/>
      <c r="M50" s="166"/>
      <c r="N50" s="166"/>
      <c r="O50" s="166"/>
      <c r="P50" s="166"/>
      <c r="Q50" s="166"/>
      <c r="U50" s="27" t="s">
        <v>356</v>
      </c>
      <c r="V50" s="89">
        <f t="shared" si="2"/>
        <v>0.726906401106178</v>
      </c>
      <c r="W50" s="89">
        <f t="shared" si="3"/>
        <v>0.609369984526083</v>
      </c>
      <c r="X50" s="89"/>
      <c r="Y50" s="89"/>
      <c r="Z50" s="89"/>
      <c r="AA50" s="89"/>
      <c r="AB50" s="89"/>
      <c r="AC50" s="89"/>
    </row>
    <row r="51" spans="1:29" ht="14">
      <c r="A51" s="165" t="s">
        <v>359</v>
      </c>
      <c r="B51" s="166"/>
      <c r="C51" s="166"/>
      <c r="D51" s="166"/>
      <c r="E51" s="166"/>
      <c r="F51" s="166"/>
      <c r="G51" s="166"/>
      <c r="H51" s="166"/>
      <c r="I51" s="166"/>
      <c r="J51" s="166"/>
      <c r="K51" s="166"/>
      <c r="L51" s="166"/>
      <c r="M51" s="166"/>
      <c r="N51" s="166"/>
      <c r="O51" s="166"/>
      <c r="P51" s="166"/>
      <c r="Q51" s="166"/>
      <c r="U51" s="27" t="s">
        <v>357</v>
      </c>
      <c r="V51" s="89">
        <f t="shared" si="2"/>
        <v>0.726906401106178</v>
      </c>
      <c r="W51" s="89">
        <f t="shared" si="3"/>
        <v>0.609369984526083</v>
      </c>
      <c r="X51" s="89"/>
      <c r="Y51" s="89"/>
      <c r="Z51" s="89"/>
      <c r="AA51" s="89"/>
      <c r="AB51" s="89"/>
      <c r="AC51" s="89"/>
    </row>
    <row r="52" spans="1:29" ht="14">
      <c r="A52" s="165" t="s">
        <v>360</v>
      </c>
      <c r="B52" s="166"/>
      <c r="C52" s="166"/>
      <c r="D52" s="166"/>
      <c r="E52" s="166"/>
      <c r="F52" s="166"/>
      <c r="G52" s="166"/>
      <c r="H52" s="166"/>
      <c r="I52" s="166"/>
      <c r="J52" s="166"/>
      <c r="K52" s="166"/>
      <c r="L52" s="166"/>
      <c r="M52" s="166"/>
      <c r="N52" s="166"/>
      <c r="O52" s="166"/>
      <c r="P52" s="166"/>
      <c r="Q52" s="166"/>
      <c r="U52" s="27" t="s">
        <v>358</v>
      </c>
      <c r="V52" s="89">
        <f t="shared" si="2"/>
        <v>0.726906401106178</v>
      </c>
      <c r="W52" s="89">
        <f t="shared" si="3"/>
        <v>0.609369984526083</v>
      </c>
      <c r="X52" s="89"/>
      <c r="Y52" s="89"/>
      <c r="Z52" s="89"/>
      <c r="AA52" s="89"/>
      <c r="AB52" s="89"/>
      <c r="AC52" s="89"/>
    </row>
    <row r="53" spans="1:29" ht="14">
      <c r="A53" s="165" t="s">
        <v>361</v>
      </c>
      <c r="B53" s="166"/>
      <c r="C53" s="166"/>
      <c r="D53" s="166"/>
      <c r="E53" s="166"/>
      <c r="F53" s="166"/>
      <c r="G53" s="166"/>
      <c r="H53" s="166"/>
      <c r="I53" s="166"/>
      <c r="J53" s="166"/>
      <c r="K53" s="166"/>
      <c r="L53" s="166"/>
      <c r="M53" s="166"/>
      <c r="N53" s="166"/>
      <c r="O53" s="166"/>
      <c r="P53" s="166"/>
      <c r="Q53" s="166"/>
      <c r="U53" s="27" t="s">
        <v>359</v>
      </c>
      <c r="V53" s="89">
        <f t="shared" si="2"/>
        <v>0.726906401106178</v>
      </c>
      <c r="W53" s="89">
        <f t="shared" si="3"/>
        <v>0.609369984526083</v>
      </c>
      <c r="X53" s="89"/>
      <c r="Y53" s="89"/>
      <c r="Z53" s="89"/>
      <c r="AA53" s="89"/>
      <c r="AB53" s="89"/>
      <c r="AC53" s="89"/>
    </row>
    <row r="54" spans="1:29" ht="14">
      <c r="A54" s="165" t="s">
        <v>362</v>
      </c>
      <c r="B54" s="166"/>
      <c r="C54" s="166"/>
      <c r="D54" s="166"/>
      <c r="E54" s="166"/>
      <c r="F54" s="166"/>
      <c r="G54" s="166"/>
      <c r="H54" s="166"/>
      <c r="I54" s="166"/>
      <c r="J54" s="166"/>
      <c r="K54" s="166"/>
      <c r="L54" s="166"/>
      <c r="M54" s="166"/>
      <c r="N54" s="166"/>
      <c r="O54" s="166"/>
      <c r="P54" s="166"/>
      <c r="Q54" s="166"/>
      <c r="U54" s="27" t="s">
        <v>360</v>
      </c>
      <c r="V54" s="89">
        <f t="shared" si="2"/>
        <v>0.726906401106178</v>
      </c>
      <c r="W54" s="89">
        <f t="shared" si="3"/>
        <v>0.609369984526083</v>
      </c>
      <c r="X54" s="89"/>
      <c r="Y54" s="89"/>
      <c r="Z54" s="89"/>
      <c r="AA54" s="89"/>
      <c r="AB54" s="89"/>
      <c r="AC54" s="89"/>
    </row>
    <row r="55" spans="1:29" ht="14">
      <c r="A55" s="165" t="s">
        <v>363</v>
      </c>
      <c r="B55" s="166"/>
      <c r="C55" s="166"/>
      <c r="D55" s="166"/>
      <c r="E55" s="166"/>
      <c r="F55" s="166"/>
      <c r="G55" s="166"/>
      <c r="H55" s="166"/>
      <c r="I55" s="166"/>
      <c r="J55" s="166"/>
      <c r="K55" s="166"/>
      <c r="L55" s="166"/>
      <c r="M55" s="166"/>
      <c r="N55" s="166"/>
      <c r="O55" s="166"/>
      <c r="P55" s="166"/>
      <c r="Q55" s="166"/>
      <c r="U55" s="27" t="s">
        <v>361</v>
      </c>
      <c r="V55" s="89">
        <f t="shared" si="2"/>
        <v>0.726906401106178</v>
      </c>
      <c r="W55" s="89">
        <f t="shared" si="3"/>
        <v>0.609369984526083</v>
      </c>
      <c r="X55" s="89"/>
      <c r="Y55" s="89"/>
      <c r="Z55" s="89"/>
      <c r="AA55" s="89"/>
      <c r="AB55" s="89"/>
      <c r="AC55" s="89"/>
    </row>
    <row r="56" spans="1:29" ht="14">
      <c r="A56" s="165" t="s">
        <v>364</v>
      </c>
      <c r="B56" s="166"/>
      <c r="C56" s="166"/>
      <c r="D56" s="166"/>
      <c r="E56" s="166"/>
      <c r="F56" s="166"/>
      <c r="G56" s="166"/>
      <c r="H56" s="166"/>
      <c r="I56" s="166"/>
      <c r="J56" s="166"/>
      <c r="K56" s="166"/>
      <c r="L56" s="166"/>
      <c r="M56" s="166"/>
      <c r="N56" s="166"/>
      <c r="O56" s="166"/>
      <c r="P56" s="166"/>
      <c r="Q56" s="166"/>
      <c r="U56" s="27" t="s">
        <v>362</v>
      </c>
      <c r="V56" s="89">
        <f t="shared" si="2"/>
        <v>0.726906401106178</v>
      </c>
      <c r="W56" s="89">
        <f t="shared" si="3"/>
        <v>0.609369984526083</v>
      </c>
      <c r="X56" s="89"/>
      <c r="Y56" s="89"/>
      <c r="Z56" s="89"/>
      <c r="AA56" s="89"/>
      <c r="AB56" s="89"/>
      <c r="AC56" s="89"/>
    </row>
    <row r="57" spans="1:29" ht="14">
      <c r="A57" s="165" t="s">
        <v>365</v>
      </c>
      <c r="B57" s="166">
        <v>0.726906401106178</v>
      </c>
      <c r="C57" s="166">
        <v>0.0665698789510958</v>
      </c>
      <c r="D57" s="166">
        <v>0.609369984526083</v>
      </c>
      <c r="E57" s="166">
        <v>0.0690750559288949</v>
      </c>
      <c r="F57" s="166"/>
      <c r="G57" s="166"/>
      <c r="H57" s="166"/>
      <c r="I57" s="166"/>
      <c r="J57" s="166"/>
      <c r="K57" s="166"/>
      <c r="L57" s="166"/>
      <c r="M57" s="166"/>
      <c r="N57" s="166"/>
      <c r="O57" s="166"/>
      <c r="P57" s="166"/>
      <c r="Q57" s="166"/>
      <c r="U57" s="27" t="s">
        <v>363</v>
      </c>
      <c r="V57" s="89">
        <f t="shared" si="2"/>
        <v>0.726906401106178</v>
      </c>
      <c r="W57" s="89">
        <f t="shared" si="3"/>
        <v>0.609369984526083</v>
      </c>
      <c r="X57" s="89"/>
      <c r="Y57" s="89"/>
      <c r="Z57" s="89"/>
      <c r="AA57" s="89"/>
      <c r="AB57" s="89"/>
      <c r="AC57" s="89"/>
    </row>
    <row r="58" spans="1:29" ht="14">
      <c r="A58" s="165" t="s">
        <v>342</v>
      </c>
      <c r="B58" s="166" t="s">
        <v>342</v>
      </c>
      <c r="C58" s="166" t="s">
        <v>342</v>
      </c>
      <c r="D58" s="166" t="s">
        <v>342</v>
      </c>
      <c r="E58" s="166" t="s">
        <v>342</v>
      </c>
      <c r="F58" s="166"/>
      <c r="G58" s="166"/>
      <c r="H58" s="166"/>
      <c r="I58" s="166"/>
      <c r="J58" s="166"/>
      <c r="K58" s="166"/>
      <c r="L58" s="166"/>
      <c r="M58" s="166"/>
      <c r="N58" s="166"/>
      <c r="O58" s="166"/>
      <c r="P58" s="166"/>
      <c r="Q58" s="166"/>
      <c r="U58" s="27" t="s">
        <v>364</v>
      </c>
      <c r="V58" s="89">
        <f t="shared" si="2"/>
        <v>0.726906401106178</v>
      </c>
      <c r="W58" s="89">
        <f t="shared" si="3"/>
        <v>0.609369984526083</v>
      </c>
      <c r="X58" s="89"/>
      <c r="Y58" s="89"/>
      <c r="Z58" s="89"/>
      <c r="AA58" s="89"/>
      <c r="AB58" s="89"/>
      <c r="AC58" s="89"/>
    </row>
    <row r="59" spans="1:17" ht="14">
      <c r="A59" s="165" t="s">
        <v>367</v>
      </c>
      <c r="B59" s="166" t="s">
        <v>368</v>
      </c>
      <c r="C59" s="166" t="s">
        <v>342</v>
      </c>
      <c r="D59" s="166" t="s">
        <v>368</v>
      </c>
      <c r="E59" s="166" t="s">
        <v>342</v>
      </c>
      <c r="F59" s="166"/>
      <c r="G59" s="166"/>
      <c r="H59" s="166"/>
      <c r="I59" s="166"/>
      <c r="J59" s="166"/>
      <c r="K59" s="166"/>
      <c r="L59" s="166"/>
      <c r="M59" s="166"/>
      <c r="N59" s="166"/>
      <c r="O59" s="166"/>
      <c r="P59" s="166"/>
      <c r="Q59" s="166"/>
    </row>
    <row r="60" spans="1:17" ht="14">
      <c r="A60" s="284" t="s">
        <v>369</v>
      </c>
      <c r="B60" s="285">
        <v>0.165935784020566</v>
      </c>
      <c r="C60" s="285"/>
      <c r="D60" s="285">
        <v>0.170232262741175</v>
      </c>
      <c r="E60" s="285" t="s">
        <v>342</v>
      </c>
      <c r="F60" s="285"/>
      <c r="G60" s="285"/>
      <c r="H60" s="285"/>
      <c r="I60" s="285"/>
      <c r="J60" s="285"/>
      <c r="K60" s="285"/>
      <c r="L60" s="285"/>
      <c r="M60" s="285"/>
      <c r="N60" s="285"/>
      <c r="O60" s="285"/>
      <c r="P60" s="285"/>
      <c r="Q60" s="285"/>
    </row>
    <row r="61" spans="1:1" ht="14">
      <c r="A61" s="165" t="s">
        <v>370</v>
      </c>
    </row>
    <row r="62" spans="1:1" ht="14">
      <c r="A62" s="165" t="s">
        <v>371</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0C52A72-D7EF-4CAC-9960-1FFEA283846B}">
  <sheetPr codeName="Sheet4">
    <tabColor theme="9" tint="-0.499969989061356"/>
  </sheetPr>
  <dimension ref="B1:I39"/>
  <sheetViews>
    <sheetView tabSelected="1" zoomScale="164" zoomScaleNormal="164" workbookViewId="0" topLeftCell="A8">
      <selection pane="topLeft" activeCell="H25" sqref="H25"/>
    </sheetView>
  </sheetViews>
  <sheetFormatPr defaultColWidth="8.66428571428571" defaultRowHeight="15"/>
  <cols>
    <col min="1" max="1" width="2.14285714285714" style="123" customWidth="1"/>
    <col min="2" max="2" width="61.8571428571429" style="123" customWidth="1"/>
    <col min="3" max="3" width="10.2857142857143" style="123" customWidth="1"/>
    <col min="4" max="4" width="10" style="123" customWidth="1"/>
    <col min="5" max="5" width="10.5714285714286" style="123" customWidth="1"/>
    <col min="6" max="6" width="8.71428571428571" style="123"/>
    <col min="7" max="7" width="10.5714285714286" style="123" customWidth="1"/>
    <col min="8" max="8" width="8.71428571428571" style="123"/>
    <col min="9" max="9" width="10.1428571428571" style="123" bestFit="1" customWidth="1"/>
    <col min="10" max="16384" width="8.71428571428571" style="123"/>
  </cols>
  <sheetData>
    <row r="1" spans="2:2" ht="8.25" customHeight="1">
      <c r="B1" s="151" t="s">
        <v>84</v>
      </c>
    </row>
    <row r="2" spans="2:2" ht="7.5" customHeight="1">
      <c r="B2" s="151"/>
    </row>
    <row r="3" spans="2:2" ht="9" customHeight="1">
      <c r="B3" s="125"/>
    </row>
    <row r="4" ht="16" thickBot="1"/>
    <row r="5" spans="2:6" ht="22" thickBot="1">
      <c r="B5" s="150" t="s">
        <v>172</v>
      </c>
      <c r="C5" s="336" t="s">
        <v>78</v>
      </c>
      <c r="D5" s="337"/>
      <c r="E5" s="337"/>
      <c r="F5" s="338"/>
    </row>
    <row r="7" spans="2:9" ht="20" thickBot="1">
      <c r="B7" s="124" t="s">
        <v>477</v>
      </c>
      <c r="C7" s="137" t="s">
        <v>86</v>
      </c>
      <c r="D7" s="137" t="s">
        <v>41</v>
      </c>
      <c r="E7" s="137" t="s">
        <v>87</v>
      </c>
      <c r="I7" s="123" t="str">
        <f>VLOOKUP($B$24,BTS!$H$2:$I$16,2,FALSE)</f>
        <v>q2er_adult</v>
      </c>
    </row>
    <row r="8" spans="2:9" ht="20.25" customHeight="1" thickBot="1">
      <c r="B8" s="146" t="s">
        <v>88</v>
      </c>
      <c r="C8" s="149">
        <f>VLOOKUP($B$1&amp;" "&amp;INDEX(BTS!$A$3:$A$14,MATCH($B$5,BTS!$C$3:$C$14,0),1),Avg_q2er_adult!$A$14:$E$25,5,FALSE)</f>
        <v>0.881122926842404</v>
      </c>
      <c r="D8" s="149">
        <f>VLOOKUP($B$1&amp;" "&amp;INDEX(BTS!$A$3:$A$14,MATCH($B$5,BTS!$C$3:$C$14,0),1),Avg_q2er_dw!$A$14:$E$25,5,FALSE)</f>
        <v>0.823977016700736</v>
      </c>
      <c r="E8" s="149">
        <f>VLOOKUP($B$1&amp;" "&amp;INDEX(BTS!$A$3:$A$14,MATCH($B$5,BTS!$C$3:$C$14,0),1),Avg_q2er_youth!$A$14:$E$25,5,FALSE)</f>
        <v>0.861268513932566</v>
      </c>
      <c r="I8" s="123" t="str">
        <f>MID($I$7,SEARCH("_",$I$7)+1,LEN($I$7))</f>
        <v>adult</v>
      </c>
    </row>
    <row r="9" spans="2:5" ht="20.25" customHeight="1" thickBot="1">
      <c r="B9" s="144" t="s">
        <v>89</v>
      </c>
      <c r="C9" s="149">
        <f>VLOOKUP($B$1&amp;" "&amp;INDEX(BTS!$A$3:$A$14,MATCH($B$5,BTS!$C$3:$C$14,0),1),Avg_q4er_adult!$A$14:$E$25,5,FALSE)</f>
        <v>0.83118703357535</v>
      </c>
      <c r="D9" s="149">
        <f>VLOOKUP($B$1&amp;" "&amp;INDEX(BTS!$A$3:$A$14,MATCH($B$5,BTS!$C$3:$C$14,0),1),Avg_q4er_dw!$A$14:$E$25,5,FALSE)</f>
        <v>0.790618800029936</v>
      </c>
      <c r="E9" s="149">
        <f>VLOOKUP($B$1&amp;" "&amp;INDEX(BTS!$A$3:$A$14,MATCH($B$5,BTS!$C$3:$C$14,0),1),Avg_q4er_youth!$A$14:$E$25,5,FALSE)</f>
        <v>0.821777537631626</v>
      </c>
    </row>
    <row r="10" spans="2:5" ht="20.25" customHeight="1" thickBot="1">
      <c r="B10" s="144" t="s">
        <v>90</v>
      </c>
      <c r="C10" s="177">
        <f>VLOOKUP($B$1&amp;" "&amp;INDEX(BTS!$A$3:$A$14,MATCH($B$5,BTS!$C$3:$C$14,0),1),Avg_me_adult!$A$14:$E$25,5,FALSE)</f>
        <v>6839.30983176402</v>
      </c>
      <c r="D10" s="177">
        <f>VLOOKUP($B$1&amp;" "&amp;INDEX(BTS!$A$3:$A$14,MATCH($B$5,BTS!$C$3:$C$14,0),1),Avg_me_dw!$A$14:$E$25,5,FALSE)</f>
        <v>7279.403921801</v>
      </c>
      <c r="E10" s="177">
        <f>VLOOKUP($B$1&amp;" "&amp;INDEX(BTS!$A$3:$A$14,MATCH($B$5,BTS!$C$3:$C$14,0),1),Avg_me_youth!$A$14:$E$25,5,FALSE)</f>
        <v>3333.02952643871</v>
      </c>
    </row>
    <row r="11" spans="2:5" ht="20.25" customHeight="1" thickBot="1">
      <c r="B11" s="144" t="s">
        <v>91</v>
      </c>
      <c r="C11" s="149">
        <f>VLOOKUP($B$1&amp;" "&amp;INDEX(BTS!$A$3:$A$14,MATCH($B$5,BTS!$C$3:$C$14,0),1),Avg_cred_adult!$A$14:$E$25,5,FALSE)</f>
        <v>0.716342140648787</v>
      </c>
      <c r="D11" s="149">
        <f>VLOOKUP($B$1&amp;" "&amp;INDEX(BTS!$A$3:$A$14,MATCH($B$5,BTS!$C$3:$C$14,0),1),Avg_cred_dw!$A$14:$E$25,5,FALSE)</f>
        <v>0.737586222200785</v>
      </c>
      <c r="E11" s="149">
        <f>VLOOKUP($B$1&amp;" "&amp;INDEX(BTS!$A$3:$A$14,MATCH($B$5,BTS!$C$3:$C$14,0),1),Avg_cred_youth!$A$14:$E$25,5,FALSE)</f>
        <v>0.786061224112325</v>
      </c>
    </row>
    <row r="12" spans="2:5" ht="20.25" customHeight="1" thickBot="1">
      <c r="B12" s="148" t="s">
        <v>92</v>
      </c>
      <c r="C12" s="196">
        <f>VLOOKUP($B$1&amp;" "&amp;INDEX(BTS!$A$3:$A$14,MATCH($B$5,BTS!$C$3:$C$14,0),1),Avg_msg_adult!$A$14:$E$25,5,FALSE)</f>
        <v>0.57722579493199</v>
      </c>
      <c r="D12" s="196">
        <f>VLOOKUP($B$1&amp;" "&amp;INDEX(BTS!$A$3:$A$14,MATCH($B$5,BTS!$C$3:$C$14,0),1),Avg_msg_dw!$A$14:$E$25,5,FALSE)</f>
        <v>0.430685490770735</v>
      </c>
      <c r="E12" s="196">
        <f>VLOOKUP($B$1&amp;" "&amp;INDEX(BTS!$A$3:$A$14,MATCH($B$5,BTS!$C$3:$C$14,0),1),Avg_msg_youth!$A$14:$E$25,5,FALSE)</f>
        <v>0.384237837932106</v>
      </c>
    </row>
    <row r="13" spans="3:5" ht="15">
      <c r="C13" s="147"/>
      <c r="D13" s="147"/>
      <c r="E13" s="147"/>
    </row>
    <row r="14" spans="2:5" ht="20" thickBot="1">
      <c r="B14" s="124" t="s">
        <v>478</v>
      </c>
      <c r="C14" s="147"/>
      <c r="D14" s="147"/>
      <c r="E14" s="147"/>
    </row>
    <row r="15" spans="2:5" ht="19.5" customHeight="1" thickBot="1">
      <c r="B15" s="146" t="s">
        <v>88</v>
      </c>
      <c r="C15" s="145">
        <f>VLOOKUP($B$1&amp;" "&amp;INDEX(BTS!$A$3:$A$14,MATCH($B$5,BTS!$C$3:$C$14,0),1),Avg_q2er_adult!$A$2:$E$14,4,FALSE)</f>
        <v>0.847219877698313</v>
      </c>
      <c r="D15" s="145">
        <f>VLOOKUP($B$1&amp;" "&amp;INDEX(BTS!$A$3:$A$14,MATCH($B$5,BTS!$C$3:$C$14,0),1),Avg_q2er_dw!$A$2:$E$14,4,FALSE)</f>
        <v>0.823004206264569</v>
      </c>
      <c r="E15" s="145">
        <f>VLOOKUP($B$1&amp;" "&amp;INDEX(BTS!$A$3:$A$14,MATCH($B$5,BTS!$C$3:$C$14,0),1),Avg_q2er_youth!$A$2:$E$14,4,FALSE)</f>
        <v>0.83940855611833</v>
      </c>
    </row>
    <row r="16" spans="2:5" ht="19.5" customHeight="1" thickBot="1">
      <c r="B16" s="144" t="s">
        <v>89</v>
      </c>
      <c r="C16" s="145">
        <f>VLOOKUP($B$1&amp;" "&amp;INDEX(BTS!$A$3:$A$14,MATCH($B$5,BTS!$C$3:$C$14,0),1),Avg_q4er_adult!$A$2:$E$14,4,FALSE)</f>
        <v>0.833535472793402</v>
      </c>
      <c r="D16" s="145">
        <f>VLOOKUP($B$1&amp;" "&amp;INDEX(BTS!$A$3:$A$14,MATCH($B$5,BTS!$C$3:$C$14,0),1),Avg_q4er_dw!$A$2:$E$14,4,FALSE)</f>
        <v>0.822629036721869</v>
      </c>
      <c r="E16" s="145">
        <f>VLOOKUP($B$1&amp;" "&amp;INDEX(BTS!$A$3:$A$14,MATCH($B$5,BTS!$C$3:$C$14,0),1),Avg_q4er_youth!$A$2:$E$14,4,FALSE)</f>
        <v>0.827324758888406</v>
      </c>
    </row>
    <row r="17" spans="2:5" ht="19.5" customHeight="1" thickBot="1">
      <c r="B17" s="144" t="s">
        <v>90</v>
      </c>
      <c r="C17" s="178">
        <f>VLOOKUP($B$1&amp;" "&amp;INDEX(BTS!$A$3:$A$14,MATCH($B$5,BTS!$C$3:$C$14,0),1),Avg_me_adult!$A$2:$E$14,4,FALSE)</f>
        <v>5803.92645833333</v>
      </c>
      <c r="D17" s="178">
        <f>VLOOKUP($B$1&amp;" "&amp;INDEX(BTS!$A$3:$A$14,MATCH($B$5,BTS!$C$3:$C$14,0),1),Avg_me_dw!$A$2:$E$14,4,FALSE)</f>
        <v>6605.5125</v>
      </c>
      <c r="E17" s="178">
        <f>VLOOKUP($B$1&amp;" "&amp;INDEX(BTS!$A$3:$A$14,MATCH($B$5,BTS!$C$3:$C$14,0),1),Avg_me_youth!$A$2:$E$14,4,FALSE)</f>
        <v>3137.418125</v>
      </c>
    </row>
    <row r="18" spans="2:5" ht="19.5" customHeight="1" thickBot="1">
      <c r="B18" s="144" t="s">
        <v>91</v>
      </c>
      <c r="C18" s="145">
        <f>VLOOKUP($B$1&amp;" "&amp;INDEX(BTS!$A$3:$A$14,MATCH($B$5,BTS!$C$3:$C$14,0),1),Avg_cred_adult!$A$2:$E$14,4,FALSE)</f>
        <v>0.680195016504177</v>
      </c>
      <c r="D18" s="145">
        <f>VLOOKUP($B$1&amp;" "&amp;INDEX(BTS!$A$3:$A$14,MATCH($B$5,BTS!$C$3:$C$14,0),1),Avg_cred_dw!$A$2:$E$14,4,FALSE)</f>
        <v>0.753732139177186</v>
      </c>
      <c r="E18" s="145">
        <f>VLOOKUP($B$1&amp;" "&amp;INDEX(BTS!$A$3:$A$14,MATCH($B$5,BTS!$C$3:$C$14,0),1),Avg_cred_youth!$A$2:$E$14,4,FALSE)</f>
        <v>0.675412385607474</v>
      </c>
    </row>
    <row r="19" spans="2:5" ht="19.5" customHeight="1" thickBot="1">
      <c r="B19" s="143" t="s">
        <v>92</v>
      </c>
      <c r="C19" s="196">
        <f>VLOOKUP($B$1&amp;" "&amp;INDEX(BTS!$A$3:$A$14,MATCH($B$5,BTS!$C$3:$C$14,0),1),Avg_msg_adult!$A$2:$E$14,4,FALSE)</f>
        <v>0.382139619241431</v>
      </c>
      <c r="D19" s="196">
        <f>VLOOKUP($B$1&amp;" "&amp;INDEX(BTS!$A$3:$A$14,MATCH($B$5,BTS!$C$3:$C$14,0),1),Avg_msg_dw!$A$2:$E$14,4,FALSE)</f>
        <v>0.309694568772832</v>
      </c>
      <c r="E19" s="196">
        <f>VLOOKUP($B$1&amp;" "&amp;INDEX(BTS!$A$3:$A$14,MATCH($B$5,BTS!$C$3:$C$14,0),1),Avg_msg_youth!$A$2:$E$14,4,FALSE)</f>
        <v>0.316664700486498</v>
      </c>
    </row>
    <row r="20" spans="2:2" ht="16">
      <c r="B20" s="142" t="s">
        <v>93</v>
      </c>
    </row>
    <row r="21" spans="2:2" ht="16">
      <c r="B21" s="141"/>
    </row>
    <row r="22" spans="2:2" ht="20" thickBot="1">
      <c r="B22" s="124" t="s">
        <v>94</v>
      </c>
    </row>
    <row r="23" spans="2:9" ht="23.25" customHeight="1" thickBot="1">
      <c r="B23" s="140" t="s">
        <v>95</v>
      </c>
      <c r="C23" s="139">
        <v>2018</v>
      </c>
      <c r="D23" s="139">
        <v>2019</v>
      </c>
      <c r="E23" s="139">
        <v>2020</v>
      </c>
      <c r="F23" s="139">
        <v>2021</v>
      </c>
      <c r="G23" s="138">
        <v>2022</v>
      </c>
      <c r="H23" s="138">
        <v>2023</v>
      </c>
      <c r="I23" s="138">
        <v>2024</v>
      </c>
    </row>
    <row r="24" spans="2:9" ht="21.75" customHeight="1">
      <c r="B24" s="316" t="s">
        <v>96</v>
      </c>
      <c r="C24" s="318">
        <f ca="1" t="shared" si="0" ref="C24:H24">C25</f>
        <v>0.900096648858669</v>
      </c>
      <c r="D24" s="318">
        <f t="shared" ca="1" si="0"/>
        <v>0.887466542172424</v>
      </c>
      <c r="E24" s="318">
        <f t="shared" ca="1" si="0"/>
        <v>0.853162094827983</v>
      </c>
      <c r="F24" s="318">
        <f t="shared" ca="1" si="0"/>
        <v>0.824310970900394</v>
      </c>
      <c r="G24" s="319">
        <f t="shared" ca="1" si="0"/>
        <v>0.815890004979317</v>
      </c>
      <c r="H24" s="319">
        <f t="shared" ca="1" si="0"/>
        <v>0.802393004451091</v>
      </c>
      <c r="I24" s="319">
        <f ca="1" t="shared" si="1" ref="I24">I29</f>
        <v>0.881122926842404</v>
      </c>
    </row>
    <row r="25" spans="2:9" ht="16">
      <c r="B25" s="136" t="s">
        <v>97</v>
      </c>
      <c r="C25" s="317" cm="1">
        <f t="array" ca="1" aca="1" ref="C25">SUMPRODUCT((INDIRECT("'Annual_"&amp;$I$7&amp;"'!$A$2:$A$1000")=C$23)*(INDIRECT("'Annual_"&amp;$I$7&amp;"'!$B$2:$B$1000")="Region "&amp;INDEX(BTS!$A$3:$A$14,MATCH($B$5,BTS!$C$3:$C$14,0),1))*(INDIRECT("'Annual_"&amp;$I$7&amp;"'!$C$2:$C$1000")=$I$8)*(INDIRECT("'Annual_"&amp;$I$7&amp;"'!$D$2:$D$1000")))</f>
        <v>0.900096648858669</v>
      </c>
      <c r="D25" s="317" cm="1">
        <f t="array" ca="1" aca="1" ref="D25">SUMPRODUCT((INDIRECT("'Annual_"&amp;$I$7&amp;"'!$A$2:$A$85")=D$23)*(INDIRECT("'Annual_"&amp;$I$7&amp;"'!$B$2:$B$85")="Region "&amp;INDEX(BTS!$A$3:$A$14,MATCH($B$5,BTS!$C$3:$C$14,0),1))*(INDIRECT("'Annual_"&amp;$I$7&amp;"'!$C$2:$C$85")=$I$8)*(INDIRECT("'Annual_"&amp;$I$7&amp;"'!$D$2:$D$85")))</f>
        <v>0.887466542172424</v>
      </c>
      <c r="E25" s="317" cm="1">
        <f t="array" ca="1" aca="1" ref="E25">SUMPRODUCT((INDIRECT("'Annual_"&amp;$I$7&amp;"'!$A$2:$A$85")=E$23)*(INDIRECT("'Annual_"&amp;$I$7&amp;"'!$B$2:$B$85")="Region "&amp;INDEX(BTS!$A$3:$A$14,MATCH($B$5,BTS!$C$3:$C$14,0),1))*(INDIRECT("'Annual_"&amp;$I$7&amp;"'!$C$2:$C$85")=$I$8)*(INDIRECT("'Annual_"&amp;$I$7&amp;"'!$D$2:$D$85")))</f>
        <v>0.853162094827983</v>
      </c>
      <c r="F25" s="317" cm="1">
        <f t="array" ca="1" aca="1" ref="F25">SUMPRODUCT((INDIRECT("'Annual_"&amp;$I$7&amp;"'!$A$2:$A$85")=F$23)*(INDIRECT("'Annual_"&amp;$I$7&amp;"'!$B$2:$B$85")="Region "&amp;INDEX(BTS!$A$3:$A$14,MATCH($B$5,BTS!$C$3:$C$14,0),1))*(INDIRECT("'Annual_"&amp;$I$7&amp;"'!$C$2:$C$85")=$I$8)*(INDIRECT("'Annual_"&amp;$I$7&amp;"'!$D$2:$D$85")))</f>
        <v>0.824310970900394</v>
      </c>
      <c r="G25" s="317" cm="1">
        <f t="array" ca="1" aca="1" ref="G25">SUMPRODUCT((INDIRECT("'Annual_"&amp;$I$7&amp;"'!$A$2:$A$85")=G$23)*(INDIRECT("'Annual_"&amp;$I$7&amp;"'!$B$2:$B$85")="Region "&amp;INDEX(BTS!$A$3:$A$14,MATCH($B$5,BTS!$C$3:$C$14,0),1))*(INDIRECT("'Annual_"&amp;$I$7&amp;"'!$C$2:$C$85")=$I$8)*(INDIRECT("'Annual_"&amp;$I$7&amp;"'!$D$2:$D$85")))</f>
        <v>0.815890004979317</v>
      </c>
      <c r="H25" s="317" cm="1">
        <f t="array" ca="1" aca="1" ref="H25">SUMPRODUCT((INDIRECT("'Annual_"&amp;$I$7&amp;"'!$A$2:$A$85")=H$23)*(INDIRECT("'Annual_"&amp;$I$7&amp;"'!$B$2:$B$85")="Region "&amp;INDEX(BTS!$A$3:$A$14,MATCH($B$5,BTS!$C$3:$C$14,0),1))*(INDIRECT("'Annual_"&amp;$I$7&amp;"'!$C$2:$C$85")=$I$8)*(INDIRECT("'Annual_"&amp;$I$7&amp;"'!$D$2:$D$85")))</f>
        <v>0.802393004451091</v>
      </c>
      <c r="I25" s="317" cm="1">
        <f t="array" ca="1" aca="1" ref="I25">SUMPRODUCT((INDIRECT("'Annual_"&amp;$I$7&amp;"'!$A$2:$A$85")=I$23)*(INDIRECT("'Annual_"&amp;$I$7&amp;"'!$B$2:$B$85")="Region "&amp;INDEX(BTS!$A$3:$A$14,MATCH($B$5,BTS!$C$3:$C$14,0),1))*(INDIRECT("'Annual_"&amp;$I$7&amp;"'!$C$2:$C$85")=$I$8)*(INDIRECT("'Annual_"&amp;$I$7&amp;"'!$D$2:$D$85")))</f>
        <v>0.8125</v>
      </c>
    </row>
    <row r="26" spans="2:9" ht="16">
      <c r="B26" s="135" t="s">
        <v>98</v>
      </c>
      <c r="C26" s="134"/>
      <c r="D26" s="134"/>
      <c r="E26" s="134"/>
      <c r="F26" s="134"/>
      <c r="G26" s="133"/>
      <c r="H26" s="133"/>
      <c r="I26" s="335" cm="1">
        <f t="array" ca="1" aca="1" ref="I26">SUMPRODUCT((INDIRECT("'Annual_"&amp;$I$7&amp;"'!$A$2:$A$85")=I$23)*(INDIRECT("'Annual_"&amp;$I$7&amp;"'!$B$2:$B$85")="Region "&amp;INDEX(BTS!$A$3:$A$14,MATCH($B$5,BTS!$C$3:$C$14,0),1))*(INDIRECT("'Annual_"&amp;$I$7&amp;"'!$C$2:$C$85")=$I$8)*(INDIRECT("'Annual_"&amp;$I$7&amp;"'!$D$2:$D$85")))</f>
        <v>0.8125</v>
      </c>
    </row>
    <row r="27" spans="2:9" ht="16">
      <c r="B27" s="132" t="s">
        <v>99</v>
      </c>
      <c r="C27" s="131"/>
      <c r="D27" s="131"/>
      <c r="E27" s="131"/>
      <c r="F27" s="131"/>
      <c r="G27" s="130"/>
      <c r="H27" s="130"/>
      <c r="I27" s="334">
        <f ca="1" t="shared" si="2" ref="I27">I29</f>
        <v>0.881122926842404</v>
      </c>
    </row>
    <row r="28" spans="2:9" ht="16">
      <c r="B28" s="129" t="s">
        <v>100</v>
      </c>
      <c r="C28" s="320" cm="1">
        <f t="array" ca="1" aca="1" ref="C28">SUMPRODUCT((INDIRECT("'Annual_"&amp;$I$7&amp;"'!$A$2:$A$85")=C$23)*(INDIRECT("'Annual_"&amp;$I$7&amp;"'!$B$2:$B$85")="Region "&amp;INDEX(BTS!$A$3:$A$14,MATCH($B$5,BTS!$C$3:$C$14,0),1))*(INDIRECT("'Annual_"&amp;$I$7&amp;"'!$C$2:$C$85")=$I$8)*(INDIRECT("'Annual_"&amp;$I$7&amp;"'!$E$2:$E$85")))</f>
        <v>0.884719313602641</v>
      </c>
      <c r="D28" s="320" cm="1">
        <f t="array" ca="1" aca="1" ref="D28">SUMPRODUCT((INDIRECT("'Annual_"&amp;$I$7&amp;"'!$A$2:$A$85")=D$23)*(INDIRECT("'Annual_"&amp;$I$7&amp;"'!$B$2:$B$85")="Region "&amp;INDEX(BTS!$A$3:$A$14,MATCH($B$5,BTS!$C$3:$C$14,0),1))*(INDIRECT("'Annual_"&amp;$I$7&amp;"'!$C$2:$C$85")=$I$8)*(INDIRECT("'Annual_"&amp;$I$7&amp;"'!$E$2:$E$85")))</f>
        <v>0.866065540626549</v>
      </c>
      <c r="E28" s="320" cm="1">
        <f t="array" ca="1" aca="1" ref="E28">SUMPRODUCT((INDIRECT("'Annual_"&amp;$I$7&amp;"'!$A$2:$A$85")=E$23)*(INDIRECT("'Annual_"&amp;$I$7&amp;"'!$B$2:$B$85")="Region "&amp;INDEX(BTS!$A$3:$A$14,MATCH($B$5,BTS!$C$3:$C$14,0),1))*(INDIRECT("'Annual_"&amp;$I$7&amp;"'!$C$2:$C$85")=$I$8)*(INDIRECT("'Annual_"&amp;$I$7&amp;"'!$E$2:$E$85")))</f>
        <v>0.857086127574144</v>
      </c>
      <c r="F28" s="320" cm="1">
        <f t="array" ca="1" aca="1" ref="F28">SUMPRODUCT((INDIRECT("'Annual_"&amp;$I$7&amp;"'!$A$2:$A$85")=F$23)*(INDIRECT("'Annual_"&amp;$I$7&amp;"'!$B$2:$B$85")="Region "&amp;INDEX(BTS!$A$3:$A$14,MATCH($B$5,BTS!$C$3:$C$14,0),1))*(INDIRECT("'Annual_"&amp;$I$7&amp;"'!$C$2:$C$85")=$I$8)*(INDIRECT("'Annual_"&amp;$I$7&amp;"'!$E$2:$E$85")))</f>
        <v>0.819854850766441</v>
      </c>
      <c r="G28" s="320" cm="1">
        <f t="array" ca="1" aca="1" ref="G28">SUMPRODUCT((INDIRECT("'Annual_"&amp;$I$7&amp;"'!$A$2:$A$85")=G$23)*(INDIRECT("'Annual_"&amp;$I$7&amp;"'!$B$2:$B$85")="Region "&amp;INDEX(BTS!$A$3:$A$14,MATCH($B$5,BTS!$C$3:$C$14,0),1))*(INDIRECT("'Annual_"&amp;$I$7&amp;"'!$C$2:$C$85")=$I$8)*(INDIRECT("'Annual_"&amp;$I$7&amp;"'!$E$2:$E$85")))</f>
        <v>0.826247928749937</v>
      </c>
      <c r="H28" s="320" cm="1">
        <f t="array" ca="1" aca="1" ref="H28">SUMPRODUCT((INDIRECT("'Annual_"&amp;$I$7&amp;"'!$A$2:$A$85")=H$23)*(INDIRECT("'Annual_"&amp;$I$7&amp;"'!$B$2:$B$85")="Region "&amp;INDEX(BTS!$A$3:$A$14,MATCH($B$5,BTS!$C$3:$C$14,0),1))*(INDIRECT("'Annual_"&amp;$I$7&amp;"'!$C$2:$C$85")=$I$8)*(INDIRECT("'Annual_"&amp;$I$7&amp;"'!$E$2:$E$85")))</f>
        <v>0.84039969554326</v>
      </c>
      <c r="I28" s="320" cm="1">
        <f t="array" ca="1" aca="1" ref="I28">SUMPRODUCT((INDIRECT("'Annual_"&amp;$I$7&amp;"'!$A$2:$A$85")=I$23)*(INDIRECT("'Annual_"&amp;$I$7&amp;"'!$B$2:$B$85")="Region "&amp;INDEX(BTS!$A$3:$A$14,MATCH($B$5,BTS!$C$3:$C$14,0),1))*(INDIRECT("'Annual_"&amp;$I$7&amp;"'!$C$2:$C$85")=$I$8)*(INDIRECT("'Annual_"&amp;$I$7&amp;"'!$E$2:$E$85")))</f>
        <v>0.881122926842404</v>
      </c>
    </row>
    <row r="29" spans="2:9" ht="17" thickBot="1">
      <c r="B29" s="128" t="s">
        <v>101</v>
      </c>
      <c r="C29" s="127"/>
      <c r="D29" s="127"/>
      <c r="E29" s="127"/>
      <c r="F29" s="127"/>
      <c r="G29" s="126"/>
      <c r="H29" s="126"/>
      <c r="I29" s="126" cm="1">
        <f t="array" ca="1" aca="1" ref="I29">SUMPRODUCT((INDIRECT("'Annual_"&amp;$I$7&amp;"'!$A$2:$A$85")=I$23)*(INDIRECT("'Annual_"&amp;$I$7&amp;"'!$B$2:$B$85")="Region "&amp;INDEX(BTS!$A$3:$A$14,MATCH($B$5,BTS!$C$3:$C$14,0),1))*(INDIRECT("'Annual_"&amp;$I$7&amp;"'!$C$2:$C$85")=$I$8)*(INDIRECT("'Annual_"&amp;$I$7&amp;"'!$E$2:$E$85")))</f>
        <v>0.881122926842404</v>
      </c>
    </row>
    <row r="30" spans="2:2" ht="15">
      <c r="B30" s="125"/>
    </row>
    <row r="33" spans="5:5" ht="15">
      <c r="E33" s="152"/>
    </row>
    <row r="34" spans="2:2" ht="19">
      <c r="B34" s="124"/>
    </row>
    <row r="35" spans="4:4" ht="15">
      <c r="D35" s="153"/>
    </row>
    <row r="38" spans="2:2" ht="15">
      <c r="B38" s="125"/>
    </row>
    <row r="39" spans="2:2" ht="15">
      <c r="B39" s="125"/>
    </row>
  </sheetData>
  <mergeCells count="1">
    <mergeCell ref="C5:F5"/>
  </mergeCells>
  <dataValidations count="2">
    <dataValidation type="list" showInputMessage="1" showErrorMessage="1" sqref="B5">
      <formula1>BTS!$C$3:$C$14</formula1>
    </dataValidation>
    <dataValidation type="list" allowBlank="1" showInputMessage="1" showErrorMessage="1" sqref="B24">
      <formula1>BTS!$H$2:$H$16</formula1>
    </dataValidation>
  </dataValidations>
  <pageMargins left="0.7" right="0.7" top="0.75" bottom="0.75" header="0.3" footer="0.3"/>
  <pageSetup orientation="portrait" paperSize="1"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66B8147-3D91-4B34-974E-43B96F8DF550}">
  <dimension ref="A1:AD62"/>
  <sheetViews>
    <sheetView workbookViewId="0" topLeftCell="A1">
      <selection pane="topLeft" activeCell="F49" sqref="F49"/>
    </sheetView>
  </sheetViews>
  <sheetFormatPr defaultColWidth="8.83428571428571" defaultRowHeight="15"/>
  <cols>
    <col min="2" max="2" width="10.8571428571429" bestFit="1" customWidth="1"/>
    <col min="4" max="4" width="14.5714285714286" bestFit="1" customWidth="1"/>
    <col min="18" max="18" width="20.7142857142857" bestFit="1" customWidth="1"/>
  </cols>
  <sheetData>
    <row r="1" spans="1:30" ht="15">
      <c r="A1" s="93"/>
      <c r="B1" s="94"/>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row>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SUM(E11:E49)+$B51</f>
        <v>-1.7799549897673348</v>
      </c>
      <c r="F6" s="101">
        <f>SUM(F11:F49)+$B52</f>
        <v>1.3870383611720083</v>
      </c>
      <c r="G6" s="101">
        <f>SUM(G11:G49)+$B53</f>
        <v>-0.13922505772203486</v>
      </c>
      <c r="H6" s="101">
        <f>SUM(H11:H49)+$B54</f>
        <v>-0.6614195905069593</v>
      </c>
      <c r="I6" s="101">
        <f>SUM(I11:I49)+$B55</f>
        <v>-0.4387282554899379</v>
      </c>
      <c r="J6" s="101">
        <f>SUM(J11:J49)+$B56</f>
        <v>-2.9989281615925005</v>
      </c>
      <c r="K6" s="101">
        <f>SUM(K11:K49)+$B57</f>
        <v>-2.344203672079212</v>
      </c>
      <c r="L6" s="101">
        <f>SUM(L11:L49)+$B58</f>
        <v>-3.951285756779612</v>
      </c>
      <c r="M6" s="101">
        <f>SUM(M11:M49)+$B59</f>
        <v>1.5315638418722326</v>
      </c>
      <c r="N6" s="101">
        <f>SUM(N11:N49)+$B60</f>
        <v>-0.46044706015950787</v>
      </c>
      <c r="O6" s="101">
        <f>SUM(O11:O49)+$B61</f>
        <v>-0.10995422639556551</v>
      </c>
      <c r="P6" s="101">
        <f>SUM(P11:P49)+$B62</f>
        <v>-2.6514428161711727</v>
      </c>
      <c r="Q6" s="93"/>
      <c r="R6" s="100" t="s">
        <v>388</v>
      </c>
      <c r="S6" s="101">
        <f>SUM(S11:S49)+$B51</f>
        <v>-1.632996880782608</v>
      </c>
      <c r="T6" s="101">
        <f>SUM(T11:T49)+$B52</f>
        <v>1.5796272368666688</v>
      </c>
      <c r="U6" s="101">
        <f>SUM(U11:U49)+$B53</f>
        <v>-0.12999591830000412</v>
      </c>
      <c r="V6" s="101">
        <f>SUM(V11:V49)+$B54</f>
        <v>-0.7665768287870964</v>
      </c>
      <c r="W6" s="101">
        <f>SUM(W11:W49)+$B55</f>
        <v>-0.4661989180846202</v>
      </c>
      <c r="X6" s="101">
        <f>SUM(X11:X49)+$B56</f>
        <v>-2.9202420074653865</v>
      </c>
      <c r="Y6" s="101">
        <f>SUM(Y11:Y49)+$B57</f>
        <v>-2.5587499568277767</v>
      </c>
      <c r="Z6" s="101">
        <f>SUM(Z11:Z49)+$B58</f>
        <v>-3.5913557513666703</v>
      </c>
      <c r="AA6" s="101">
        <f>SUM(AA11:AA49)+$B59</f>
        <v>1.241936060795453</v>
      </c>
      <c r="AB6" s="101">
        <f>SUM(AB11:AB49)+$B60</f>
        <v>0.3200266356333312</v>
      </c>
      <c r="AC6" s="101">
        <f>SUM(AC11:AC49)+$B61</f>
        <v>0.02173053907058531</v>
      </c>
      <c r="AD6" s="101">
        <f>SUM(AD11:AD49)+$B62</f>
        <v>-2.475667273078571</v>
      </c>
    </row>
    <row r="7" spans="1:30" ht="49.5" customHeight="1">
      <c r="A7" s="93"/>
      <c r="B7" s="94"/>
      <c r="C7" s="93"/>
      <c r="D7" s="100" t="s">
        <v>389</v>
      </c>
      <c r="E7" s="96">
        <f>E6-Transpose_Avg_q4er_youth!B4</f>
        <v>-2.5717442937244046</v>
      </c>
      <c r="F7" s="96">
        <f>F6-Transpose_Avg_q4er_youth!C4</f>
        <v>0.5939164923740193</v>
      </c>
      <c r="G7" s="96">
        <f>G6-Transpose_Avg_q4er_youth!D4</f>
        <v>-0.9096342122811468</v>
      </c>
      <c r="H7" s="96">
        <f>H6-Transpose_Avg_q4er_youth!E4</f>
        <v>-1.4600160037497203</v>
      </c>
      <c r="I7" s="96">
        <f>I6-Transpose_Avg_q4er_youth!F4</f>
        <v>-1.228424406561611</v>
      </c>
      <c r="J7" s="96">
        <f>J6-Transpose_Avg_q4er_youth!G4</f>
        <v>-3.7337133827741527</v>
      </c>
      <c r="K7" s="96">
        <f>K6-Transpose_Avg_q4er_youth!H4</f>
        <v>-3.107334967025522</v>
      </c>
      <c r="L7" s="96">
        <f>L6-Transpose_Avg_q4er_youth!I4</f>
        <v>-4.7317046829082186</v>
      </c>
      <c r="M7" s="96">
        <f>M6-Transpose_Avg_q4er_youth!J4</f>
        <v>0.7425247252223346</v>
      </c>
      <c r="N7" s="96">
        <f>N6-Transpose_Avg_q4er_youth!K4</f>
        <v>-1.262667063059658</v>
      </c>
      <c r="O7" s="96">
        <f>O6-Transpose_Avg_q4er_youth!L4</f>
        <v>-0.9372789852839715</v>
      </c>
      <c r="P7" s="96">
        <f>P6-Transpose_Avg_q4er_youth!M4</f>
        <v>-3.3937231528836564</v>
      </c>
      <c r="Q7" s="93"/>
      <c r="R7" s="98" t="s">
        <v>390</v>
      </c>
      <c r="S7" s="96">
        <f t="shared" si="0" ref="S7:AD7">S6-E6</f>
        <v>0.14695810898472672</v>
      </c>
      <c r="T7" s="96">
        <f t="shared" si="0"/>
        <v>0.19258887569466054</v>
      </c>
      <c r="U7" s="96">
        <f t="shared" si="0"/>
        <v>0.009229139422030741</v>
      </c>
      <c r="V7" s="96">
        <f t="shared" si="0"/>
        <v>-0.10515723828013712</v>
      </c>
      <c r="W7" s="96">
        <f t="shared" si="0"/>
        <v>-0.027470662594682338</v>
      </c>
      <c r="X7" s="96">
        <f t="shared" si="0"/>
        <v>0.078686154127114</v>
      </c>
      <c r="Y7" s="96">
        <f t="shared" si="0"/>
        <v>-0.21454628474856463</v>
      </c>
      <c r="Z7" s="96">
        <f t="shared" si="0"/>
        <v>0.3599300054129415</v>
      </c>
      <c r="AA7" s="96">
        <f t="shared" si="0"/>
        <v>-0.28962778107677956</v>
      </c>
      <c r="AB7" s="96">
        <f t="shared" si="0"/>
        <v>0.7804736957928391</v>
      </c>
      <c r="AC7" s="96">
        <f t="shared" si="0"/>
        <v>0.13168476546615082</v>
      </c>
      <c r="AD7" s="96">
        <f t="shared" si="0"/>
        <v>0.1757755430926018</v>
      </c>
    </row>
    <row r="8" spans="1:30" ht="63" customHeight="1">
      <c r="A8" s="287" t="s">
        <v>342</v>
      </c>
      <c r="B8" s="288" t="s">
        <v>114</v>
      </c>
      <c r="C8" s="93"/>
      <c r="D8" s="98" t="s">
        <v>391</v>
      </c>
      <c r="E8" s="99">
        <f>SQRT((E7^2+F7^2+G7^2+H7^2+I7^2+J7^2+K7^2+L7^2+M7^2+N7^2+O7^2+P7^2)/12)</f>
        <v>2.4488331984989875</v>
      </c>
      <c r="F8" s="93"/>
      <c r="G8" s="93"/>
      <c r="H8" s="93"/>
      <c r="I8" s="93"/>
      <c r="J8" s="93"/>
      <c r="K8" s="93"/>
      <c r="L8" s="93"/>
      <c r="M8" s="93"/>
      <c r="N8" s="93"/>
      <c r="O8" s="93"/>
      <c r="P8" s="93"/>
      <c r="Q8" s="93"/>
      <c r="R8" s="98" t="s">
        <v>392</v>
      </c>
      <c r="S8" s="97">
        <f>S6/Transpose_Avg_q4er_youth!P4</f>
        <v>-2.3113186620307675</v>
      </c>
      <c r="T8" s="97">
        <f>T6/Transpose_Avg_q4er_youth!Q4</f>
        <v>1.7112628399388914</v>
      </c>
      <c r="U8" s="97">
        <f>U6/Transpose_Avg_q4er_youth!R4</f>
        <v>-0.16249489787500515</v>
      </c>
      <c r="V8" s="97">
        <f>V6/Transpose_Avg_q4er_youth!S4</f>
        <v>-1.0332122474956513</v>
      </c>
      <c r="W8" s="97">
        <f>W6/Transpose_Avg_q4er_youth!T4</f>
        <v>-0.586508316300006</v>
      </c>
      <c r="X8" s="97">
        <f>X6/Transpose_Avg_q4er_youth!U4</f>
        <v>-4.745393262131256</v>
      </c>
      <c r="Y8" s="97">
        <f>Y6/Transpose_Avg_q4er_youth!V4</f>
        <v>-2.5587499568277767</v>
      </c>
      <c r="Z8" s="97">
        <f>Z6/Transpose_Avg_q4er_youth!W4</f>
        <v>-4.489194689208338</v>
      </c>
      <c r="AA8" s="97">
        <f>AA6/Transpose_Avg_q4er_youth!X4</f>
        <v>1.241936060795453</v>
      </c>
      <c r="AB8" s="97">
        <f>AB6/Transpose_Avg_q4er_youth!Y4</f>
        <v>0.4800399534499966</v>
      </c>
      <c r="AC8" s="97">
        <f>AC6/Transpose_Avg_q4er_youth!Z4</f>
        <v>0.030784930349995833</v>
      </c>
      <c r="AD8" s="97">
        <f>AD6/Transpose_Avg_q4er_youth!AA4</f>
        <v>-5.77655697051666</v>
      </c>
    </row>
    <row r="9" spans="1:30" ht="15">
      <c r="A9" s="27" t="s">
        <v>347</v>
      </c>
      <c r="B9" s="95"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7" t="s">
        <v>342</v>
      </c>
      <c r="B10" s="289" t="s">
        <v>342</v>
      </c>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row>
    <row r="11" spans="1:30" ht="15">
      <c r="A11" s="27" t="s">
        <v>236</v>
      </c>
      <c r="B11" s="95">
        <v>-0.0613</v>
      </c>
      <c r="C11" s="27"/>
      <c r="D11" s="93"/>
      <c r="E11" s="96">
        <f>$B11*VLOOKUP($A11,Transpose_Avg_q4er_youth!$A:$M,2,FALSE)</f>
        <v>-0.03235445143536433</v>
      </c>
      <c r="F11" s="96">
        <f>$B11*VLOOKUP($A11,Transpose_Avg_q4er_youth!$A:$M,3,FALSE)</f>
        <v>-0.03629633113051661</v>
      </c>
      <c r="G11" s="96">
        <f>$B11*VLOOKUP($A11,Transpose_Avg_q4er_youth!$A:$M,4,FALSE)</f>
        <v>-0.03303346019626356</v>
      </c>
      <c r="H11" s="96">
        <f>$B11*VLOOKUP($A11,Transpose_Avg_q4er_youth!$A:$M,5,FALSE)</f>
        <v>-0.0319854615693205</v>
      </c>
      <c r="I11" s="96">
        <f>$B11*VLOOKUP($A11,Transpose_Avg_q4er_youth!$A:$M,6,FALSE)</f>
        <v>-0.03436106316011998</v>
      </c>
      <c r="J11" s="96">
        <f>$B11*VLOOKUP($A11,Transpose_Avg_q4er_youth!$A:$M,7,FALSE)</f>
        <v>-0.029974270935838623</v>
      </c>
      <c r="K11" s="96">
        <f>$B11*VLOOKUP($A11,Transpose_Avg_q4er_youth!$A:$M,8,FALSE)</f>
        <v>-0.03627635029982394</v>
      </c>
      <c r="L11" s="96">
        <f>$B11*VLOOKUP($A11,Transpose_Avg_q4er_youth!$A:$M,9,FALSE)</f>
        <v>-0.0341805323530146</v>
      </c>
      <c r="M11" s="96">
        <f>$B11*VLOOKUP($A11,Transpose_Avg_q4er_youth!$A:$M,10,FALSE)</f>
        <v>-0.03731456043948754</v>
      </c>
      <c r="N11" s="96">
        <f>$B11*VLOOKUP($A11,Transpose_Avg_q4er_youth!$A:$M,11,FALSE)</f>
        <v>-0.02589765323932604</v>
      </c>
      <c r="O11" s="96">
        <f>$B11*VLOOKUP($A11,Transpose_Avg_q4er_youth!$A:$M,12,FALSE)</f>
        <v>-0.03235584658452753</v>
      </c>
      <c r="P11" s="96">
        <f>$B11*VLOOKUP($A11,Transpose_Avg_q4er_youth!$A:$M,13,FALSE)</f>
        <v>-0.02862124886344155</v>
      </c>
      <c r="Q11" s="96"/>
      <c r="R11" s="96"/>
      <c r="S11" s="96">
        <f>$B11*VLOOKUP($A11,Transpose_Avg_q4er_youth!$O:$AA,2,FALSE)</f>
        <v>-0.035647282608695666</v>
      </c>
      <c r="T11" s="96">
        <f>$B11*VLOOKUP($A11,Transpose_Avg_q4er_youth!$O:$AA,3,FALSE)</f>
        <v>-0.034579487179487174</v>
      </c>
      <c r="U11" s="96">
        <f>$B11*VLOOKUP($A11,Transpose_Avg_q4er_youth!$O:$AA,4,FALSE)</f>
        <v>-0.03678</v>
      </c>
      <c r="V11" s="96">
        <f>$B11*VLOOKUP($A11,Transpose_Avg_q4er_youth!$O:$AA,5,FALSE)</f>
        <v>-0.0375709677419355</v>
      </c>
      <c r="W11" s="96">
        <f>$B11*VLOOKUP($A11,Transpose_Avg_q4er_youth!$O:$AA,6,FALSE)</f>
        <v>-0.04401025641025641</v>
      </c>
      <c r="X11" s="96">
        <f>$B11*VLOOKUP($A11,Transpose_Avg_q4er_youth!$O:$AA,7,FALSE)</f>
        <v>-0.03065</v>
      </c>
      <c r="Y11" s="96">
        <f>$B11*VLOOKUP($A11,Transpose_Avg_q4er_youth!$O:$AA,8,FALSE)</f>
        <v>-0.03405555555555558</v>
      </c>
      <c r="Z11" s="96">
        <f>$B11*VLOOKUP($A11,Transpose_Avg_q4er_youth!$O:$AA,9,FALSE)</f>
        <v>-0.04086666666666668</v>
      </c>
      <c r="AA11" s="96">
        <f>$B11*VLOOKUP($A11,Transpose_Avg_q4er_youth!$O:$AA,10,FALSE)</f>
        <v>-0.02786363636363639</v>
      </c>
      <c r="AB11" s="96">
        <f>$B11*VLOOKUP($A11,Transpose_Avg_q4er_youth!$O:$AA,11,FALSE)</f>
        <v>-0.03065</v>
      </c>
      <c r="AC11" s="96">
        <f>$B11*VLOOKUP($A11,Transpose_Avg_q4er_youth!$O:$AA,12,FALSE)</f>
        <v>-0.02884705882352943</v>
      </c>
      <c r="AD11" s="96">
        <f>$B11*VLOOKUP($A11,Transpose_Avg_q4er_youth!$O:$AA,13,FALSE)</f>
        <v>-0.04378571428571427</v>
      </c>
    </row>
    <row r="12" spans="1:30" ht="15">
      <c r="A12" s="27" t="s">
        <v>240</v>
      </c>
      <c r="B12" s="95">
        <v>0.396</v>
      </c>
      <c r="C12" s="27"/>
      <c r="D12" s="93"/>
      <c r="E12" s="96">
        <f>$B12*VLOOKUP($A12,Transpose_Avg_q4er_youth!$A:$M,2,FALSE)</f>
        <v>0.20528013454012073</v>
      </c>
      <c r="F12" s="96">
        <f>$B12*VLOOKUP($A12,Transpose_Avg_q4er_youth!$A:$M,3,FALSE)</f>
        <v>0.25615823603175036</v>
      </c>
      <c r="G12" s="96">
        <f>$B12*VLOOKUP($A12,Transpose_Avg_q4er_youth!$A:$M,4,FALSE)</f>
        <v>0.3188508001694786</v>
      </c>
      <c r="H12" s="96">
        <f>$B12*VLOOKUP($A12,Transpose_Avg_q4er_youth!$A:$M,5,FALSE)</f>
        <v>0.25273783424275137</v>
      </c>
      <c r="I12" s="96">
        <f>$B12*VLOOKUP($A12,Transpose_Avg_q4er_youth!$A:$M,6,FALSE)</f>
        <v>0.21590588477869885</v>
      </c>
      <c r="J12" s="96">
        <f>$B12*VLOOKUP($A12,Transpose_Avg_q4er_youth!$A:$M,7,FALSE)</f>
        <v>0.24623535388341106</v>
      </c>
      <c r="K12" s="96">
        <f>$B12*VLOOKUP($A12,Transpose_Avg_q4er_youth!$A:$M,8,FALSE)</f>
        <v>0.27273175505694874</v>
      </c>
      <c r="L12" s="96">
        <f>$B12*VLOOKUP($A12,Transpose_Avg_q4er_youth!$A:$M,9,FALSE)</f>
        <v>0.24637809950720013</v>
      </c>
      <c r="M12" s="96">
        <f>$B12*VLOOKUP($A12,Transpose_Avg_q4er_youth!$A:$M,10,FALSE)</f>
        <v>0.2679728494652966</v>
      </c>
      <c r="N12" s="96">
        <f>$B12*VLOOKUP($A12,Transpose_Avg_q4er_youth!$A:$M,11,FALSE)</f>
        <v>0.1347871603641457</v>
      </c>
      <c r="O12" s="96">
        <f>$B12*VLOOKUP($A12,Transpose_Avg_q4er_youth!$A:$M,12,FALSE)</f>
        <v>0.2687005529792726</v>
      </c>
      <c r="P12" s="96">
        <f>$B12*VLOOKUP($A12,Transpose_Avg_q4er_youth!$A:$M,13,FALSE)</f>
        <v>0.18563756467245462</v>
      </c>
      <c r="Q12" s="96"/>
      <c r="R12" s="96"/>
      <c r="S12" s="96">
        <f>$B12*VLOOKUP($A12,Transpose_Avg_q4er_youth!$O:$AA,2,FALSE)</f>
        <v>0.1226739130434782</v>
      </c>
      <c r="T12" s="96">
        <f>$B12*VLOOKUP($A12,Transpose_Avg_q4er_youth!$O:$AA,3,FALSE)</f>
        <v>0.15230769230769248</v>
      </c>
      <c r="U12" s="96">
        <f>$B12*VLOOKUP($A12,Transpose_Avg_q4er_youth!$O:$AA,4,FALSE)</f>
        <v>0.396</v>
      </c>
      <c r="V12" s="96">
        <f>$B12*VLOOKUP($A12,Transpose_Avg_q4er_youth!$O:$AA,5,FALSE)</f>
        <v>0.06387096774193542</v>
      </c>
      <c r="W12" s="96">
        <f>$B12*VLOOKUP($A12,Transpose_Avg_q4er_youth!$O:$AA,6,FALSE)</f>
        <v>0.12184615384615397</v>
      </c>
      <c r="X12" s="96">
        <f>$B12*VLOOKUP($A12,Transpose_Avg_q4er_youth!$O:$AA,7,FALSE)</f>
        <v>0.16753846153846153</v>
      </c>
      <c r="Y12" s="96">
        <f>$B12*VLOOKUP($A12,Transpose_Avg_q4er_youth!$O:$AA,8,FALSE)</f>
        <v>0.2200000000000002</v>
      </c>
      <c r="Z12" s="96">
        <f>$B12*VLOOKUP($A12,Transpose_Avg_q4er_youth!$O:$AA,9,FALSE)</f>
        <v>0.2376</v>
      </c>
      <c r="AA12" s="96">
        <f>$B12*VLOOKUP($A12,Transpose_Avg_q4er_youth!$O:$AA,10,FALSE)</f>
        <v>0.28799999999999987</v>
      </c>
      <c r="AB12" s="96">
        <f>$B12*VLOOKUP($A12,Transpose_Avg_q4er_youth!$O:$AA,11,FALSE)</f>
        <v>0.06600000000000013</v>
      </c>
      <c r="AC12" s="96">
        <f>$B12*VLOOKUP($A12,Transpose_Avg_q4er_youth!$O:$AA,12,FALSE)</f>
        <v>0.25623529411764717</v>
      </c>
      <c r="AD12" s="96">
        <f>$B12*VLOOKUP($A12,Transpose_Avg_q4er_youth!$O:$AA,13,FALSE)</f>
        <v>0.05657142857142863</v>
      </c>
    </row>
    <row r="13" spans="1:30" ht="15">
      <c r="A13" s="27" t="s">
        <v>244</v>
      </c>
      <c r="B13" s="95">
        <v>0.464</v>
      </c>
      <c r="C13" s="27"/>
      <c r="D13" s="93"/>
      <c r="E13" s="96">
        <f>$B13*VLOOKUP($A13,Transpose_Avg_q4er_youth!$A:$M,2,FALSE)</f>
        <v>0.22014854937889253</v>
      </c>
      <c r="F13" s="96">
        <f>$B13*VLOOKUP($A13,Transpose_Avg_q4er_youth!$A:$M,3,FALSE)</f>
        <v>0.16227531913995824</v>
      </c>
      <c r="G13" s="96">
        <f>$B13*VLOOKUP($A13,Transpose_Avg_q4er_youth!$A:$M,4,FALSE)</f>
        <v>0.08977397326854655</v>
      </c>
      <c r="H13" s="96">
        <f>$B13*VLOOKUP($A13,Transpose_Avg_q4er_youth!$A:$M,5,FALSE)</f>
        <v>0.16701856944892973</v>
      </c>
      <c r="I13" s="96">
        <f>$B13*VLOOKUP($A13,Transpose_Avg_q4er_youth!$A:$M,6,FALSE)</f>
        <v>0.20920910461323056</v>
      </c>
      <c r="J13" s="96">
        <f>$B13*VLOOKUP($A13,Transpose_Avg_q4er_youth!$A:$M,7,FALSE)</f>
        <v>0.1754818075709527</v>
      </c>
      <c r="K13" s="96">
        <f>$B13*VLOOKUP($A13,Transpose_Avg_q4er_youth!$A:$M,8,FALSE)</f>
        <v>0.1432052162969086</v>
      </c>
      <c r="L13" s="96">
        <f>$B13*VLOOKUP($A13,Transpose_Avg_q4er_youth!$A:$M,9,FALSE)</f>
        <v>0.17531455007237162</v>
      </c>
      <c r="M13" s="96">
        <f>$B13*VLOOKUP($A13,Transpose_Avg_q4er_youth!$A:$M,10,FALSE)</f>
        <v>0.1478366107275313</v>
      </c>
      <c r="N13" s="96">
        <f>$B13*VLOOKUP($A13,Transpose_Avg_q4er_youth!$A:$M,11,FALSE)</f>
        <v>0.30606756967433435</v>
      </c>
      <c r="O13" s="96">
        <f>$B13*VLOOKUP($A13,Transpose_Avg_q4er_youth!$A:$M,12,FALSE)</f>
        <v>0.1466486813306428</v>
      </c>
      <c r="P13" s="96">
        <f>$B13*VLOOKUP($A13,Transpose_Avg_q4er_youth!$A:$M,13,FALSE)</f>
        <v>0.24443643944553156</v>
      </c>
      <c r="Q13" s="96"/>
      <c r="R13" s="96"/>
      <c r="S13" s="96">
        <f>$B13*VLOOKUP($A13,Transpose_Avg_q4er_youth!$O:$AA,2,FALSE)</f>
        <v>0.2799130434782607</v>
      </c>
      <c r="T13" s="96">
        <f>$B13*VLOOKUP($A13,Transpose_Avg_q4er_youth!$O:$AA,3,FALSE)</f>
        <v>0.28553846153846135</v>
      </c>
      <c r="U13" s="96">
        <f>$B13*VLOOKUP($A13,Transpose_Avg_q4er_youth!$O:$AA,4,FALSE)</f>
        <v>0</v>
      </c>
      <c r="V13" s="96">
        <f>$B13*VLOOKUP($A13,Transpose_Avg_q4er_youth!$O:$AA,5,FALSE)</f>
        <v>0.38916129032258073</v>
      </c>
      <c r="W13" s="96">
        <f>$B13*VLOOKUP($A13,Transpose_Avg_q4er_youth!$O:$AA,6,FALSE)</f>
        <v>0.3212307692307691</v>
      </c>
      <c r="X13" s="96">
        <f>$B13*VLOOKUP($A13,Transpose_Avg_q4er_youth!$O:$AA,7,FALSE)</f>
        <v>0.26769230769230773</v>
      </c>
      <c r="Y13" s="96">
        <f>$B13*VLOOKUP($A13,Transpose_Avg_q4er_youth!$O:$AA,8,FALSE)</f>
        <v>0.206222222222222</v>
      </c>
      <c r="Z13" s="96">
        <f>$B13*VLOOKUP($A13,Transpose_Avg_q4er_youth!$O:$AA,9,FALSE)</f>
        <v>0.18560000000000001</v>
      </c>
      <c r="AA13" s="96">
        <f>$B13*VLOOKUP($A13,Transpose_Avg_q4er_youth!$O:$AA,10,FALSE)</f>
        <v>0.12654545454545468</v>
      </c>
      <c r="AB13" s="96">
        <f>$B13*VLOOKUP($A13,Transpose_Avg_q4er_youth!$O:$AA,11,FALSE)</f>
        <v>0.38666666666666655</v>
      </c>
      <c r="AC13" s="96">
        <f>$B13*VLOOKUP($A13,Transpose_Avg_q4er_youth!$O:$AA,12,FALSE)</f>
        <v>0.16376470588235284</v>
      </c>
      <c r="AD13" s="96">
        <f>$B13*VLOOKUP($A13,Transpose_Avg_q4er_youth!$O:$AA,13,FALSE)</f>
        <v>0.3977142857142857</v>
      </c>
    </row>
    <row r="14" spans="1:30" ht="15">
      <c r="A14" s="27" t="s">
        <v>298</v>
      </c>
      <c r="B14" s="95">
        <v>0.257</v>
      </c>
      <c r="C14" s="27"/>
      <c r="D14" s="93"/>
      <c r="E14" s="96">
        <f>$B14*VLOOKUP($A14,Transpose_Avg_q4er_youth!$A:$M,2,FALSE)</f>
        <v>0.10894551997587994</v>
      </c>
      <c r="F14" s="96">
        <f>$B14*VLOOKUP($A14,Transpose_Avg_q4er_youth!$A:$M,3,FALSE)</f>
        <v>0.08078318811514819</v>
      </c>
      <c r="G14" s="96">
        <f>$B14*VLOOKUP($A14,Transpose_Avg_q4er_youth!$A:$M,4,FALSE)</f>
        <v>0.027474400585814275</v>
      </c>
      <c r="H14" s="96">
        <f>$B14*VLOOKUP($A14,Transpose_Avg_q4er_youth!$A:$M,5,FALSE)</f>
        <v>0.08886611867033875</v>
      </c>
      <c r="I14" s="96">
        <f>$B14*VLOOKUP($A14,Transpose_Avg_q4er_youth!$A:$M,6,FALSE)</f>
        <v>0.08636794889248027</v>
      </c>
      <c r="J14" s="96">
        <f>$B14*VLOOKUP($A14,Transpose_Avg_q4er_youth!$A:$M,7,FALSE)</f>
        <v>0.07567094541584549</v>
      </c>
      <c r="K14" s="96">
        <f>$B14*VLOOKUP($A14,Transpose_Avg_q4er_youth!$A:$M,8,FALSE)</f>
        <v>0.12322471910471126</v>
      </c>
      <c r="L14" s="96">
        <f>$B14*VLOOKUP($A14,Transpose_Avg_q4er_youth!$A:$M,9,FALSE)</f>
        <v>0.1093341334693395</v>
      </c>
      <c r="M14" s="96">
        <f>$B14*VLOOKUP($A14,Transpose_Avg_q4er_youth!$A:$M,10,FALSE)</f>
        <v>0.0714600665336025</v>
      </c>
      <c r="N14" s="96">
        <f>$B14*VLOOKUP($A14,Transpose_Avg_q4er_youth!$A:$M,11,FALSE)</f>
        <v>0.1399613865811477</v>
      </c>
      <c r="O14" s="96">
        <f>$B14*VLOOKUP($A14,Transpose_Avg_q4er_youth!$A:$M,12,FALSE)</f>
        <v>0.06645372259075484</v>
      </c>
      <c r="P14" s="96">
        <f>$B14*VLOOKUP($A14,Transpose_Avg_q4er_youth!$A:$M,13,FALSE)</f>
        <v>0.09039933930555627</v>
      </c>
      <c r="Q14" s="96"/>
      <c r="R14" s="96"/>
      <c r="S14" s="96">
        <f>$B14*VLOOKUP($A14,Transpose_Avg_q4er_youth!$O:$AA,2,FALSE)</f>
        <v>0.1382771739130436</v>
      </c>
      <c r="T14" s="96">
        <f>$B14*VLOOKUP($A14,Transpose_Avg_q4er_youth!$O:$AA,3,FALSE)</f>
        <v>0.1911025641025642</v>
      </c>
      <c r="U14" s="96">
        <f>$B14*VLOOKUP($A14,Transpose_Avg_q4er_youth!$O:$AA,4,FALSE)</f>
        <v>0</v>
      </c>
      <c r="V14" s="96">
        <f>$B14*VLOOKUP($A14,Transpose_Avg_q4er_youth!$O:$AA,5,FALSE)</f>
        <v>0.18238709677419362</v>
      </c>
      <c r="W14" s="96">
        <f>$B14*VLOOKUP($A14,Transpose_Avg_q4er_youth!$O:$AA,6,FALSE)</f>
        <v>0.11861538461538473</v>
      </c>
      <c r="X14" s="96">
        <f>$B14*VLOOKUP($A14,Transpose_Avg_q4er_youth!$O:$AA,7,FALSE)</f>
        <v>0.10873076923076921</v>
      </c>
      <c r="Y14" s="96">
        <f>$B14*VLOOKUP($A14,Transpose_Avg_q4er_youth!$O:$AA,8,FALSE)</f>
        <v>0.1427777777777779</v>
      </c>
      <c r="Z14" s="96">
        <f>$B14*VLOOKUP($A14,Transpose_Avg_q4er_youth!$O:$AA,9,FALSE)</f>
        <v>0.17133333333333342</v>
      </c>
      <c r="AA14" s="96">
        <f>$B14*VLOOKUP($A14,Transpose_Avg_q4er_youth!$O:$AA,10,FALSE)</f>
        <v>0.02336363636363636</v>
      </c>
      <c r="AB14" s="96">
        <f>$B14*VLOOKUP($A14,Transpose_Avg_q4er_youth!$O:$AA,11,FALSE)</f>
        <v>0.257</v>
      </c>
      <c r="AC14" s="96">
        <f>$B14*VLOOKUP($A14,Transpose_Avg_q4er_youth!$O:$AA,12,FALSE)</f>
        <v>0.1814117647058825</v>
      </c>
      <c r="AD14" s="96">
        <f>$B14*VLOOKUP($A14,Transpose_Avg_q4er_youth!$O:$AA,13,FALSE)</f>
        <v>0.22028571428571425</v>
      </c>
    </row>
    <row r="15" spans="1:30" ht="15">
      <c r="A15" s="27" t="s">
        <v>301</v>
      </c>
      <c r="B15" s="95">
        <v>0.234</v>
      </c>
      <c r="C15" s="27"/>
      <c r="D15" s="93"/>
      <c r="E15" s="96">
        <f>$B15*VLOOKUP($A15,Transpose_Avg_q4er_youth!$A:$M,2,FALSE)</f>
        <v>0.0037834290826138173</v>
      </c>
      <c r="F15" s="96">
        <f>$B15*VLOOKUP($A15,Transpose_Avg_q4er_youth!$A:$M,3,FALSE)</f>
        <v>4.2361985565110484E-4</v>
      </c>
      <c r="G15" s="96">
        <f>$B15*VLOOKUP($A15,Transpose_Avg_q4er_youth!$A:$M,4,FALSE)</f>
        <v>6.093750000000009E-4</v>
      </c>
      <c r="H15" s="96">
        <f>$B15*VLOOKUP($A15,Transpose_Avg_q4er_youth!$A:$M,5,FALSE)</f>
        <v>0.00489956729742558</v>
      </c>
      <c r="I15" s="96">
        <f>$B15*VLOOKUP($A15,Transpose_Avg_q4er_youth!$A:$M,6,FALSE)</f>
        <v>0.008595211976144938</v>
      </c>
      <c r="J15" s="96">
        <f>$B15*VLOOKUP($A15,Transpose_Avg_q4er_youth!$A:$M,7,FALSE)</f>
        <v>0.010967798694794877</v>
      </c>
      <c r="K15" s="96">
        <f>$B15*VLOOKUP($A15,Transpose_Avg_q4er_youth!$A:$M,8,FALSE)</f>
        <v>0.00571043123070601</v>
      </c>
      <c r="L15" s="96">
        <f>$B15*VLOOKUP($A15,Transpose_Avg_q4er_youth!$A:$M,9,FALSE)</f>
        <v>0.013179662013489473</v>
      </c>
      <c r="M15" s="96">
        <f>$B15*VLOOKUP($A15,Transpose_Avg_q4er_youth!$A:$M,10,FALSE)</f>
        <v>0.001973214285714285</v>
      </c>
      <c r="N15" s="96">
        <f>$B15*VLOOKUP($A15,Transpose_Avg_q4er_youth!$A:$M,11,FALSE)</f>
        <v>0.025326500190985424</v>
      </c>
      <c r="O15" s="96">
        <f>$B15*VLOOKUP($A15,Transpose_Avg_q4er_youth!$A:$M,12,FALSE)</f>
        <v>0.005277887823440583</v>
      </c>
      <c r="P15" s="96">
        <f>$B15*VLOOKUP($A15,Transpose_Avg_q4er_youth!$A:$M,13,FALSE)</f>
        <v>0.0058766611922720915</v>
      </c>
      <c r="Q15" s="96"/>
      <c r="R15" s="96"/>
      <c r="S15" s="96">
        <f>$B15*VLOOKUP($A15,Transpose_Avg_q4er_youth!$O:$AA,2,FALSE)</f>
        <v>0.0012717391304347821</v>
      </c>
      <c r="T15" s="96">
        <f>$B15*VLOOKUP($A15,Transpose_Avg_q4er_youth!$O:$AA,3,FALSE)</f>
        <v>0</v>
      </c>
      <c r="U15" s="96">
        <f>$B15*VLOOKUP($A15,Transpose_Avg_q4er_youth!$O:$AA,4,FALSE)</f>
        <v>0</v>
      </c>
      <c r="V15" s="96">
        <f>$B15*VLOOKUP($A15,Transpose_Avg_q4er_youth!$O:$AA,5,FALSE)</f>
        <v>0</v>
      </c>
      <c r="W15" s="96">
        <f>$B15*VLOOKUP($A15,Transpose_Avg_q4er_youth!$O:$AA,6,FALSE)</f>
        <v>0.017999999999999995</v>
      </c>
      <c r="X15" s="96">
        <f>$B15*VLOOKUP($A15,Transpose_Avg_q4er_youth!$O:$AA,7,FALSE)</f>
        <v>0.017999999999999995</v>
      </c>
      <c r="Y15" s="96">
        <f>$B15*VLOOKUP($A15,Transpose_Avg_q4er_youth!$O:$AA,8,FALSE)</f>
        <v>0</v>
      </c>
      <c r="Z15" s="96">
        <f>$B15*VLOOKUP($A15,Transpose_Avg_q4er_youth!$O:$AA,9,FALSE)</f>
        <v>0</v>
      </c>
      <c r="AA15" s="96">
        <f>$B15*VLOOKUP($A15,Transpose_Avg_q4er_youth!$O:$AA,10,FALSE)</f>
        <v>0</v>
      </c>
      <c r="AB15" s="96">
        <f>$B15*VLOOKUP($A15,Transpose_Avg_q4er_youth!$O:$AA,11,FALSE)</f>
        <v>0</v>
      </c>
      <c r="AC15" s="96">
        <f>$B15*VLOOKUP($A15,Transpose_Avg_q4er_youth!$O:$AA,12,FALSE)</f>
        <v>0</v>
      </c>
      <c r="AD15" s="96">
        <f>$B15*VLOOKUP($A15,Transpose_Avg_q4er_youth!$O:$AA,13,FALSE)</f>
        <v>0</v>
      </c>
    </row>
    <row r="16" spans="1:30" ht="15">
      <c r="A16" s="27" t="s">
        <v>304</v>
      </c>
      <c r="B16" s="95">
        <v>0.197</v>
      </c>
      <c r="C16" s="27"/>
      <c r="D16" s="93"/>
      <c r="E16" s="96">
        <f>$B16*VLOOKUP($A16,Transpose_Avg_q4er_youth!$A:$M,2,FALSE)</f>
        <v>3.743832485208891E-4</v>
      </c>
      <c r="F16" s="96">
        <f>$B16*VLOOKUP($A16,Transpose_Avg_q4er_youth!$A:$M,3,FALSE)</f>
        <v>1.2825520833333338E-4</v>
      </c>
      <c r="G16" s="96">
        <f>$B16*VLOOKUP($A16,Transpose_Avg_q4er_youth!$A:$M,4,FALSE)</f>
        <v>4.1041666666666597E-4</v>
      </c>
      <c r="H16" s="96">
        <f>$B16*VLOOKUP($A16,Transpose_Avg_q4er_youth!$A:$M,5,FALSE)</f>
        <v>0.0010063375379560516</v>
      </c>
      <c r="I16" s="96">
        <f>$B16*VLOOKUP($A16,Transpose_Avg_q4er_youth!$A:$M,6,FALSE)</f>
        <v>0.0025607041985496936</v>
      </c>
      <c r="J16" s="96">
        <f>$B16*VLOOKUP($A16,Transpose_Avg_q4er_youth!$A:$M,7,FALSE)</f>
        <v>0.002074425605187274</v>
      </c>
      <c r="K16" s="96">
        <f>$B16*VLOOKUP($A16,Transpose_Avg_q4er_youth!$A:$M,8,FALSE)</f>
        <v>2.487373737373732E-4</v>
      </c>
      <c r="L16" s="96">
        <f>$B16*VLOOKUP($A16,Transpose_Avg_q4er_youth!$A:$M,9,FALSE)</f>
        <v>0.0017249396135265692</v>
      </c>
      <c r="M16" s="96">
        <f>$B16*VLOOKUP($A16,Transpose_Avg_q4er_youth!$A:$M,10,FALSE)</f>
        <v>0.005030978081624637</v>
      </c>
      <c r="N16" s="96">
        <f>$B16*VLOOKUP($A16,Transpose_Avg_q4er_youth!$A:$M,11,FALSE)</f>
        <v>0.0024201554232804214</v>
      </c>
      <c r="O16" s="96">
        <f>$B16*VLOOKUP($A16,Transpose_Avg_q4er_youth!$A:$M,12,FALSE)</f>
        <v>9.822939560439569E-4</v>
      </c>
      <c r="P16" s="96">
        <f>$B16*VLOOKUP($A16,Transpose_Avg_q4er_youth!$A:$M,13,FALSE)</f>
        <v>1.7263693189667082E-4</v>
      </c>
      <c r="Q16" s="96"/>
      <c r="R16" s="96"/>
      <c r="S16" s="96">
        <f>$B16*VLOOKUP($A16,Transpose_Avg_q4er_youth!$O:$AA,2,FALSE)</f>
        <v>0.001070652173913043</v>
      </c>
      <c r="T16" s="96">
        <f>$B16*VLOOKUP($A16,Transpose_Avg_q4er_youth!$O:$AA,3,FALSE)</f>
        <v>0</v>
      </c>
      <c r="U16" s="96">
        <f>$B16*VLOOKUP($A16,Transpose_Avg_q4er_youth!$O:$AA,4,FALSE)</f>
        <v>0</v>
      </c>
      <c r="V16" s="96">
        <f>$B16*VLOOKUP($A16,Transpose_Avg_q4er_youth!$O:$AA,5,FALSE)</f>
        <v>0.019064516129032257</v>
      </c>
      <c r="W16" s="96">
        <f>$B16*VLOOKUP($A16,Transpose_Avg_q4er_youth!$O:$AA,6,FALSE)</f>
        <v>0.020205128205128292</v>
      </c>
      <c r="X16" s="96">
        <f>$B16*VLOOKUP($A16,Transpose_Avg_q4er_youth!$O:$AA,7,FALSE)</f>
        <v>0.007576923076923084</v>
      </c>
      <c r="Y16" s="96">
        <f>$B16*VLOOKUP($A16,Transpose_Avg_q4er_youth!$O:$AA,8,FALSE)</f>
        <v>0</v>
      </c>
      <c r="Z16" s="96">
        <f>$B16*VLOOKUP($A16,Transpose_Avg_q4er_youth!$O:$AA,9,FALSE)</f>
        <v>0</v>
      </c>
      <c r="AA16" s="96">
        <f>$B16*VLOOKUP($A16,Transpose_Avg_q4er_youth!$O:$AA,10,FALSE)</f>
        <v>0.01790909090909091</v>
      </c>
      <c r="AB16" s="96">
        <f>$B16*VLOOKUP($A16,Transpose_Avg_q4er_youth!$O:$AA,11,FALSE)</f>
        <v>0</v>
      </c>
      <c r="AC16" s="96">
        <f>$B16*VLOOKUP($A16,Transpose_Avg_q4er_youth!$O:$AA,12,FALSE)</f>
        <v>0</v>
      </c>
      <c r="AD16" s="96">
        <f>$B16*VLOOKUP($A16,Transpose_Avg_q4er_youth!$O:$AA,13,FALSE)</f>
        <v>0</v>
      </c>
    </row>
    <row r="17" spans="1:30" ht="15">
      <c r="A17" s="27" t="s">
        <v>293</v>
      </c>
      <c r="B17" s="95">
        <v>-0.201</v>
      </c>
      <c r="C17" s="27"/>
      <c r="D17" s="93"/>
      <c r="E17" s="96">
        <f>$B17*VLOOKUP($A17,Transpose_Avg_q4er_youth!$A:$M,2,FALSE)</f>
        <v>-5.142207249519134E-4</v>
      </c>
      <c r="F17" s="96">
        <f>$B17*VLOOKUP($A17,Transpose_Avg_q4er_youth!$A:$M,3,FALSE)</f>
        <v>-4.0924000159873547E-4</v>
      </c>
      <c r="G17" s="96">
        <f>$B17*VLOOKUP($A17,Transpose_Avg_q4er_youth!$A:$M,4,FALSE)</f>
        <v>0</v>
      </c>
      <c r="H17" s="96">
        <f>$B17*VLOOKUP($A17,Transpose_Avg_q4er_youth!$A:$M,5,FALSE)</f>
        <v>-0.0019598319096432487</v>
      </c>
      <c r="I17" s="96">
        <f>$B17*VLOOKUP($A17,Transpose_Avg_q4er_youth!$A:$M,6,FALSE)</f>
        <v>-0.0011281888468430623</v>
      </c>
      <c r="J17" s="96">
        <f>$B17*VLOOKUP($A17,Transpose_Avg_q4er_youth!$A:$M,7,FALSE)</f>
        <v>-7.552923296978368E-4</v>
      </c>
      <c r="K17" s="96">
        <f>$B17*VLOOKUP($A17,Transpose_Avg_q4er_youth!$A:$M,8,FALSE)</f>
        <v>-0.002758273524720893</v>
      </c>
      <c r="L17" s="96">
        <f>$B17*VLOOKUP($A17,Transpose_Avg_q4er_youth!$A:$M,9,FALSE)</f>
        <v>-5.234375000000007E-4</v>
      </c>
      <c r="M17" s="96">
        <f>$B17*VLOOKUP($A17,Transpose_Avg_q4er_youth!$A:$M,10,FALSE)</f>
        <v>-0.001167668269230769</v>
      </c>
      <c r="N17" s="96">
        <f>$B17*VLOOKUP($A17,Transpose_Avg_q4er_youth!$A:$M,11,FALSE)</f>
        <v>-0.0025822916666666624</v>
      </c>
      <c r="O17" s="96">
        <f>$B17*VLOOKUP($A17,Transpose_Avg_q4er_youth!$A:$M,12,FALSE)</f>
        <v>0</v>
      </c>
      <c r="P17" s="96">
        <f>$B17*VLOOKUP($A17,Transpose_Avg_q4er_youth!$A:$M,13,FALSE)</f>
        <v>-2.203947368421062E-4</v>
      </c>
      <c r="Q17" s="96"/>
      <c r="R17" s="96"/>
      <c r="S17" s="96">
        <f>$B17*VLOOKUP($A17,Transpose_Avg_q4er_youth!$O:$AA,2,FALSE)</f>
        <v>0</v>
      </c>
      <c r="T17" s="96">
        <f>$B17*VLOOKUP($A17,Transpose_Avg_q4er_youth!$O:$AA,3,FALSE)</f>
        <v>0</v>
      </c>
      <c r="U17" s="96">
        <f>$B17*VLOOKUP($A17,Transpose_Avg_q4er_youth!$O:$AA,4,FALSE)</f>
        <v>0</v>
      </c>
      <c r="V17" s="96">
        <f>$B17*VLOOKUP($A17,Transpose_Avg_q4er_youth!$O:$AA,5,FALSE)</f>
        <v>-0.006483870967741928</v>
      </c>
      <c r="W17" s="96">
        <f>$B17*VLOOKUP($A17,Transpose_Avg_q4er_youth!$O:$AA,6,FALSE)</f>
        <v>0</v>
      </c>
      <c r="X17" s="96">
        <f>$B17*VLOOKUP($A17,Transpose_Avg_q4er_youth!$O:$AA,7,FALSE)</f>
        <v>-0.007730769230769239</v>
      </c>
      <c r="Y17" s="96">
        <f>$B17*VLOOKUP($A17,Transpose_Avg_q4er_youth!$O:$AA,8,FALSE)</f>
        <v>0</v>
      </c>
      <c r="Z17" s="96">
        <f>$B17*VLOOKUP($A17,Transpose_Avg_q4er_youth!$O:$AA,9,FALSE)</f>
        <v>0</v>
      </c>
      <c r="AA17" s="96">
        <f>$B17*VLOOKUP($A17,Transpose_Avg_q4er_youth!$O:$AA,10,FALSE)</f>
        <v>0</v>
      </c>
      <c r="AB17" s="96">
        <f>$B17*VLOOKUP($A17,Transpose_Avg_q4er_youth!$O:$AA,11,FALSE)</f>
        <v>0</v>
      </c>
      <c r="AC17" s="96">
        <f>$B17*VLOOKUP($A17,Transpose_Avg_q4er_youth!$O:$AA,12,FALSE)</f>
        <v>0</v>
      </c>
      <c r="AD17" s="96">
        <f>$B17*VLOOKUP($A17,Transpose_Avg_q4er_youth!$O:$AA,13,FALSE)</f>
        <v>0</v>
      </c>
    </row>
    <row r="18" spans="1:30" ht="15">
      <c r="A18" s="27" t="s">
        <v>305</v>
      </c>
      <c r="B18" s="95">
        <v>-0.00361</v>
      </c>
      <c r="C18" s="27"/>
      <c r="D18" s="93"/>
      <c r="E18" s="96">
        <f>$B18*VLOOKUP($A18,Transpose_Avg_q4er_youth!$A:$M,2,FALSE)</f>
        <v>-2.3096705557770663E-5</v>
      </c>
      <c r="F18" s="96">
        <f>$B18*VLOOKUP($A18,Transpose_Avg_q4er_youth!$A:$M,3,FALSE)</f>
        <v>-1.8709689803439812E-6</v>
      </c>
      <c r="G18" s="96">
        <f>$B18*VLOOKUP($A18,Transpose_Avg_q4er_youth!$A:$M,4,FALSE)</f>
        <v>0</v>
      </c>
      <c r="H18" s="96">
        <f>$B18*VLOOKUP($A18,Transpose_Avg_q4er_youth!$A:$M,5,FALSE)</f>
        <v>-9.461971025543277E-6</v>
      </c>
      <c r="I18" s="96">
        <f>$B18*VLOOKUP($A18,Transpose_Avg_q4er_youth!$A:$M,6,FALSE)</f>
        <v>-9.061244979919677E-7</v>
      </c>
      <c r="J18" s="96">
        <f>$B18*VLOOKUP($A18,Transpose_Avg_q4er_youth!$A:$M,7,FALSE)</f>
        <v>-2.307554825090956E-5</v>
      </c>
      <c r="K18" s="96">
        <f>$B18*VLOOKUP($A18,Transpose_Avg_q4er_youth!$A:$M,8,FALSE)</f>
        <v>-2.2848795140952E-5</v>
      </c>
      <c r="L18" s="96">
        <f>$B18*VLOOKUP($A18,Transpose_Avg_q4er_youth!$A:$M,9,FALSE)</f>
        <v>-5.186781609195393E-6</v>
      </c>
      <c r="M18" s="96">
        <f>$B18*VLOOKUP($A18,Transpose_Avg_q4er_youth!$A:$M,10,FALSE)</f>
        <v>-2.410523504273505E-5</v>
      </c>
      <c r="N18" s="96">
        <f>$B18*VLOOKUP($A18,Transpose_Avg_q4er_youth!$A:$M,11,FALSE)</f>
        <v>-1.0027777777777786E-5</v>
      </c>
      <c r="O18" s="96">
        <f>$B18*VLOOKUP($A18,Transpose_Avg_q4er_youth!$A:$M,12,FALSE)</f>
        <v>-4.365156357584124E-5</v>
      </c>
      <c r="P18" s="96">
        <f>$B18*VLOOKUP($A18,Transpose_Avg_q4er_youth!$A:$M,13,FALSE)</f>
        <v>-1.2754038795192833E-5</v>
      </c>
      <c r="Q18" s="96"/>
      <c r="R18" s="96"/>
      <c r="S18" s="96">
        <f>$B18*VLOOKUP($A18,Transpose_Avg_q4er_youth!$O:$AA,2,FALSE)</f>
        <v>0</v>
      </c>
      <c r="T18" s="96">
        <f>$B18*VLOOKUP($A18,Transpose_Avg_q4er_youth!$O:$AA,3,FALSE)</f>
        <v>0</v>
      </c>
      <c r="U18" s="96">
        <f>$B18*VLOOKUP($A18,Transpose_Avg_q4er_youth!$O:$AA,4,FALSE)</f>
        <v>0</v>
      </c>
      <c r="V18" s="96">
        <f>$B18*VLOOKUP($A18,Transpose_Avg_q4er_youth!$O:$AA,5,FALSE)</f>
        <v>0</v>
      </c>
      <c r="W18" s="96">
        <f>$B18*VLOOKUP($A18,Transpose_Avg_q4er_youth!$O:$AA,6,FALSE)</f>
        <v>0</v>
      </c>
      <c r="X18" s="96">
        <f>$B18*VLOOKUP($A18,Transpose_Avg_q4er_youth!$O:$AA,7,FALSE)</f>
        <v>0</v>
      </c>
      <c r="Y18" s="96">
        <f>$B18*VLOOKUP($A18,Transpose_Avg_q4er_youth!$O:$AA,8,FALSE)</f>
        <v>0</v>
      </c>
      <c r="Z18" s="96">
        <f>$B18*VLOOKUP($A18,Transpose_Avg_q4er_youth!$O:$AA,9,FALSE)</f>
        <v>0</v>
      </c>
      <c r="AA18" s="96">
        <f>$B18*VLOOKUP($A18,Transpose_Avg_q4er_youth!$O:$AA,10,FALSE)</f>
        <v>0</v>
      </c>
      <c r="AB18" s="96">
        <f>$B18*VLOOKUP($A18,Transpose_Avg_q4er_youth!$O:$AA,11,FALSE)</f>
        <v>0</v>
      </c>
      <c r="AC18" s="96">
        <f>$B18*VLOOKUP($A18,Transpose_Avg_q4er_youth!$O:$AA,12,FALSE)</f>
        <v>0</v>
      </c>
      <c r="AD18" s="96">
        <f>$B18*VLOOKUP($A18,Transpose_Avg_q4er_youth!$O:$AA,13,FALSE)</f>
        <v>0</v>
      </c>
    </row>
    <row r="19" spans="1:30" ht="15">
      <c r="A19" s="27" t="s">
        <v>306</v>
      </c>
      <c r="B19" s="95">
        <v>0.0184</v>
      </c>
      <c r="C19" s="27"/>
      <c r="D19" s="93"/>
      <c r="E19" s="96">
        <f>$B19*VLOOKUP($A19,Transpose_Avg_q4er_youth!$A:$M,2,FALSE)</f>
        <v>4.0205615681956615E-4</v>
      </c>
      <c r="F19" s="96">
        <f>$B19*VLOOKUP($A19,Transpose_Avg_q4er_youth!$A:$M,3,FALSE)</f>
        <v>5.580358125388189E-5</v>
      </c>
      <c r="G19" s="96">
        <f>$B19*VLOOKUP($A19,Transpose_Avg_q4er_youth!$A:$M,4,FALSE)</f>
        <v>1.3987099852268137E-4</v>
      </c>
      <c r="H19" s="96">
        <f>$B19*VLOOKUP($A19,Transpose_Avg_q4er_youth!$A:$M,5,FALSE)</f>
        <v>3.69079041981756E-4</v>
      </c>
      <c r="I19" s="96">
        <f>$B19*VLOOKUP($A19,Transpose_Avg_q4er_youth!$A:$M,6,FALSE)</f>
        <v>2.1066499883805846E-4</v>
      </c>
      <c r="J19" s="96">
        <f>$B19*VLOOKUP($A19,Transpose_Avg_q4er_youth!$A:$M,7,FALSE)</f>
        <v>3.0693573189340156E-4</v>
      </c>
      <c r="K19" s="96">
        <f>$B19*VLOOKUP($A19,Transpose_Avg_q4er_youth!$A:$M,8,FALSE)</f>
        <v>4.415725799446124E-4</v>
      </c>
      <c r="L19" s="96">
        <f>$B19*VLOOKUP($A19,Transpose_Avg_q4er_youth!$A:$M,9,FALSE)</f>
        <v>1.6975250715035655E-4</v>
      </c>
      <c r="M19" s="96">
        <f>$B19*VLOOKUP($A19,Transpose_Avg_q4er_youth!$A:$M,10,FALSE)</f>
        <v>3.3126271876271826E-4</v>
      </c>
      <c r="N19" s="96">
        <f>$B19*VLOOKUP($A19,Transpose_Avg_q4er_youth!$A:$M,11,FALSE)</f>
        <v>3.500779220779216E-4</v>
      </c>
      <c r="O19" s="96">
        <f>$B19*VLOOKUP($A19,Transpose_Avg_q4er_youth!$A:$M,12,FALSE)</f>
        <v>2.378794620227795E-4</v>
      </c>
      <c r="P19" s="96">
        <f>$B19*VLOOKUP($A19,Transpose_Avg_q4er_youth!$A:$M,13,FALSE)</f>
        <v>3.7009402505756E-4</v>
      </c>
      <c r="Q19" s="96"/>
      <c r="R19" s="96"/>
      <c r="S19" s="96">
        <f>$B19*VLOOKUP($A19,Transpose_Avg_q4er_youth!$O:$AA,2,FALSE)</f>
        <v>5.999999999999997E-4</v>
      </c>
      <c r="T19" s="96">
        <f>$B19*VLOOKUP($A19,Transpose_Avg_q4er_youth!$O:$AA,3,FALSE)</f>
        <v>4.71794871794871E-4</v>
      </c>
      <c r="U19" s="96">
        <f>$B19*VLOOKUP($A19,Transpose_Avg_q4er_youth!$O:$AA,4,FALSE)</f>
        <v>0.00368</v>
      </c>
      <c r="V19" s="96">
        <f>$B19*VLOOKUP($A19,Transpose_Avg_q4er_youth!$O:$AA,5,FALSE)</f>
        <v>0</v>
      </c>
      <c r="W19" s="96">
        <f>$B19*VLOOKUP($A19,Transpose_Avg_q4er_youth!$O:$AA,6,FALSE)</f>
        <v>0</v>
      </c>
      <c r="X19" s="96">
        <f>$B19*VLOOKUP($A19,Transpose_Avg_q4er_youth!$O:$AA,7,FALSE)</f>
        <v>7.076923076923084E-4</v>
      </c>
      <c r="Y19" s="96">
        <f>$B19*VLOOKUP($A19,Transpose_Avg_q4er_youth!$O:$AA,8,FALSE)</f>
        <v>0</v>
      </c>
      <c r="Z19" s="96">
        <f>$B19*VLOOKUP($A19,Transpose_Avg_q4er_youth!$O:$AA,9,FALSE)</f>
        <v>0</v>
      </c>
      <c r="AA19" s="96">
        <f>$B19*VLOOKUP($A19,Transpose_Avg_q4er_youth!$O:$AA,10,FALSE)</f>
        <v>0</v>
      </c>
      <c r="AB19" s="96">
        <f>$B19*VLOOKUP($A19,Transpose_Avg_q4er_youth!$O:$AA,11,FALSE)</f>
        <v>0</v>
      </c>
      <c r="AC19" s="96">
        <f>$B19*VLOOKUP($A19,Transpose_Avg_q4er_youth!$O:$AA,12,FALSE)</f>
        <v>0</v>
      </c>
      <c r="AD19" s="96">
        <f>$B19*VLOOKUP($A19,Transpose_Avg_q4er_youth!$O:$AA,13,FALSE)</f>
        <v>0</v>
      </c>
    </row>
    <row r="20" spans="1:30" ht="15">
      <c r="A20" s="27" t="s">
        <v>307</v>
      </c>
      <c r="B20" s="95">
        <v>0.611</v>
      </c>
      <c r="C20" s="27"/>
      <c r="D20" s="93"/>
      <c r="E20" s="96">
        <f>$B20*VLOOKUP($A20,Transpose_Avg_q4er_youth!$A:$M,2,FALSE)</f>
        <v>8.05362878260197E-4</v>
      </c>
      <c r="F20" s="96">
        <f>$B20*VLOOKUP($A20,Transpose_Avg_q4er_youth!$A:$M,3,FALSE)</f>
        <v>6.342329545454573E-4</v>
      </c>
      <c r="G20" s="96">
        <f>$B20*VLOOKUP($A20,Transpose_Avg_q4er_youth!$A:$M,4,FALSE)</f>
        <v>2.086748633879783E-4</v>
      </c>
      <c r="H20" s="96">
        <f>$B20*VLOOKUP($A20,Transpose_Avg_q4er_youth!$A:$M,5,FALSE)</f>
        <v>0.0028960735079550915</v>
      </c>
      <c r="I20" s="96">
        <f>$B20*VLOOKUP($A20,Transpose_Avg_q4er_youth!$A:$M,6,FALSE)</f>
        <v>1.2239583333333343E-4</v>
      </c>
      <c r="J20" s="96">
        <f>$B20*VLOOKUP($A20,Transpose_Avg_q4er_youth!$A:$M,7,FALSE)</f>
        <v>0.015479874049401425</v>
      </c>
      <c r="K20" s="96">
        <f>$B20*VLOOKUP($A20,Transpose_Avg_q4er_youth!$A:$M,8,FALSE)</f>
        <v>0.005940277777777777</v>
      </c>
      <c r="L20" s="96">
        <f>$B20*VLOOKUP($A20,Transpose_Avg_q4er_youth!$A:$M,9,FALSE)</f>
        <v>0</v>
      </c>
      <c r="M20" s="96">
        <f>$B20*VLOOKUP($A20,Transpose_Avg_q4er_youth!$A:$M,10,FALSE)</f>
        <v>0.0014975490196078415</v>
      </c>
      <c r="N20" s="96">
        <f>$B20*VLOOKUP($A20,Transpose_Avg_q4er_youth!$A:$M,11,FALSE)</f>
        <v>0</v>
      </c>
      <c r="O20" s="96">
        <f>$B20*VLOOKUP($A20,Transpose_Avg_q4er_youth!$A:$M,12,FALSE)</f>
        <v>0.008309610463737628</v>
      </c>
      <c r="P20" s="96">
        <f>$B20*VLOOKUP($A20,Transpose_Avg_q4er_youth!$A:$M,13,FALSE)</f>
        <v>0.0026255300510535707</v>
      </c>
      <c r="Q20" s="96"/>
      <c r="R20" s="96"/>
      <c r="S20" s="96">
        <f>$B20*VLOOKUP($A20,Transpose_Avg_q4er_youth!$O:$AA,2,FALSE)</f>
        <v>0</v>
      </c>
      <c r="T20" s="96">
        <f>$B20*VLOOKUP($A20,Transpose_Avg_q4er_youth!$O:$AA,3,FALSE)</f>
        <v>0</v>
      </c>
      <c r="U20" s="96">
        <f>$B20*VLOOKUP($A20,Transpose_Avg_q4er_youth!$O:$AA,4,FALSE)</f>
        <v>0</v>
      </c>
      <c r="V20" s="96">
        <f>$B20*VLOOKUP($A20,Transpose_Avg_q4er_youth!$O:$AA,5,FALSE)</f>
        <v>0.019709677419354817</v>
      </c>
      <c r="W20" s="96">
        <f>$B20*VLOOKUP($A20,Transpose_Avg_q4er_youth!$O:$AA,6,FALSE)</f>
        <v>0</v>
      </c>
      <c r="X20" s="96">
        <f>$B20*VLOOKUP($A20,Transpose_Avg_q4er_youth!$O:$AA,7,FALSE)</f>
        <v>0.02350000000000002</v>
      </c>
      <c r="Y20" s="96">
        <f>$B20*VLOOKUP($A20,Transpose_Avg_q4er_youth!$O:$AA,8,FALSE)</f>
        <v>0</v>
      </c>
      <c r="Z20" s="96">
        <f>$B20*VLOOKUP($A20,Transpose_Avg_q4er_youth!$O:$AA,9,FALSE)</f>
        <v>0</v>
      </c>
      <c r="AA20" s="96">
        <f>$B20*VLOOKUP($A20,Transpose_Avg_q4er_youth!$O:$AA,10,FALSE)</f>
        <v>0</v>
      </c>
      <c r="AB20" s="96">
        <f>$B20*VLOOKUP($A20,Transpose_Avg_q4er_youth!$O:$AA,11,FALSE)</f>
        <v>0</v>
      </c>
      <c r="AC20" s="96">
        <f>$B20*VLOOKUP($A20,Transpose_Avg_q4er_youth!$O:$AA,12,FALSE)</f>
        <v>0</v>
      </c>
      <c r="AD20" s="96">
        <f>$B20*VLOOKUP($A20,Transpose_Avg_q4er_youth!$O:$AA,13,FALSE)</f>
        <v>0</v>
      </c>
    </row>
    <row r="21" spans="1:30" ht="15">
      <c r="A21" s="27" t="s">
        <v>308</v>
      </c>
      <c r="B21" s="95">
        <v>0.911</v>
      </c>
      <c r="C21" s="27"/>
      <c r="D21" s="93"/>
      <c r="E21" s="96">
        <f>$B21*VLOOKUP($A21,Transpose_Avg_q4er_youth!$A:$M,2,FALSE)</f>
        <v>0.7078919041625061</v>
      </c>
      <c r="F21" s="96">
        <f>$B21*VLOOKUP($A21,Transpose_Avg_q4er_youth!$A:$M,3,FALSE)</f>
        <v>0.7339047080921028</v>
      </c>
      <c r="G21" s="96">
        <f>$B21*VLOOKUP($A21,Transpose_Avg_q4er_youth!$A:$M,4,FALSE)</f>
        <v>0.7263643693806131</v>
      </c>
      <c r="H21" s="96">
        <f>$B21*VLOOKUP($A21,Transpose_Avg_q4er_youth!$A:$M,5,FALSE)</f>
        <v>0.7566894641150242</v>
      </c>
      <c r="I21" s="96">
        <f>$B21*VLOOKUP($A21,Transpose_Avg_q4er_youth!$A:$M,6,FALSE)</f>
        <v>0.6020593757609831</v>
      </c>
      <c r="J21" s="96">
        <f>$B21*VLOOKUP($A21,Transpose_Avg_q4er_youth!$A:$M,7,FALSE)</f>
        <v>0.732420397393217</v>
      </c>
      <c r="K21" s="96">
        <f>$B21*VLOOKUP($A21,Transpose_Avg_q4er_youth!$A:$M,8,FALSE)</f>
        <v>0.7802409751502937</v>
      </c>
      <c r="L21" s="96">
        <f>$B21*VLOOKUP($A21,Transpose_Avg_q4er_youth!$A:$M,9,FALSE)</f>
        <v>0.6658770209209797</v>
      </c>
      <c r="M21" s="96">
        <f>$B21*VLOOKUP($A21,Transpose_Avg_q4er_youth!$A:$M,10,FALSE)</f>
        <v>0.5765077686827275</v>
      </c>
      <c r="N21" s="96">
        <f>$B21*VLOOKUP($A21,Transpose_Avg_q4er_youth!$A:$M,11,FALSE)</f>
        <v>0.3685862989577145</v>
      </c>
      <c r="O21" s="96">
        <f>$B21*VLOOKUP($A21,Transpose_Avg_q4er_youth!$A:$M,12,FALSE)</f>
        <v>0.7935142678621048</v>
      </c>
      <c r="P21" s="96">
        <f>$B21*VLOOKUP($A21,Transpose_Avg_q4er_youth!$A:$M,13,FALSE)</f>
        <v>0.8371245317907174</v>
      </c>
      <c r="Q21" s="96"/>
      <c r="R21" s="96"/>
      <c r="S21" s="96">
        <f>$B21*VLOOKUP($A21,Transpose_Avg_q4er_youth!$O:$AA,2,FALSE)</f>
        <v>0.7080054347826086</v>
      </c>
      <c r="T21" s="96">
        <f>$B21*VLOOKUP($A21,Transpose_Avg_q4er_youth!$O:$AA,3,FALSE)</f>
        <v>0.7474871794871791</v>
      </c>
      <c r="U21" s="96">
        <f>$B21*VLOOKUP($A21,Transpose_Avg_q4er_youth!$O:$AA,4,FALSE)</f>
        <v>0.7288000000000001</v>
      </c>
      <c r="V21" s="96">
        <f>$B21*VLOOKUP($A21,Transpose_Avg_q4er_youth!$O:$AA,5,FALSE)</f>
        <v>0.5877419354838713</v>
      </c>
      <c r="W21" s="96">
        <f>$B21*VLOOKUP($A21,Transpose_Avg_q4er_youth!$O:$AA,6,FALSE)</f>
        <v>0.5606153846153843</v>
      </c>
      <c r="X21" s="96">
        <f>$B21*VLOOKUP($A21,Transpose_Avg_q4er_youth!$O:$AA,7,FALSE)</f>
        <v>0.7708461538461537</v>
      </c>
      <c r="Y21" s="96">
        <f>$B21*VLOOKUP($A21,Transpose_Avg_q4er_youth!$O:$AA,8,FALSE)</f>
        <v>0.7085555555555558</v>
      </c>
      <c r="Z21" s="96">
        <f>$B21*VLOOKUP($A21,Transpose_Avg_q4er_youth!$O:$AA,9,FALSE)</f>
        <v>0.7288000000000001</v>
      </c>
      <c r="AA21" s="96">
        <f>$B21*VLOOKUP($A21,Transpose_Avg_q4er_youth!$O:$AA,10,FALSE)</f>
        <v>0.4140909090909095</v>
      </c>
      <c r="AB21" s="96">
        <f>$B21*VLOOKUP($A21,Transpose_Avg_q4er_youth!$O:$AA,11,FALSE)</f>
        <v>0.911</v>
      </c>
      <c r="AC21" s="96">
        <f>$B21*VLOOKUP($A21,Transpose_Avg_q4er_youth!$O:$AA,12,FALSE)</f>
        <v>0.8574117647058821</v>
      </c>
      <c r="AD21" s="96">
        <f>$B21*VLOOKUP($A21,Transpose_Avg_q4er_youth!$O:$AA,13,FALSE)</f>
        <v>0.911</v>
      </c>
    </row>
    <row r="22" spans="1:30" ht="15">
      <c r="A22" s="27" t="s">
        <v>317</v>
      </c>
      <c r="B22" s="95">
        <v>0.438</v>
      </c>
      <c r="C22" s="27"/>
      <c r="D22" s="93"/>
      <c r="E22" s="96">
        <f>$B22*VLOOKUP($A22,Transpose_Avg_q4er_youth!$A:$M,2,FALSE)</f>
        <v>0.0013006688006727265</v>
      </c>
      <c r="F22" s="96">
        <f>$B22*VLOOKUP($A22,Transpose_Avg_q4er_youth!$A:$M,3,FALSE)</f>
        <v>0.0022974489405578054</v>
      </c>
      <c r="G22" s="96">
        <f>$B22*VLOOKUP($A22,Transpose_Avg_q4er_youth!$A:$M,4,FALSE)</f>
        <v>0.003566471404989592</v>
      </c>
      <c r="H22" s="96">
        <f>$B22*VLOOKUP($A22,Transpose_Avg_q4er_youth!$A:$M,5,FALSE)</f>
        <v>0.0028669030432763682</v>
      </c>
      <c r="I22" s="96">
        <f>$B22*VLOOKUP($A22,Transpose_Avg_q4er_youth!$A:$M,6,FALSE)</f>
        <v>0.003700177213496886</v>
      </c>
      <c r="J22" s="96">
        <f>$B22*VLOOKUP($A22,Transpose_Avg_q4er_youth!$A:$M,7,FALSE)</f>
        <v>0.002394086021505376</v>
      </c>
      <c r="K22" s="96">
        <f>$B22*VLOOKUP($A22,Transpose_Avg_q4er_youth!$A:$M,8,FALSE)</f>
        <v>0.010143034238150316</v>
      </c>
      <c r="L22" s="96">
        <f>$B22*VLOOKUP($A22,Transpose_Avg_q4er_youth!$A:$M,9,FALSE)</f>
        <v>0.008062254597473817</v>
      </c>
      <c r="M22" s="96">
        <f>$B22*VLOOKUP($A22,Transpose_Avg_q4er_youth!$A:$M,10,FALSE)</f>
        <v>0.002703703703703704</v>
      </c>
      <c r="N22" s="96">
        <f>$B22*VLOOKUP($A22,Transpose_Avg_q4er_youth!$A:$M,11,FALSE)</f>
        <v>0.005105654761904749</v>
      </c>
      <c r="O22" s="96">
        <f>$B22*VLOOKUP($A22,Transpose_Avg_q4er_youth!$A:$M,12,FALSE)</f>
        <v>0.004669601666468073</v>
      </c>
      <c r="P22" s="96">
        <f>$B22*VLOOKUP($A22,Transpose_Avg_q4er_youth!$A:$M,13,FALSE)</f>
        <v>9.519517584016818E-4</v>
      </c>
      <c r="Q22" s="96"/>
      <c r="R22" s="96"/>
      <c r="S22" s="96">
        <f>$B22*VLOOKUP($A22,Transpose_Avg_q4er_youth!$O:$AA,2,FALSE)</f>
        <v>0</v>
      </c>
      <c r="T22" s="96">
        <f>$B22*VLOOKUP($A22,Transpose_Avg_q4er_youth!$O:$AA,3,FALSE)</f>
        <v>0</v>
      </c>
      <c r="U22" s="96">
        <f>$B22*VLOOKUP($A22,Transpose_Avg_q4er_youth!$O:$AA,4,FALSE)</f>
        <v>0</v>
      </c>
      <c r="V22" s="96">
        <f>$B22*VLOOKUP($A22,Transpose_Avg_q4er_youth!$O:$AA,5,FALSE)</f>
        <v>0</v>
      </c>
      <c r="W22" s="96">
        <f>$B22*VLOOKUP($A22,Transpose_Avg_q4er_youth!$O:$AA,6,FALSE)</f>
        <v>0</v>
      </c>
      <c r="X22" s="96">
        <f>$B22*VLOOKUP($A22,Transpose_Avg_q4er_youth!$O:$AA,7,FALSE)</f>
        <v>0</v>
      </c>
      <c r="Y22" s="96">
        <f>$B22*VLOOKUP($A22,Transpose_Avg_q4er_youth!$O:$AA,8,FALSE)</f>
        <v>0</v>
      </c>
      <c r="Z22" s="96">
        <f>$B22*VLOOKUP($A22,Transpose_Avg_q4er_youth!$O:$AA,9,FALSE)</f>
        <v>0</v>
      </c>
      <c r="AA22" s="96">
        <f>$B22*VLOOKUP($A22,Transpose_Avg_q4er_youth!$O:$AA,10,FALSE)</f>
        <v>0</v>
      </c>
      <c r="AB22" s="96">
        <f>$B22*VLOOKUP($A22,Transpose_Avg_q4er_youth!$O:$AA,11,FALSE)</f>
        <v>0</v>
      </c>
      <c r="AC22" s="96">
        <f>$B22*VLOOKUP($A22,Transpose_Avg_q4er_youth!$O:$AA,12,FALSE)</f>
        <v>0</v>
      </c>
      <c r="AD22" s="96">
        <f>$B22*VLOOKUP($A22,Transpose_Avg_q4er_youth!$O:$AA,13,FALSE)</f>
        <v>0</v>
      </c>
    </row>
    <row r="23" spans="1:30" ht="15">
      <c r="A23" s="27" t="s">
        <v>318</v>
      </c>
      <c r="B23" s="95">
        <v>-0.049</v>
      </c>
      <c r="C23" s="27"/>
      <c r="D23" s="93"/>
      <c r="E23" s="96">
        <f>$B23*VLOOKUP($A23,Transpose_Avg_q4er_youth!$A:$M,2,FALSE)</f>
        <v>-0.006407307718298312</v>
      </c>
      <c r="F23" s="96">
        <f>$B23*VLOOKUP($A23,Transpose_Avg_q4er_youth!$A:$M,3,FALSE)</f>
        <v>-0.00749951119904</v>
      </c>
      <c r="G23" s="96">
        <f>$B23*VLOOKUP($A23,Transpose_Avg_q4er_youth!$A:$M,4,FALSE)</f>
        <v>-0.01392292444509601</v>
      </c>
      <c r="H23" s="96">
        <f>$B23*VLOOKUP($A23,Transpose_Avg_q4er_youth!$A:$M,5,FALSE)</f>
        <v>-0.00948972828509342</v>
      </c>
      <c r="I23" s="96">
        <f>$B23*VLOOKUP($A23,Transpose_Avg_q4er_youth!$A:$M,6,FALSE)</f>
        <v>-0.010434246928720307</v>
      </c>
      <c r="J23" s="96">
        <f>$B23*VLOOKUP($A23,Transpose_Avg_q4er_youth!$A:$M,7,FALSE)</f>
        <v>-0.012021131705338748</v>
      </c>
      <c r="K23" s="96">
        <f>$B23*VLOOKUP($A23,Transpose_Avg_q4er_youth!$A:$M,8,FALSE)</f>
        <v>-0.008142417879677935</v>
      </c>
      <c r="L23" s="96">
        <f>$B23*VLOOKUP($A23,Transpose_Avg_q4er_youth!$A:$M,9,FALSE)</f>
        <v>-0.012189715457926315</v>
      </c>
      <c r="M23" s="96">
        <f>$B23*VLOOKUP($A23,Transpose_Avg_q4er_youth!$A:$M,10,FALSE)</f>
        <v>-0.010299304849549632</v>
      </c>
      <c r="N23" s="96">
        <f>$B23*VLOOKUP($A23,Transpose_Avg_q4er_youth!$A:$M,11,FALSE)</f>
        <v>-0.005460588359080996</v>
      </c>
      <c r="O23" s="96">
        <f>$B23*VLOOKUP($A23,Transpose_Avg_q4er_youth!$A:$M,12,FALSE)</f>
        <v>-0.004352119921695032</v>
      </c>
      <c r="P23" s="96">
        <f>$B23*VLOOKUP($A23,Transpose_Avg_q4er_youth!$A:$M,13,FALSE)</f>
        <v>-0.014648900344858872</v>
      </c>
      <c r="Q23" s="96"/>
      <c r="R23" s="96"/>
      <c r="S23" s="96">
        <f>$B23*VLOOKUP($A23,Transpose_Avg_q4er_youth!$O:$AA,2,FALSE)</f>
        <v>-0.01225</v>
      </c>
      <c r="T23" s="96">
        <f>$B23*VLOOKUP($A23,Transpose_Avg_q4er_youth!$O:$AA,3,FALSE)</f>
        <v>-0.010051282051282046</v>
      </c>
      <c r="U23" s="96">
        <f>$B23*VLOOKUP($A23,Transpose_Avg_q4er_youth!$O:$AA,4,FALSE)</f>
        <v>-0.009800000000000001</v>
      </c>
      <c r="V23" s="96">
        <f>$B23*VLOOKUP($A23,Transpose_Avg_q4er_youth!$O:$AA,5,FALSE)</f>
        <v>-0.009483870967741927</v>
      </c>
      <c r="W23" s="96">
        <f>$B23*VLOOKUP($A23,Transpose_Avg_q4er_youth!$O:$AA,6,FALSE)</f>
        <v>-0.005025641025641047</v>
      </c>
      <c r="X23" s="96">
        <f>$B23*VLOOKUP($A23,Transpose_Avg_q4er_youth!$O:$AA,7,FALSE)</f>
        <v>-0.009423076923076909</v>
      </c>
      <c r="Y23" s="96">
        <f>$B23*VLOOKUP($A23,Transpose_Avg_q4er_youth!$O:$AA,8,FALSE)</f>
        <v>-0.005444444444444439</v>
      </c>
      <c r="Z23" s="96">
        <f>$B23*VLOOKUP($A23,Transpose_Avg_q4er_youth!$O:$AA,9,FALSE)</f>
        <v>-0.003266666666666668</v>
      </c>
      <c r="AA23" s="96">
        <f>$B23*VLOOKUP($A23,Transpose_Avg_q4er_youth!$O:$AA,10,FALSE)</f>
        <v>-0.008909090909090919</v>
      </c>
      <c r="AB23" s="96">
        <f>$B23*VLOOKUP($A23,Transpose_Avg_q4er_youth!$O:$AA,11,FALSE)</f>
        <v>-0.008166666666666683</v>
      </c>
      <c r="AC23" s="96">
        <f>$B23*VLOOKUP($A23,Transpose_Avg_q4er_youth!$O:$AA,12,FALSE)</f>
        <v>-0.020176470588235296</v>
      </c>
      <c r="AD23" s="96">
        <f>$B23*VLOOKUP($A23,Transpose_Avg_q4er_youth!$O:$AA,13,FALSE)</f>
        <v>-0.014000000000000014</v>
      </c>
    </row>
    <row r="24" spans="1:30" ht="15">
      <c r="A24" s="27" t="s">
        <v>319</v>
      </c>
      <c r="B24" s="95">
        <v>0.723</v>
      </c>
      <c r="C24" s="27"/>
      <c r="D24" s="93"/>
      <c r="E24" s="96">
        <f>$B24*VLOOKUP($A24,Transpose_Avg_q4er_youth!$A:$M,2,FALSE)</f>
        <v>0.004521015248083743</v>
      </c>
      <c r="F24" s="96">
        <f>$B24*VLOOKUP($A24,Transpose_Avg_q4er_youth!$A:$M,3,FALSE)</f>
        <v>0.0014738928237858012</v>
      </c>
      <c r="G24" s="96">
        <f>$B24*VLOOKUP($A24,Transpose_Avg_q4er_youth!$A:$M,4,FALSE)</f>
        <v>0</v>
      </c>
      <c r="H24" s="96">
        <f>$B24*VLOOKUP($A24,Transpose_Avg_q4er_youth!$A:$M,5,FALSE)</f>
        <v>0.006790721230439239</v>
      </c>
      <c r="I24" s="96">
        <f>$B24*VLOOKUP($A24,Transpose_Avg_q4er_youth!$A:$M,6,FALSE)</f>
        <v>0.00444077301220529</v>
      </c>
      <c r="J24" s="96">
        <f>$B24*VLOOKUP($A24,Transpose_Avg_q4er_youth!$A:$M,7,FALSE)</f>
        <v>0.006644663803937995</v>
      </c>
      <c r="K24" s="96">
        <f>$B24*VLOOKUP($A24,Transpose_Avg_q4er_youth!$A:$M,8,FALSE)</f>
        <v>0.004970625</v>
      </c>
      <c r="L24" s="96">
        <f>$B24*VLOOKUP($A24,Transpose_Avg_q4er_youth!$A:$M,9,FALSE)</f>
        <v>0.0027386363636363654</v>
      </c>
      <c r="M24" s="96">
        <f>$B24*VLOOKUP($A24,Transpose_Avg_q4er_youth!$A:$M,10,FALSE)</f>
        <v>0.003549209770114939</v>
      </c>
      <c r="N24" s="96">
        <f>$B24*VLOOKUP($A24,Transpose_Avg_q4er_youth!$A:$M,11,FALSE)</f>
        <v>0.022722857142857125</v>
      </c>
      <c r="O24" s="96">
        <f>$B24*VLOOKUP($A24,Transpose_Avg_q4er_youth!$A:$M,12,FALSE)</f>
        <v>0.001252449633699632</v>
      </c>
      <c r="P24" s="96">
        <f>$B24*VLOOKUP($A24,Transpose_Avg_q4er_youth!$A:$M,13,FALSE)</f>
        <v>0.0026635720601237848</v>
      </c>
      <c r="Q24" s="96"/>
      <c r="R24" s="96"/>
      <c r="S24" s="96">
        <f>$B24*VLOOKUP($A24,Transpose_Avg_q4er_youth!$O:$AA,2,FALSE)</f>
        <v>0.011788043478260901</v>
      </c>
      <c r="T24" s="96">
        <f>$B24*VLOOKUP($A24,Transpose_Avg_q4er_youth!$O:$AA,3,FALSE)</f>
        <v>0</v>
      </c>
      <c r="U24" s="96">
        <f>$B24*VLOOKUP($A24,Transpose_Avg_q4er_youth!$O:$AA,4,FALSE)</f>
        <v>0</v>
      </c>
      <c r="V24" s="96">
        <f>$B24*VLOOKUP($A24,Transpose_Avg_q4er_youth!$O:$AA,5,FALSE)</f>
        <v>0.04664516129032261</v>
      </c>
      <c r="W24" s="96">
        <f>$B24*VLOOKUP($A24,Transpose_Avg_q4er_youth!$O:$AA,6,FALSE)</f>
        <v>0</v>
      </c>
      <c r="X24" s="96">
        <f>$B24*VLOOKUP($A24,Transpose_Avg_q4er_youth!$O:$AA,7,FALSE)</f>
        <v>0</v>
      </c>
      <c r="Y24" s="96">
        <f>$B24*VLOOKUP($A24,Transpose_Avg_q4er_youth!$O:$AA,8,FALSE)</f>
        <v>0</v>
      </c>
      <c r="Z24" s="96">
        <f>$B24*VLOOKUP($A24,Transpose_Avg_q4er_youth!$O:$AA,9,FALSE)</f>
        <v>0.09639999999999975</v>
      </c>
      <c r="AA24" s="96">
        <f>$B24*VLOOKUP($A24,Transpose_Avg_q4er_youth!$O:$AA,10,FALSE)</f>
        <v>0</v>
      </c>
      <c r="AB24" s="96">
        <f>$B24*VLOOKUP($A24,Transpose_Avg_q4er_youth!$O:$AA,11,FALSE)</f>
        <v>0</v>
      </c>
      <c r="AC24" s="96">
        <f>$B24*VLOOKUP($A24,Transpose_Avg_q4er_youth!$O:$AA,12,FALSE)</f>
        <v>0</v>
      </c>
      <c r="AD24" s="96">
        <f>$B24*VLOOKUP($A24,Transpose_Avg_q4er_youth!$O:$AA,13,FALSE)</f>
        <v>0</v>
      </c>
    </row>
    <row r="25" spans="1:30" ht="15">
      <c r="A25" s="27" t="s">
        <v>316</v>
      </c>
      <c r="B25" s="95">
        <v>-0.0106</v>
      </c>
      <c r="C25" s="27"/>
      <c r="D25" s="93"/>
      <c r="E25" s="96">
        <f>$B25*VLOOKUP($A25,Transpose_Avg_q4er_youth!$A:$M,2,FALSE)</f>
        <v>-0.0011064507350812198</v>
      </c>
      <c r="F25" s="96">
        <f>$B25*VLOOKUP($A25,Transpose_Avg_q4er_youth!$A:$M,3,FALSE)</f>
        <v>-0.0011973813035922765</v>
      </c>
      <c r="G25" s="96">
        <f>$B25*VLOOKUP($A25,Transpose_Avg_q4er_youth!$A:$M,4,FALSE)</f>
        <v>-0.0020514306853703407</v>
      </c>
      <c r="H25" s="96">
        <f>$B25*VLOOKUP($A25,Transpose_Avg_q4er_youth!$A:$M,5,FALSE)</f>
        <v>-0.0026310723017788145</v>
      </c>
      <c r="I25" s="96">
        <f>$B25*VLOOKUP($A25,Transpose_Avg_q4er_youth!$A:$M,6,FALSE)</f>
        <v>-0.0025008688266137005</v>
      </c>
      <c r="J25" s="96">
        <f>$B25*VLOOKUP($A25,Transpose_Avg_q4er_youth!$A:$M,7,FALSE)</f>
        <v>-0.004116126969967843</v>
      </c>
      <c r="K25" s="96">
        <f>$B25*VLOOKUP($A25,Transpose_Avg_q4er_youth!$A:$M,8,FALSE)</f>
        <v>-0.0024471556697421</v>
      </c>
      <c r="L25" s="96">
        <f>$B25*VLOOKUP($A25,Transpose_Avg_q4er_youth!$A:$M,9,FALSE)</f>
        <v>-0.0021205917182185066</v>
      </c>
      <c r="M25" s="96">
        <f>$B25*VLOOKUP($A25,Transpose_Avg_q4er_youth!$A:$M,10,FALSE)</f>
        <v>-0.0022327956169707203</v>
      </c>
      <c r="N25" s="96">
        <f>$B25*VLOOKUP($A25,Transpose_Avg_q4er_youth!$A:$M,11,FALSE)</f>
        <v>-0.004767472910123651</v>
      </c>
      <c r="O25" s="96">
        <f>$B25*VLOOKUP($A25,Transpose_Avg_q4er_youth!$A:$M,12,FALSE)</f>
        <v>-0.0013401272729694923</v>
      </c>
      <c r="P25" s="96">
        <f>$B25*VLOOKUP($A25,Transpose_Avg_q4er_youth!$A:$M,13,FALSE)</f>
        <v>-7.172197029253583E-4</v>
      </c>
      <c r="Q25" s="96"/>
      <c r="R25" s="96"/>
      <c r="S25" s="96">
        <f>$B25*VLOOKUP($A25,Transpose_Avg_q4er_youth!$O:$AA,2,FALSE)</f>
        <v>-0.0016706521739130445</v>
      </c>
      <c r="T25" s="96">
        <f>$B25*VLOOKUP($A25,Transpose_Avg_q4er_youth!$O:$AA,3,FALSE)</f>
        <v>-0.0016307692307692323</v>
      </c>
      <c r="U25" s="96">
        <f>$B25*VLOOKUP($A25,Transpose_Avg_q4er_youth!$O:$AA,4,FALSE)</f>
        <v>-0.00212</v>
      </c>
      <c r="V25" s="96">
        <f>$B25*VLOOKUP($A25,Transpose_Avg_q4er_youth!$O:$AA,5,FALSE)</f>
        <v>-0.0034193548387096736</v>
      </c>
      <c r="W25" s="96">
        <f>$B25*VLOOKUP($A25,Transpose_Avg_q4er_youth!$O:$AA,6,FALSE)</f>
        <v>-0.0013589743589743567</v>
      </c>
      <c r="X25" s="96">
        <f>$B25*VLOOKUP($A25,Transpose_Avg_q4er_youth!$O:$AA,7,FALSE)</f>
        <v>-0.006115384615384616</v>
      </c>
      <c r="Y25" s="96">
        <f>$B25*VLOOKUP($A25,Transpose_Avg_q4er_youth!$O:$AA,8,FALSE)</f>
        <v>-0.005888888888888894</v>
      </c>
      <c r="Z25" s="96">
        <f>$B25*VLOOKUP($A25,Transpose_Avg_q4er_youth!$O:$AA,9,FALSE)</f>
        <v>-7.06666666666667E-4</v>
      </c>
      <c r="AA25" s="96">
        <f>$B25*VLOOKUP($A25,Transpose_Avg_q4er_youth!$O:$AA,10,FALSE)</f>
        <v>-0.0028909090909090937</v>
      </c>
      <c r="AB25" s="96">
        <f>$B25*VLOOKUP($A25,Transpose_Avg_q4er_youth!$O:$AA,11,FALSE)</f>
        <v>-0.00706666666666667</v>
      </c>
      <c r="AC25" s="96">
        <f>$B25*VLOOKUP($A25,Transpose_Avg_q4er_youth!$O:$AA,12,FALSE)</f>
        <v>-6.235294117647058E-4</v>
      </c>
      <c r="AD25" s="96">
        <f>$B25*VLOOKUP($A25,Transpose_Avg_q4er_youth!$O:$AA,13,FALSE)</f>
        <v>0</v>
      </c>
    </row>
    <row r="26" spans="1:30" ht="15">
      <c r="A26" s="27" t="s">
        <v>329</v>
      </c>
      <c r="B26" s="95">
        <v>0.0153</v>
      </c>
      <c r="C26" s="27"/>
      <c r="D26" s="93"/>
      <c r="E26" s="96">
        <f>$B26*VLOOKUP($A26,Transpose_Avg_q4er_youth!$A:$M,2,FALSE)</f>
        <v>9.85800957573098E-5</v>
      </c>
      <c r="F26" s="96">
        <f>$B26*VLOOKUP($A26,Transpose_Avg_q4er_youth!$A:$M,3,FALSE)</f>
        <v>3.2149342322112796E-4</v>
      </c>
      <c r="G26" s="96">
        <f>$B26*VLOOKUP($A26,Transpose_Avg_q4er_youth!$A:$M,4,FALSE)</f>
        <v>5.47685906571075E-4</v>
      </c>
      <c r="H26" s="96">
        <f>$B26*VLOOKUP($A26,Transpose_Avg_q4er_youth!$A:$M,5,FALSE)</f>
        <v>3.74560653756471E-4</v>
      </c>
      <c r="I26" s="96">
        <f>$B26*VLOOKUP($A26,Transpose_Avg_q4er_youth!$A:$M,6,FALSE)</f>
        <v>3.7272396047013836E-4</v>
      </c>
      <c r="J26" s="96">
        <f>$B26*VLOOKUP($A26,Transpose_Avg_q4er_youth!$A:$M,7,FALSE)</f>
        <v>6.195514976175685E-5</v>
      </c>
      <c r="K26" s="96">
        <f>$B26*VLOOKUP($A26,Transpose_Avg_q4er_youth!$A:$M,8,FALSE)</f>
        <v>4.77272727272728E-5</v>
      </c>
      <c r="L26" s="96">
        <f>$B26*VLOOKUP($A26,Transpose_Avg_q4er_youth!$A:$M,9,FALSE)</f>
        <v>2.0564516129032313E-5</v>
      </c>
      <c r="M26" s="96">
        <f>$B26*VLOOKUP($A26,Transpose_Avg_q4er_youth!$A:$M,10,FALSE)</f>
        <v>2.1982758620689617E-5</v>
      </c>
      <c r="N26" s="96">
        <f>$B26*VLOOKUP($A26,Transpose_Avg_q4er_youth!$A:$M,11,FALSE)</f>
        <v>1.0624999999999993E-4</v>
      </c>
      <c r="O26" s="96">
        <f>$B26*VLOOKUP($A26,Transpose_Avg_q4er_youth!$A:$M,12,FALSE)</f>
        <v>4.0474018843416763E-4</v>
      </c>
      <c r="P26" s="96">
        <f>$B26*VLOOKUP($A26,Transpose_Avg_q4er_youth!$A:$M,13,FALSE)</f>
        <v>9.249818078449125E-4</v>
      </c>
      <c r="Q26" s="96"/>
      <c r="R26" s="96"/>
      <c r="S26" s="96">
        <f>$B26*VLOOKUP($A26,Transpose_Avg_q4er_youth!$O:$AA,2,FALSE)</f>
        <v>0</v>
      </c>
      <c r="T26" s="96">
        <f>$B26*VLOOKUP($A26,Transpose_Avg_q4er_youth!$O:$AA,3,FALSE)</f>
        <v>0.0015692307692307759</v>
      </c>
      <c r="U26" s="96">
        <f>$B26*VLOOKUP($A26,Transpose_Avg_q4er_youth!$O:$AA,4,FALSE)</f>
        <v>0</v>
      </c>
      <c r="V26" s="96">
        <f>$B26*VLOOKUP($A26,Transpose_Avg_q4er_youth!$O:$AA,5,FALSE)</f>
        <v>9.87096774193549E-4</v>
      </c>
      <c r="W26" s="96">
        <f>$B26*VLOOKUP($A26,Transpose_Avg_q4er_youth!$O:$AA,6,FALSE)</f>
        <v>3.9230769230769164E-4</v>
      </c>
      <c r="X26" s="96">
        <f>$B26*VLOOKUP($A26,Transpose_Avg_q4er_youth!$O:$AA,7,FALSE)</f>
        <v>0.0011769230769230765</v>
      </c>
      <c r="Y26" s="96">
        <f>$B26*VLOOKUP($A26,Transpose_Avg_q4er_youth!$O:$AA,8,FALSE)</f>
        <v>0</v>
      </c>
      <c r="Z26" s="96">
        <f>$B26*VLOOKUP($A26,Transpose_Avg_q4er_youth!$O:$AA,9,FALSE)</f>
        <v>0</v>
      </c>
      <c r="AA26" s="96">
        <f>$B26*VLOOKUP($A26,Transpose_Avg_q4er_youth!$O:$AA,10,FALSE)</f>
        <v>0</v>
      </c>
      <c r="AB26" s="96">
        <f>$B26*VLOOKUP($A26,Transpose_Avg_q4er_youth!$O:$AA,11,FALSE)</f>
        <v>0</v>
      </c>
      <c r="AC26" s="96">
        <f>$B26*VLOOKUP($A26,Transpose_Avg_q4er_youth!$O:$AA,12,FALSE)</f>
        <v>0</v>
      </c>
      <c r="AD26" s="96">
        <f>$B26*VLOOKUP($A26,Transpose_Avg_q4er_youth!$O:$AA,13,FALSE)</f>
        <v>0</v>
      </c>
    </row>
    <row r="27" spans="1:30" ht="15">
      <c r="A27" s="27" t="s">
        <v>322</v>
      </c>
      <c r="B27" s="95">
        <v>-0.00752</v>
      </c>
      <c r="C27" s="27"/>
      <c r="D27" s="93"/>
      <c r="E27" s="96">
        <f>$B27*VLOOKUP($A27,Transpose_Avg_q4er_youth!$A:$M,2,FALSE)</f>
        <v>-7.732005733778896E-4</v>
      </c>
      <c r="F27" s="96">
        <f>$B27*VLOOKUP($A27,Transpose_Avg_q4er_youth!$A:$M,3,FALSE)</f>
        <v>-0.0010901266275109628</v>
      </c>
      <c r="G27" s="96">
        <f>$B27*VLOOKUP($A27,Transpose_Avg_q4er_youth!$A:$M,4,FALSE)</f>
        <v>-4.777539927728477E-4</v>
      </c>
      <c r="H27" s="96">
        <f>$B27*VLOOKUP($A27,Transpose_Avg_q4er_youth!$A:$M,5,FALSE)</f>
        <v>-8.208548140085996E-4</v>
      </c>
      <c r="I27" s="96">
        <f>$B27*VLOOKUP($A27,Transpose_Avg_q4er_youth!$A:$M,6,FALSE)</f>
        <v>-0.0012620745471789473</v>
      </c>
      <c r="J27" s="96">
        <f>$B27*VLOOKUP($A27,Transpose_Avg_q4er_youth!$A:$M,7,FALSE)</f>
        <v>-7.7834120870955E-4</v>
      </c>
      <c r="K27" s="96">
        <f>$B27*VLOOKUP($A27,Transpose_Avg_q4er_youth!$A:$M,8,FALSE)</f>
        <v>-9.380433003681725E-4</v>
      </c>
      <c r="L27" s="96">
        <f>$B27*VLOOKUP($A27,Transpose_Avg_q4er_youth!$A:$M,9,FALSE)</f>
        <v>-0.0011690704519952042</v>
      </c>
      <c r="M27" s="96">
        <f>$B27*VLOOKUP($A27,Transpose_Avg_q4er_youth!$A:$M,10,FALSE)</f>
        <v>-0.001740342150763182</v>
      </c>
      <c r="N27" s="96">
        <f>$B27*VLOOKUP($A27,Transpose_Avg_q4er_youth!$A:$M,11,FALSE)</f>
        <v>-0.0011125548821548825</v>
      </c>
      <c r="O27" s="96">
        <f>$B27*VLOOKUP($A27,Transpose_Avg_q4er_youth!$A:$M,12,FALSE)</f>
        <v>-0.0010541943942824845</v>
      </c>
      <c r="P27" s="96">
        <f>$B27*VLOOKUP($A27,Transpose_Avg_q4er_youth!$A:$M,13,FALSE)</f>
        <v>-0.0016457817645533562</v>
      </c>
      <c r="Q27" s="96"/>
      <c r="R27" s="96"/>
      <c r="S27" s="96">
        <f>$B27*VLOOKUP($A27,Transpose_Avg_q4er_youth!$O:$AA,2,FALSE)</f>
        <v>-6.130434782608697E-4</v>
      </c>
      <c r="T27" s="96">
        <f>$B27*VLOOKUP($A27,Transpose_Avg_q4er_youth!$O:$AA,3,FALSE)</f>
        <v>-0.0026994871794871794</v>
      </c>
      <c r="U27" s="96">
        <f>$B27*VLOOKUP($A27,Transpose_Avg_q4er_youth!$O:$AA,4,FALSE)</f>
        <v>0</v>
      </c>
      <c r="V27" s="96">
        <f>$B27*VLOOKUP($A27,Transpose_Avg_q4er_youth!$O:$AA,5,FALSE)</f>
        <v>-0.003638709677419351</v>
      </c>
      <c r="W27" s="96">
        <f>$B27*VLOOKUP($A27,Transpose_Avg_q4er_youth!$O:$AA,6,FALSE)</f>
        <v>-0.0021210256410256405</v>
      </c>
      <c r="X27" s="96">
        <f>$B27*VLOOKUP($A27,Transpose_Avg_q4er_youth!$O:$AA,7,FALSE)</f>
        <v>-0.001156923076923078</v>
      </c>
      <c r="Y27" s="96">
        <f>$B27*VLOOKUP($A27,Transpose_Avg_q4er_youth!$O:$AA,8,FALSE)</f>
        <v>0</v>
      </c>
      <c r="Z27" s="96">
        <f>$B27*VLOOKUP($A27,Transpose_Avg_q4er_youth!$O:$AA,9,FALSE)</f>
        <v>-0.002005333333333336</v>
      </c>
      <c r="AA27" s="96">
        <f>$B27*VLOOKUP($A27,Transpose_Avg_q4er_youth!$O:$AA,10,FALSE)</f>
        <v>-0.0013672727272727285</v>
      </c>
      <c r="AB27" s="96">
        <f>$B27*VLOOKUP($A27,Transpose_Avg_q4er_youth!$O:$AA,11,FALSE)</f>
        <v>0</v>
      </c>
      <c r="AC27" s="96">
        <f>$B27*VLOOKUP($A27,Transpose_Avg_q4er_youth!$O:$AA,12,FALSE)</f>
        <v>-0.0013270588235294108</v>
      </c>
      <c r="AD27" s="96">
        <f>$B27*VLOOKUP($A27,Transpose_Avg_q4er_youth!$O:$AA,13,FALSE)</f>
        <v>-0.0021485714285714307</v>
      </c>
    </row>
    <row r="28" spans="1:30" ht="15">
      <c r="A28" s="27" t="s">
        <v>323</v>
      </c>
      <c r="B28" s="95">
        <v>-0.353</v>
      </c>
      <c r="C28" s="27"/>
      <c r="D28" s="93"/>
      <c r="E28" s="96">
        <f>$B28*VLOOKUP($A28,Transpose_Avg_q4er_youth!$A:$M,2,FALSE)</f>
        <v>-0.007688410058380769</v>
      </c>
      <c r="F28" s="96">
        <f>$B28*VLOOKUP($A28,Transpose_Avg_q4er_youth!$A:$M,3,FALSE)</f>
        <v>-0.01034058790318838</v>
      </c>
      <c r="G28" s="96">
        <f>$B28*VLOOKUP($A28,Transpose_Avg_q4er_youth!$A:$M,4,FALSE)</f>
        <v>-0.008217565211461329</v>
      </c>
      <c r="H28" s="96">
        <f>$B28*VLOOKUP($A28,Transpose_Avg_q4er_youth!$A:$M,5,FALSE)</f>
        <v>-0.005211803666825942</v>
      </c>
      <c r="I28" s="96">
        <f>$B28*VLOOKUP($A28,Transpose_Avg_q4er_youth!$A:$M,6,FALSE)</f>
        <v>-0.002141746767217969</v>
      </c>
      <c r="J28" s="96">
        <f>$B28*VLOOKUP($A28,Transpose_Avg_q4er_youth!$A:$M,7,FALSE)</f>
        <v>-0.005853506002273182</v>
      </c>
      <c r="K28" s="96">
        <f>$B28*VLOOKUP($A28,Transpose_Avg_q4er_youth!$A:$M,8,FALSE)</f>
        <v>-0.023063802407006097</v>
      </c>
      <c r="L28" s="96">
        <f>$B28*VLOOKUP($A28,Transpose_Avg_q4er_youth!$A:$M,9,FALSE)</f>
        <v>-0.016476600953711118</v>
      </c>
      <c r="M28" s="96">
        <f>$B28*VLOOKUP($A28,Transpose_Avg_q4er_youth!$A:$M,10,FALSE)</f>
        <v>-0.006404392125439931</v>
      </c>
      <c r="N28" s="96">
        <f>$B28*VLOOKUP($A28,Transpose_Avg_q4er_youth!$A:$M,11,FALSE)</f>
        <v>-0.005767973856209132</v>
      </c>
      <c r="O28" s="96">
        <f>$B28*VLOOKUP($A28,Transpose_Avg_q4er_youth!$A:$M,12,FALSE)</f>
        <v>-0.006322030583111331</v>
      </c>
      <c r="P28" s="96">
        <f>$B28*VLOOKUP($A28,Transpose_Avg_q4er_youth!$A:$M,13,FALSE)</f>
        <v>-0.03332091903495404</v>
      </c>
      <c r="Q28" s="96"/>
      <c r="R28" s="96"/>
      <c r="S28" s="96">
        <f>$B28*VLOOKUP($A28,Transpose_Avg_q4er_youth!$O:$AA,2,FALSE)</f>
        <v>-0.013429347826086969</v>
      </c>
      <c r="T28" s="96">
        <f>$B28*VLOOKUP($A28,Transpose_Avg_q4er_youth!$O:$AA,3,FALSE)</f>
        <v>-0.027153846153846143</v>
      </c>
      <c r="U28" s="96">
        <f>$B28*VLOOKUP($A28,Transpose_Avg_q4er_youth!$O:$AA,4,FALSE)</f>
        <v>0</v>
      </c>
      <c r="V28" s="96">
        <f>$B28*VLOOKUP($A28,Transpose_Avg_q4er_youth!$O:$AA,5,FALSE)</f>
        <v>-0.022774193548387108</v>
      </c>
      <c r="W28" s="96">
        <f>$B28*VLOOKUP($A28,Transpose_Avg_q4er_youth!$O:$AA,6,FALSE)</f>
        <v>-0.009051282051282035</v>
      </c>
      <c r="X28" s="96">
        <f>$B28*VLOOKUP($A28,Transpose_Avg_q4er_youth!$O:$AA,7,FALSE)</f>
        <v>0</v>
      </c>
      <c r="Y28" s="96">
        <f>$B28*VLOOKUP($A28,Transpose_Avg_q4er_youth!$O:$AA,8,FALSE)</f>
        <v>-0.07844444444444436</v>
      </c>
      <c r="Z28" s="96">
        <f>$B28*VLOOKUP($A28,Transpose_Avg_q4er_youth!$O:$AA,9,FALSE)</f>
        <v>-0.04706666666666655</v>
      </c>
      <c r="AA28" s="96">
        <f>$B28*VLOOKUP($A28,Transpose_Avg_q4er_youth!$O:$AA,10,FALSE)</f>
        <v>-0.03209090909090909</v>
      </c>
      <c r="AB28" s="96">
        <f>$B28*VLOOKUP($A28,Transpose_Avg_q4er_youth!$O:$AA,11,FALSE)</f>
        <v>0</v>
      </c>
      <c r="AC28" s="96">
        <f>$B28*VLOOKUP($A28,Transpose_Avg_q4er_youth!$O:$AA,12,FALSE)</f>
        <v>0</v>
      </c>
      <c r="AD28" s="96">
        <f>$B28*VLOOKUP($A28,Transpose_Avg_q4er_youth!$O:$AA,13,FALSE)</f>
        <v>-0.050428571428571475</v>
      </c>
    </row>
    <row r="29" spans="1:30" ht="15">
      <c r="A29" s="27" t="s">
        <v>324</v>
      </c>
      <c r="B29" s="95">
        <v>-0.111</v>
      </c>
      <c r="C29" s="27"/>
      <c r="D29" s="93"/>
      <c r="E29" s="96">
        <f>$B29*VLOOKUP($A29,Transpose_Avg_q4er_youth!$A:$M,2,FALSE)</f>
        <v>-0.007844505765628337</v>
      </c>
      <c r="F29" s="96">
        <f>$B29*VLOOKUP($A29,Transpose_Avg_q4er_youth!$A:$M,3,FALSE)</f>
        <v>-0.00864437253471558</v>
      </c>
      <c r="G29" s="96">
        <f>$B29*VLOOKUP($A29,Transpose_Avg_q4er_youth!$A:$M,4,FALSE)</f>
        <v>-0.0034907226270410813</v>
      </c>
      <c r="H29" s="96">
        <f>$B29*VLOOKUP($A29,Transpose_Avg_q4er_youth!$A:$M,5,FALSE)</f>
        <v>-0.009283967209613261</v>
      </c>
      <c r="I29" s="96">
        <f>$B29*VLOOKUP($A29,Transpose_Avg_q4er_youth!$A:$M,6,FALSE)</f>
        <v>-0.00770536681417694</v>
      </c>
      <c r="J29" s="96">
        <f>$B29*VLOOKUP($A29,Transpose_Avg_q4er_youth!$A:$M,7,FALSE)</f>
        <v>-0.011910671167895343</v>
      </c>
      <c r="K29" s="96">
        <f>$B29*VLOOKUP($A29,Transpose_Avg_q4er_youth!$A:$M,8,FALSE)</f>
        <v>-0.009755572433385899</v>
      </c>
      <c r="L29" s="96">
        <f>$B29*VLOOKUP($A29,Transpose_Avg_q4er_youth!$A:$M,9,FALSE)</f>
        <v>-0.012535714618098577</v>
      </c>
      <c r="M29" s="96">
        <f>$B29*VLOOKUP($A29,Transpose_Avg_q4er_youth!$A:$M,10,FALSE)</f>
        <v>-0.009263774455525684</v>
      </c>
      <c r="N29" s="96">
        <f>$B29*VLOOKUP($A29,Transpose_Avg_q4er_youth!$A:$M,11,FALSE)</f>
        <v>-0.017153523761777433</v>
      </c>
      <c r="O29" s="96">
        <f>$B29*VLOOKUP($A29,Transpose_Avg_q4er_youth!$A:$M,12,FALSE)</f>
        <v>-0.007511719567978837</v>
      </c>
      <c r="P29" s="96">
        <f>$B29*VLOOKUP($A29,Transpose_Avg_q4er_youth!$A:$M,13,FALSE)</f>
        <v>-0.03014483251452695</v>
      </c>
      <c r="Q29" s="96"/>
      <c r="R29" s="96"/>
      <c r="S29" s="96">
        <f>$B29*VLOOKUP($A29,Transpose_Avg_q4er_youth!$O:$AA,2,FALSE)</f>
        <v>-0.00844565217391304</v>
      </c>
      <c r="T29" s="96">
        <f>$B29*VLOOKUP($A29,Transpose_Avg_q4er_youth!$O:$AA,3,FALSE)</f>
        <v>-0.019923076923076866</v>
      </c>
      <c r="U29" s="96">
        <f>$B29*VLOOKUP($A29,Transpose_Avg_q4er_youth!$O:$AA,4,FALSE)</f>
        <v>0</v>
      </c>
      <c r="V29" s="96">
        <f>$B29*VLOOKUP($A29,Transpose_Avg_q4er_youth!$O:$AA,5,FALSE)</f>
        <v>-0.025064516129032235</v>
      </c>
      <c r="W29" s="96">
        <f>$B29*VLOOKUP($A29,Transpose_Avg_q4er_youth!$O:$AA,6,FALSE)</f>
        <v>-0.008538461538461536</v>
      </c>
      <c r="X29" s="96">
        <f>$B29*VLOOKUP($A29,Transpose_Avg_q4er_youth!$O:$AA,7,FALSE)</f>
        <v>-0.008538461538461536</v>
      </c>
      <c r="Y29" s="96">
        <f>$B29*VLOOKUP($A29,Transpose_Avg_q4er_youth!$O:$AA,8,FALSE)</f>
        <v>0</v>
      </c>
      <c r="Z29" s="96">
        <f>$B29*VLOOKUP($A29,Transpose_Avg_q4er_youth!$O:$AA,9,FALSE)</f>
        <v>-0.007400000000000003</v>
      </c>
      <c r="AA29" s="96">
        <f>$B29*VLOOKUP($A29,Transpose_Avg_q4er_youth!$O:$AA,10,FALSE)</f>
        <v>0</v>
      </c>
      <c r="AB29" s="96">
        <f>$B29*VLOOKUP($A29,Transpose_Avg_q4er_youth!$O:$AA,11,FALSE)</f>
        <v>0</v>
      </c>
      <c r="AC29" s="96">
        <f>$B29*VLOOKUP($A29,Transpose_Avg_q4er_youth!$O:$AA,12,FALSE)</f>
        <v>-0.026117647058823548</v>
      </c>
      <c r="AD29" s="96">
        <f>$B29*VLOOKUP($A29,Transpose_Avg_q4er_youth!$O:$AA,13,FALSE)</f>
        <v>-0.01585714285714287</v>
      </c>
    </row>
    <row r="30" spans="1:30" ht="15">
      <c r="A30" s="27" t="s">
        <v>313</v>
      </c>
      <c r="B30" s="95">
        <v>-0.0676</v>
      </c>
      <c r="C30" s="27"/>
      <c r="D30" s="93"/>
      <c r="E30" s="96">
        <f>$B30*VLOOKUP($A30,Transpose_Avg_q4er_youth!$A:$M,2,FALSE)</f>
        <v>-2.3451301664213767E-4</v>
      </c>
      <c r="F30" s="96">
        <f>$B30*VLOOKUP($A30,Transpose_Avg_q4er_youth!$A:$M,3,FALSE)</f>
        <v>-2.1587133593807287E-4</v>
      </c>
      <c r="G30" s="96">
        <f>$B30*VLOOKUP($A30,Transpose_Avg_q4er_youth!$A:$M,4,FALSE)</f>
        <v>-5.111277165081603E-4</v>
      </c>
      <c r="H30" s="96">
        <f>$B30*VLOOKUP($A30,Transpose_Avg_q4er_youth!$A:$M,5,FALSE)</f>
        <v>-2.1834625322997425E-5</v>
      </c>
      <c r="I30" s="96">
        <f>$B30*VLOOKUP($A30,Transpose_Avg_q4er_youth!$A:$M,6,FALSE)</f>
        <v>-4.306479332330396E-4</v>
      </c>
      <c r="J30" s="96">
        <f>$B30*VLOOKUP($A30,Transpose_Avg_q4er_youth!$A:$M,7,FALSE)</f>
        <v>-1.2803030303030276E-4</v>
      </c>
      <c r="K30" s="96">
        <f>$B30*VLOOKUP($A30,Transpose_Avg_q4er_youth!$A:$M,8,FALSE)</f>
        <v>-1.1736111111111102E-4</v>
      </c>
      <c r="L30" s="96">
        <f>$B30*VLOOKUP($A30,Transpose_Avg_q4er_youth!$A:$M,9,FALSE)</f>
        <v>0</v>
      </c>
      <c r="M30" s="96">
        <f>$B30*VLOOKUP($A30,Transpose_Avg_q4er_youth!$A:$M,10,FALSE)</f>
        <v>0</v>
      </c>
      <c r="N30" s="96">
        <f>$B30*VLOOKUP($A30,Transpose_Avg_q4er_youth!$A:$M,11,FALSE)</f>
        <v>0</v>
      </c>
      <c r="O30" s="96">
        <f>$B30*VLOOKUP($A30,Transpose_Avg_q4er_youth!$A:$M,12,FALSE)</f>
        <v>0</v>
      </c>
      <c r="P30" s="96">
        <f>$B30*VLOOKUP($A30,Transpose_Avg_q4er_youth!$A:$M,13,FALSE)</f>
        <v>0</v>
      </c>
      <c r="Q30" s="96"/>
      <c r="R30" s="96"/>
      <c r="S30" s="96">
        <f>$B30*VLOOKUP($A30,Transpose_Avg_q4er_youth!$O:$AA,2,FALSE)</f>
        <v>-3.673913043478259E-4</v>
      </c>
      <c r="T30" s="96">
        <f>$B30*VLOOKUP($A30,Transpose_Avg_q4er_youth!$O:$AA,3,FALSE)</f>
        <v>0</v>
      </c>
      <c r="U30" s="96">
        <f>$B30*VLOOKUP($A30,Transpose_Avg_q4er_youth!$O:$AA,4,FALSE)</f>
        <v>0</v>
      </c>
      <c r="V30" s="96">
        <f>$B30*VLOOKUP($A30,Transpose_Avg_q4er_youth!$O:$AA,5,FALSE)</f>
        <v>0</v>
      </c>
      <c r="W30" s="96">
        <f>$B30*VLOOKUP($A30,Transpose_Avg_q4er_youth!$O:$AA,6,FALSE)</f>
        <v>0</v>
      </c>
      <c r="X30" s="96">
        <f>$B30*VLOOKUP($A30,Transpose_Avg_q4er_youth!$O:$AA,7,FALSE)</f>
        <v>-0.002600000000000002</v>
      </c>
      <c r="Y30" s="96">
        <f>$B30*VLOOKUP($A30,Transpose_Avg_q4er_youth!$O:$AA,8,FALSE)</f>
        <v>0</v>
      </c>
      <c r="Z30" s="96">
        <f>$B30*VLOOKUP($A30,Transpose_Avg_q4er_youth!$O:$AA,9,FALSE)</f>
        <v>0</v>
      </c>
      <c r="AA30" s="96">
        <f>$B30*VLOOKUP($A30,Transpose_Avg_q4er_youth!$O:$AA,10,FALSE)</f>
        <v>0</v>
      </c>
      <c r="AB30" s="96">
        <f>$B30*VLOOKUP($A30,Transpose_Avg_q4er_youth!$O:$AA,11,FALSE)</f>
        <v>0</v>
      </c>
      <c r="AC30" s="96">
        <f>$B30*VLOOKUP($A30,Transpose_Avg_q4er_youth!$O:$AA,12,FALSE)</f>
        <v>0</v>
      </c>
      <c r="AD30" s="96">
        <f>$B30*VLOOKUP($A30,Transpose_Avg_q4er_youth!$O:$AA,13,FALSE)</f>
        <v>0</v>
      </c>
    </row>
    <row r="31" spans="1:30" ht="15">
      <c r="A31" s="27" t="s">
        <v>312</v>
      </c>
      <c r="B31" s="95">
        <v>-0.178</v>
      </c>
      <c r="C31" s="27"/>
      <c r="D31" s="93"/>
      <c r="E31" s="96">
        <f>$B31*VLOOKUP($A31,Transpose_Avg_q4er_youth!$A:$M,2,FALSE)</f>
        <v>-0.0025034362021877903</v>
      </c>
      <c r="F31" s="96">
        <f>$B31*VLOOKUP($A31,Transpose_Avg_q4er_youth!$A:$M,3,FALSE)</f>
        <v>-0.0012534042767192418</v>
      </c>
      <c r="G31" s="96">
        <f>$B31*VLOOKUP($A31,Transpose_Avg_q4er_youth!$A:$M,4,FALSE)</f>
        <v>-0.004562403654600413</v>
      </c>
      <c r="H31" s="96">
        <f>$B31*VLOOKUP($A31,Transpose_Avg_q4er_youth!$A:$M,5,FALSE)</f>
        <v>-8.926490024872776E-4</v>
      </c>
      <c r="I31" s="96">
        <f>$B31*VLOOKUP($A31,Transpose_Avg_q4er_youth!$A:$M,6,FALSE)</f>
        <v>-0.001282011604767744</v>
      </c>
      <c r="J31" s="96">
        <f>$B31*VLOOKUP($A31,Transpose_Avg_q4er_youth!$A:$M,7,FALSE)</f>
        <v>-0.002913282616396384</v>
      </c>
      <c r="K31" s="96">
        <f>$B31*VLOOKUP($A31,Transpose_Avg_q4er_youth!$A:$M,8,FALSE)</f>
        <v>-0.005647560152647864</v>
      </c>
      <c r="L31" s="96">
        <f>$B31*VLOOKUP($A31,Transpose_Avg_q4er_youth!$A:$M,9,FALSE)</f>
        <v>-0.003952349530501706</v>
      </c>
      <c r="M31" s="96">
        <f>$B31*VLOOKUP($A31,Transpose_Avg_q4er_youth!$A:$M,10,FALSE)</f>
        <v>-0.003984421466388295</v>
      </c>
      <c r="N31" s="96">
        <f>$B31*VLOOKUP($A31,Transpose_Avg_q4er_youth!$A:$M,11,FALSE)</f>
        <v>-0.0027985876623376625</v>
      </c>
      <c r="O31" s="96">
        <f>$B31*VLOOKUP($A31,Transpose_Avg_q4er_youth!$A:$M,12,FALSE)</f>
        <v>-0.001926622334881422</v>
      </c>
      <c r="P31" s="96">
        <f>$B31*VLOOKUP($A31,Transpose_Avg_q4er_youth!$A:$M,13,FALSE)</f>
        <v>-0.004201478182018395</v>
      </c>
      <c r="Q31" s="96"/>
      <c r="R31" s="96"/>
      <c r="S31" s="96">
        <f>$B31*VLOOKUP($A31,Transpose_Avg_q4er_youth!$O:$AA,2,FALSE)</f>
        <v>-0.003869565217391303</v>
      </c>
      <c r="T31" s="96">
        <f>$B31*VLOOKUP($A31,Transpose_Avg_q4er_youth!$O:$AA,3,FALSE)</f>
        <v>-0.013692307692307688</v>
      </c>
      <c r="U31" s="96">
        <f>$B31*VLOOKUP($A31,Transpose_Avg_q4er_youth!$O:$AA,4,FALSE)</f>
        <v>0</v>
      </c>
      <c r="V31" s="96">
        <f>$B31*VLOOKUP($A31,Transpose_Avg_q4er_youth!$O:$AA,5,FALSE)</f>
        <v>-0.017225806451612903</v>
      </c>
      <c r="W31" s="96">
        <f>$B31*VLOOKUP($A31,Transpose_Avg_q4er_youth!$O:$AA,6,FALSE)</f>
        <v>-0.004564102564102556</v>
      </c>
      <c r="X31" s="96">
        <f>$B31*VLOOKUP($A31,Transpose_Avg_q4er_youth!$O:$AA,7,FALSE)</f>
        <v>0</v>
      </c>
      <c r="Y31" s="96">
        <f>$B31*VLOOKUP($A31,Transpose_Avg_q4er_youth!$O:$AA,8,FALSE)</f>
        <v>0</v>
      </c>
      <c r="Z31" s="96">
        <f>$B31*VLOOKUP($A31,Transpose_Avg_q4er_youth!$O:$AA,9,FALSE)</f>
        <v>0</v>
      </c>
      <c r="AA31" s="96">
        <f>$B31*VLOOKUP($A31,Transpose_Avg_q4er_youth!$O:$AA,10,FALSE)</f>
        <v>-0.01618181818181818</v>
      </c>
      <c r="AB31" s="96">
        <f>$B31*VLOOKUP($A31,Transpose_Avg_q4er_youth!$O:$AA,11,FALSE)</f>
        <v>0</v>
      </c>
      <c r="AC31" s="96">
        <f>$B31*VLOOKUP($A31,Transpose_Avg_q4er_youth!$O:$AA,12,FALSE)</f>
        <v>-0.010470588235294115</v>
      </c>
      <c r="AD31" s="96">
        <f>$B31*VLOOKUP($A31,Transpose_Avg_q4er_youth!$O:$AA,13,FALSE)</f>
        <v>0</v>
      </c>
    </row>
    <row r="32" spans="1:30" ht="15">
      <c r="A32" s="27" t="s">
        <v>314</v>
      </c>
      <c r="B32" s="95">
        <v>0.546</v>
      </c>
      <c r="C32" s="27"/>
      <c r="D32" s="93"/>
      <c r="E32" s="96">
        <f>$B32*VLOOKUP($A32,Transpose_Avg_q4er_youth!$A:$M,2,FALSE)</f>
        <v>0.02949780925000002</v>
      </c>
      <c r="F32" s="96">
        <f>$B32*VLOOKUP($A32,Transpose_Avg_q4er_youth!$A:$M,3,FALSE)</f>
        <v>0.02072747950000002</v>
      </c>
      <c r="G32" s="96">
        <f>$B32*VLOOKUP($A32,Transpose_Avg_q4er_youth!$A:$M,4,FALSE)</f>
        <v>0.020154930250000022</v>
      </c>
      <c r="H32" s="96">
        <f>$B32*VLOOKUP($A32,Transpose_Avg_q4er_youth!$A:$M,5,FALSE)</f>
        <v>0.021201999</v>
      </c>
      <c r="I32" s="96">
        <f>$B32*VLOOKUP($A32,Transpose_Avg_q4er_youth!$A:$M,6,FALSE)</f>
        <v>0.01727851125</v>
      </c>
      <c r="J32" s="96">
        <f>$B32*VLOOKUP($A32,Transpose_Avg_q4er_youth!$A:$M,7,FALSE)</f>
        <v>0.022547411250000003</v>
      </c>
      <c r="K32" s="96">
        <f>$B32*VLOOKUP($A32,Transpose_Avg_q4er_youth!$A:$M,8,FALSE)</f>
        <v>0.024348915499999985</v>
      </c>
      <c r="L32" s="96">
        <f>$B32*VLOOKUP($A32,Transpose_Avg_q4er_youth!$A:$M,9,FALSE)</f>
        <v>0.02046621850000002</v>
      </c>
      <c r="M32" s="96">
        <f>$B32*VLOOKUP($A32,Transpose_Avg_q4er_youth!$A:$M,10,FALSE)</f>
        <v>0.019812633750000003</v>
      </c>
      <c r="N32" s="96">
        <f>$B32*VLOOKUP($A32,Transpose_Avg_q4er_youth!$A:$M,11,FALSE)</f>
        <v>0.02068086475000002</v>
      </c>
      <c r="O32" s="96">
        <f>$B32*VLOOKUP($A32,Transpose_Avg_q4er_youth!$A:$M,12,FALSE)</f>
        <v>0.019035584749999983</v>
      </c>
      <c r="P32" s="96">
        <f>$B32*VLOOKUP($A32,Transpose_Avg_q4er_youth!$A:$M,13,FALSE)</f>
        <v>0.02329647775000002</v>
      </c>
      <c r="Q32" s="96"/>
      <c r="R32" s="96"/>
      <c r="S32" s="96">
        <f>$B32*VLOOKUP($A32,Transpose_Avg_q4er_youth!$O:$AA,2,FALSE)</f>
        <v>0.026283348</v>
      </c>
      <c r="T32" s="96">
        <f>$B32*VLOOKUP($A32,Transpose_Avg_q4er_youth!$O:$AA,3,FALSE)</f>
        <v>0.021827988000000003</v>
      </c>
      <c r="U32" s="96">
        <f>$B32*VLOOKUP($A32,Transpose_Avg_q4er_youth!$O:$AA,4,FALSE)</f>
        <v>0.017647812</v>
      </c>
      <c r="V32" s="96">
        <f>$B32*VLOOKUP($A32,Transpose_Avg_q4er_youth!$O:$AA,5,FALSE)</f>
        <v>0.019170606000000003</v>
      </c>
      <c r="W32" s="96">
        <f>$B32*VLOOKUP($A32,Transpose_Avg_q4er_youth!$O:$AA,6,FALSE)</f>
        <v>0.015236676000000001</v>
      </c>
      <c r="X32" s="96">
        <f>$B32*VLOOKUP($A32,Transpose_Avg_q4er_youth!$O:$AA,7,FALSE)</f>
        <v>0.020202</v>
      </c>
      <c r="Y32" s="96">
        <f>$B32*VLOOKUP($A32,Transpose_Avg_q4er_youth!$O:$AA,8,FALSE)</f>
        <v>0.021314748000000005</v>
      </c>
      <c r="Z32" s="96">
        <f>$B32*VLOOKUP($A32,Transpose_Avg_q4er_youth!$O:$AA,9,FALSE)</f>
        <v>0.018809154</v>
      </c>
      <c r="AA32" s="96">
        <f>$B32*VLOOKUP($A32,Transpose_Avg_q4er_youth!$O:$AA,10,FALSE)</f>
        <v>0.017602494</v>
      </c>
      <c r="AB32" s="96">
        <f>$B32*VLOOKUP($A32,Transpose_Avg_q4er_youth!$O:$AA,11,FALSE)</f>
        <v>0.016792230000000002</v>
      </c>
      <c r="AC32" s="96">
        <f>$B32*VLOOKUP($A32,Transpose_Avg_q4er_youth!$O:$AA,12,FALSE)</f>
        <v>0.016490292</v>
      </c>
      <c r="AD32" s="96">
        <f>$B32*VLOOKUP($A32,Transpose_Avg_q4er_youth!$O:$AA,13,FALSE)</f>
        <v>0.017895696000000003</v>
      </c>
    </row>
    <row r="33" spans="1:30" ht="15">
      <c r="A33" s="27" t="s">
        <v>315</v>
      </c>
      <c r="B33" s="95">
        <v>0.0156</v>
      </c>
      <c r="C33" s="27"/>
      <c r="D33" s="93"/>
      <c r="E33" s="96">
        <f>$B33*VLOOKUP($A33,Transpose_Avg_q4er_youth!$A:$M,2,FALSE)</f>
        <v>1.277016E-4</v>
      </c>
      <c r="F33" s="96">
        <f>$B33*VLOOKUP($A33,Transpose_Avg_q4er_youth!$A:$M,3,FALSE)</f>
        <v>6.577934999999999E-5</v>
      </c>
      <c r="G33" s="96">
        <f>$B33*VLOOKUP($A33,Transpose_Avg_q4er_youth!$A:$M,4,FALSE)</f>
        <v>1.0713624999999993E-4</v>
      </c>
      <c r="H33" s="96">
        <f>$B33*VLOOKUP($A33,Transpose_Avg_q4er_youth!$A:$M,5,FALSE)</f>
        <v>2.073168500000005E-4</v>
      </c>
      <c r="I33" s="96">
        <f>$B33*VLOOKUP($A33,Transpose_Avg_q4er_youth!$A:$M,6,FALSE)</f>
        <v>8.547369999999994E-5</v>
      </c>
      <c r="J33" s="96">
        <f>$B33*VLOOKUP($A33,Transpose_Avg_q4er_youth!$A:$M,7,FALSE)</f>
        <v>1.8473649999999948E-4</v>
      </c>
      <c r="K33" s="96">
        <f>$B33*VLOOKUP($A33,Transpose_Avg_q4er_youth!$A:$M,8,FALSE)</f>
        <v>2.131571000000005E-4</v>
      </c>
      <c r="L33" s="96">
        <f>$B33*VLOOKUP($A33,Transpose_Avg_q4er_youth!$A:$M,9,FALSE)</f>
        <v>1.584966500000005E-4</v>
      </c>
      <c r="M33" s="96">
        <f>$B33*VLOOKUP($A33,Transpose_Avg_q4er_youth!$A:$M,10,FALSE)</f>
        <v>1.5797664999999948E-4</v>
      </c>
      <c r="N33" s="96">
        <f>$B33*VLOOKUP($A33,Transpose_Avg_q4er_youth!$A:$M,11,FALSE)</f>
        <v>8.175699999999994E-5</v>
      </c>
      <c r="O33" s="96">
        <f>$B33*VLOOKUP($A33,Transpose_Avg_q4er_youth!$A:$M,12,FALSE)</f>
        <v>2.5109759999999997E-4</v>
      </c>
      <c r="P33" s="96">
        <f>$B33*VLOOKUP($A33,Transpose_Avg_q4er_youth!$A:$M,13,FALSE)</f>
        <v>1.708719999999995E-5</v>
      </c>
      <c r="Q33" s="96"/>
      <c r="R33" s="96"/>
      <c r="S33" s="96">
        <f>$B33*VLOOKUP($A33,Transpose_Avg_q4er_youth!$O:$AA,2,FALSE)</f>
        <v>1.2948E-4</v>
      </c>
      <c r="T33" s="96">
        <f>$B33*VLOOKUP($A33,Transpose_Avg_q4er_youth!$O:$AA,3,FALSE)</f>
        <v>6.734519999999999E-5</v>
      </c>
      <c r="U33" s="96">
        <f>$B33*VLOOKUP($A33,Transpose_Avg_q4er_youth!$O:$AA,4,FALSE)</f>
        <v>1.084512E-4</v>
      </c>
      <c r="V33" s="96">
        <f>$B33*VLOOKUP($A33,Transpose_Avg_q4er_youth!$O:$AA,5,FALSE)</f>
        <v>1.964196E-4</v>
      </c>
      <c r="W33" s="96">
        <f>$B33*VLOOKUP($A33,Transpose_Avg_q4er_youth!$O:$AA,6,FALSE)</f>
        <v>7.25868E-5</v>
      </c>
      <c r="X33" s="96">
        <f>$B33*VLOOKUP($A33,Transpose_Avg_q4er_youth!$O:$AA,7,FALSE)</f>
        <v>1.844544E-4</v>
      </c>
      <c r="Y33" s="96">
        <f>$B33*VLOOKUP($A33,Transpose_Avg_q4er_youth!$O:$AA,8,FALSE)</f>
        <v>2.4019319999999997E-4</v>
      </c>
      <c r="Z33" s="96">
        <f>$B33*VLOOKUP($A33,Transpose_Avg_q4er_youth!$O:$AA,9,FALSE)</f>
        <v>1.3358279999999998E-4</v>
      </c>
      <c r="AA33" s="96">
        <f>$B33*VLOOKUP($A33,Transpose_Avg_q4er_youth!$O:$AA,10,FALSE)</f>
        <v>1.50774E-4</v>
      </c>
      <c r="AB33" s="96">
        <f>$B33*VLOOKUP($A33,Transpose_Avg_q4er_youth!$O:$AA,11,FALSE)</f>
        <v>7.36008E-5</v>
      </c>
      <c r="AC33" s="96">
        <f>$B33*VLOOKUP($A33,Transpose_Avg_q4er_youth!$O:$AA,12,FALSE)</f>
        <v>2.4735359999999995E-4</v>
      </c>
      <c r="AD33" s="96">
        <f>$B33*VLOOKUP($A33,Transpose_Avg_q4er_youth!$O:$AA,13,FALSE)</f>
        <v>1.8111599999999998E-5</v>
      </c>
    </row>
    <row r="34" spans="1:30" ht="15">
      <c r="A34" s="27" t="s">
        <v>320</v>
      </c>
      <c r="B34" s="95">
        <v>-0.226</v>
      </c>
      <c r="C34" s="27"/>
      <c r="D34" s="93"/>
      <c r="E34" s="96">
        <f>$B34*VLOOKUP($A34,Transpose_Avg_q4er_youth!$A:$M,2,FALSE)</f>
        <v>-0.013582590583333326</v>
      </c>
      <c r="F34" s="96">
        <f>$B34*VLOOKUP($A34,Transpose_Avg_q4er_youth!$A:$M,3,FALSE)</f>
        <v>-0.008332130333333326</v>
      </c>
      <c r="G34" s="96">
        <f>$B34*VLOOKUP($A34,Transpose_Avg_q4er_youth!$A:$M,4,FALSE)</f>
        <v>-0.010127690916666675</v>
      </c>
      <c r="H34" s="96">
        <f>$B34*VLOOKUP($A34,Transpose_Avg_q4er_youth!$A:$M,5,FALSE)</f>
        <v>-0.00874605875</v>
      </c>
      <c r="I34" s="96">
        <f>$B34*VLOOKUP($A34,Transpose_Avg_q4er_youth!$A:$M,6,FALSE)</f>
        <v>-0.012672799333333326</v>
      </c>
      <c r="J34" s="96">
        <f>$B34*VLOOKUP($A34,Transpose_Avg_q4er_youth!$A:$M,7,FALSE)</f>
        <v>-0.008513194</v>
      </c>
      <c r="K34" s="96">
        <f>$B34*VLOOKUP($A34,Transpose_Avg_q4er_youth!$A:$M,8,FALSE)</f>
        <v>-0.010279562916666674</v>
      </c>
      <c r="L34" s="96">
        <f>$B34*VLOOKUP($A34,Transpose_Avg_q4er_youth!$A:$M,9,FALSE)</f>
        <v>-0.011590231083333328</v>
      </c>
      <c r="M34" s="96">
        <f>$B34*VLOOKUP($A34,Transpose_Avg_q4er_youth!$A:$M,10,FALSE)</f>
        <v>-0.0082203545</v>
      </c>
      <c r="N34" s="96">
        <f>$B34*VLOOKUP($A34,Transpose_Avg_q4er_youth!$A:$M,11,FALSE)</f>
        <v>-0.010881316166666674</v>
      </c>
      <c r="O34" s="96">
        <f>$B34*VLOOKUP($A34,Transpose_Avg_q4er_youth!$A:$M,12,FALSE)</f>
        <v>-0.0120545575</v>
      </c>
      <c r="P34" s="96">
        <f>$B34*VLOOKUP($A34,Transpose_Avg_q4er_youth!$A:$M,13,FALSE)</f>
        <v>-0.011069178666666674</v>
      </c>
      <c r="Q34" s="96"/>
      <c r="R34" s="96"/>
      <c r="S34" s="96">
        <f>$B34*VLOOKUP($A34,Transpose_Avg_q4er_youth!$O:$AA,2,FALSE)</f>
        <v>-0.013091954000000001</v>
      </c>
      <c r="T34" s="96">
        <f>$B34*VLOOKUP($A34,Transpose_Avg_q4er_youth!$O:$AA,3,FALSE)</f>
        <v>-0.008559072000000001</v>
      </c>
      <c r="U34" s="96">
        <f>$B34*VLOOKUP($A34,Transpose_Avg_q4er_youth!$O:$AA,4,FALSE)</f>
        <v>-0.010458376</v>
      </c>
      <c r="V34" s="96">
        <f>$B34*VLOOKUP($A34,Transpose_Avg_q4er_youth!$O:$AA,5,FALSE)</f>
        <v>-0.009415612</v>
      </c>
      <c r="W34" s="96">
        <f>$B34*VLOOKUP($A34,Transpose_Avg_q4er_youth!$O:$AA,6,FALSE)</f>
        <v>-0.012388416</v>
      </c>
      <c r="X34" s="96">
        <f>$B34*VLOOKUP($A34,Transpose_Avg_q4er_youth!$O:$AA,7,FALSE)</f>
        <v>-0.009244304</v>
      </c>
      <c r="Y34" s="96">
        <f>$B34*VLOOKUP($A34,Transpose_Avg_q4er_youth!$O:$AA,8,FALSE)</f>
        <v>-0.010882578</v>
      </c>
      <c r="Z34" s="96">
        <f>$B34*VLOOKUP($A34,Transpose_Avg_q4er_youth!$O:$AA,9,FALSE)</f>
        <v>-0.012025234000000001</v>
      </c>
      <c r="AA34" s="96">
        <f>$B34*VLOOKUP($A34,Transpose_Avg_q4er_youth!$O:$AA,10,FALSE)</f>
        <v>-0.008537828</v>
      </c>
      <c r="AB34" s="96">
        <f>$B34*VLOOKUP($A34,Transpose_Avg_q4er_youth!$O:$AA,11,FALSE)</f>
        <v>-0.011552442000000001</v>
      </c>
      <c r="AC34" s="96">
        <f>$B34*VLOOKUP($A34,Transpose_Avg_q4er_youth!$O:$AA,12,FALSE)</f>
        <v>-0.011512214</v>
      </c>
      <c r="AD34" s="96">
        <f>$B34*VLOOKUP($A34,Transpose_Avg_q4er_youth!$O:$AA,13,FALSE)</f>
        <v>-0.011812116000000001</v>
      </c>
    </row>
    <row r="35" spans="1:30" ht="15">
      <c r="A35" s="27" t="s">
        <v>321</v>
      </c>
      <c r="B35" s="95">
        <v>-0.0915</v>
      </c>
      <c r="C35" s="27"/>
      <c r="D35" s="93"/>
      <c r="E35" s="96">
        <f>$B35*VLOOKUP($A35,Transpose_Avg_q4er_youth!$A:$M,2,FALSE)</f>
        <v>-0.01315479868750003</v>
      </c>
      <c r="F35" s="96">
        <f>$B35*VLOOKUP($A35,Transpose_Avg_q4er_youth!$A:$M,3,FALSE)</f>
        <v>-0.03071186443750003</v>
      </c>
      <c r="G35" s="96">
        <f>$B35*VLOOKUP($A35,Transpose_Avg_q4er_youth!$A:$M,4,FALSE)</f>
        <v>-0.0219066669375</v>
      </c>
      <c r="H35" s="96">
        <f>$B35*VLOOKUP($A35,Transpose_Avg_q4er_youth!$A:$M,5,FALSE)</f>
        <v>-0.02365348962499997</v>
      </c>
      <c r="I35" s="96">
        <f>$B35*VLOOKUP($A35,Transpose_Avg_q4er_youth!$A:$M,6,FALSE)</f>
        <v>-0.008138212062499997</v>
      </c>
      <c r="J35" s="96">
        <f>$B35*VLOOKUP($A35,Transpose_Avg_q4er_youth!$A:$M,7,FALSE)</f>
        <v>-0.01595517525</v>
      </c>
      <c r="K35" s="96">
        <f>$B35*VLOOKUP($A35,Transpose_Avg_q4er_youth!$A:$M,8,FALSE)</f>
        <v>-0.01439132206249997</v>
      </c>
      <c r="L35" s="96">
        <f>$B35*VLOOKUP($A35,Transpose_Avg_q4er_youth!$A:$M,9,FALSE)</f>
        <v>-0.01345534568749997</v>
      </c>
      <c r="M35" s="96">
        <f>$B35*VLOOKUP($A35,Transpose_Avg_q4er_youth!$A:$M,10,FALSE)</f>
        <v>-0.02705229143749997</v>
      </c>
      <c r="N35" s="96">
        <f>$B35*VLOOKUP($A35,Transpose_Avg_q4er_youth!$A:$M,11,FALSE)</f>
        <v>-0.01660610625</v>
      </c>
      <c r="O35" s="96">
        <f>$B35*VLOOKUP($A35,Transpose_Avg_q4er_youth!$A:$M,12,FALSE)</f>
        <v>-0.01891112087500003</v>
      </c>
      <c r="P35" s="96">
        <f>$B35*VLOOKUP($A35,Transpose_Avg_q4er_youth!$A:$M,13,FALSE)</f>
        <v>-0.008187953749999997</v>
      </c>
      <c r="Q35" s="96"/>
      <c r="R35" s="96"/>
      <c r="S35" s="96">
        <f>$B35*VLOOKUP($A35,Transpose_Avg_q4er_youth!$O:$AA,2,FALSE)</f>
        <v>-0.013161543</v>
      </c>
      <c r="T35" s="96">
        <f>$B35*VLOOKUP($A35,Transpose_Avg_q4er_youth!$O:$AA,3,FALSE)</f>
        <v>-0.030165262499999998</v>
      </c>
      <c r="U35" s="96">
        <f>$B35*VLOOKUP($A35,Transpose_Avg_q4er_youth!$O:$AA,4,FALSE)</f>
        <v>-0.021405327000000002</v>
      </c>
      <c r="V35" s="96">
        <f>$B35*VLOOKUP($A35,Transpose_Avg_q4er_youth!$O:$AA,5,FALSE)</f>
        <v>-0.023147486999999998</v>
      </c>
      <c r="W35" s="96">
        <f>$B35*VLOOKUP($A35,Transpose_Avg_q4er_youth!$O:$AA,6,FALSE)</f>
        <v>-0.008105802</v>
      </c>
      <c r="X35" s="96">
        <f>$B35*VLOOKUP($A35,Transpose_Avg_q4er_youth!$O:$AA,7,FALSE)</f>
        <v>-0.016184886000000002</v>
      </c>
      <c r="Y35" s="96">
        <f>$B35*VLOOKUP($A35,Transpose_Avg_q4er_youth!$O:$AA,8,FALSE)</f>
        <v>-0.014213060999999999</v>
      </c>
      <c r="Z35" s="96">
        <f>$B35*VLOOKUP($A35,Transpose_Avg_q4er_youth!$O:$AA,9,FALSE)</f>
        <v>-0.014499639</v>
      </c>
      <c r="AA35" s="96">
        <f>$B35*VLOOKUP($A35,Transpose_Avg_q4er_youth!$O:$AA,10,FALSE)</f>
        <v>-0.027155736</v>
      </c>
      <c r="AB35" s="96">
        <f>$B35*VLOOKUP($A35,Transpose_Avg_q4er_youth!$O:$AA,11,FALSE)</f>
        <v>-0.015555640499999999</v>
      </c>
      <c r="AC35" s="96">
        <f>$B35*VLOOKUP($A35,Transpose_Avg_q4er_youth!$O:$AA,12,FALSE)</f>
        <v>-0.0192882915</v>
      </c>
      <c r="AD35" s="96">
        <f>$B35*VLOOKUP($A35,Transpose_Avg_q4er_youth!$O:$AA,13,FALSE)</f>
        <v>-0.008356146</v>
      </c>
    </row>
    <row r="36" spans="1:30" ht="15">
      <c r="A36" s="27" t="s">
        <v>311</v>
      </c>
      <c r="B36" s="95">
        <v>-0.722</v>
      </c>
      <c r="C36" s="27"/>
      <c r="D36" s="93"/>
      <c r="E36" s="96">
        <f>$B36*VLOOKUP($A36,Transpose_Avg_q4er_youth!$A:$M,2,FALSE)</f>
        <v>-0.15319362908333356</v>
      </c>
      <c r="F36" s="96">
        <f>$B36*VLOOKUP($A36,Transpose_Avg_q4er_youth!$A:$M,3,FALSE)</f>
        <v>-0.12132545158333356</v>
      </c>
      <c r="G36" s="96">
        <f>$B36*VLOOKUP($A36,Transpose_Avg_q4er_youth!$A:$M,4,FALSE)</f>
        <v>-0.1420172195</v>
      </c>
      <c r="H36" s="96">
        <f>$B36*VLOOKUP($A36,Transpose_Avg_q4er_youth!$A:$M,5,FALSE)</f>
        <v>-0.12058756758333357</v>
      </c>
      <c r="I36" s="96">
        <f>$B36*VLOOKUP($A36,Transpose_Avg_q4er_youth!$A:$M,6,FALSE)</f>
        <v>-0.19141119491666644</v>
      </c>
      <c r="J36" s="96">
        <f>$B36*VLOOKUP($A36,Transpose_Avg_q4er_youth!$A:$M,7,FALSE)</f>
        <v>-0.13465591808333358</v>
      </c>
      <c r="K36" s="96">
        <f>$B36*VLOOKUP($A36,Transpose_Avg_q4er_youth!$A:$M,8,FALSE)</f>
        <v>-0.14810118258333357</v>
      </c>
      <c r="L36" s="96">
        <f>$B36*VLOOKUP($A36,Transpose_Avg_q4er_youth!$A:$M,9,FALSE)</f>
        <v>-0.11529909808333358</v>
      </c>
      <c r="M36" s="96">
        <f>$B36*VLOOKUP($A36,Transpose_Avg_q4er_youth!$A:$M,10,FALSE)</f>
        <v>-0.13649473175</v>
      </c>
      <c r="N36" s="96">
        <f>$B36*VLOOKUP($A36,Transpose_Avg_q4er_youth!$A:$M,11,FALSE)</f>
        <v>-0.172306022</v>
      </c>
      <c r="O36" s="96">
        <f>$B36*VLOOKUP($A36,Transpose_Avg_q4er_youth!$A:$M,12,FALSE)</f>
        <v>-0.14459951266666643</v>
      </c>
      <c r="P36" s="96">
        <f>$B36*VLOOKUP($A36,Transpose_Avg_q4er_youth!$A:$M,13,FALSE)</f>
        <v>-0.14361969849999998</v>
      </c>
      <c r="Q36" s="96"/>
      <c r="R36" s="96"/>
      <c r="S36" s="96">
        <f>$B36*VLOOKUP($A36,Transpose_Avg_q4er_youth!$O:$AA,2,FALSE)</f>
        <v>-0.15255787799999998</v>
      </c>
      <c r="T36" s="96">
        <f>$B36*VLOOKUP($A36,Transpose_Avg_q4er_youth!$O:$AA,3,FALSE)</f>
        <v>-0.12362805999999998</v>
      </c>
      <c r="U36" s="96">
        <f>$B36*VLOOKUP($A36,Transpose_Avg_q4er_youth!$O:$AA,4,FALSE)</f>
        <v>-0.146462032</v>
      </c>
      <c r="V36" s="96">
        <f>$B36*VLOOKUP($A36,Transpose_Avg_q4er_youth!$O:$AA,5,FALSE)</f>
        <v>-0.11964984</v>
      </c>
      <c r="W36" s="96">
        <f>$B36*VLOOKUP($A36,Transpose_Avg_q4er_youth!$O:$AA,6,FALSE)</f>
        <v>-0.19577679799999997</v>
      </c>
      <c r="X36" s="96">
        <f>$B36*VLOOKUP($A36,Transpose_Avg_q4er_youth!$O:$AA,7,FALSE)</f>
        <v>-0.133858078</v>
      </c>
      <c r="Y36" s="96">
        <f>$B36*VLOOKUP($A36,Transpose_Avg_q4er_youth!$O:$AA,8,FALSE)</f>
        <v>-0.15212178999999998</v>
      </c>
      <c r="Z36" s="96">
        <f>$B36*VLOOKUP($A36,Transpose_Avg_q4er_youth!$O:$AA,9,FALSE)</f>
        <v>-0.11354532999999999</v>
      </c>
      <c r="AA36" s="96">
        <f>$B36*VLOOKUP($A36,Transpose_Avg_q4er_youth!$O:$AA,10,FALSE)</f>
        <v>-0.138610282</v>
      </c>
      <c r="AB36" s="96">
        <f>$B36*VLOOKUP($A36,Transpose_Avg_q4er_youth!$O:$AA,11,FALSE)</f>
        <v>-0.18220031</v>
      </c>
      <c r="AC36" s="96">
        <f>$B36*VLOOKUP($A36,Transpose_Avg_q4er_youth!$O:$AA,12,FALSE)</f>
        <v>-0.143437574</v>
      </c>
      <c r="AD36" s="96">
        <f>$B36*VLOOKUP($A36,Transpose_Avg_q4er_youth!$O:$AA,13,FALSE)</f>
        <v>-0.141863614</v>
      </c>
    </row>
    <row r="37" spans="1:30" ht="15">
      <c r="A37" s="27" t="s">
        <v>340</v>
      </c>
      <c r="B37" s="95">
        <v>-0.227</v>
      </c>
      <c r="C37" s="27"/>
      <c r="D37" s="93"/>
      <c r="E37" s="96">
        <f>$B37*VLOOKUP($A37,Transpose_Avg_q4er_youth!$A:$M,2,FALSE)</f>
        <v>-0.007415900833333341</v>
      </c>
      <c r="F37" s="96">
        <f>$B37*VLOOKUP($A37,Transpose_Avg_q4er_youth!$A:$M,3,FALSE)</f>
        <v>-0.00684546875</v>
      </c>
      <c r="G37" s="96">
        <f>$B37*VLOOKUP($A37,Transpose_Avg_q4er_youth!$A:$M,4,FALSE)</f>
        <v>-0.009780446333333342</v>
      </c>
      <c r="H37" s="96">
        <f>$B37*VLOOKUP($A37,Transpose_Avg_q4er_youth!$A:$M,5,FALSE)</f>
        <v>-0.007314195375000001</v>
      </c>
      <c r="I37" s="96">
        <f>$B37*VLOOKUP($A37,Transpose_Avg_q4er_youth!$A:$M,6,FALSE)</f>
        <v>-0.01500429329166666</v>
      </c>
      <c r="J37" s="96">
        <f>$B37*VLOOKUP($A37,Transpose_Avg_q4er_youth!$A:$M,7,FALSE)</f>
        <v>-0.00863328291666666</v>
      </c>
      <c r="K37" s="96">
        <f>$B37*VLOOKUP($A37,Transpose_Avg_q4er_youth!$A:$M,8,FALSE)</f>
        <v>-0.00832307795833334</v>
      </c>
      <c r="L37" s="96">
        <f>$B37*VLOOKUP($A37,Transpose_Avg_q4er_youth!$A:$M,9,FALSE)</f>
        <v>-0.007629819958333342</v>
      </c>
      <c r="M37" s="96">
        <f>$B37*VLOOKUP($A37,Transpose_Avg_q4er_youth!$A:$M,10,FALSE)</f>
        <v>-0.005937345791666659</v>
      </c>
      <c r="N37" s="96">
        <f>$B37*VLOOKUP($A37,Transpose_Avg_q4er_youth!$A:$M,11,FALSE)</f>
        <v>-0.009133297708333342</v>
      </c>
      <c r="O37" s="96">
        <f>$B37*VLOOKUP($A37,Transpose_Avg_q4er_youth!$A:$M,12,FALSE)</f>
        <v>-0.0070014745</v>
      </c>
      <c r="P37" s="96">
        <f>$B37*VLOOKUP($A37,Transpose_Avg_q4er_youth!$A:$M,13,FALSE)</f>
        <v>-0.01402969716666666</v>
      </c>
      <c r="Q37" s="96"/>
      <c r="R37" s="96"/>
      <c r="S37" s="96">
        <f>$B37*VLOOKUP($A37,Transpose_Avg_q4er_youth!$O:$AA,2,FALSE)</f>
        <v>-0.007422219</v>
      </c>
      <c r="T37" s="96">
        <f>$B37*VLOOKUP($A37,Transpose_Avg_q4er_youth!$O:$AA,3,FALSE)</f>
        <v>-0.00681681</v>
      </c>
      <c r="U37" s="96">
        <f>$B37*VLOOKUP($A37,Transpose_Avg_q4er_youth!$O:$AA,4,FALSE)</f>
        <v>-0.009490189</v>
      </c>
      <c r="V37" s="96">
        <f>$B37*VLOOKUP($A37,Transpose_Avg_q4er_youth!$O:$AA,5,FALSE)</f>
        <v>-0.007089891</v>
      </c>
      <c r="W37" s="96">
        <f>$B37*VLOOKUP($A37,Transpose_Avg_q4er_youth!$O:$AA,6,FALSE)</f>
        <v>-0.014441286</v>
      </c>
      <c r="X37" s="96">
        <f>$B37*VLOOKUP($A37,Transpose_Avg_q4er_youth!$O:$AA,7,FALSE)</f>
        <v>-0.007968835</v>
      </c>
      <c r="Y37" s="96">
        <f>$B37*VLOOKUP($A37,Transpose_Avg_q4er_youth!$O:$AA,8,FALSE)</f>
        <v>-0.008022407</v>
      </c>
      <c r="Z37" s="96">
        <f>$B37*VLOOKUP($A37,Transpose_Avg_q4er_youth!$O:$AA,9,FALSE)</f>
        <v>-0.007070369000000001</v>
      </c>
      <c r="AA37" s="96">
        <f>$B37*VLOOKUP($A37,Transpose_Avg_q4er_youth!$O:$AA,10,FALSE)</f>
        <v>-0.005790316</v>
      </c>
      <c r="AB37" s="96">
        <f>$B37*VLOOKUP($A37,Transpose_Avg_q4er_youth!$O:$AA,11,FALSE)</f>
        <v>-0.009231182000000001</v>
      </c>
      <c r="AC37" s="96">
        <f>$B37*VLOOKUP($A37,Transpose_Avg_q4er_youth!$O:$AA,12,FALSE)</f>
        <v>-0.007320977000000001</v>
      </c>
      <c r="AD37" s="96">
        <f>$B37*VLOOKUP($A37,Transpose_Avg_q4er_youth!$O:$AA,13,FALSE)</f>
        <v>-0.01354055</v>
      </c>
    </row>
    <row r="38" spans="1:30" ht="15">
      <c r="A38" s="27" t="s">
        <v>292</v>
      </c>
      <c r="B38" s="95">
        <v>0.367</v>
      </c>
      <c r="C38" s="27"/>
      <c r="D38" s="93"/>
      <c r="E38" s="96">
        <f>$B38*VLOOKUP($A38,Transpose_Avg_q4er_youth!$A:$M,2,FALSE)</f>
        <v>0.03160444966666668</v>
      </c>
      <c r="F38" s="96">
        <f>$B38*VLOOKUP($A38,Transpose_Avg_q4er_youth!$A:$M,3,FALSE)</f>
        <v>0.029550457708333318</v>
      </c>
      <c r="G38" s="96">
        <f>$B38*VLOOKUP($A38,Transpose_Avg_q4er_youth!$A:$M,4,FALSE)</f>
        <v>0.02950580604166668</v>
      </c>
      <c r="H38" s="96">
        <f>$B38*VLOOKUP($A38,Transpose_Avg_q4er_youth!$A:$M,5,FALSE)</f>
        <v>0.02332347695833332</v>
      </c>
      <c r="I38" s="96">
        <f>$B38*VLOOKUP($A38,Transpose_Avg_q4er_youth!$A:$M,6,FALSE)</f>
        <v>0.04829801045833321</v>
      </c>
      <c r="J38" s="96">
        <f>$B38*VLOOKUP($A38,Transpose_Avg_q4er_youth!$A:$M,7,FALSE)</f>
        <v>0.028229976416666677</v>
      </c>
      <c r="K38" s="96">
        <f>$B38*VLOOKUP($A38,Transpose_Avg_q4er_youth!$A:$M,8,FALSE)</f>
        <v>0.02179152720833332</v>
      </c>
      <c r="L38" s="96">
        <f>$B38*VLOOKUP($A38,Transpose_Avg_q4er_youth!$A:$M,9,FALSE)</f>
        <v>0.02670857791666668</v>
      </c>
      <c r="M38" s="96">
        <f>$B38*VLOOKUP($A38,Transpose_Avg_q4er_youth!$A:$M,10,FALSE)</f>
        <v>0.033094102666666673</v>
      </c>
      <c r="N38" s="96">
        <f>$B38*VLOOKUP($A38,Transpose_Avg_q4er_youth!$A:$M,11,FALSE)</f>
        <v>0.027891128374999997</v>
      </c>
      <c r="O38" s="96">
        <f>$B38*VLOOKUP($A38,Transpose_Avg_q4er_youth!$A:$M,12,FALSE)</f>
        <v>0.037166135875</v>
      </c>
      <c r="P38" s="96">
        <f>$B38*VLOOKUP($A38,Transpose_Avg_q4er_youth!$A:$M,13,FALSE)</f>
        <v>0.0635679170833332</v>
      </c>
      <c r="Q38" s="96"/>
      <c r="R38" s="96"/>
      <c r="S38" s="96">
        <f>$B38*VLOOKUP($A38,Transpose_Avg_q4er_youth!$O:$AA,2,FALSE)</f>
        <v>0.03440625</v>
      </c>
      <c r="T38" s="96">
        <f>$B38*VLOOKUP($A38,Transpose_Avg_q4er_youth!$O:$AA,3,FALSE)</f>
        <v>0.027820067999999996</v>
      </c>
      <c r="U38" s="96">
        <f>$B38*VLOOKUP($A38,Transpose_Avg_q4er_youth!$O:$AA,4,FALSE)</f>
        <v>0.030630921</v>
      </c>
      <c r="V38" s="96">
        <f>$B38*VLOOKUP($A38,Transpose_Avg_q4er_youth!$O:$AA,5,FALSE)</f>
        <v>0.024767362</v>
      </c>
      <c r="W38" s="96">
        <f>$B38*VLOOKUP($A38,Transpose_Avg_q4er_youth!$O:$AA,6,FALSE)</f>
        <v>0.046910307</v>
      </c>
      <c r="X38" s="96">
        <f>$B38*VLOOKUP($A38,Transpose_Avg_q4er_youth!$O:$AA,7,FALSE)</f>
        <v>0.027105885999999996</v>
      </c>
      <c r="Y38" s="96">
        <f>$B38*VLOOKUP($A38,Transpose_Avg_q4er_youth!$O:$AA,8,FALSE)</f>
        <v>0.019705331</v>
      </c>
      <c r="Z38" s="96">
        <f>$B38*VLOOKUP($A38,Transpose_Avg_q4er_youth!$O:$AA,9,FALSE)</f>
        <v>0.026490426999999997</v>
      </c>
      <c r="AA38" s="96">
        <f>$B38*VLOOKUP($A38,Transpose_Avg_q4er_youth!$O:$AA,10,FALSE)</f>
        <v>0.029273755000000002</v>
      </c>
      <c r="AB38" s="96">
        <f>$B38*VLOOKUP($A38,Transpose_Avg_q4er_youth!$O:$AA,11,FALSE)</f>
        <v>0.027731988000000003</v>
      </c>
      <c r="AC38" s="96">
        <f>$B38*VLOOKUP($A38,Transpose_Avg_q4er_youth!$O:$AA,12,FALSE)</f>
        <v>0.036409703</v>
      </c>
      <c r="AD38" s="96">
        <f>$B38*VLOOKUP($A38,Transpose_Avg_q4er_youth!$O:$AA,13,FALSE)</f>
        <v>0.064897711</v>
      </c>
    </row>
    <row r="39" spans="1:30" ht="15">
      <c r="A39" s="27" t="s">
        <v>263</v>
      </c>
      <c r="B39" s="95">
        <v>-27.80</v>
      </c>
      <c r="C39" s="27"/>
      <c r="D39" s="93"/>
      <c r="E39" s="96">
        <f>$B39*VLOOKUP($A39,Transpose_Avg_q4er_youth!$A:$M,2,FALSE)</f>
        <v>-6.713316591666658</v>
      </c>
      <c r="F39" s="96">
        <f>$B39*VLOOKUP($A39,Transpose_Avg_q4er_youth!$A:$M,3,FALSE)</f>
        <v>-5.69960465</v>
      </c>
      <c r="G39" s="96">
        <f>$B39*VLOOKUP($A39,Transpose_Avg_q4er_youth!$A:$M,4,FALSE)</f>
        <v>-6.276612183333343</v>
      </c>
      <c r="H39" s="96">
        <f>$B39*VLOOKUP($A39,Transpose_Avg_q4er_youth!$A:$M,5,FALSE)</f>
        <v>-6.847860483333343</v>
      </c>
      <c r="I39" s="96">
        <f>$B39*VLOOKUP($A39,Transpose_Avg_q4er_youth!$A:$M,6,FALSE)</f>
        <v>-5.3321234</v>
      </c>
      <c r="J39" s="96">
        <f>$B39*VLOOKUP($A39,Transpose_Avg_q4er_youth!$A:$M,7,FALSE)</f>
        <v>-8.247538358333342</v>
      </c>
      <c r="K39" s="96">
        <f>$B39*VLOOKUP($A39,Transpose_Avg_q4er_youth!$A:$M,8,FALSE)</f>
        <v>-7.395156766666657</v>
      </c>
      <c r="L39" s="96">
        <f>$B39*VLOOKUP($A39,Transpose_Avg_q4er_youth!$A:$M,9,FALSE)</f>
        <v>-7.9339115</v>
      </c>
      <c r="M39" s="96">
        <f>$B39*VLOOKUP($A39,Transpose_Avg_q4er_youth!$A:$M,10,FALSE)</f>
        <v>-5.1466047333333425</v>
      </c>
      <c r="N39" s="96">
        <f>$B39*VLOOKUP($A39,Transpose_Avg_q4er_youth!$A:$M,11,FALSE)</f>
        <v>-5.923509325</v>
      </c>
      <c r="O39" s="96">
        <f>$B39*VLOOKUP($A39,Transpose_Avg_q4er_youth!$A:$M,12,FALSE)</f>
        <v>-6.274546875</v>
      </c>
      <c r="P39" s="96">
        <f>$B39*VLOOKUP($A39,Transpose_Avg_q4er_youth!$A:$M,13,FALSE)</f>
        <v>-6.6338862</v>
      </c>
      <c r="Q39" s="96"/>
      <c r="R39" s="96"/>
      <c r="S39" s="96">
        <f>$B39*VLOOKUP($A39,Transpose_Avg_q4er_youth!$O:$AA,2,FALSE)</f>
        <v>-6.673362200000001</v>
      </c>
      <c r="T39" s="96">
        <f>$B39*VLOOKUP($A39,Transpose_Avg_q4er_youth!$O:$AA,3,FALSE)</f>
        <v>-5.7833174</v>
      </c>
      <c r="U39" s="96">
        <f>$B39*VLOOKUP($A39,Transpose_Avg_q4er_youth!$O:$AA,4,FALSE)</f>
        <v>-6.284440200000001</v>
      </c>
      <c r="V39" s="96">
        <f>$B39*VLOOKUP($A39,Transpose_Avg_q4er_youth!$O:$AA,5,FALSE)</f>
        <v>-6.9419379999999995</v>
      </c>
      <c r="W39" s="96">
        <f>$B39*VLOOKUP($A39,Transpose_Avg_q4er_youth!$O:$AA,6,FALSE)</f>
        <v>-5.554551200000001</v>
      </c>
      <c r="X39" s="96">
        <f>$B39*VLOOKUP($A39,Transpose_Avg_q4er_youth!$O:$AA,7,FALSE)</f>
        <v>-8.2982444</v>
      </c>
      <c r="Y39" s="96">
        <f>$B39*VLOOKUP($A39,Transpose_Avg_q4er_youth!$O:$AA,8,FALSE)</f>
        <v>-7.4487597999999995</v>
      </c>
      <c r="Z39" s="96">
        <f>$B39*VLOOKUP($A39,Transpose_Avg_q4er_youth!$O:$AA,9,FALSE)</f>
        <v>-7.9675078</v>
      </c>
      <c r="AA39" s="96">
        <f>$B39*VLOOKUP($A39,Transpose_Avg_q4er_youth!$O:$AA,10,FALSE)</f>
        <v>-5.3336524</v>
      </c>
      <c r="AB39" s="96">
        <f>$B39*VLOOKUP($A39,Transpose_Avg_q4er_youth!$O:$AA,11,FALSE)</f>
        <v>-6.045054400000001</v>
      </c>
      <c r="AC39" s="96">
        <f>$B39*VLOOKUP($A39,Transpose_Avg_q4er_youth!$O:$AA,12,FALSE)</f>
        <v>-6.2879152000000005</v>
      </c>
      <c r="AD39" s="96">
        <f>$B39*VLOOKUP($A39,Transpose_Avg_q4er_youth!$O:$AA,13,FALSE)</f>
        <v>-6.7418614</v>
      </c>
    </row>
    <row r="40" spans="1:30" ht="15">
      <c r="A40" s="27" t="s">
        <v>267</v>
      </c>
      <c r="B40" s="95">
        <v>-1.618</v>
      </c>
      <c r="C40" s="27"/>
      <c r="D40" s="93"/>
      <c r="E40" s="96">
        <f>$B40*VLOOKUP($A40,Transpose_Avg_q4er_youth!$A:$M,2,FALSE)</f>
        <v>-0.19812147075</v>
      </c>
      <c r="F40" s="96">
        <f>$B40*VLOOKUP($A40,Transpose_Avg_q4er_youth!$A:$M,3,FALSE)</f>
        <v>-0.1255458110833333</v>
      </c>
      <c r="G40" s="96">
        <f>$B40*VLOOKUP($A40,Transpose_Avg_q4er_youth!$A:$M,4,FALSE)</f>
        <v>-0.1470973688333333</v>
      </c>
      <c r="H40" s="96">
        <f>$B40*VLOOKUP($A40,Transpose_Avg_q4er_youth!$A:$M,5,FALSE)</f>
        <v>-0.15946933841666672</v>
      </c>
      <c r="I40" s="96">
        <f>$B40*VLOOKUP($A40,Transpose_Avg_q4er_youth!$A:$M,6,FALSE)</f>
        <v>-0.1917080558333328</v>
      </c>
      <c r="J40" s="96">
        <f>$B40*VLOOKUP($A40,Transpose_Avg_q4er_youth!$A:$M,7,FALSE)</f>
        <v>-0.16327049233333282</v>
      </c>
      <c r="K40" s="96">
        <f>$B40*VLOOKUP($A40,Transpose_Avg_q4er_youth!$A:$M,8,FALSE)</f>
        <v>-0.17301907716666723</v>
      </c>
      <c r="L40" s="96">
        <f>$B40*VLOOKUP($A40,Transpose_Avg_q4er_youth!$A:$M,9,FALSE)</f>
        <v>-0.19634692925000002</v>
      </c>
      <c r="M40" s="96">
        <f>$B40*VLOOKUP($A40,Transpose_Avg_q4er_youth!$A:$M,10,FALSE)</f>
        <v>-0.15980102841666674</v>
      </c>
      <c r="N40" s="96">
        <f>$B40*VLOOKUP($A40,Transpose_Avg_q4er_youth!$A:$M,11,FALSE)</f>
        <v>-0.1896548138333328</v>
      </c>
      <c r="O40" s="96">
        <f>$B40*VLOOKUP($A40,Transpose_Avg_q4er_youth!$A:$M,12,FALSE)</f>
        <v>-0.1521058878333333</v>
      </c>
      <c r="P40" s="96">
        <f>$B40*VLOOKUP($A40,Transpose_Avg_q4er_youth!$A:$M,13,FALSE)</f>
        <v>-0.146212997</v>
      </c>
      <c r="Q40" s="96"/>
      <c r="R40" s="96"/>
      <c r="S40" s="96">
        <f>$B40*VLOOKUP($A40,Transpose_Avg_q4er_youth!$O:$AA,2,FALSE)</f>
        <v>-0.19667437200000001</v>
      </c>
      <c r="T40" s="96">
        <f>$B40*VLOOKUP($A40,Transpose_Avg_q4er_youth!$O:$AA,3,FALSE)</f>
        <v>-0.130802356</v>
      </c>
      <c r="U40" s="96">
        <f>$B40*VLOOKUP($A40,Transpose_Avg_q4er_youth!$O:$AA,4,FALSE)</f>
        <v>-0.14185815000000002</v>
      </c>
      <c r="V40" s="96">
        <f>$B40*VLOOKUP($A40,Transpose_Avg_q4er_youth!$O:$AA,5,FALSE)</f>
        <v>-0.16218023</v>
      </c>
      <c r="W40" s="96">
        <f>$B40*VLOOKUP($A40,Transpose_Avg_q4er_youth!$O:$AA,6,FALSE)</f>
        <v>-0.186446994</v>
      </c>
      <c r="X40" s="96">
        <f>$B40*VLOOKUP($A40,Transpose_Avg_q4er_youth!$O:$AA,7,FALSE)</f>
        <v>-0.159989458</v>
      </c>
      <c r="Y40" s="96">
        <f>$B40*VLOOKUP($A40,Transpose_Avg_q4er_youth!$O:$AA,8,FALSE)</f>
        <v>-0.17269884800000002</v>
      </c>
      <c r="Z40" s="96">
        <f>$B40*VLOOKUP($A40,Transpose_Avg_q4er_youth!$O:$AA,9,FALSE)</f>
        <v>-0.19977446000000001</v>
      </c>
      <c r="AA40" s="96">
        <f>$B40*VLOOKUP($A40,Transpose_Avg_q4er_youth!$O:$AA,10,FALSE)</f>
        <v>-0.163464922</v>
      </c>
      <c r="AB40" s="96">
        <f>$B40*VLOOKUP($A40,Transpose_Avg_q4er_youth!$O:$AA,11,FALSE)</f>
        <v>-0.18508463800000002</v>
      </c>
      <c r="AC40" s="96">
        <f>$B40*VLOOKUP($A40,Transpose_Avg_q4er_youth!$O:$AA,12,FALSE)</f>
        <v>-0.150249098</v>
      </c>
      <c r="AD40" s="96">
        <f>$B40*VLOOKUP($A40,Transpose_Avg_q4er_youth!$O:$AA,13,FALSE)</f>
        <v>-0.143008548</v>
      </c>
    </row>
    <row r="41" spans="1:30" ht="15">
      <c r="A41" s="27" t="s">
        <v>271</v>
      </c>
      <c r="B41" s="95">
        <v>-12.80</v>
      </c>
      <c r="C41" s="27"/>
      <c r="D41" s="93"/>
      <c r="E41" s="96">
        <f>$B41*VLOOKUP($A41,Transpose_Avg_q4er_youth!$A:$M,2,FALSE)</f>
        <v>-0.4596304</v>
      </c>
      <c r="F41" s="96">
        <f>$B41*VLOOKUP($A41,Transpose_Avg_q4er_youth!$A:$M,3,FALSE)</f>
        <v>-0.32742666666666626</v>
      </c>
      <c r="G41" s="96">
        <f>$B41*VLOOKUP($A41,Transpose_Avg_q4er_youth!$A:$M,4,FALSE)</f>
        <v>-0.37517920000000005</v>
      </c>
      <c r="H41" s="96">
        <f>$B41*VLOOKUP($A41,Transpose_Avg_q4er_youth!$A:$M,5,FALSE)</f>
        <v>-0.34055040000000003</v>
      </c>
      <c r="I41" s="96">
        <f>$B41*VLOOKUP($A41,Transpose_Avg_q4er_youth!$A:$M,6,FALSE)</f>
        <v>-0.35040000000000004</v>
      </c>
      <c r="J41" s="96">
        <f>$B41*VLOOKUP($A41,Transpose_Avg_q4er_youth!$A:$M,7,FALSE)</f>
        <v>-0.32396853333333375</v>
      </c>
      <c r="K41" s="96">
        <f>$B41*VLOOKUP($A41,Transpose_Avg_q4er_youth!$A:$M,8,FALSE)</f>
        <v>-0.3389365333333338</v>
      </c>
      <c r="L41" s="96">
        <f>$B41*VLOOKUP($A41,Transpose_Avg_q4er_youth!$A:$M,9,FALSE)</f>
        <v>-0.32633280000000003</v>
      </c>
      <c r="M41" s="96">
        <f>$B41*VLOOKUP($A41,Transpose_Avg_q4er_youth!$A:$M,10,FALSE)</f>
        <v>-0.24669973333333375</v>
      </c>
      <c r="N41" s="96">
        <f>$B41*VLOOKUP($A41,Transpose_Avg_q4er_youth!$A:$M,11,FALSE)</f>
        <v>-0.309584</v>
      </c>
      <c r="O41" s="96">
        <f>$B41*VLOOKUP($A41,Transpose_Avg_q4er_youth!$A:$M,12,FALSE)</f>
        <v>-0.36433066666666625</v>
      </c>
      <c r="P41" s="96">
        <f>$B41*VLOOKUP($A41,Transpose_Avg_q4er_youth!$A:$M,13,FALSE)</f>
        <v>-0.41786773333333377</v>
      </c>
      <c r="Q41" s="96"/>
      <c r="R41" s="96"/>
      <c r="S41" s="96">
        <f>$B41*VLOOKUP($A41,Transpose_Avg_q4er_youth!$O:$AA,2,FALSE)</f>
        <v>-0.4934528</v>
      </c>
      <c r="T41" s="96">
        <f>$B41*VLOOKUP($A41,Transpose_Avg_q4er_youth!$O:$AA,3,FALSE)</f>
        <v>-0.34272</v>
      </c>
      <c r="U41" s="96">
        <f>$B41*VLOOKUP($A41,Transpose_Avg_q4er_youth!$O:$AA,4,FALSE)</f>
        <v>-0.39326720000000004</v>
      </c>
      <c r="V41" s="96">
        <f>$B41*VLOOKUP($A41,Transpose_Avg_q4er_youth!$O:$AA,5,FALSE)</f>
        <v>-0.3415552</v>
      </c>
      <c r="W41" s="96">
        <f>$B41*VLOOKUP($A41,Transpose_Avg_q4er_youth!$O:$AA,6,FALSE)</f>
        <v>-0.3612672</v>
      </c>
      <c r="X41" s="96">
        <f>$B41*VLOOKUP($A41,Transpose_Avg_q4er_youth!$O:$AA,7,FALSE)</f>
        <v>-0.346368</v>
      </c>
      <c r="Y41" s="96">
        <f>$B41*VLOOKUP($A41,Transpose_Avg_q4er_youth!$O:$AA,8,FALSE)</f>
        <v>-0.35178240000000005</v>
      </c>
      <c r="Z41" s="96">
        <f>$B41*VLOOKUP($A41,Transpose_Avg_q4er_youth!$O:$AA,9,FALSE)</f>
        <v>-0.31710720000000003</v>
      </c>
      <c r="AA41" s="96">
        <f>$B41*VLOOKUP($A41,Transpose_Avg_q4er_youth!$O:$AA,10,FALSE)</f>
        <v>-0.2663552</v>
      </c>
      <c r="AB41" s="96">
        <f>$B41*VLOOKUP($A41,Transpose_Avg_q4er_youth!$O:$AA,11,FALSE)</f>
        <v>-0.3185152</v>
      </c>
      <c r="AC41" s="96">
        <f>$B41*VLOOKUP($A41,Transpose_Avg_q4er_youth!$O:$AA,12,FALSE)</f>
        <v>-0.37918720000000006</v>
      </c>
      <c r="AD41" s="96">
        <f>$B41*VLOOKUP($A41,Transpose_Avg_q4er_youth!$O:$AA,13,FALSE)</f>
        <v>-0.4072064</v>
      </c>
    </row>
    <row r="42" spans="1:30" ht="15">
      <c r="A42" s="27" t="s">
        <v>291</v>
      </c>
      <c r="B42" s="95">
        <v>-13.12</v>
      </c>
      <c r="C42" s="27"/>
      <c r="D42" s="93"/>
      <c r="E42" s="96">
        <f>$B42*VLOOKUP($A42,Transpose_Avg_q4er_youth!$A:$M,2,FALSE)</f>
        <v>-0.6328514</v>
      </c>
      <c r="F42" s="96">
        <f>$B42*VLOOKUP($A42,Transpose_Avg_q4er_youth!$A:$M,3,FALSE)</f>
        <v>-0.3636180666666671</v>
      </c>
      <c r="G42" s="96">
        <f>$B42*VLOOKUP($A42,Transpose_Avg_q4er_youth!$A:$M,4,FALSE)</f>
        <v>-0.42907483999999996</v>
      </c>
      <c r="H42" s="96">
        <f>$B42*VLOOKUP($A42,Transpose_Avg_q4er_youth!$A:$M,5,FALSE)</f>
        <v>-0.6065266666666671</v>
      </c>
      <c r="I42" s="96">
        <f>$B42*VLOOKUP($A42,Transpose_Avg_q4er_youth!$A:$M,6,FALSE)</f>
        <v>-0.5058180933333328</v>
      </c>
      <c r="J42" s="96">
        <f>$B42*VLOOKUP($A42,Transpose_Avg_q4er_youth!$A:$M,7,FALSE)</f>
        <v>-0.600347146666667</v>
      </c>
      <c r="K42" s="96">
        <f>$B42*VLOOKUP($A42,Transpose_Avg_q4er_youth!$A:$M,8,FALSE)</f>
        <v>-0.9513076933333328</v>
      </c>
      <c r="L42" s="96">
        <f>$B42*VLOOKUP($A42,Transpose_Avg_q4er_youth!$A:$M,9,FALSE)</f>
        <v>-1.04669556</v>
      </c>
      <c r="M42" s="96">
        <f>$B42*VLOOKUP($A42,Transpose_Avg_q4er_youth!$A:$M,10,FALSE)</f>
        <v>-0.5468230133333328</v>
      </c>
      <c r="N42" s="96">
        <f>$B42*VLOOKUP($A42,Transpose_Avg_q4er_youth!$A:$M,11,FALSE)</f>
        <v>-0.6776797066666671</v>
      </c>
      <c r="O42" s="96">
        <f>$B42*VLOOKUP($A42,Transpose_Avg_q4er_youth!$A:$M,12,FALSE)</f>
        <v>-0.45571992</v>
      </c>
      <c r="P42" s="96">
        <f>$B42*VLOOKUP($A42,Transpose_Avg_q4er_youth!$A:$M,13,FALSE)</f>
        <v>-0.6445916133333328</v>
      </c>
      <c r="Q42" s="96"/>
      <c r="R42" s="96"/>
      <c r="S42" s="96">
        <f>$B42*VLOOKUP($A42,Transpose_Avg_q4er_youth!$O:$AA,2,FALSE)</f>
        <v>-0.57149408</v>
      </c>
      <c r="T42" s="96">
        <f>$B42*VLOOKUP($A42,Transpose_Avg_q4er_youth!$O:$AA,3,FALSE)</f>
        <v>-0.35412192</v>
      </c>
      <c r="U42" s="96">
        <f>$B42*VLOOKUP($A42,Transpose_Avg_q4er_youth!$O:$AA,4,FALSE)</f>
        <v>-0.3968144</v>
      </c>
      <c r="V42" s="96">
        <f>$B42*VLOOKUP($A42,Transpose_Avg_q4er_youth!$O:$AA,5,FALSE)</f>
        <v>-0.56502592</v>
      </c>
      <c r="W42" s="96">
        <f>$B42*VLOOKUP($A42,Transpose_Avg_q4er_youth!$O:$AA,6,FALSE)</f>
        <v>-0.48765727999999997</v>
      </c>
      <c r="X42" s="96">
        <f>$B42*VLOOKUP($A42,Transpose_Avg_q4er_youth!$O:$AA,7,FALSE)</f>
        <v>-0.5631628799999999</v>
      </c>
      <c r="Y42" s="96">
        <f>$B42*VLOOKUP($A42,Transpose_Avg_q4er_youth!$O:$AA,8,FALSE)</f>
        <v>-0.8979328</v>
      </c>
      <c r="Z42" s="96">
        <f>$B42*VLOOKUP($A42,Transpose_Avg_q4er_youth!$O:$AA,9,FALSE)</f>
        <v>-0.9687808</v>
      </c>
      <c r="AA42" s="96">
        <f>$B42*VLOOKUP($A42,Transpose_Avg_q4er_youth!$O:$AA,10,FALSE)</f>
        <v>-0.49981951999999996</v>
      </c>
      <c r="AB42" s="96">
        <f>$B42*VLOOKUP($A42,Transpose_Avg_q4er_youth!$O:$AA,11,FALSE)</f>
        <v>-0.56741376</v>
      </c>
      <c r="AC42" s="96">
        <f>$B42*VLOOKUP($A42,Transpose_Avg_q4er_youth!$O:$AA,12,FALSE)</f>
        <v>-0.4376176</v>
      </c>
      <c r="AD42" s="96">
        <f>$B42*VLOOKUP($A42,Transpose_Avg_q4er_youth!$O:$AA,13,FALSE)</f>
        <v>-0.60858432</v>
      </c>
    </row>
    <row r="43" spans="1:30" ht="15">
      <c r="A43" s="27" t="s">
        <v>275</v>
      </c>
      <c r="B43" s="95">
        <v>4.291</v>
      </c>
      <c r="C43" s="27"/>
      <c r="D43" s="93"/>
      <c r="E43" s="96">
        <f>$B43*VLOOKUP($A43,Transpose_Avg_q4er_youth!$A:$M,2,FALSE)</f>
        <v>0.03953807856249998</v>
      </c>
      <c r="F43" s="96">
        <f>$B43*VLOOKUP($A43,Transpose_Avg_q4er_youth!$A:$M,3,FALSE)</f>
        <v>0.03837977674999999</v>
      </c>
      <c r="G43" s="96">
        <f>$B43*VLOOKUP($A43,Transpose_Avg_q4er_youth!$A:$M,4,FALSE)</f>
        <v>0.05393331081250003</v>
      </c>
      <c r="H43" s="96">
        <f>$B43*VLOOKUP($A43,Transpose_Avg_q4er_youth!$A:$M,5,FALSE)</f>
        <v>0.0394790773125</v>
      </c>
      <c r="I43" s="96">
        <f>$B43*VLOOKUP($A43,Transpose_Avg_q4er_youth!$A:$M,6,FALSE)</f>
        <v>0.05586265168750001</v>
      </c>
      <c r="J43" s="96">
        <f>$B43*VLOOKUP($A43,Transpose_Avg_q4er_youth!$A:$M,7,FALSE)</f>
        <v>0.04038233281249999</v>
      </c>
      <c r="K43" s="96">
        <f>$B43*VLOOKUP($A43,Transpose_Avg_q4er_youth!$A:$M,8,FALSE)</f>
        <v>0.043933135312499996</v>
      </c>
      <c r="L43" s="96">
        <f>$B43*VLOOKUP($A43,Transpose_Avg_q4er_youth!$A:$M,9,FALSE)</f>
        <v>0.05826641625000001</v>
      </c>
      <c r="M43" s="96">
        <f>$B43*VLOOKUP($A43,Transpose_Avg_q4er_youth!$A:$M,10,FALSE)</f>
        <v>0.0338637674375</v>
      </c>
      <c r="N43" s="96">
        <f>$B43*VLOOKUP($A43,Transpose_Avg_q4er_youth!$A:$M,11,FALSE)</f>
        <v>0.0277920024375</v>
      </c>
      <c r="O43" s="96">
        <f>$B43*VLOOKUP($A43,Transpose_Avg_q4er_youth!$A:$M,12,FALSE)</f>
        <v>0.045807229562499996</v>
      </c>
      <c r="P43" s="96">
        <f>$B43*VLOOKUP($A43,Transpose_Avg_q4er_youth!$A:$M,13,FALSE)</f>
        <v>0.06593416506250004</v>
      </c>
      <c r="Q43" s="96"/>
      <c r="R43" s="96"/>
      <c r="S43" s="96">
        <f>$B43*VLOOKUP($A43,Transpose_Avg_q4er_youth!$O:$AA,2,FALSE)</f>
        <v>0.03655824725000003</v>
      </c>
      <c r="T43" s="96">
        <f>$B43*VLOOKUP($A43,Transpose_Avg_q4er_youth!$O:$AA,3,FALSE)</f>
        <v>0.03396541050000001</v>
      </c>
      <c r="U43" s="96">
        <f>$B43*VLOOKUP($A43,Transpose_Avg_q4er_youth!$O:$AA,4,FALSE)</f>
        <v>0.04840033450000003</v>
      </c>
      <c r="V43" s="96">
        <f>$B43*VLOOKUP($A43,Transpose_Avg_q4er_youth!$O:$AA,5,FALSE)</f>
        <v>0.036396261999999985</v>
      </c>
      <c r="W43" s="96">
        <f>$B43*VLOOKUP($A43,Transpose_Avg_q4er_youth!$O:$AA,6,FALSE)</f>
        <v>0.038034351250000036</v>
      </c>
      <c r="X43" s="96">
        <f>$B43*VLOOKUP($A43,Transpose_Avg_q4er_youth!$O:$AA,7,FALSE)</f>
        <v>0.03664835825</v>
      </c>
      <c r="Y43" s="96">
        <f>$B43*VLOOKUP($A43,Transpose_Avg_q4er_youth!$O:$AA,8,FALSE)</f>
        <v>0.041292293</v>
      </c>
      <c r="Z43" s="96">
        <f>$B43*VLOOKUP($A43,Transpose_Avg_q4er_youth!$O:$AA,9,FALSE)</f>
        <v>0.04732651175000001</v>
      </c>
      <c r="AA43" s="96">
        <f>$B43*VLOOKUP($A43,Transpose_Avg_q4er_youth!$O:$AA,10,FALSE)</f>
        <v>0.028218688750000002</v>
      </c>
      <c r="AB43" s="96">
        <f>$B43*VLOOKUP($A43,Transpose_Avg_q4er_youth!$O:$AA,11,FALSE)</f>
        <v>0.023662719500000002</v>
      </c>
      <c r="AC43" s="96">
        <f>$B43*VLOOKUP($A43,Transpose_Avg_q4er_youth!$O:$AA,12,FALSE)</f>
        <v>0.04345602974999999</v>
      </c>
      <c r="AD43" s="96">
        <f>$B43*VLOOKUP($A43,Transpose_Avg_q4er_youth!$O:$AA,13,FALSE)</f>
        <v>0.06300797125000002</v>
      </c>
    </row>
    <row r="44" spans="1:30" ht="15">
      <c r="A44" s="27" t="s">
        <v>279</v>
      </c>
      <c r="B44" s="95">
        <v>-15.26</v>
      </c>
      <c r="C44" s="27"/>
      <c r="D44" s="93"/>
      <c r="E44" s="96">
        <f>$B44*VLOOKUP($A44,Transpose_Avg_q4er_youth!$A:$M,2,FALSE)</f>
        <v>-0.49506301250000023</v>
      </c>
      <c r="F44" s="96">
        <f>$B44*VLOOKUP($A44,Transpose_Avg_q4er_youth!$A:$M,3,FALSE)</f>
        <v>-0.46479671000000006</v>
      </c>
      <c r="G44" s="96">
        <f>$B44*VLOOKUP($A44,Transpose_Avg_q4er_youth!$A:$M,4,FALSE)</f>
        <v>-0.6561952600000002</v>
      </c>
      <c r="H44" s="96">
        <f>$B44*VLOOKUP($A44,Transpose_Avg_q4er_youth!$A:$M,5,FALSE)</f>
        <v>-0.49342542375000004</v>
      </c>
      <c r="I44" s="96">
        <f>$B44*VLOOKUP($A44,Transpose_Avg_q4er_youth!$A:$M,6,FALSE)</f>
        <v>-1.01469844</v>
      </c>
      <c r="J44" s="96">
        <f>$B44*VLOOKUP($A44,Transpose_Avg_q4er_youth!$A:$M,7,FALSE)</f>
        <v>-0.5877799112500002</v>
      </c>
      <c r="K44" s="96">
        <f>$B44*VLOOKUP($A44,Transpose_Avg_q4er_youth!$A:$M,8,FALSE)</f>
        <v>-0.56002960125</v>
      </c>
      <c r="L44" s="96">
        <f>$B44*VLOOKUP($A44,Transpose_Avg_q4er_youth!$A:$M,9,FALSE)</f>
        <v>-0.5198795874999999</v>
      </c>
      <c r="M44" s="96">
        <f>$B44*VLOOKUP($A44,Transpose_Avg_q4er_youth!$A:$M,10,FALSE)</f>
        <v>-0.3987914875</v>
      </c>
      <c r="N44" s="96">
        <f>$B44*VLOOKUP($A44,Transpose_Avg_q4er_youth!$A:$M,11,FALSE)</f>
        <v>-0.6079135737500001</v>
      </c>
      <c r="O44" s="96">
        <f>$B44*VLOOKUP($A44,Transpose_Avg_q4er_youth!$A:$M,12,FALSE)</f>
        <v>-0.4611304949999999</v>
      </c>
      <c r="P44" s="96">
        <f>$B44*VLOOKUP($A44,Transpose_Avg_q4er_youth!$A:$M,13,FALSE)</f>
        <v>-0.9470575362499998</v>
      </c>
      <c r="Q44" s="96"/>
      <c r="R44" s="96"/>
      <c r="S44" s="96">
        <f>$B44*VLOOKUP($A44,Transpose_Avg_q4er_youth!$O:$AA,2,FALSE)</f>
        <v>-0.5136248950000001</v>
      </c>
      <c r="T44" s="96">
        <f>$B44*VLOOKUP($A44,Transpose_Avg_q4er_youth!$O:$AA,3,FALSE)</f>
        <v>-0.4574184999999999</v>
      </c>
      <c r="U44" s="96">
        <f>$B44*VLOOKUP($A44,Transpose_Avg_q4er_youth!$O:$AA,4,FALSE)</f>
        <v>-0.6689106550000001</v>
      </c>
      <c r="V44" s="96">
        <f>$B44*VLOOKUP($A44,Transpose_Avg_q4er_youth!$O:$AA,5,FALSE)</f>
        <v>-0.49289418500000004</v>
      </c>
      <c r="W44" s="96">
        <f>$B44*VLOOKUP($A44,Transpose_Avg_q4er_youth!$O:$AA,6,FALSE)</f>
        <v>-1.0140231849999997</v>
      </c>
      <c r="X44" s="96">
        <f>$B44*VLOOKUP($A44,Transpose_Avg_q4er_youth!$O:$AA,7,FALSE)</f>
        <v>-0.56725235</v>
      </c>
      <c r="Y44" s="96">
        <f>$B44*VLOOKUP($A44,Transpose_Avg_q4er_youth!$O:$AA,8,FALSE)</f>
        <v>-0.5591073249999999</v>
      </c>
      <c r="Z44" s="96">
        <f>$B44*VLOOKUP($A44,Transpose_Avg_q4er_youth!$O:$AA,9,FALSE)</f>
        <v>-0.51279704</v>
      </c>
      <c r="AA44" s="96">
        <f>$B44*VLOOKUP($A44,Transpose_Avg_q4er_youth!$O:$AA,10,FALSE)</f>
        <v>-0.40402375999999995</v>
      </c>
      <c r="AB44" s="96">
        <f>$B44*VLOOKUP($A44,Transpose_Avg_q4er_youth!$O:$AA,11,FALSE)</f>
        <v>-0.62057842</v>
      </c>
      <c r="AC44" s="96">
        <f>$B44*VLOOKUP($A44,Transpose_Avg_q4er_youth!$O:$AA,12,FALSE)</f>
        <v>-0.48764856000000006</v>
      </c>
      <c r="AD44" s="96">
        <f>$B44*VLOOKUP($A44,Transpose_Avg_q4er_youth!$O:$AA,13,FALSE)</f>
        <v>-0.93722342</v>
      </c>
    </row>
    <row r="45" spans="1:30" ht="15">
      <c r="A45" s="27" t="s">
        <v>282</v>
      </c>
      <c r="B45" s="95">
        <v>-5.765</v>
      </c>
      <c r="C45" s="27"/>
      <c r="D45" s="93"/>
      <c r="E45" s="96">
        <f>$B45*VLOOKUP($A45,Transpose_Avg_q4er_youth!$A:$M,2,FALSE)</f>
        <v>-0.4835923409375</v>
      </c>
      <c r="F45" s="96">
        <f>$B45*VLOOKUP($A45,Transpose_Avg_q4er_youth!$A:$M,3,FALSE)</f>
        <v>-0.46551834531250014</v>
      </c>
      <c r="G45" s="96">
        <f>$B45*VLOOKUP($A45,Transpose_Avg_q4er_youth!$A:$M,4,FALSE)</f>
        <v>-0.45041008187499987</v>
      </c>
      <c r="H45" s="96">
        <f>$B45*VLOOKUP($A45,Transpose_Avg_q4er_youth!$A:$M,5,FALSE)</f>
        <v>-0.35925750500000003</v>
      </c>
      <c r="I45" s="96">
        <f>$B45*VLOOKUP($A45,Transpose_Avg_q4er_youth!$A:$M,6,FALSE)</f>
        <v>-0.7562000943750002</v>
      </c>
      <c r="J45" s="96">
        <f>$B45*VLOOKUP($A45,Transpose_Avg_q4er_youth!$A:$M,7,FALSE)</f>
        <v>-0.4502583903125</v>
      </c>
      <c r="K45" s="96">
        <f>$B45*VLOOKUP($A45,Transpose_Avg_q4er_youth!$A:$M,8,FALSE)</f>
        <v>-0.3499682884375</v>
      </c>
      <c r="L45" s="96">
        <f>$B45*VLOOKUP($A45,Transpose_Avg_q4er_youth!$A:$M,9,FALSE)</f>
        <v>-0.4098035837500001</v>
      </c>
      <c r="M45" s="96">
        <f>$B45*VLOOKUP($A45,Transpose_Avg_q4er_youth!$A:$M,10,FALSE)</f>
        <v>-0.5318608843749999</v>
      </c>
      <c r="N45" s="96">
        <f>$B45*VLOOKUP($A45,Transpose_Avg_q4er_youth!$A:$M,11,FALSE)</f>
        <v>-0.42284653593749993</v>
      </c>
      <c r="O45" s="96">
        <f>$B45*VLOOKUP($A45,Transpose_Avg_q4er_youth!$A:$M,12,FALSE)</f>
        <v>-0.5851456984375</v>
      </c>
      <c r="P45" s="96">
        <f>$B45*VLOOKUP($A45,Transpose_Avg_q4er_youth!$A:$M,13,FALSE)</f>
        <v>-0.9809356481249997</v>
      </c>
      <c r="Q45" s="96"/>
      <c r="R45" s="96"/>
      <c r="S45" s="96">
        <f>$B45*VLOOKUP($A45,Transpose_Avg_q4er_youth!$O:$AA,2,FALSE)</f>
        <v>-0.5104215699999998</v>
      </c>
      <c r="T45" s="96">
        <f>$B45*VLOOKUP($A45,Transpose_Avg_q4er_youth!$O:$AA,3,FALSE)</f>
        <v>-0.46888042124999957</v>
      </c>
      <c r="U45" s="96">
        <f>$B45*VLOOKUP($A45,Transpose_Avg_q4er_youth!$O:$AA,4,FALSE)</f>
        <v>-0.4795961149999996</v>
      </c>
      <c r="V45" s="96">
        <f>$B45*VLOOKUP($A45,Transpose_Avg_q4er_youth!$O:$AA,5,FALSE)</f>
        <v>-0.35871703624999995</v>
      </c>
      <c r="W45" s="96">
        <f>$B45*VLOOKUP($A45,Transpose_Avg_q4er_youth!$O:$AA,6,FALSE)</f>
        <v>-0.7541326212499999</v>
      </c>
      <c r="X45" s="96">
        <f>$B45*VLOOKUP($A45,Transpose_Avg_q4er_youth!$O:$AA,7,FALSE)</f>
        <v>-0.42869404750000006</v>
      </c>
      <c r="Y45" s="96">
        <f>$B45*VLOOKUP($A45,Transpose_Avg_q4er_youth!$O:$AA,8,FALSE)</f>
        <v>-0.33158550499999995</v>
      </c>
      <c r="Z45" s="96">
        <f>$B45*VLOOKUP($A45,Transpose_Avg_q4er_youth!$O:$AA,9,FALSE)</f>
        <v>-0.43989688375</v>
      </c>
      <c r="AA45" s="96">
        <f>$B45*VLOOKUP($A45,Transpose_Avg_q4er_youth!$O:$AA,10,FALSE)</f>
        <v>-0.5052143337499999</v>
      </c>
      <c r="AB45" s="96">
        <f>$B45*VLOOKUP($A45,Transpose_Avg_q4er_youth!$O:$AA,11,FALSE)</f>
        <v>-0.44385743874999994</v>
      </c>
      <c r="AC45" s="96">
        <f>$B45*VLOOKUP($A45,Transpose_Avg_q4er_youth!$O:$AA,12,FALSE)</f>
        <v>-0.5736030875</v>
      </c>
      <c r="AD45" s="96">
        <f>$B45*VLOOKUP($A45,Transpose_Avg_q4er_youth!$O:$AA,13,FALSE)</f>
        <v>-1.0272394074999995</v>
      </c>
    </row>
    <row r="46" spans="1:30" ht="15">
      <c r="A46" s="27" t="s">
        <v>285</v>
      </c>
      <c r="B46" s="95">
        <v>-14.63</v>
      </c>
      <c r="C46" s="27"/>
      <c r="D46" s="93"/>
      <c r="E46" s="96">
        <f>$B46*VLOOKUP($A46,Transpose_Avg_q4er_youth!$A:$M,2,FALSE)</f>
        <v>-3.5692509256249974</v>
      </c>
      <c r="F46" s="96">
        <f>$B46*VLOOKUP($A46,Transpose_Avg_q4er_youth!$A:$M,3,FALSE)</f>
        <v>-3.0600354881249987</v>
      </c>
      <c r="G46" s="96">
        <f>$B46*VLOOKUP($A46,Transpose_Avg_q4er_youth!$A:$M,4,FALSE)</f>
        <v>-3.334120308750001</v>
      </c>
      <c r="H46" s="96">
        <f>$B46*VLOOKUP($A46,Transpose_Avg_q4er_youth!$A:$M,5,FALSE)</f>
        <v>-3.6258955425000003</v>
      </c>
      <c r="I46" s="96">
        <f>$B46*VLOOKUP($A46,Transpose_Avg_q4er_youth!$A:$M,6,FALSE)</f>
        <v>-2.820098916249999</v>
      </c>
      <c r="J46" s="96">
        <f>$B46*VLOOKUP($A46,Transpose_Avg_q4er_youth!$A:$M,7,FALSE)</f>
        <v>-4.332477909375001</v>
      </c>
      <c r="K46" s="96">
        <f>$B46*VLOOKUP($A46,Transpose_Avg_q4er_youth!$A:$M,8,FALSE)</f>
        <v>-3.8809110724999996</v>
      </c>
      <c r="L46" s="96">
        <f>$B46*VLOOKUP($A46,Transpose_Avg_q4er_youth!$A:$M,9,FALSE)</f>
        <v>-4.22450210875</v>
      </c>
      <c r="M46" s="96">
        <f>$B46*VLOOKUP($A46,Transpose_Avg_q4er_youth!$A:$M,10,FALSE)</f>
        <v>-2.7118131425000005</v>
      </c>
      <c r="N46" s="96">
        <f>$B46*VLOOKUP($A46,Transpose_Avg_q4er_youth!$A:$M,11,FALSE)</f>
        <v>-3.1497183025</v>
      </c>
      <c r="O46" s="96">
        <f>$B46*VLOOKUP($A46,Transpose_Avg_q4er_youth!$A:$M,12,FALSE)</f>
        <v>-3.309636089374999</v>
      </c>
      <c r="P46" s="96">
        <f>$B46*VLOOKUP($A46,Transpose_Avg_q4er_youth!$A:$M,13,FALSE)</f>
        <v>-3.4728474550000006</v>
      </c>
      <c r="Q46" s="96"/>
      <c r="R46" s="96"/>
      <c r="S46" s="96">
        <f>$B46*VLOOKUP($A46,Transpose_Avg_q4er_youth!$O:$AA,2,FALSE)</f>
        <v>-3.502272042499997</v>
      </c>
      <c r="T46" s="96">
        <f>$B46*VLOOKUP($A46,Transpose_Avg_q4er_youth!$O:$AA,3,FALSE)</f>
        <v>-2.916154009999999</v>
      </c>
      <c r="U46" s="96">
        <f>$B46*VLOOKUP($A46,Transpose_Avg_q4er_youth!$O:$AA,4,FALSE)</f>
        <v>-3.3031175100000008</v>
      </c>
      <c r="V46" s="96">
        <f>$B46*VLOOKUP($A46,Transpose_Avg_q4er_youth!$O:$AA,5,FALSE)</f>
        <v>-3.599312832500001</v>
      </c>
      <c r="W46" s="96">
        <f>$B46*VLOOKUP($A46,Transpose_Avg_q4er_youth!$O:$AA,6,FALSE)</f>
        <v>-2.7875636250000024</v>
      </c>
      <c r="X46" s="96">
        <f>$B46*VLOOKUP($A46,Transpose_Avg_q4er_youth!$O:$AA,7,FALSE)</f>
        <v>-4.351104642499999</v>
      </c>
      <c r="Y46" s="96">
        <f>$B46*VLOOKUP($A46,Transpose_Avg_q4er_youth!$O:$AA,8,FALSE)</f>
        <v>-3.9815654725000003</v>
      </c>
      <c r="Z46" s="96">
        <f>$B46*VLOOKUP($A46,Transpose_Avg_q4er_youth!$O:$AA,9,FALSE)</f>
        <v>-4.1465772425</v>
      </c>
      <c r="AA46" s="96">
        <f>$B46*VLOOKUP($A46,Transpose_Avg_q4er_youth!$O:$AA,10,FALSE)</f>
        <v>-2.7014404725</v>
      </c>
      <c r="AB46" s="96">
        <f>$B46*VLOOKUP($A46,Transpose_Avg_q4er_youth!$O:$AA,11,FALSE)</f>
        <v>-3.04404947</v>
      </c>
      <c r="AC46" s="96">
        <f>$B46*VLOOKUP($A46,Transpose_Avg_q4er_youth!$O:$AA,12,FALSE)</f>
        <v>-3.3085050075000013</v>
      </c>
      <c r="AD46" s="96">
        <f>$B46*VLOOKUP($A46,Transpose_Avg_q4er_youth!$O:$AA,13,FALSE)</f>
        <v>-3.553806217500001</v>
      </c>
    </row>
    <row r="47" spans="1:30" ht="15">
      <c r="A47" s="27" t="s">
        <v>288</v>
      </c>
      <c r="B47" s="95">
        <v>-16.90</v>
      </c>
      <c r="C47" s="27"/>
      <c r="D47" s="93"/>
      <c r="E47" s="96">
        <f>$B47*VLOOKUP($A47,Transpose_Avg_q4er_youth!$A:$M,2,FALSE)</f>
        <v>-2.0695856187500006</v>
      </c>
      <c r="F47" s="96">
        <f>$B47*VLOOKUP($A47,Transpose_Avg_q4er_youth!$A:$M,3,FALSE)</f>
        <v>-1.3176317375000002</v>
      </c>
      <c r="G47" s="96">
        <f>$B47*VLOOKUP($A47,Transpose_Avg_q4er_youth!$A:$M,4,FALSE)</f>
        <v>-1.5457384312499998</v>
      </c>
      <c r="H47" s="96">
        <f>$B47*VLOOKUP($A47,Transpose_Avg_q4er_youth!$A:$M,5,FALSE)</f>
        <v>-1.6463472999999995</v>
      </c>
      <c r="I47" s="96">
        <f>$B47*VLOOKUP($A47,Transpose_Avg_q4er_youth!$A:$M,6,FALSE)</f>
        <v>-2.034897312499999</v>
      </c>
      <c r="J47" s="96">
        <f>$B47*VLOOKUP($A47,Transpose_Avg_q4er_youth!$A:$M,7,FALSE)</f>
        <v>-1.6837924187500002</v>
      </c>
      <c r="K47" s="96">
        <f>$B47*VLOOKUP($A47,Transpose_Avg_q4er_youth!$A:$M,8,FALSE)</f>
        <v>-1.8022064937500002</v>
      </c>
      <c r="L47" s="96">
        <f>$B47*VLOOKUP($A47,Transpose_Avg_q4er_youth!$A:$M,9,FALSE)</f>
        <v>-2.0743799374999994</v>
      </c>
      <c r="M47" s="96">
        <f>$B47*VLOOKUP($A47,Transpose_Avg_q4er_youth!$A:$M,10,FALSE)</f>
        <v>-1.6842360437499997</v>
      </c>
      <c r="N47" s="96">
        <f>$B47*VLOOKUP($A47,Transpose_Avg_q4er_youth!$A:$M,11,FALSE)</f>
        <v>-1.9989425625</v>
      </c>
      <c r="O47" s="96">
        <f>$B47*VLOOKUP($A47,Transpose_Avg_q4er_youth!$A:$M,12,FALSE)</f>
        <v>-1.5902065562499992</v>
      </c>
      <c r="P47" s="96">
        <f>$B47*VLOOKUP($A47,Transpose_Avg_q4er_youth!$A:$M,13,FALSE)</f>
        <v>-1.5701240749999996</v>
      </c>
      <c r="Q47" s="93"/>
      <c r="R47" s="93"/>
      <c r="S47" s="96">
        <f>$B47*VLOOKUP($A47,Transpose_Avg_q4er_youth!$O:$AA,2,FALSE)</f>
        <v>-2.042508650000001</v>
      </c>
      <c r="T47" s="96">
        <f>$B47*VLOOKUP($A47,Transpose_Avg_q4er_youth!$O:$AA,3,FALSE)</f>
        <v>-1.2649818999999989</v>
      </c>
      <c r="U47" s="96">
        <f>$B47*VLOOKUP($A47,Transpose_Avg_q4er_youth!$O:$AA,4,FALSE)</f>
        <v>-1.5093347750000001</v>
      </c>
      <c r="V47" s="96">
        <f>$B47*VLOOKUP($A47,Transpose_Avg_q4er_youth!$O:$AA,5,FALSE)</f>
        <v>-1.6788713499999999</v>
      </c>
      <c r="W47" s="96">
        <f>$B47*VLOOKUP($A47,Transpose_Avg_q4er_youth!$O:$AA,6,FALSE)</f>
        <v>-1.899682525</v>
      </c>
      <c r="X47" s="96">
        <f>$B47*VLOOKUP($A47,Transpose_Avg_q4er_youth!$O:$AA,7,FALSE)</f>
        <v>-1.7028482249999999</v>
      </c>
      <c r="Y47" s="96">
        <f>$B47*VLOOKUP($A47,Transpose_Avg_q4er_youth!$O:$AA,8,FALSE)</f>
        <v>-1.7973107749999997</v>
      </c>
      <c r="Z47" s="96">
        <f>$B47*VLOOKUP($A47,Transpose_Avg_q4er_youth!$O:$AA,9,FALSE)</f>
        <v>-1.9603366250000005</v>
      </c>
      <c r="AA47" s="96">
        <f>$B47*VLOOKUP($A47,Transpose_Avg_q4er_youth!$O:$AA,10,FALSE)</f>
        <v>-1.60704635</v>
      </c>
      <c r="AB47" s="96">
        <f>$B47*VLOOKUP($A47,Transpose_Avg_q4er_youth!$O:$AA,11,FALSE)</f>
        <v>-1.912915225</v>
      </c>
      <c r="AC47" s="96">
        <f>$B47*VLOOKUP($A47,Transpose_Avg_q4er_youth!$O:$AA,12,FALSE)</f>
        <v>-1.5533930749999993</v>
      </c>
      <c r="AD47" s="96">
        <f>$B47*VLOOKUP($A47,Transpose_Avg_q4er_youth!$O:$AA,13,FALSE)</f>
        <v>-1.3829185499999999</v>
      </c>
    </row>
    <row r="48" spans="1:30" ht="15">
      <c r="A48" s="27" t="s">
        <v>289</v>
      </c>
      <c r="B48" s="95">
        <v>8.849</v>
      </c>
      <c r="C48" s="27"/>
      <c r="D48" s="93"/>
      <c r="E48" s="96">
        <f>$B48*VLOOKUP($A48,Transpose_Avg_q4er_youth!$A:$M,2,FALSE)</f>
        <v>0.31393541993749996</v>
      </c>
      <c r="F48" s="96">
        <f>$B48*VLOOKUP($A48,Transpose_Avg_q4er_youth!$A:$M,3,FALSE)</f>
        <v>0.22697187243750014</v>
      </c>
      <c r="G48" s="96">
        <f>$B48*VLOOKUP($A48,Transpose_Avg_q4er_youth!$A:$M,4,FALSE)</f>
        <v>0.25761595943749993</v>
      </c>
      <c r="H48" s="96">
        <f>$B48*VLOOKUP($A48,Transpose_Avg_q4er_youth!$A:$M,5,FALSE)</f>
        <v>0.23423247693750004</v>
      </c>
      <c r="I48" s="96">
        <f>$B48*VLOOKUP($A48,Transpose_Avg_q4er_youth!$A:$M,6,FALSE)</f>
        <v>0.243286663125</v>
      </c>
      <c r="J48" s="96">
        <f>$B48*VLOOKUP($A48,Transpose_Avg_q4er_youth!$A:$M,7,FALSE)</f>
        <v>0.21671201000000007</v>
      </c>
      <c r="K48" s="96">
        <f>$B48*VLOOKUP($A48,Transpose_Avg_q4er_youth!$A:$M,8,FALSE)</f>
        <v>0.23160708925000004</v>
      </c>
      <c r="L48" s="96">
        <f>$B48*VLOOKUP($A48,Transpose_Avg_q4er_youth!$A:$M,9,FALSE)</f>
        <v>0.22966473375</v>
      </c>
      <c r="M48" s="96">
        <f>$B48*VLOOKUP($A48,Transpose_Avg_q4er_youth!$A:$M,10,FALSE)</f>
        <v>0.16708903025</v>
      </c>
      <c r="N48" s="96">
        <f>$B48*VLOOKUP($A48,Transpose_Avg_q4er_youth!$A:$M,11,FALSE)</f>
        <v>0.21789943518750002</v>
      </c>
      <c r="O48" s="96">
        <f>$B48*VLOOKUP($A48,Transpose_Avg_q4er_youth!$A:$M,12,FALSE)</f>
        <v>0.25210966918750005</v>
      </c>
      <c r="P48" s="96">
        <f>$B48*VLOOKUP($A48,Transpose_Avg_q4er_youth!$A:$M,13,FALSE)</f>
        <v>0.2943265890000001</v>
      </c>
      <c r="Q48" s="93"/>
      <c r="R48" s="93"/>
      <c r="S48" s="96">
        <f>$B48*VLOOKUP($A48,Transpose_Avg_q4er_youth!$O:$AA,2,FALSE)</f>
        <v>0.31962809225000005</v>
      </c>
      <c r="T48" s="96">
        <f>$B48*VLOOKUP($A48,Transpose_Avg_q4er_youth!$O:$AA,3,FALSE)</f>
        <v>0.22124491024999995</v>
      </c>
      <c r="U48" s="96">
        <f>$B48*VLOOKUP($A48,Transpose_Avg_q4er_youth!$O:$AA,4,FALSE)</f>
        <v>0.2606738419999999</v>
      </c>
      <c r="V48" s="96">
        <f>$B48*VLOOKUP($A48,Transpose_Avg_q4er_youth!$O:$AA,5,FALSE)</f>
        <v>0.23647846375000003</v>
      </c>
      <c r="W48" s="96">
        <f>$B48*VLOOKUP($A48,Transpose_Avg_q4er_youth!$O:$AA,6,FALSE)</f>
        <v>0.2362373285000001</v>
      </c>
      <c r="X48" s="96">
        <f>$B48*VLOOKUP($A48,Transpose_Avg_q4er_youth!$O:$AA,7,FALSE)</f>
        <v>0.23202520449999997</v>
      </c>
      <c r="Y48" s="96">
        <f>$B48*VLOOKUP($A48,Transpose_Avg_q4er_youth!$O:$AA,8,FALSE)</f>
        <v>0.23286364724999997</v>
      </c>
      <c r="Z48" s="96">
        <f>$B48*VLOOKUP($A48,Transpose_Avg_q4er_youth!$O:$AA,9,FALSE)</f>
        <v>0.21544660300000001</v>
      </c>
      <c r="AA48" s="96">
        <f>$B48*VLOOKUP($A48,Transpose_Avg_q4er_youth!$O:$AA,10,FALSE)</f>
        <v>0.17523453475</v>
      </c>
      <c r="AB48" s="96">
        <f>$B48*VLOOKUP($A48,Transpose_Avg_q4er_youth!$O:$AA,11,FALSE)</f>
        <v>0.20186560025</v>
      </c>
      <c r="AC48" s="96">
        <f>$B48*VLOOKUP($A48,Transpose_Avg_q4er_youth!$O:$AA,12,FALSE)</f>
        <v>0.24784942875</v>
      </c>
      <c r="AD48" s="96">
        <f>$B48*VLOOKUP($A48,Transpose_Avg_q4er_youth!$O:$AA,13,FALSE)</f>
        <v>0.27801345750000006</v>
      </c>
    </row>
    <row r="49" spans="1:30" ht="15">
      <c r="A49" s="27" t="s">
        <v>290</v>
      </c>
      <c r="B49" s="95">
        <v>-15.88</v>
      </c>
      <c r="C49" s="27"/>
      <c r="D49" s="93"/>
      <c r="E49" s="96">
        <f>$B49*VLOOKUP($A49,Transpose_Avg_q4er_youth!$A:$M,2,FALSE)</f>
        <v>-0.7800017800000002</v>
      </c>
      <c r="F49" s="96">
        <f>$B49*VLOOKUP($A49,Transpose_Avg_q4er_youth!$A:$M,3,FALSE)</f>
        <v>-0.4427721149999999</v>
      </c>
      <c r="G49" s="96">
        <f>$B49*VLOOKUP($A49,Transpose_Avg_q4er_youth!$A:$M,4,FALSE)</f>
        <v>-0.5229611525000001</v>
      </c>
      <c r="H49" s="96">
        <f>$B49*VLOOKUP($A49,Transpose_Avg_q4er_youth!$A:$M,5,FALSE)</f>
        <v>-0.7354385300000003</v>
      </c>
      <c r="I49" s="96">
        <f>$B49*VLOOKUP($A49,Transpose_Avg_q4er_youth!$A:$M,6,FALSE)</f>
        <v>-0.6246665975000002</v>
      </c>
      <c r="J49" s="96">
        <f>$B49*VLOOKUP($A49,Transpose_Avg_q4er_youth!$A:$M,7,FALSE)</f>
        <v>-0.7260584125</v>
      </c>
      <c r="K49" s="96">
        <f>$B49*VLOOKUP($A49,Transpose_Avg_q4er_youth!$A:$M,8,FALSE)</f>
        <v>-1.1552025100000003</v>
      </c>
      <c r="L49" s="96">
        <f>$B49*VLOOKUP($A49,Transpose_Avg_q4er_youth!$A:$M,9,FALSE)</f>
        <v>-1.2723701125000002</v>
      </c>
      <c r="M49" s="96">
        <f>$B49*VLOOKUP($A49,Transpose_Avg_q4er_youth!$A:$M,10,FALSE)</f>
        <v>-0.6615727100000001</v>
      </c>
      <c r="N49" s="96">
        <f>$B49*VLOOKUP($A49,Transpose_Avg_q4er_youth!$A:$M,11,FALSE)</f>
        <v>-0.8438999225</v>
      </c>
      <c r="O49" s="96">
        <f>$B49*VLOOKUP($A49,Transpose_Avg_q4er_youth!$A:$M,12,FALSE)</f>
        <v>-0.5501804649999998</v>
      </c>
      <c r="P49" s="96">
        <f>$B49*VLOOKUP($A49,Transpose_Avg_q4er_youth!$A:$M,13,FALSE)</f>
        <v>-0.7838050400000002</v>
      </c>
      <c r="Q49" s="93"/>
      <c r="R49" s="93"/>
      <c r="S49" s="96">
        <f>$B49*VLOOKUP($A49,Transpose_Avg_q4er_youth!$O:$AA,2,FALSE)</f>
        <v>-0.74726516</v>
      </c>
      <c r="T49" s="96">
        <f>$B49*VLOOKUP($A49,Transpose_Avg_q4er_youth!$O:$AA,3,FALSE)</f>
        <v>-0.4404794399999998</v>
      </c>
      <c r="U49" s="96">
        <f>$B49*VLOOKUP($A49,Transpose_Avg_q4er_youth!$O:$AA,4,FALSE)</f>
        <v>-0.5210823499999996</v>
      </c>
      <c r="V49" s="96">
        <f>$B49*VLOOKUP($A49,Transpose_Avg_q4er_youth!$O:$AA,5,FALSE)</f>
        <v>-0.7406948100000003</v>
      </c>
      <c r="W49" s="96">
        <f>$B49*VLOOKUP($A49,Transpose_Avg_q4er_youth!$O:$AA,6,FALSE)</f>
        <v>-0.5948886200000002</v>
      </c>
      <c r="X49" s="96">
        <f>$B49*VLOOKUP($A49,Transpose_Avg_q4er_youth!$O:$AA,7,FALSE)</f>
        <v>-0.72804242</v>
      </c>
      <c r="Y49" s="96">
        <f>$B49*VLOOKUP($A49,Transpose_Avg_q4er_youth!$O:$AA,8,FALSE)</f>
        <v>-1.1659056300000001</v>
      </c>
      <c r="Z49" s="96">
        <f>$B49*VLOOKUP($A49,Transpose_Avg_q4er_youth!$O:$AA,9,FALSE)</f>
        <v>-1.28406474</v>
      </c>
      <c r="AA49" s="96">
        <f>$B49*VLOOKUP($A49,Transpose_Avg_q4er_youth!$O:$AA,10,FALSE)</f>
        <v>-0.6650385200000002</v>
      </c>
      <c r="AB49" s="96">
        <f>$B49*VLOOKUP($A49,Transpose_Avg_q4er_youth!$O:$AA,11,FALSE)</f>
        <v>-0.8068747099999999</v>
      </c>
      <c r="AC49" s="96">
        <f>$B49*VLOOKUP($A49,Transpose_Avg_q4er_youth!$O:$AA,12,FALSE)</f>
        <v>-0.5540055600000002</v>
      </c>
      <c r="AD49" s="96">
        <f>$B49*VLOOKUP($A49,Transpose_Avg_q4er_youth!$O:$AA,13,FALSE)</f>
        <v>-0.7994309600000002</v>
      </c>
    </row>
    <row r="50" spans="1:30" ht="15">
      <c r="A50" s="90" t="s">
        <v>353</v>
      </c>
      <c r="B50" s="95"/>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row>
    <row r="51" spans="1:30" ht="15">
      <c r="A51" s="27" t="s">
        <v>355</v>
      </c>
      <c r="B51" s="286">
        <v>12.20</v>
      </c>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row>
    <row r="52" spans="1:30" ht="15">
      <c r="A52" s="27" t="s">
        <v>352</v>
      </c>
      <c r="B52" s="95">
        <v>12.334</v>
      </c>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53" spans="1:30" ht="15">
      <c r="A53" s="27" t="s">
        <v>354</v>
      </c>
      <c r="B53" s="95">
        <v>12.318999999999999</v>
      </c>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row>
    <row r="54" spans="1:30" ht="15">
      <c r="A54" s="27" t="s">
        <v>356</v>
      </c>
      <c r="B54" s="95">
        <v>12.773</v>
      </c>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row>
    <row r="55" spans="1:30" ht="15">
      <c r="A55" s="27" t="s">
        <v>357</v>
      </c>
      <c r="B55" s="95">
        <v>11.982</v>
      </c>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row>
    <row r="56" spans="1:30" ht="15">
      <c r="A56" s="27" t="s">
        <v>358</v>
      </c>
      <c r="B56" s="95">
        <v>12.777</v>
      </c>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57" spans="1:30" ht="15">
      <c r="A57" s="27" t="s">
        <v>359</v>
      </c>
      <c r="B57" s="95">
        <v>12.863999999999999</v>
      </c>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row>
    <row r="58" spans="1:30" ht="15">
      <c r="A58" s="27" t="s">
        <v>360</v>
      </c>
      <c r="B58" s="95">
        <v>12.725999999999999</v>
      </c>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row>
    <row r="59" spans="1:2" ht="15">
      <c r="A59" s="27" t="s">
        <v>361</v>
      </c>
      <c r="B59" s="95">
        <v>12.536999999999999</v>
      </c>
    </row>
    <row r="60" spans="1:2" ht="15">
      <c r="A60" s="27" t="s">
        <v>362</v>
      </c>
      <c r="B60" s="95">
        <v>12.638</v>
      </c>
    </row>
    <row r="61" spans="1:2" ht="15">
      <c r="A61" s="27" t="s">
        <v>363</v>
      </c>
      <c r="B61" s="95">
        <v>12.2197</v>
      </c>
    </row>
    <row r="62" spans="1:2" ht="15">
      <c r="A62" s="27" t="s">
        <v>364</v>
      </c>
      <c r="B62" s="95">
        <v>11.418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45DA07E-66BE-494C-9FB2-EA6210668136}">
  <dimension ref="A2:L66"/>
  <sheetViews>
    <sheetView workbookViewId="0" topLeftCell="A42">
      <selection pane="topLeft" activeCell="F49" sqref="F49"/>
    </sheetView>
  </sheetViews>
  <sheetFormatPr defaultColWidth="8.66428571428571" defaultRowHeight="14"/>
  <cols>
    <col min="1" max="1" width="19.5714285714286" style="165" customWidth="1"/>
    <col min="2" max="5" width="10.5714285714286" style="165" customWidth="1"/>
    <col min="6" max="9" width="8.71428571428571" style="165"/>
    <col min="10" max="10" width="11.8571428571429" style="165" bestFit="1" customWidth="1"/>
    <col min="11" max="16384" width="8.71428571428571" style="165"/>
  </cols>
  <sheetData>
    <row r="2" spans="1:1" ht="16">
      <c r="A2" s="164" t="s">
        <v>431</v>
      </c>
    </row>
    <row r="3" spans="1:12" ht="14">
      <c r="A3" s="282" t="s">
        <v>342</v>
      </c>
      <c r="B3" s="283" t="s">
        <v>343</v>
      </c>
      <c r="C3" s="283" t="s">
        <v>344</v>
      </c>
      <c r="D3" s="283" t="s">
        <v>345</v>
      </c>
      <c r="E3" s="283" t="s">
        <v>346</v>
      </c>
      <c r="J3" s="282" t="s">
        <v>342</v>
      </c>
      <c r="K3" s="283" t="s">
        <v>343</v>
      </c>
      <c r="L3" s="283" t="s">
        <v>345</v>
      </c>
    </row>
    <row r="4" spans="1:12" ht="14">
      <c r="A4" s="165" t="s">
        <v>347</v>
      </c>
      <c r="B4" s="166" t="s">
        <v>348</v>
      </c>
      <c r="C4" s="166" t="s">
        <v>349</v>
      </c>
      <c r="D4" s="166" t="s">
        <v>350</v>
      </c>
      <c r="E4" s="166" t="s">
        <v>349</v>
      </c>
      <c r="J4" s="165" t="s">
        <v>347</v>
      </c>
      <c r="K4" s="166" t="s">
        <v>348</v>
      </c>
      <c r="L4" s="166" t="s">
        <v>350</v>
      </c>
    </row>
    <row r="5" spans="1:12" ht="14">
      <c r="A5" s="282" t="s">
        <v>342</v>
      </c>
      <c r="B5" s="283" t="s">
        <v>342</v>
      </c>
      <c r="C5" s="283" t="s">
        <v>342</v>
      </c>
      <c r="D5" s="283" t="s">
        <v>342</v>
      </c>
      <c r="E5" s="283" t="s">
        <v>342</v>
      </c>
      <c r="J5" s="282" t="s">
        <v>342</v>
      </c>
      <c r="K5" s="283" t="s">
        <v>342</v>
      </c>
      <c r="L5" s="283" t="s">
        <v>342</v>
      </c>
    </row>
    <row r="6" spans="1:12" ht="14">
      <c r="A6" s="165" t="s">
        <v>216</v>
      </c>
      <c r="B6" s="166" t="s">
        <v>342</v>
      </c>
      <c r="C6" s="166" t="s">
        <v>342</v>
      </c>
      <c r="D6" s="166" t="s">
        <v>342</v>
      </c>
      <c r="E6" s="166" t="s">
        <v>342</v>
      </c>
      <c r="J6" s="165" t="s">
        <v>216</v>
      </c>
      <c r="K6" s="166" t="s">
        <v>342</v>
      </c>
      <c r="L6" s="166" t="s">
        <v>342</v>
      </c>
    </row>
    <row r="7" spans="1:12" ht="14">
      <c r="A7" s="165" t="s">
        <v>236</v>
      </c>
      <c r="B7" s="166"/>
      <c r="C7" s="166"/>
      <c r="D7" s="166"/>
      <c r="E7" s="166"/>
      <c r="J7" s="165" t="s">
        <v>236</v>
      </c>
      <c r="K7" s="166">
        <f>B7</f>
        <v>0</v>
      </c>
      <c r="L7" s="166">
        <f>D7</f>
        <v>0</v>
      </c>
    </row>
    <row r="8" spans="1:12" ht="14">
      <c r="A8" s="165" t="s">
        <v>244</v>
      </c>
      <c r="B8" s="166"/>
      <c r="C8" s="166"/>
      <c r="D8" s="166"/>
      <c r="E8" s="166"/>
      <c r="J8" s="165" t="s">
        <v>244</v>
      </c>
      <c r="K8" s="166">
        <f t="shared" si="0" ref="K8:K49">B8</f>
        <v>0</v>
      </c>
      <c r="L8" s="166">
        <f t="shared" si="1" ref="L8:L49">D8</f>
        <v>0</v>
      </c>
    </row>
    <row r="9" spans="1:12" ht="14">
      <c r="A9" s="165" t="s">
        <v>247</v>
      </c>
      <c r="B9" s="166"/>
      <c r="C9" s="166"/>
      <c r="D9" s="166">
        <v>-0.22938365762362</v>
      </c>
      <c r="E9" s="166">
        <v>0.124295116004911</v>
      </c>
      <c r="J9" s="165" t="s">
        <v>247</v>
      </c>
      <c r="K9" s="166">
        <f t="shared" si="0"/>
        <v>0</v>
      </c>
      <c r="L9" s="166">
        <f t="shared" si="1"/>
        <v>-0.22938365762362</v>
      </c>
    </row>
    <row r="10" spans="1:12" ht="14">
      <c r="A10" s="165" t="s">
        <v>251</v>
      </c>
      <c r="B10" s="166">
        <v>-0.0986224761534704</v>
      </c>
      <c r="C10" s="166">
        <v>0.074364388236424</v>
      </c>
      <c r="D10" s="166">
        <v>-0.302829943994718</v>
      </c>
      <c r="E10" s="166">
        <v>0.131049065887163</v>
      </c>
      <c r="J10" s="165" t="s">
        <v>251</v>
      </c>
      <c r="K10" s="166">
        <f t="shared" si="0"/>
        <v>-0.0986224761534704</v>
      </c>
      <c r="L10" s="166">
        <f t="shared" si="1"/>
        <v>-0.302829943994718</v>
      </c>
    </row>
    <row r="11" spans="1:12" ht="14">
      <c r="A11" s="165" t="s">
        <v>255</v>
      </c>
      <c r="B11" s="166">
        <v>-0.186519289842821</v>
      </c>
      <c r="C11" s="166">
        <v>0.0817659891342749</v>
      </c>
      <c r="D11" s="166">
        <v>-0.380677308111806</v>
      </c>
      <c r="E11" s="166">
        <v>0.145039704578225</v>
      </c>
      <c r="J11" s="165" t="s">
        <v>255</v>
      </c>
      <c r="K11" s="166">
        <f t="shared" si="0"/>
        <v>-0.186519289842821</v>
      </c>
      <c r="L11" s="166">
        <f t="shared" si="1"/>
        <v>-0.380677308111806</v>
      </c>
    </row>
    <row r="12" spans="1:12" ht="14">
      <c r="A12" s="165" t="s">
        <v>259</v>
      </c>
      <c r="B12" s="166">
        <v>-0.27822801882123</v>
      </c>
      <c r="C12" s="166">
        <v>0.0966175538138119</v>
      </c>
      <c r="D12" s="166">
        <v>-0.521474178082311</v>
      </c>
      <c r="E12" s="166">
        <v>0.143139138964488</v>
      </c>
      <c r="J12" s="165" t="s">
        <v>259</v>
      </c>
      <c r="K12" s="166">
        <f t="shared" si="0"/>
        <v>-0.27822801882123</v>
      </c>
      <c r="L12" s="166">
        <f t="shared" si="1"/>
        <v>-0.521474178082311</v>
      </c>
    </row>
    <row r="13" spans="1:12" ht="14">
      <c r="A13" s="165" t="s">
        <v>298</v>
      </c>
      <c r="B13" s="166"/>
      <c r="C13" s="166"/>
      <c r="D13" s="166"/>
      <c r="E13" s="166"/>
      <c r="J13" s="165" t="s">
        <v>298</v>
      </c>
      <c r="K13" s="166">
        <f t="shared" si="0"/>
        <v>0</v>
      </c>
      <c r="L13" s="166">
        <f t="shared" si="1"/>
        <v>0</v>
      </c>
    </row>
    <row r="14" spans="1:12" ht="14">
      <c r="A14" s="165" t="s">
        <v>301</v>
      </c>
      <c r="B14" s="166"/>
      <c r="C14" s="166"/>
      <c r="D14" s="166"/>
      <c r="E14" s="166"/>
      <c r="J14" s="165" t="s">
        <v>301</v>
      </c>
      <c r="K14" s="166">
        <f t="shared" si="0"/>
        <v>0</v>
      </c>
      <c r="L14" s="166">
        <f t="shared" si="1"/>
        <v>0</v>
      </c>
    </row>
    <row r="15" spans="1:12" ht="14">
      <c r="A15" s="165" t="s">
        <v>304</v>
      </c>
      <c r="B15" s="166"/>
      <c r="C15" s="166"/>
      <c r="D15" s="166"/>
      <c r="E15" s="166"/>
      <c r="J15" s="165" t="s">
        <v>304</v>
      </c>
      <c r="K15" s="166">
        <f t="shared" si="0"/>
        <v>0</v>
      </c>
      <c r="L15" s="166">
        <f t="shared" si="1"/>
        <v>0</v>
      </c>
    </row>
    <row r="16" spans="1:12" ht="14">
      <c r="A16" s="165" t="s">
        <v>293</v>
      </c>
      <c r="B16" s="166"/>
      <c r="C16" s="166"/>
      <c r="D16" s="166"/>
      <c r="E16" s="166"/>
      <c r="J16" s="165" t="s">
        <v>293</v>
      </c>
      <c r="K16" s="166">
        <f t="shared" si="0"/>
        <v>0</v>
      </c>
      <c r="L16" s="166">
        <f t="shared" si="1"/>
        <v>0</v>
      </c>
    </row>
    <row r="17" spans="1:12" ht="14">
      <c r="A17" s="165" t="s">
        <v>305</v>
      </c>
      <c r="B17" s="166">
        <v>0.0932458485599061</v>
      </c>
      <c r="C17" s="166">
        <v>0.0584612262500823</v>
      </c>
      <c r="D17" s="166">
        <v>0.165249610157966</v>
      </c>
      <c r="E17" s="166">
        <v>0.0654988053676286</v>
      </c>
      <c r="J17" s="165" t="s">
        <v>305</v>
      </c>
      <c r="K17" s="166">
        <f t="shared" si="0"/>
        <v>0.0932458485599061</v>
      </c>
      <c r="L17" s="166">
        <f t="shared" si="1"/>
        <v>0.165249610157966</v>
      </c>
    </row>
    <row r="18" spans="1:12" ht="14">
      <c r="A18" s="165" t="s">
        <v>306</v>
      </c>
      <c r="B18" s="166"/>
      <c r="C18" s="166"/>
      <c r="D18" s="166"/>
      <c r="E18" s="166"/>
      <c r="J18" s="165" t="s">
        <v>306</v>
      </c>
      <c r="K18" s="166">
        <f t="shared" si="0"/>
        <v>0</v>
      </c>
      <c r="L18" s="166">
        <f t="shared" si="1"/>
        <v>0</v>
      </c>
    </row>
    <row r="19" spans="1:12" ht="14">
      <c r="A19" s="165" t="s">
        <v>307</v>
      </c>
      <c r="B19" s="166"/>
      <c r="C19" s="166"/>
      <c r="D19" s="166">
        <v>0.204069598461471</v>
      </c>
      <c r="E19" s="166">
        <v>0.142765646607823</v>
      </c>
      <c r="J19" s="165" t="s">
        <v>307</v>
      </c>
      <c r="K19" s="166">
        <f t="shared" si="0"/>
        <v>0</v>
      </c>
      <c r="L19" s="166">
        <f t="shared" si="1"/>
        <v>0.204069598461471</v>
      </c>
    </row>
    <row r="20" spans="1:12" ht="14">
      <c r="A20" s="165" t="s">
        <v>308</v>
      </c>
      <c r="B20" s="166"/>
      <c r="C20" s="166"/>
      <c r="D20" s="166">
        <v>0.210791620466645</v>
      </c>
      <c r="E20" s="166">
        <v>0.111927337860504</v>
      </c>
      <c r="J20" s="165" t="s">
        <v>308</v>
      </c>
      <c r="K20" s="166">
        <f t="shared" si="0"/>
        <v>0</v>
      </c>
      <c r="L20" s="166">
        <f t="shared" si="1"/>
        <v>0.210791620466645</v>
      </c>
    </row>
    <row r="21" spans="1:12" ht="14">
      <c r="A21" s="165" t="s">
        <v>309</v>
      </c>
      <c r="B21" s="166"/>
      <c r="C21" s="166"/>
      <c r="D21" s="166">
        <v>0.136639277869844</v>
      </c>
      <c r="E21" s="166">
        <v>0.0909401523008312</v>
      </c>
      <c r="J21" s="165" t="s">
        <v>309</v>
      </c>
      <c r="K21" s="166">
        <f t="shared" si="0"/>
        <v>0</v>
      </c>
      <c r="L21" s="166">
        <f t="shared" si="1"/>
        <v>0.136639277869844</v>
      </c>
    </row>
    <row r="22" spans="1:12" ht="14">
      <c r="A22" s="165" t="s">
        <v>310</v>
      </c>
      <c r="B22" s="166">
        <v>0.369907759496496</v>
      </c>
      <c r="C22" s="166">
        <v>0.156415458940609</v>
      </c>
      <c r="D22" s="166">
        <v>0.433329044438447</v>
      </c>
      <c r="E22" s="166">
        <v>0.156914683378976</v>
      </c>
      <c r="J22" s="165" t="s">
        <v>310</v>
      </c>
      <c r="K22" s="166">
        <f t="shared" si="0"/>
        <v>0.369907759496496</v>
      </c>
      <c r="L22" s="166">
        <f t="shared" si="1"/>
        <v>0.433329044438447</v>
      </c>
    </row>
    <row r="23" spans="1:12" ht="14">
      <c r="A23" s="165" t="s">
        <v>317</v>
      </c>
      <c r="B23" s="166">
        <v>-2.12821127383148</v>
      </c>
      <c r="C23" s="166">
        <v>1.20064452357198</v>
      </c>
      <c r="D23" s="166">
        <v>-3.00266358639497</v>
      </c>
      <c r="E23" s="166">
        <v>0.993087930653585</v>
      </c>
      <c r="J23" s="165" t="s">
        <v>317</v>
      </c>
      <c r="K23" s="166">
        <f t="shared" si="0"/>
        <v>-2.12821127383148</v>
      </c>
      <c r="L23" s="166">
        <f t="shared" si="1"/>
        <v>-3.00266358639497</v>
      </c>
    </row>
    <row r="24" spans="1:12" ht="14">
      <c r="A24" s="165" t="s">
        <v>318</v>
      </c>
      <c r="B24" s="166"/>
      <c r="C24" s="166"/>
      <c r="D24" s="166"/>
      <c r="E24" s="166"/>
      <c r="J24" s="165" t="s">
        <v>318</v>
      </c>
      <c r="K24" s="166">
        <f t="shared" si="0"/>
        <v>0</v>
      </c>
      <c r="L24" s="166">
        <f t="shared" si="1"/>
        <v>0</v>
      </c>
    </row>
    <row r="25" spans="1:12" ht="14">
      <c r="A25" s="165" t="s">
        <v>319</v>
      </c>
      <c r="B25" s="166"/>
      <c r="C25" s="166"/>
      <c r="D25" s="166"/>
      <c r="E25" s="166"/>
      <c r="J25" s="165" t="s">
        <v>319</v>
      </c>
      <c r="K25" s="166">
        <f t="shared" si="0"/>
        <v>0</v>
      </c>
      <c r="L25" s="166">
        <f t="shared" si="1"/>
        <v>0</v>
      </c>
    </row>
    <row r="26" spans="1:12" ht="14">
      <c r="A26" s="165" t="s">
        <v>316</v>
      </c>
      <c r="B26" s="166">
        <v>-0.0923351383353135</v>
      </c>
      <c r="C26" s="166">
        <v>0.0446346671385528</v>
      </c>
      <c r="D26" s="166">
        <v>-0.0950641117987449</v>
      </c>
      <c r="E26" s="166">
        <v>0.0379659791205586</v>
      </c>
      <c r="J26" s="165" t="s">
        <v>316</v>
      </c>
      <c r="K26" s="166">
        <f t="shared" si="0"/>
        <v>-0.0923351383353135</v>
      </c>
      <c r="L26" s="166">
        <f t="shared" si="1"/>
        <v>-0.0950641117987449</v>
      </c>
    </row>
    <row r="27" spans="1:12" ht="14">
      <c r="A27" s="165" t="s">
        <v>329</v>
      </c>
      <c r="B27" s="166"/>
      <c r="C27" s="166"/>
      <c r="D27" s="166"/>
      <c r="E27" s="166"/>
      <c r="J27" s="165" t="s">
        <v>329</v>
      </c>
      <c r="K27" s="166">
        <f t="shared" si="0"/>
        <v>0</v>
      </c>
      <c r="L27" s="166">
        <f t="shared" si="1"/>
        <v>0</v>
      </c>
    </row>
    <row r="28" spans="1:12" ht="14">
      <c r="A28" s="165" t="s">
        <v>322</v>
      </c>
      <c r="B28" s="166">
        <v>-0.134108351568212</v>
      </c>
      <c r="C28" s="166">
        <v>0.039296737831357</v>
      </c>
      <c r="D28" s="166">
        <v>-0.173552047697426</v>
      </c>
      <c r="E28" s="166">
        <v>0.0313329181433402</v>
      </c>
      <c r="J28" s="165" t="s">
        <v>322</v>
      </c>
      <c r="K28" s="166">
        <f t="shared" si="0"/>
        <v>-0.134108351568212</v>
      </c>
      <c r="L28" s="166">
        <f t="shared" si="1"/>
        <v>-0.173552047697426</v>
      </c>
    </row>
    <row r="29" spans="1:12" ht="14">
      <c r="A29" s="165" t="s">
        <v>323</v>
      </c>
      <c r="B29" s="166"/>
      <c r="C29" s="166"/>
      <c r="D29" s="166"/>
      <c r="E29" s="166"/>
      <c r="J29" s="165" t="s">
        <v>323</v>
      </c>
      <c r="K29" s="166">
        <f t="shared" si="0"/>
        <v>0</v>
      </c>
      <c r="L29" s="166">
        <f t="shared" si="1"/>
        <v>0</v>
      </c>
    </row>
    <row r="30" spans="1:12" ht="14">
      <c r="A30" s="165" t="s">
        <v>324</v>
      </c>
      <c r="B30" s="166"/>
      <c r="C30" s="166"/>
      <c r="D30" s="166"/>
      <c r="E30" s="166"/>
      <c r="J30" s="165" t="s">
        <v>324</v>
      </c>
      <c r="K30" s="166">
        <f t="shared" si="0"/>
        <v>0</v>
      </c>
      <c r="L30" s="166">
        <f t="shared" si="1"/>
        <v>0</v>
      </c>
    </row>
    <row r="31" spans="1:12" ht="14">
      <c r="A31" s="165" t="s">
        <v>313</v>
      </c>
      <c r="B31" s="166"/>
      <c r="C31" s="166"/>
      <c r="D31" s="166"/>
      <c r="E31" s="166"/>
      <c r="J31" s="165" t="s">
        <v>313</v>
      </c>
      <c r="K31" s="166">
        <f t="shared" si="0"/>
        <v>0</v>
      </c>
      <c r="L31" s="166">
        <f t="shared" si="1"/>
        <v>0</v>
      </c>
    </row>
    <row r="32" spans="1:12" ht="14">
      <c r="A32" s="165" t="s">
        <v>312</v>
      </c>
      <c r="B32" s="166"/>
      <c r="C32" s="166"/>
      <c r="D32" s="166"/>
      <c r="E32" s="166"/>
      <c r="J32" s="165" t="s">
        <v>312</v>
      </c>
      <c r="K32" s="166">
        <f t="shared" si="0"/>
        <v>0</v>
      </c>
      <c r="L32" s="166">
        <f t="shared" si="1"/>
        <v>0</v>
      </c>
    </row>
    <row r="33" spans="1:12" ht="14">
      <c r="A33" s="165" t="s">
        <v>314</v>
      </c>
      <c r="B33" s="166"/>
      <c r="C33" s="166"/>
      <c r="D33" s="166"/>
      <c r="E33" s="166"/>
      <c r="J33" s="165" t="s">
        <v>314</v>
      </c>
      <c r="K33" s="166">
        <f t="shared" si="0"/>
        <v>0</v>
      </c>
      <c r="L33" s="166">
        <f t="shared" si="1"/>
        <v>0</v>
      </c>
    </row>
    <row r="34" spans="1:12" ht="14">
      <c r="A34" s="165" t="s">
        <v>315</v>
      </c>
      <c r="B34" s="166"/>
      <c r="C34" s="166"/>
      <c r="D34" s="166"/>
      <c r="E34" s="166"/>
      <c r="J34" s="165" t="s">
        <v>315</v>
      </c>
      <c r="K34" s="166">
        <f t="shared" si="0"/>
        <v>0</v>
      </c>
      <c r="L34" s="166">
        <f t="shared" si="1"/>
        <v>0</v>
      </c>
    </row>
    <row r="35" spans="1:12" ht="14">
      <c r="A35" s="165" t="s">
        <v>320</v>
      </c>
      <c r="B35" s="166"/>
      <c r="C35" s="166"/>
      <c r="D35" s="166"/>
      <c r="E35" s="166"/>
      <c r="J35" s="165" t="s">
        <v>320</v>
      </c>
      <c r="K35" s="166">
        <f t="shared" si="0"/>
        <v>0</v>
      </c>
      <c r="L35" s="166">
        <f t="shared" si="1"/>
        <v>0</v>
      </c>
    </row>
    <row r="36" spans="1:12" ht="14">
      <c r="A36" s="165" t="s">
        <v>321</v>
      </c>
      <c r="B36" s="166">
        <v>-0.236191665953203</v>
      </c>
      <c r="C36" s="166">
        <v>0.12689501910221</v>
      </c>
      <c r="D36" s="166">
        <v>-0.142858347549382</v>
      </c>
      <c r="E36" s="166">
        <v>0.106063371465259</v>
      </c>
      <c r="J36" s="165" t="s">
        <v>321</v>
      </c>
      <c r="K36" s="166">
        <f t="shared" si="0"/>
        <v>-0.236191665953203</v>
      </c>
      <c r="L36" s="166">
        <f t="shared" si="1"/>
        <v>-0.142858347549382</v>
      </c>
    </row>
    <row r="37" spans="1:12" ht="14">
      <c r="A37" s="165" t="s">
        <v>332</v>
      </c>
      <c r="B37" s="166"/>
      <c r="C37" s="166"/>
      <c r="D37" s="166">
        <v>-0.442523167013463</v>
      </c>
      <c r="E37" s="166">
        <v>0.284020528886865</v>
      </c>
      <c r="J37" s="165" t="s">
        <v>332</v>
      </c>
      <c r="K37" s="166">
        <f t="shared" si="0"/>
        <v>0</v>
      </c>
      <c r="L37" s="166">
        <f t="shared" si="1"/>
        <v>-0.442523167013463</v>
      </c>
    </row>
    <row r="38" spans="1:12" ht="14">
      <c r="A38" s="165" t="s">
        <v>292</v>
      </c>
      <c r="B38" s="166"/>
      <c r="C38" s="166"/>
      <c r="D38" s="166">
        <v>-0.438716078584685</v>
      </c>
      <c r="E38" s="166">
        <v>0.248424639693692</v>
      </c>
      <c r="J38" s="165" t="s">
        <v>292</v>
      </c>
      <c r="K38" s="166">
        <f t="shared" si="0"/>
        <v>0</v>
      </c>
      <c r="L38" s="166">
        <f t="shared" si="1"/>
        <v>-0.438716078584685</v>
      </c>
    </row>
    <row r="39" spans="1:12" ht="14">
      <c r="A39" s="165" t="s">
        <v>263</v>
      </c>
      <c r="B39" s="166"/>
      <c r="C39" s="166"/>
      <c r="D39" s="166">
        <v>2.77078643919843</v>
      </c>
      <c r="E39" s="166">
        <v>1.39694327556417</v>
      </c>
      <c r="J39" s="165" t="s">
        <v>263</v>
      </c>
      <c r="K39" s="166">
        <f t="shared" si="0"/>
        <v>0</v>
      </c>
      <c r="L39" s="166">
        <f t="shared" si="1"/>
        <v>2.77078643919843</v>
      </c>
    </row>
    <row r="40" spans="1:12" ht="14">
      <c r="A40" s="165" t="s">
        <v>267</v>
      </c>
      <c r="B40" s="166"/>
      <c r="C40" s="166"/>
      <c r="D40" s="166"/>
      <c r="E40" s="166"/>
      <c r="J40" s="165" t="s">
        <v>267</v>
      </c>
      <c r="K40" s="166">
        <f t="shared" si="0"/>
        <v>0</v>
      </c>
      <c r="L40" s="166">
        <f t="shared" si="1"/>
        <v>0</v>
      </c>
    </row>
    <row r="41" spans="1:12" ht="14">
      <c r="A41" s="165" t="s">
        <v>271</v>
      </c>
      <c r="B41" s="166"/>
      <c r="C41" s="166"/>
      <c r="D41" s="166">
        <v>-0.362734289259576</v>
      </c>
      <c r="E41" s="166">
        <v>0.113959232342763</v>
      </c>
      <c r="J41" s="165" t="s">
        <v>271</v>
      </c>
      <c r="K41" s="166">
        <f t="shared" si="0"/>
        <v>0</v>
      </c>
      <c r="L41" s="166">
        <f t="shared" si="1"/>
        <v>-0.362734289259576</v>
      </c>
    </row>
    <row r="42" spans="1:12" ht="14">
      <c r="A42" s="165" t="s">
        <v>291</v>
      </c>
      <c r="B42" s="166">
        <v>-1.6010598013847</v>
      </c>
      <c r="C42" s="166">
        <v>0.76052469372068</v>
      </c>
      <c r="D42" s="166"/>
      <c r="E42" s="166"/>
      <c r="J42" s="165" t="s">
        <v>291</v>
      </c>
      <c r="K42" s="166">
        <f t="shared" si="0"/>
        <v>-1.6010598013847</v>
      </c>
      <c r="L42" s="166">
        <f t="shared" si="1"/>
        <v>0</v>
      </c>
    </row>
    <row r="43" spans="1:12" ht="14">
      <c r="A43" s="165" t="s">
        <v>275</v>
      </c>
      <c r="B43" s="166"/>
      <c r="C43" s="166"/>
      <c r="D43" s="166">
        <v>6.65405708026397</v>
      </c>
      <c r="E43" s="166">
        <v>2.39261285003758</v>
      </c>
      <c r="J43" s="165" t="s">
        <v>275</v>
      </c>
      <c r="K43" s="166">
        <f t="shared" si="0"/>
        <v>0</v>
      </c>
      <c r="L43" s="166">
        <f t="shared" si="1"/>
        <v>6.65405708026397</v>
      </c>
    </row>
    <row r="44" spans="1:12" ht="14">
      <c r="A44" s="165" t="s">
        <v>279</v>
      </c>
      <c r="B44" s="166"/>
      <c r="C44" s="166"/>
      <c r="D44" s="166">
        <v>-2.40641237229857</v>
      </c>
      <c r="E44" s="166">
        <v>0.927498545466094</v>
      </c>
      <c r="J44" s="165" t="s">
        <v>279</v>
      </c>
      <c r="K44" s="166">
        <f t="shared" si="0"/>
        <v>0</v>
      </c>
      <c r="L44" s="166">
        <f t="shared" si="1"/>
        <v>-2.40641237229857</v>
      </c>
    </row>
    <row r="45" spans="1:12" ht="14">
      <c r="A45" s="165" t="s">
        <v>282</v>
      </c>
      <c r="B45" s="166">
        <v>2.52084991372532</v>
      </c>
      <c r="C45" s="166">
        <v>1.41083948983836</v>
      </c>
      <c r="D45" s="166"/>
      <c r="E45" s="166"/>
      <c r="J45" s="165" t="s">
        <v>282</v>
      </c>
      <c r="K45" s="166">
        <f t="shared" si="0"/>
        <v>2.52084991372532</v>
      </c>
      <c r="L45" s="166">
        <f t="shared" si="1"/>
        <v>0</v>
      </c>
    </row>
    <row r="46" spans="1:12" ht="14">
      <c r="A46" s="165" t="s">
        <v>285</v>
      </c>
      <c r="B46" s="166">
        <v>-1.20915752899938</v>
      </c>
      <c r="C46" s="166">
        <v>0.675571821006131</v>
      </c>
      <c r="D46" s="166">
        <v>-1.16387868368019</v>
      </c>
      <c r="E46" s="166">
        <v>0.187928317583218</v>
      </c>
      <c r="J46" s="165" t="s">
        <v>285</v>
      </c>
      <c r="K46" s="166">
        <f t="shared" si="0"/>
        <v>-1.20915752899938</v>
      </c>
      <c r="L46" s="166">
        <f t="shared" si="1"/>
        <v>-1.16387868368019</v>
      </c>
    </row>
    <row r="47" spans="1:12" ht="14">
      <c r="A47" s="165" t="s">
        <v>288</v>
      </c>
      <c r="B47" s="166">
        <v>0.808191791106202</v>
      </c>
      <c r="C47" s="166">
        <v>0.843411858651637</v>
      </c>
      <c r="D47" s="166"/>
      <c r="E47" s="166"/>
      <c r="J47" s="165" t="s">
        <v>288</v>
      </c>
      <c r="K47" s="166">
        <f t="shared" si="0"/>
        <v>0.808191791106202</v>
      </c>
      <c r="L47" s="166">
        <f t="shared" si="1"/>
        <v>0</v>
      </c>
    </row>
    <row r="48" spans="1:12" ht="14">
      <c r="A48" s="165" t="s">
        <v>289</v>
      </c>
      <c r="B48" s="166"/>
      <c r="C48" s="166"/>
      <c r="D48" s="166"/>
      <c r="E48" s="166"/>
      <c r="J48" s="165" t="s">
        <v>289</v>
      </c>
      <c r="K48" s="166">
        <f t="shared" si="0"/>
        <v>0</v>
      </c>
      <c r="L48" s="166">
        <f t="shared" si="1"/>
        <v>0</v>
      </c>
    </row>
    <row r="49" spans="1:12" ht="14">
      <c r="A49" s="165" t="s">
        <v>290</v>
      </c>
      <c r="B49" s="166"/>
      <c r="C49" s="166"/>
      <c r="D49" s="166"/>
      <c r="E49" s="166"/>
      <c r="J49" s="165" t="s">
        <v>290</v>
      </c>
      <c r="K49" s="166">
        <f t="shared" si="0"/>
        <v>0</v>
      </c>
      <c r="L49" s="166">
        <f t="shared" si="1"/>
        <v>0</v>
      </c>
    </row>
    <row r="50" spans="1:12" ht="14">
      <c r="A50" s="165" t="s">
        <v>352</v>
      </c>
      <c r="B50" s="166">
        <v>-0.07863633647098</v>
      </c>
      <c r="C50" s="166">
        <v>0.0760159086979988</v>
      </c>
      <c r="D50" s="166"/>
      <c r="E50" s="166"/>
      <c r="J50" s="90" t="s">
        <v>353</v>
      </c>
      <c r="K50" s="27"/>
      <c r="L50" s="27"/>
    </row>
    <row r="51" spans="1:12" ht="14">
      <c r="A51" s="165" t="s">
        <v>354</v>
      </c>
      <c r="B51" s="166">
        <v>0.0197076558270104</v>
      </c>
      <c r="C51" s="166">
        <v>0.0458713026239533</v>
      </c>
      <c r="D51" s="166"/>
      <c r="E51" s="166"/>
      <c r="J51" s="165" t="s">
        <v>355</v>
      </c>
      <c r="K51" s="175">
        <f>B61+0</f>
        <v>1.25982188862206</v>
      </c>
      <c r="L51" s="175">
        <f>D61+0</f>
        <v>1.46908450799827</v>
      </c>
    </row>
    <row r="52" spans="1:12" ht="14">
      <c r="A52" s="165" t="s">
        <v>356</v>
      </c>
      <c r="B52" s="166">
        <v>-0.0150434450683155</v>
      </c>
      <c r="C52" s="166">
        <v>0.0559278724161794</v>
      </c>
      <c r="D52" s="166"/>
      <c r="E52" s="166"/>
      <c r="J52" s="165" t="s">
        <v>352</v>
      </c>
      <c r="K52" s="175">
        <f>$K$51+B50</f>
        <v>1.1811855521510801</v>
      </c>
      <c r="L52" s="175">
        <f>$L$51+D50</f>
        <v>1.46908450799827</v>
      </c>
    </row>
    <row r="53" spans="1:12" ht="14">
      <c r="A53" s="165" t="s">
        <v>357</v>
      </c>
      <c r="B53" s="166">
        <v>-0.0573069744533506</v>
      </c>
      <c r="C53" s="166">
        <v>0.0760389906778553</v>
      </c>
      <c r="D53" s="166"/>
      <c r="E53" s="166"/>
      <c r="J53" s="165" t="s">
        <v>354</v>
      </c>
      <c r="K53" s="175">
        <f t="shared" si="2" ref="K53:K62">$K$51+B51</f>
        <v>1.2795295444490704</v>
      </c>
      <c r="L53" s="175">
        <f t="shared" si="3" ref="L53:L62">$L$51+D51</f>
        <v>1.46908450799827</v>
      </c>
    </row>
    <row r="54" spans="1:12" ht="14">
      <c r="A54" s="165" t="s">
        <v>358</v>
      </c>
      <c r="B54" s="166">
        <v>0.0289261146437362</v>
      </c>
      <c r="C54" s="166">
        <v>0.0453769426342258</v>
      </c>
      <c r="D54" s="166"/>
      <c r="E54" s="166"/>
      <c r="J54" s="165" t="s">
        <v>356</v>
      </c>
      <c r="K54" s="175">
        <f t="shared" si="2"/>
        <v>1.2447784435537446</v>
      </c>
      <c r="L54" s="175">
        <f t="shared" si="3"/>
        <v>1.46908450799827</v>
      </c>
    </row>
    <row r="55" spans="1:12" ht="14">
      <c r="A55" s="165" t="s">
        <v>359</v>
      </c>
      <c r="B55" s="166">
        <v>0.120221076477145</v>
      </c>
      <c r="C55" s="166">
        <v>0.0443706856094604</v>
      </c>
      <c r="D55" s="166"/>
      <c r="E55" s="166"/>
      <c r="J55" s="165" t="s">
        <v>357</v>
      </c>
      <c r="K55" s="175">
        <f t="shared" si="2"/>
        <v>1.2025149141687095</v>
      </c>
      <c r="L55" s="175">
        <f t="shared" si="3"/>
        <v>1.46908450799827</v>
      </c>
    </row>
    <row r="56" spans="1:12" ht="14">
      <c r="A56" s="165" t="s">
        <v>360</v>
      </c>
      <c r="B56" s="166">
        <v>-0.017223686185749</v>
      </c>
      <c r="C56" s="166">
        <v>0.0572678716824822</v>
      </c>
      <c r="D56" s="166"/>
      <c r="E56" s="166"/>
      <c r="J56" s="165" t="s">
        <v>358</v>
      </c>
      <c r="K56" s="175">
        <f t="shared" si="2"/>
        <v>1.2887480032657963</v>
      </c>
      <c r="L56" s="175">
        <f t="shared" si="3"/>
        <v>1.46908450799827</v>
      </c>
    </row>
    <row r="57" spans="1:12" ht="14">
      <c r="A57" s="165" t="s">
        <v>361</v>
      </c>
      <c r="B57" s="166">
        <v>-0.0546489616481877</v>
      </c>
      <c r="C57" s="166">
        <v>0.0626779041044861</v>
      </c>
      <c r="D57" s="166"/>
      <c r="E57" s="166"/>
      <c r="J57" s="165" t="s">
        <v>359</v>
      </c>
      <c r="K57" s="175">
        <f t="shared" si="2"/>
        <v>1.380042965099205</v>
      </c>
      <c r="L57" s="175">
        <f t="shared" si="3"/>
        <v>1.46908450799827</v>
      </c>
    </row>
    <row r="58" spans="1:12" ht="14">
      <c r="A58" s="165" t="s">
        <v>362</v>
      </c>
      <c r="B58" s="166">
        <v>0.0378211405975103</v>
      </c>
      <c r="C58" s="166">
        <v>0.0386886104669257</v>
      </c>
      <c r="D58" s="166"/>
      <c r="E58" s="166"/>
      <c r="J58" s="165" t="s">
        <v>360</v>
      </c>
      <c r="K58" s="175">
        <f t="shared" si="2"/>
        <v>1.242598202436311</v>
      </c>
      <c r="L58" s="175">
        <f t="shared" si="3"/>
        <v>1.46908450799827</v>
      </c>
    </row>
    <row r="59" spans="1:12" ht="14">
      <c r="A59" s="165" t="s">
        <v>363</v>
      </c>
      <c r="B59" s="166">
        <v>0.0116293176622349</v>
      </c>
      <c r="C59" s="166">
        <v>0.0453681183375027</v>
      </c>
      <c r="D59" s="166"/>
      <c r="E59" s="166"/>
      <c r="J59" s="165" t="s">
        <v>361</v>
      </c>
      <c r="K59" s="175">
        <f t="shared" si="2"/>
        <v>1.2051729269738722</v>
      </c>
      <c r="L59" s="175">
        <f t="shared" si="3"/>
        <v>1.46908450799827</v>
      </c>
    </row>
    <row r="60" spans="1:12" ht="14">
      <c r="A60" s="165" t="s">
        <v>364</v>
      </c>
      <c r="B60" s="166">
        <v>-0.210008633045453</v>
      </c>
      <c r="C60" s="166">
        <v>0.131284403621445</v>
      </c>
      <c r="D60" s="166"/>
      <c r="E60" s="166"/>
      <c r="J60" s="165" t="s">
        <v>362</v>
      </c>
      <c r="K60" s="175">
        <f t="shared" si="2"/>
        <v>1.2976430292195704</v>
      </c>
      <c r="L60" s="175">
        <f t="shared" si="3"/>
        <v>1.46908450799827</v>
      </c>
    </row>
    <row r="61" spans="1:12" ht="14">
      <c r="A61" s="165" t="s">
        <v>365</v>
      </c>
      <c r="B61" s="166">
        <v>1.25982188862206</v>
      </c>
      <c r="C61" s="166">
        <v>0.341204870908291</v>
      </c>
      <c r="D61" s="166">
        <v>1.46908450799827</v>
      </c>
      <c r="E61" s="166">
        <v>0.151169388623055</v>
      </c>
      <c r="J61" s="165" t="s">
        <v>363</v>
      </c>
      <c r="K61" s="175">
        <f t="shared" si="2"/>
        <v>1.2714512062842949</v>
      </c>
      <c r="L61" s="175">
        <f t="shared" si="3"/>
        <v>1.46908450799827</v>
      </c>
    </row>
    <row r="62" spans="1:12" ht="14">
      <c r="A62" s="165" t="s">
        <v>342</v>
      </c>
      <c r="B62" s="166" t="s">
        <v>342</v>
      </c>
      <c r="C62" s="166" t="s">
        <v>342</v>
      </c>
      <c r="D62" s="166" t="s">
        <v>342</v>
      </c>
      <c r="E62" s="166" t="s">
        <v>342</v>
      </c>
      <c r="J62" s="165" t="s">
        <v>364</v>
      </c>
      <c r="K62" s="175">
        <f t="shared" si="2"/>
        <v>1.049813255576607</v>
      </c>
      <c r="L62" s="175">
        <f t="shared" si="3"/>
        <v>1.46908450799827</v>
      </c>
    </row>
    <row r="63" spans="1:5" ht="14">
      <c r="A63" s="165" t="s">
        <v>367</v>
      </c>
      <c r="B63" s="166" t="s">
        <v>368</v>
      </c>
      <c r="C63" s="166" t="s">
        <v>342</v>
      </c>
      <c r="D63" s="166" t="s">
        <v>368</v>
      </c>
      <c r="E63" s="166" t="s">
        <v>342</v>
      </c>
    </row>
    <row r="64" spans="1:5" ht="14">
      <c r="A64" s="284" t="s">
        <v>369</v>
      </c>
      <c r="B64" s="285">
        <v>0.430853412353374</v>
      </c>
      <c r="C64" s="285"/>
      <c r="D64" s="285">
        <v>0.437440569012781</v>
      </c>
      <c r="E64" s="285" t="s">
        <v>342</v>
      </c>
    </row>
    <row r="65" spans="1:1" ht="14">
      <c r="A65" s="165" t="s">
        <v>370</v>
      </c>
    </row>
    <row r="66" spans="1:1" ht="14">
      <c r="A66" s="165" t="s">
        <v>371</v>
      </c>
    </row>
  </sheetData>
  <pageMargins left="0.75" right="0.75" top="1" bottom="1" header="0.5" footer="0.5"/>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B41FD19-BFAA-4D65-85B1-3EC5B28D88B7}">
  <dimension ref="A2:AD66"/>
  <sheetViews>
    <sheetView workbookViewId="0" topLeftCell="A1">
      <selection pane="topLeft" activeCell="F49" sqref="F49"/>
    </sheetView>
  </sheetViews>
  <sheetFormatPr defaultColWidth="8.83428571428571" defaultRowHeight="15"/>
  <cols>
    <col min="2" max="2" width="10.8571428571429" bestFit="1" customWidth="1"/>
    <col min="4" max="4" width="14.5714285714286" bestFit="1" customWidth="1"/>
    <col min="18" max="18" width="26.5714285714286" bestFit="1" customWidth="1"/>
  </cols>
  <sheetData>
    <row r="2" spans="1:30" ht="24">
      <c r="A2" s="93"/>
      <c r="B2" s="94"/>
      <c r="C2" s="93"/>
      <c r="D2" s="93"/>
      <c r="E2" s="93"/>
      <c r="F2" s="93"/>
      <c r="G2" s="93"/>
      <c r="H2" s="93"/>
      <c r="I2" s="107"/>
      <c r="J2" s="106" t="s">
        <v>372</v>
      </c>
      <c r="K2" s="93"/>
      <c r="L2" s="93"/>
      <c r="M2" s="93"/>
      <c r="N2" s="93"/>
      <c r="O2" s="93"/>
      <c r="P2" s="93"/>
      <c r="Q2" s="93"/>
      <c r="R2" s="93"/>
      <c r="S2" s="93"/>
      <c r="T2" s="93"/>
      <c r="U2" s="93"/>
      <c r="V2" s="93"/>
      <c r="W2" s="93"/>
      <c r="X2" s="106" t="s">
        <v>373</v>
      </c>
      <c r="Y2" s="93"/>
      <c r="Z2" s="93"/>
      <c r="AA2" s="93"/>
      <c r="AB2" s="93"/>
      <c r="AC2" s="93"/>
      <c r="AD2" s="93"/>
    </row>
    <row r="3" spans="1:30" ht="19">
      <c r="A3" s="93"/>
      <c r="B3" s="94"/>
      <c r="C3" s="93"/>
      <c r="D3" s="93"/>
      <c r="E3" s="93"/>
      <c r="F3" s="93"/>
      <c r="G3" s="93"/>
      <c r="H3" s="93"/>
      <c r="I3" s="105"/>
      <c r="J3" s="104" t="s">
        <v>374</v>
      </c>
      <c r="K3" s="93"/>
      <c r="L3" s="93"/>
      <c r="M3" s="93"/>
      <c r="N3" s="93"/>
      <c r="O3" s="93"/>
      <c r="P3" s="93"/>
      <c r="Q3" s="93"/>
      <c r="R3" s="93"/>
      <c r="S3" s="93"/>
      <c r="T3" s="93"/>
      <c r="U3" s="93"/>
      <c r="V3" s="93"/>
      <c r="W3" s="93"/>
      <c r="X3" s="104" t="s">
        <v>375</v>
      </c>
      <c r="Y3" s="93"/>
      <c r="Z3" s="93"/>
      <c r="AA3" s="93"/>
      <c r="AB3" s="93"/>
      <c r="AC3" s="93"/>
      <c r="AD3" s="93"/>
    </row>
    <row r="4" spans="1:30" ht="15">
      <c r="A4" s="93"/>
      <c r="B4" s="94"/>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row>
    <row r="5" spans="1:30" ht="16">
      <c r="A5" s="102"/>
      <c r="B5" s="103"/>
      <c r="C5" s="102"/>
      <c r="D5" s="102"/>
      <c r="E5" s="102" t="s">
        <v>376</v>
      </c>
      <c r="F5" s="102" t="s">
        <v>377</v>
      </c>
      <c r="G5" s="102" t="s">
        <v>378</v>
      </c>
      <c r="H5" s="102" t="s">
        <v>379</v>
      </c>
      <c r="I5" s="102" t="s">
        <v>380</v>
      </c>
      <c r="J5" s="102" t="s">
        <v>381</v>
      </c>
      <c r="K5" s="102" t="s">
        <v>382</v>
      </c>
      <c r="L5" s="102" t="s">
        <v>383</v>
      </c>
      <c r="M5" s="102" t="s">
        <v>384</v>
      </c>
      <c r="N5" s="102" t="s">
        <v>385</v>
      </c>
      <c r="O5" s="102" t="s">
        <v>386</v>
      </c>
      <c r="P5" s="102" t="s">
        <v>387</v>
      </c>
      <c r="Q5" s="102"/>
      <c r="R5" s="102"/>
      <c r="S5" s="102" t="s">
        <v>376</v>
      </c>
      <c r="T5" s="102" t="s">
        <v>377</v>
      </c>
      <c r="U5" s="102" t="s">
        <v>378</v>
      </c>
      <c r="V5" s="102" t="s">
        <v>379</v>
      </c>
      <c r="W5" s="102" t="s">
        <v>380</v>
      </c>
      <c r="X5" s="102" t="s">
        <v>381</v>
      </c>
      <c r="Y5" s="102" t="s">
        <v>382</v>
      </c>
      <c r="Z5" s="102" t="s">
        <v>383</v>
      </c>
      <c r="AA5" s="102" t="s">
        <v>384</v>
      </c>
      <c r="AB5" s="102" t="s">
        <v>385</v>
      </c>
      <c r="AC5" s="102" t="s">
        <v>386</v>
      </c>
      <c r="AD5" s="102" t="s">
        <v>387</v>
      </c>
    </row>
    <row r="6" spans="1:30" ht="15">
      <c r="A6" s="93"/>
      <c r="B6" s="94"/>
      <c r="C6" s="93"/>
      <c r="D6" s="100" t="s">
        <v>388</v>
      </c>
      <c r="E6" s="101">
        <f>SUM(E11:E53)+$B55</f>
        <v>0.7658761040046391</v>
      </c>
      <c r="F6" s="101">
        <f>SUM(F11:F53)+$B56</f>
        <v>0.7730365135176921</v>
      </c>
      <c r="G6" s="101">
        <f>SUM(G11:G53)+$B57</f>
        <v>0.7983725184745205</v>
      </c>
      <c r="H6" s="101">
        <f>SUM(H11:H53)+$B58</f>
        <v>0.7007222340430863</v>
      </c>
      <c r="I6" s="101">
        <f>SUM(I11:I53)+$B59</f>
        <v>0.8093468878781698</v>
      </c>
      <c r="J6" s="101">
        <f>SUM(J11:J53)+$B60</f>
        <v>0.7252129660317972</v>
      </c>
      <c r="K6" s="101">
        <f>SUM(K11:K53)+$B61</f>
        <v>0.8337216436216278</v>
      </c>
      <c r="L6" s="101">
        <f>SUM(L11:L53)+$B62</f>
        <v>0.7441921769843067</v>
      </c>
      <c r="M6" s="101">
        <f>SUM(M11:M53)+$B63</f>
        <v>0.7693666144296479</v>
      </c>
      <c r="N6" s="101">
        <f>SUM(N11:N53)+$B64</f>
        <v>0.7924218933758215</v>
      </c>
      <c r="O6" s="101">
        <f>SUM(O11:O53)+$B65</f>
        <v>0.8287958133406452</v>
      </c>
      <c r="P6" s="101">
        <f>SUM(P11:P53)+$B66</f>
        <v>0.7632167187205221</v>
      </c>
      <c r="Q6" s="93"/>
      <c r="R6" s="100" t="s">
        <v>388</v>
      </c>
      <c r="S6" s="101">
        <f>SUM(S11:S53)+$B55</f>
        <v>0.5586340030000001</v>
      </c>
      <c r="T6" s="101">
        <f>SUM(T11:T53)+$B56</f>
        <v>0.6882520541000003</v>
      </c>
      <c r="U6" s="101">
        <f>SUM(U11:U53)+$B57</f>
        <v>0.8154014921037038</v>
      </c>
      <c r="V6" s="101">
        <f>SUM(V11:V53)+$B58</f>
        <v>0.49893615644444456</v>
      </c>
      <c r="W6" s="101">
        <f>SUM(W11:W53)+$B59</f>
        <v>0.7374554896888885</v>
      </c>
      <c r="X6" s="101">
        <f>SUM(X11:X53)+$B60</f>
        <v>0.6554810199482591</v>
      </c>
      <c r="Y6" s="101">
        <f>SUM(Y11:Y53)+$B61</f>
        <v>0.6498511462000001</v>
      </c>
      <c r="Z6" s="101">
        <f>SUM(Z11:Z53)+$B62</f>
        <v>0.7706159461103442</v>
      </c>
      <c r="AA6" s="101">
        <f>SUM(AA11:AA53)+$B63</f>
        <v>0.7214626538000001</v>
      </c>
      <c r="AB6" s="101">
        <f>SUM(AB11:AB53)+$B64</f>
        <v>0.7586308449000001</v>
      </c>
      <c r="AC6" s="101">
        <f>SUM(AC11:AC53)+$B65</f>
        <v>0.7754884958714288</v>
      </c>
      <c r="AD6" s="101">
        <f>SUM(AD11:AD53)+$B66</f>
        <v>0.7291008587999999</v>
      </c>
    </row>
    <row r="7" spans="1:30" ht="62.5" customHeight="1">
      <c r="A7" s="93"/>
      <c r="B7" s="94"/>
      <c r="C7" s="93"/>
      <c r="D7" s="100" t="s">
        <v>389</v>
      </c>
      <c r="E7" s="96">
        <f>E6-Transpose_Avg_q4er_dw!B4</f>
        <v>-0.015323080362168895</v>
      </c>
      <c r="F7" s="96">
        <f>F6-Transpose_Avg_q4er_dw!C4</f>
        <v>-0.01744832380197192</v>
      </c>
      <c r="G7" s="96">
        <f>G6-Transpose_Avg_q4er_dw!D4</f>
        <v>-0.010065431766219546</v>
      </c>
      <c r="H7" s="96">
        <f>H6-Transpose_Avg_q4er_dw!E4</f>
        <v>-0.03548887790720767</v>
      </c>
      <c r="I7" s="96">
        <f>I6-Transpose_Avg_q4er_dw!F4</f>
        <v>7.208988767917202E-4</v>
      </c>
      <c r="J7" s="96">
        <f>J6-Transpose_Avg_q4er_dw!G4</f>
        <v>-0.012263844789574763</v>
      </c>
      <c r="K7" s="96">
        <f>K6-Transpose_Avg_q4er_dw!H4</f>
        <v>-0.020506317243330185</v>
      </c>
      <c r="L7" s="96">
        <f>L6-Transpose_Avg_q4er_dw!I4</f>
        <v>-0.021730616869364283</v>
      </c>
      <c r="M7" s="96">
        <f>M6-Transpose_Avg_q4er_dw!J4</f>
        <v>-0.032222618004219106</v>
      </c>
      <c r="N7" s="96">
        <f>N6-Transpose_Avg_q4er_dw!K4</f>
        <v>0.015184455713745493</v>
      </c>
      <c r="O7" s="96">
        <f>O6-Transpose_Avg_q4er_dw!L4</f>
        <v>0.006166776618776182</v>
      </c>
      <c r="P7" s="96">
        <f>P6-Transpose_Avg_q4er_dw!M4</f>
        <v>-0.003713203947396937</v>
      </c>
      <c r="Q7" s="93"/>
      <c r="R7" s="98" t="s">
        <v>390</v>
      </c>
      <c r="S7" s="96">
        <f t="shared" si="0" ref="S7:AD7">S6-E6</f>
        <v>-0.20724210100463902</v>
      </c>
      <c r="T7" s="96">
        <f t="shared" si="0"/>
        <v>-0.08478445941769175</v>
      </c>
      <c r="U7" s="96">
        <f t="shared" si="0"/>
        <v>0.01702897362918332</v>
      </c>
      <c r="V7" s="96">
        <f t="shared" si="0"/>
        <v>-0.20178607759864176</v>
      </c>
      <c r="W7" s="96">
        <f t="shared" si="0"/>
        <v>-0.07189139818928125</v>
      </c>
      <c r="X7" s="96">
        <f t="shared" si="0"/>
        <v>-0.06973194608353805</v>
      </c>
      <c r="Y7" s="96">
        <f t="shared" si="0"/>
        <v>-0.18387049742162775</v>
      </c>
      <c r="Z7" s="96">
        <f t="shared" si="0"/>
        <v>0.0264237691260375</v>
      </c>
      <c r="AA7" s="96">
        <f t="shared" si="0"/>
        <v>-0.04790396062964786</v>
      </c>
      <c r="AB7" s="96">
        <f t="shared" si="0"/>
        <v>-0.03379104847582137</v>
      </c>
      <c r="AC7" s="96">
        <f t="shared" si="0"/>
        <v>-0.053307317469216464</v>
      </c>
      <c r="AD7" s="96">
        <f t="shared" si="0"/>
        <v>-0.03411585992052224</v>
      </c>
    </row>
    <row r="8" spans="1:30" ht="43" customHeight="1">
      <c r="A8" s="287" t="s">
        <v>342</v>
      </c>
      <c r="B8" s="288" t="s">
        <v>114</v>
      </c>
      <c r="C8" s="93"/>
      <c r="D8" s="98" t="s">
        <v>391</v>
      </c>
      <c r="E8" s="99">
        <f>SQRT((E7^2+F7^2+G7^2+H7^2+I7^2+J7^2+K7^2+L7^2+M7^2+N7^2+O7^2+P7^2)/12)</f>
        <v>0.0188510528694619</v>
      </c>
      <c r="F8" s="93"/>
      <c r="G8" s="93"/>
      <c r="H8" s="93"/>
      <c r="I8" s="93"/>
      <c r="J8" s="93"/>
      <c r="K8" s="93"/>
      <c r="L8" s="93"/>
      <c r="M8" s="93"/>
      <c r="N8" s="93"/>
      <c r="O8" s="93"/>
      <c r="P8" s="93"/>
      <c r="Q8" s="93"/>
      <c r="R8" s="98" t="s">
        <v>392</v>
      </c>
      <c r="S8" s="97">
        <f>S6/Transpose_Avg_q4er_dw!P4</f>
        <v>0.9310566716666668</v>
      </c>
      <c r="T8" s="97">
        <f>T6/Transpose_Avg_q4er_dw!Q4</f>
        <v>0.8259024649200007</v>
      </c>
      <c r="U8" s="97">
        <f>U6/Transpose_Avg_q4er_dw!R4</f>
        <v>0.9173266786166667</v>
      </c>
      <c r="V8" s="97">
        <f>V6/Transpose_Avg_q4er_dw!S4</f>
        <v>0.6414893439999999</v>
      </c>
      <c r="W8" s="97">
        <f>W6/Transpose_Avg_q4er_dw!T4</f>
        <v>0.8849465876266666</v>
      </c>
      <c r="X8" s="97">
        <f>X6/Transpose_Avg_q4er_dw!U4</f>
        <v>0.9687623897764706</v>
      </c>
      <c r="Y8" s="97">
        <f>Y6/Transpose_Avg_q4er_dw!V4</f>
        <v>0.7426870242285715</v>
      </c>
      <c r="Z8" s="97">
        <f>Z6/Transpose_Avg_q4er_dw!W4</f>
        <v>0.9716461929217385</v>
      </c>
      <c r="AA8" s="97">
        <f>AA6/Transpose_Avg_q4er_dw!X4</f>
        <v>0.801625170888889</v>
      </c>
      <c r="AB8" s="97">
        <f>AB6/Transpose_Avg_q4er_dw!Y4</f>
        <v>1.0115077932</v>
      </c>
      <c r="AC8" s="97">
        <f>AC6/Transpose_Avg_q4er_dw!Z4</f>
        <v>1.0506618331161295</v>
      </c>
      <c r="AD8" s="97">
        <f>AD6/Transpose_Avg_q4er_dw!AA4</f>
        <v>0.9113760734999998</v>
      </c>
    </row>
    <row r="9" spans="1:30" ht="15">
      <c r="A9" s="165" t="s">
        <v>347</v>
      </c>
      <c r="B9" s="166" t="s">
        <v>348</v>
      </c>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0" ht="15">
      <c r="A10" s="282" t="s">
        <v>342</v>
      </c>
      <c r="B10" s="283" t="s">
        <v>342</v>
      </c>
      <c r="C10" s="93"/>
      <c r="D10" s="93"/>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row>
    <row r="11" spans="1:30" ht="15">
      <c r="A11" s="165" t="s">
        <v>236</v>
      </c>
      <c r="B11" s="166">
        <v>-0.0165</v>
      </c>
      <c r="C11" s="93"/>
      <c r="D11" s="93"/>
      <c r="E11" s="96">
        <f>$B11*VLOOKUP($A11,Transpose_Avg_q4er_dw!$A$1:$M$52,2,FALSE)</f>
        <v>-0.009152626121952126</v>
      </c>
      <c r="F11" s="96">
        <f>$B11*VLOOKUP($A11,Transpose_Avg_q4er_dw!$A$1:$M$52,3,FALSE)</f>
        <v>-0.008962827458706331</v>
      </c>
      <c r="G11" s="96">
        <f>$B11*VLOOKUP($A11,Transpose_Avg_q4er_dw!$A$1:$M$52,4,FALSE)</f>
        <v>-0.009232605276893246</v>
      </c>
      <c r="H11" s="96">
        <f>$B11*VLOOKUP($A11,Transpose_Avg_q4er_dw!$A$1:$M$52,5,FALSE)</f>
        <v>-0.00827234571038126</v>
      </c>
      <c r="I11" s="96">
        <f>$B11*VLOOKUP($A11,Transpose_Avg_q4er_dw!$A$1:$M$52,6,FALSE)</f>
        <v>-0.008798517825666608</v>
      </c>
      <c r="J11" s="96">
        <f>$B11*VLOOKUP($A11,Transpose_Avg_q4er_dw!$A$1:$M$52,7,FALSE)</f>
        <v>-0.008478063548838908</v>
      </c>
      <c r="K11" s="96">
        <f>$B11*VLOOKUP($A11,Transpose_Avg_q4er_dw!$A$1:$M$52,8,FALSE)</f>
        <v>-0.006847925319756791</v>
      </c>
      <c r="L11" s="96">
        <f>$B11*VLOOKUP($A11,Transpose_Avg_q4er_dw!$A$1:$M$52,9,FALSE)</f>
        <v>-0.007262424540595703</v>
      </c>
      <c r="M11" s="96">
        <f>$B11*VLOOKUP($A11,Transpose_Avg_q4er_dw!$A$1:$M$52,10,FALSE)</f>
        <v>-0.00912990052256172</v>
      </c>
      <c r="N11" s="96">
        <f>$B11*VLOOKUP($A11,Transpose_Avg_q4er_dw!$A$1:$M$52,11,FALSE)</f>
        <v>-0.00838337547247733</v>
      </c>
      <c r="O11" s="96">
        <f>$B11*VLOOKUP($A11,Transpose_Avg_q4er_dw!$A$1:$M$52,12,FALSE)</f>
        <v>-0.007449371931374686</v>
      </c>
      <c r="P11" s="96">
        <f>$B11*VLOOKUP($A11,Transpose_Avg_q4er_dw!$A$1:$M$52,13,FALSE)</f>
        <v>-0.009951866149004125</v>
      </c>
      <c r="Q11" s="96"/>
      <c r="R11" s="96"/>
      <c r="S11" s="96">
        <f>$B11*VLOOKUP($A11,Transpose_Avg_q4er_dw!$O$1:$AA$52,2,FALSE)</f>
        <v>-0.010725</v>
      </c>
      <c r="T11" s="96">
        <f>$B11*VLOOKUP($A11,Transpose_Avg_q4er_dw!$O$1:$AA$52,3,FALSE)</f>
        <v>-0.005958333333333332</v>
      </c>
      <c r="U11" s="96">
        <f>$B11*VLOOKUP($A11,Transpose_Avg_q4er_dw!$O$1:$AA$52,4,FALSE)</f>
        <v>-0.009777777777777785</v>
      </c>
      <c r="V11" s="96">
        <f>$B11*VLOOKUP($A11,Transpose_Avg_q4er_dw!$O$1:$AA$52,5,FALSE)</f>
        <v>-0.00825</v>
      </c>
      <c r="W11" s="96">
        <f>$B11*VLOOKUP($A11,Transpose_Avg_q4er_dw!$O$1:$AA$52,6,FALSE)</f>
        <v>-0.010345238095238095</v>
      </c>
      <c r="X11" s="96">
        <f>$B11*VLOOKUP($A11,Transpose_Avg_q4er_dw!$O$1:$AA$52,7,FALSE)</f>
        <v>-0.007880597014925366</v>
      </c>
      <c r="Y11" s="96">
        <f>$B11*VLOOKUP($A11,Transpose_Avg_q4er_dw!$O$1:$AA$52,8,FALSE)</f>
        <v>-0.00825</v>
      </c>
      <c r="Z11" s="96">
        <f>$B11*VLOOKUP($A11,Transpose_Avg_q4er_dw!$O$1:$AA$52,9,FALSE)</f>
        <v>-0.009103448275862062</v>
      </c>
      <c r="AA11" s="96">
        <f>$B11*VLOOKUP($A11,Transpose_Avg_q4er_dw!$O$1:$AA$52,10,FALSE)</f>
        <v>-0.0099</v>
      </c>
      <c r="AB11" s="96">
        <f>$B11*VLOOKUP($A11,Transpose_Avg_q4er_dw!$O$1:$AA$52,11,FALSE)</f>
        <v>-0.00825</v>
      </c>
      <c r="AC11" s="96">
        <f>$B11*VLOOKUP($A11,Transpose_Avg_q4er_dw!$O$1:$AA$52,12,FALSE)</f>
        <v>-0.00825</v>
      </c>
      <c r="AD11" s="96">
        <f>$B11*VLOOKUP($A11,Transpose_Avg_q4er_dw!$O$1:$AA$52,13,FALSE)</f>
        <v>-0.00825</v>
      </c>
    </row>
    <row r="12" spans="1:30" ht="15">
      <c r="A12" s="165" t="s">
        <v>244</v>
      </c>
      <c r="B12" s="166">
        <v>-0.0402</v>
      </c>
      <c r="C12" s="93"/>
      <c r="D12" s="93"/>
      <c r="E12" s="96">
        <f>$B12*VLOOKUP($A12,Transpose_Avg_q4er_dw!$A$1:$M$52,2,FALSE)</f>
        <v>-9.087333704459714E-4</v>
      </c>
      <c r="F12" s="96">
        <f>$B12*VLOOKUP($A12,Transpose_Avg_q4er_dw!$A$1:$M$52,3,FALSE)</f>
        <v>-0.0015968770402422243</v>
      </c>
      <c r="G12" s="96">
        <f>$B12*VLOOKUP($A12,Transpose_Avg_q4er_dw!$A$1:$M$52,4,FALSE)</f>
        <v>-0.0016949998005694718</v>
      </c>
      <c r="H12" s="96">
        <f>$B12*VLOOKUP($A12,Transpose_Avg_q4er_dw!$A$1:$M$52,5,FALSE)</f>
        <v>-0.001088503500182616</v>
      </c>
      <c r="I12" s="96">
        <f>$B12*VLOOKUP($A12,Transpose_Avg_q4er_dw!$A$1:$M$52,6,FALSE)</f>
        <v>-8.753908226735243E-4</v>
      </c>
      <c r="J12" s="96">
        <f>$B12*VLOOKUP($A12,Transpose_Avg_q4er_dw!$A$1:$M$52,7,FALSE)</f>
        <v>-0.00147293090469881</v>
      </c>
      <c r="K12" s="96">
        <f>$B12*VLOOKUP($A12,Transpose_Avg_q4er_dw!$A$1:$M$52,8,FALSE)</f>
        <v>-0.0015881015037593977</v>
      </c>
      <c r="L12" s="96">
        <f>$B12*VLOOKUP($A12,Transpose_Avg_q4er_dw!$A$1:$M$52,9,FALSE)</f>
        <v>-0.002127518661893662</v>
      </c>
      <c r="M12" s="96">
        <f>$B12*VLOOKUP($A12,Transpose_Avg_q4er_dw!$A$1:$M$52,10,FALSE)</f>
        <v>-0.0010899899113685871</v>
      </c>
      <c r="N12" s="96">
        <f>$B12*VLOOKUP($A12,Transpose_Avg_q4er_dw!$A$1:$M$52,11,FALSE)</f>
        <v>-7.869559743332121E-4</v>
      </c>
      <c r="O12" s="96">
        <f>$B12*VLOOKUP($A12,Transpose_Avg_q4er_dw!$A$1:$M$52,12,FALSE)</f>
        <v>-0.0012326442230283562</v>
      </c>
      <c r="P12" s="96">
        <f>$B12*VLOOKUP($A12,Transpose_Avg_q4er_dw!$A$1:$M$52,13,FALSE)</f>
        <v>-0.001918322497452934</v>
      </c>
      <c r="Q12" s="96"/>
      <c r="R12" s="96"/>
      <c r="S12" s="96">
        <f>$B12*VLOOKUP($A12,Transpose_Avg_q4er_dw!$O$1:$AA$52,2,FALSE)</f>
        <v>0</v>
      </c>
      <c r="T12" s="96">
        <f>$B12*VLOOKUP($A12,Transpose_Avg_q4er_dw!$O$1:$AA$52,3,FALSE)</f>
        <v>-0.002233333333333335</v>
      </c>
      <c r="U12" s="96">
        <f>$B12*VLOOKUP($A12,Transpose_Avg_q4er_dw!$O$1:$AA$52,4,FALSE)</f>
        <v>-0.0014888888888888875</v>
      </c>
      <c r="V12" s="96">
        <f>$B12*VLOOKUP($A12,Transpose_Avg_q4er_dw!$O$1:$AA$52,5,FALSE)</f>
        <v>0</v>
      </c>
      <c r="W12" s="96">
        <f>$B12*VLOOKUP($A12,Transpose_Avg_q4er_dw!$O$1:$AA$52,6,FALSE)</f>
        <v>-6.380952380952391E-4</v>
      </c>
      <c r="X12" s="96">
        <f>$B12*VLOOKUP($A12,Transpose_Avg_q4er_dw!$O$1:$AA$52,7,FALSE)</f>
        <v>-0.002200000000000001</v>
      </c>
      <c r="Y12" s="96">
        <f>$B12*VLOOKUP($A12,Transpose_Avg_q4er_dw!$O$1:$AA$52,8,FALSE)</f>
        <v>0</v>
      </c>
      <c r="Z12" s="96">
        <f>$B12*VLOOKUP($A12,Transpose_Avg_q4er_dw!$O$1:$AA$52,9,FALSE)</f>
        <v>-0.004158620689655174</v>
      </c>
      <c r="AA12" s="96">
        <f>$B12*VLOOKUP($A12,Transpose_Avg_q4er_dw!$O$1:$AA$52,10,FALSE)</f>
        <v>-0.00804</v>
      </c>
      <c r="AB12" s="96">
        <f>$B12*VLOOKUP($A12,Transpose_Avg_q4er_dw!$O$1:$AA$52,11,FALSE)</f>
        <v>-0.003015</v>
      </c>
      <c r="AC12" s="96">
        <f>$B12*VLOOKUP($A12,Transpose_Avg_q4er_dw!$O$1:$AA$52,12,FALSE)</f>
        <v>0</v>
      </c>
      <c r="AD12" s="96">
        <f>$B12*VLOOKUP($A12,Transpose_Avg_q4er_dw!$O$1:$AA$52,13,FALSE)</f>
        <v>0</v>
      </c>
    </row>
    <row r="13" spans="1:30" ht="15">
      <c r="A13" s="165" t="s">
        <v>247</v>
      </c>
      <c r="B13" s="166">
        <v>-0.262</v>
      </c>
      <c r="C13" s="93"/>
      <c r="D13" s="93"/>
      <c r="E13" s="96">
        <f>$B13*VLOOKUP($A13,Transpose_Avg_q4er_dw!$A$1:$M$52,2,FALSE)</f>
        <v>-0.10978017754136815</v>
      </c>
      <c r="F13" s="96">
        <f>$B13*VLOOKUP($A13,Transpose_Avg_q4er_dw!$A$1:$M$52,3,FALSE)</f>
        <v>-0.11025501880280966</v>
      </c>
      <c r="G13" s="96">
        <f>$B13*VLOOKUP($A13,Transpose_Avg_q4er_dw!$A$1:$M$52,4,FALSE)</f>
        <v>-0.07261815346311373</v>
      </c>
      <c r="H13" s="96">
        <f>$B13*VLOOKUP($A13,Transpose_Avg_q4er_dw!$A$1:$M$52,5,FALSE)</f>
        <v>-0.10806374065644536</v>
      </c>
      <c r="I13" s="96">
        <f>$B13*VLOOKUP($A13,Transpose_Avg_q4er_dw!$A$1:$M$52,6,FALSE)</f>
        <v>-0.10112791536777475</v>
      </c>
      <c r="J13" s="96">
        <f>$B13*VLOOKUP($A13,Transpose_Avg_q4er_dw!$A$1:$M$52,7,FALSE)</f>
        <v>-0.11233197926233048</v>
      </c>
      <c r="K13" s="96">
        <f>$B13*VLOOKUP($A13,Transpose_Avg_q4er_dw!$A$1:$M$52,8,FALSE)</f>
        <v>-0.09315949656065765</v>
      </c>
      <c r="L13" s="96">
        <f>$B13*VLOOKUP($A13,Transpose_Avg_q4er_dw!$A$1:$M$52,9,FALSE)</f>
        <v>-0.08352334615116906</v>
      </c>
      <c r="M13" s="96">
        <f>$B13*VLOOKUP($A13,Transpose_Avg_q4er_dw!$A$1:$M$52,10,FALSE)</f>
        <v>-0.11411686166420644</v>
      </c>
      <c r="N13" s="96">
        <f>$B13*VLOOKUP($A13,Transpose_Avg_q4er_dw!$A$1:$M$52,11,FALSE)</f>
        <v>-0.09080249038758653</v>
      </c>
      <c r="O13" s="96">
        <f>$B13*VLOOKUP($A13,Transpose_Avg_q4er_dw!$A$1:$M$52,12,FALSE)</f>
        <v>-0.11249223532993474</v>
      </c>
      <c r="P13" s="96">
        <f>$B13*VLOOKUP($A13,Transpose_Avg_q4er_dw!$A$1:$M$52,13,FALSE)</f>
        <v>-0.12371293291913829</v>
      </c>
      <c r="Q13" s="96"/>
      <c r="R13" s="96"/>
      <c r="S13" s="96">
        <f>$B13*VLOOKUP($A13,Transpose_Avg_q4er_dw!$O$1:$AA$52,2,FALSE)</f>
        <v>-0.1048</v>
      </c>
      <c r="T13" s="96">
        <f>$B13*VLOOKUP($A13,Transpose_Avg_q4er_dw!$O$1:$AA$52,3,FALSE)</f>
        <v>-0.10916666666666676</v>
      </c>
      <c r="U13" s="96">
        <f>$B13*VLOOKUP($A13,Transpose_Avg_q4er_dw!$O$1:$AA$52,4,FALSE)</f>
        <v>-0.07762962962962956</v>
      </c>
      <c r="V13" s="96">
        <f>$B13*VLOOKUP($A13,Transpose_Avg_q4er_dw!$O$1:$AA$52,5,FALSE)</f>
        <v>-0.131</v>
      </c>
      <c r="W13" s="96">
        <f>$B13*VLOOKUP($A13,Transpose_Avg_q4er_dw!$O$1:$AA$52,6,FALSE)</f>
        <v>-0.10396825396825403</v>
      </c>
      <c r="X13" s="96">
        <f>$B13*VLOOKUP($A13,Transpose_Avg_q4er_dw!$O$1:$AA$52,7,FALSE)</f>
        <v>-0.1120995024875622</v>
      </c>
      <c r="Y13" s="96">
        <f>$B13*VLOOKUP($A13,Transpose_Avg_q4er_dw!$O$1:$AA$52,8,FALSE)</f>
        <v>-0.0655</v>
      </c>
      <c r="Z13" s="96">
        <f>$B13*VLOOKUP($A13,Transpose_Avg_q4er_dw!$O$1:$AA$52,9,FALSE)</f>
        <v>-0.10841379310344833</v>
      </c>
      <c r="AA13" s="96">
        <f>$B13*VLOOKUP($A13,Transpose_Avg_q4er_dw!$O$1:$AA$52,10,FALSE)</f>
        <v>-0.131</v>
      </c>
      <c r="AB13" s="96">
        <f>$B13*VLOOKUP($A13,Transpose_Avg_q4er_dw!$O$1:$AA$52,11,FALSE)</f>
        <v>-0.0786</v>
      </c>
      <c r="AC13" s="96">
        <f>$B13*VLOOKUP($A13,Transpose_Avg_q4er_dw!$O$1:$AA$52,12,FALSE)</f>
        <v>-0.05614285714285707</v>
      </c>
      <c r="AD13" s="96">
        <f>$B13*VLOOKUP($A13,Transpose_Avg_q4er_dw!$O$1:$AA$52,13,FALSE)</f>
        <v>-0.1441</v>
      </c>
    </row>
    <row r="14" spans="1:30" ht="15">
      <c r="A14" s="165" t="s">
        <v>251</v>
      </c>
      <c r="B14" s="166">
        <v>-0.454</v>
      </c>
      <c r="C14" s="93"/>
      <c r="D14" s="93"/>
      <c r="E14" s="96">
        <f>$B14*VLOOKUP($A14,Transpose_Avg_q4er_dw!$A$1:$M$52,2,FALSE)</f>
        <v>-0.14562818914713913</v>
      </c>
      <c r="F14" s="96">
        <f>$B14*VLOOKUP($A14,Transpose_Avg_q4er_dw!$A$1:$M$52,3,FALSE)</f>
        <v>-0.11638306819279026</v>
      </c>
      <c r="G14" s="96">
        <f>$B14*VLOOKUP($A14,Transpose_Avg_q4er_dw!$A$1:$M$52,4,FALSE)</f>
        <v>-0.13355730501562227</v>
      </c>
      <c r="H14" s="96">
        <f>$B14*VLOOKUP($A14,Transpose_Avg_q4er_dw!$A$1:$M$52,5,FALSE)</f>
        <v>-0.11880370641250831</v>
      </c>
      <c r="I14" s="96">
        <f>$B14*VLOOKUP($A14,Transpose_Avg_q4er_dw!$A$1:$M$52,6,FALSE)</f>
        <v>-0.13322597820458118</v>
      </c>
      <c r="J14" s="96">
        <f>$B14*VLOOKUP($A14,Transpose_Avg_q4er_dw!$A$1:$M$52,7,FALSE)</f>
        <v>-0.11880979938313051</v>
      </c>
      <c r="K14" s="96">
        <f>$B14*VLOOKUP($A14,Transpose_Avg_q4er_dw!$A$1:$M$52,8,FALSE)</f>
        <v>-0.16064562110719238</v>
      </c>
      <c r="L14" s="96">
        <f>$B14*VLOOKUP($A14,Transpose_Avg_q4er_dw!$A$1:$M$52,9,FALSE)</f>
        <v>-0.144256984493594</v>
      </c>
      <c r="M14" s="96">
        <f>$B14*VLOOKUP($A14,Transpose_Avg_q4er_dw!$A$1:$M$52,10,FALSE)</f>
        <v>-0.11661423585616738</v>
      </c>
      <c r="N14" s="96">
        <f>$B14*VLOOKUP($A14,Transpose_Avg_q4er_dw!$A$1:$M$52,11,FALSE)</f>
        <v>-0.1344363682531399</v>
      </c>
      <c r="O14" s="96">
        <f>$B14*VLOOKUP($A14,Transpose_Avg_q4er_dw!$A$1:$M$52,12,FALSE)</f>
        <v>-0.12121523972968078</v>
      </c>
      <c r="P14" s="96">
        <f>$B14*VLOOKUP($A14,Transpose_Avg_q4er_dw!$A$1:$M$52,13,FALSE)</f>
        <v>-0.11060003257433924</v>
      </c>
      <c r="Q14" s="96"/>
      <c r="R14" s="96"/>
      <c r="S14" s="96">
        <f>$B14*VLOOKUP($A14,Transpose_Avg_q4er_dw!$O$1:$AA$52,2,FALSE)</f>
        <v>-0.0454</v>
      </c>
      <c r="T14" s="96">
        <f>$B14*VLOOKUP($A14,Transpose_Avg_q4er_dw!$O$1:$AA$52,3,FALSE)</f>
        <v>-0.13872222222222244</v>
      </c>
      <c r="U14" s="96">
        <f>$B14*VLOOKUP($A14,Transpose_Avg_q4er_dw!$O$1:$AA$52,4,FALSE)</f>
        <v>-0.1345185185185184</v>
      </c>
      <c r="V14" s="96">
        <f>$B14*VLOOKUP($A14,Transpose_Avg_q4er_dw!$O$1:$AA$52,5,FALSE)</f>
        <v>-0.07566666666666681</v>
      </c>
      <c r="W14" s="96">
        <f>$B14*VLOOKUP($A14,Transpose_Avg_q4er_dw!$O$1:$AA$52,6,FALSE)</f>
        <v>-0.1621428571428571</v>
      </c>
      <c r="X14" s="96">
        <f>$B14*VLOOKUP($A14,Transpose_Avg_q4er_dw!$O$1:$AA$52,7,FALSE)</f>
        <v>-0.11519402985074623</v>
      </c>
      <c r="Y14" s="96">
        <f>$B14*VLOOKUP($A14,Transpose_Avg_q4er_dw!$O$1:$AA$52,8,FALSE)</f>
        <v>-0.227</v>
      </c>
      <c r="Z14" s="96">
        <f>$B14*VLOOKUP($A14,Transpose_Avg_q4er_dw!$O$1:$AA$52,9,FALSE)</f>
        <v>-0.10958620689655192</v>
      </c>
      <c r="AA14" s="96">
        <f>$B14*VLOOKUP($A14,Transpose_Avg_q4er_dw!$O$1:$AA$52,10,FALSE)</f>
        <v>-0.0454</v>
      </c>
      <c r="AB14" s="96">
        <f>$B14*VLOOKUP($A14,Transpose_Avg_q4er_dw!$O$1:$AA$52,11,FALSE)</f>
        <v>-0.1362</v>
      </c>
      <c r="AC14" s="96">
        <f>$B14*VLOOKUP($A14,Transpose_Avg_q4er_dw!$O$1:$AA$52,12,FALSE)</f>
        <v>-0.1621428571428571</v>
      </c>
      <c r="AD14" s="96">
        <f>$B14*VLOOKUP($A14,Transpose_Avg_q4er_dw!$O$1:$AA$52,13,FALSE)</f>
        <v>-0.1135</v>
      </c>
    </row>
    <row r="15" spans="1:30" ht="15">
      <c r="A15" s="165" t="s">
        <v>255</v>
      </c>
      <c r="B15" s="166">
        <v>-0.525</v>
      </c>
      <c r="C15" s="93"/>
      <c r="D15" s="93"/>
      <c r="E15" s="96">
        <f>$B15*VLOOKUP($A15,Transpose_Avg_q4er_dw!$A$1:$M$52,2,FALSE)</f>
        <v>-0.06786809510300977</v>
      </c>
      <c r="F15" s="96">
        <f>$B15*VLOOKUP($A15,Transpose_Avg_q4er_dw!$A$1:$M$52,3,FALSE)</f>
        <v>-0.08344603168023833</v>
      </c>
      <c r="G15" s="96">
        <f>$B15*VLOOKUP($A15,Transpose_Avg_q4er_dw!$A$1:$M$52,4,FALSE)</f>
        <v>-0.11777746044405075</v>
      </c>
      <c r="H15" s="96">
        <f>$B15*VLOOKUP($A15,Transpose_Avg_q4er_dw!$A$1:$M$52,5,FALSE)</f>
        <v>-0.07896084229234951</v>
      </c>
      <c r="I15" s="96">
        <f>$B15*VLOOKUP($A15,Transpose_Avg_q4er_dw!$A$1:$M$52,6,FALSE)</f>
        <v>-0.08573032585206233</v>
      </c>
      <c r="J15" s="96">
        <f>$B15*VLOOKUP($A15,Transpose_Avg_q4er_dw!$A$1:$M$52,7,FALSE)</f>
        <v>-0.07282612751951775</v>
      </c>
      <c r="K15" s="96">
        <f>$B15*VLOOKUP($A15,Transpose_Avg_q4er_dw!$A$1:$M$52,8,FALSE)</f>
        <v>-0.07634838858789135</v>
      </c>
      <c r="L15" s="96">
        <f>$B15*VLOOKUP($A15,Transpose_Avg_q4er_dw!$A$1:$M$52,9,FALSE)</f>
        <v>-0.0800386950950748</v>
      </c>
      <c r="M15" s="96">
        <f>$B15*VLOOKUP($A15,Transpose_Avg_q4er_dw!$A$1:$M$52,10,FALSE)</f>
        <v>-0.06933979367143815</v>
      </c>
      <c r="N15" s="96">
        <f>$B15*VLOOKUP($A15,Transpose_Avg_q4er_dw!$A$1:$M$52,11,FALSE)</f>
        <v>-0.09396017146508161</v>
      </c>
      <c r="O15" s="96">
        <f>$B15*VLOOKUP($A15,Transpose_Avg_q4er_dw!$A$1:$M$52,12,FALSE)</f>
        <v>-0.07036723875161714</v>
      </c>
      <c r="P15" s="96">
        <f>$B15*VLOOKUP($A15,Transpose_Avg_q4er_dw!$A$1:$M$52,13,FALSE)</f>
        <v>-0.06372490555208242</v>
      </c>
      <c r="Q15" s="96"/>
      <c r="R15" s="96"/>
      <c r="S15" s="96">
        <f>$B15*VLOOKUP($A15,Transpose_Avg_q4er_dw!$O$1:$AA$52,2,FALSE)</f>
        <v>-0.13125</v>
      </c>
      <c r="T15" s="96">
        <f>$B15*VLOOKUP($A15,Transpose_Avg_q4er_dw!$O$1:$AA$52,3,FALSE)</f>
        <v>-0.05833333333333327</v>
      </c>
      <c r="U15" s="96">
        <f>$B15*VLOOKUP($A15,Transpose_Avg_q4er_dw!$O$1:$AA$52,4,FALSE)</f>
        <v>-0.09722222222222213</v>
      </c>
      <c r="V15" s="96">
        <f>$B15*VLOOKUP($A15,Transpose_Avg_q4er_dw!$O$1:$AA$52,5,FALSE)</f>
        <v>-0.05833333333333327</v>
      </c>
      <c r="W15" s="96">
        <f>$B15*VLOOKUP($A15,Transpose_Avg_q4er_dw!$O$1:$AA$52,6,FALSE)</f>
        <v>-0.041666666666666685</v>
      </c>
      <c r="X15" s="96">
        <f>$B15*VLOOKUP($A15,Transpose_Avg_q4er_dw!$O$1:$AA$52,7,FALSE)</f>
        <v>-0.06007462686567143</v>
      </c>
      <c r="Y15" s="96">
        <f>$B15*VLOOKUP($A15,Transpose_Avg_q4er_dw!$O$1:$AA$52,8,FALSE)</f>
        <v>-0.065625</v>
      </c>
      <c r="Z15" s="96">
        <f>$B15*VLOOKUP($A15,Transpose_Avg_q4er_dw!$O$1:$AA$52,9,FALSE)</f>
        <v>-0.05431034482758623</v>
      </c>
      <c r="AA15" s="96">
        <f>$B15*VLOOKUP($A15,Transpose_Avg_q4er_dw!$O$1:$AA$52,10,FALSE)</f>
        <v>0</v>
      </c>
      <c r="AB15" s="96">
        <f>$B15*VLOOKUP($A15,Transpose_Avg_q4er_dw!$O$1:$AA$52,11,FALSE)</f>
        <v>-0.07875</v>
      </c>
      <c r="AC15" s="96">
        <f>$B15*VLOOKUP($A15,Transpose_Avg_q4er_dw!$O$1:$AA$52,12,FALSE)</f>
        <v>-0.15000000000000013</v>
      </c>
      <c r="AD15" s="96">
        <f>$B15*VLOOKUP($A15,Transpose_Avg_q4er_dw!$O$1:$AA$52,13,FALSE)</f>
        <v>-0.052500000000000005</v>
      </c>
    </row>
    <row r="16" spans="1:30" ht="15">
      <c r="A16" s="165" t="s">
        <v>259</v>
      </c>
      <c r="B16" s="166">
        <v>-0.633</v>
      </c>
      <c r="C16" s="93"/>
      <c r="D16" s="93"/>
      <c r="E16" s="96">
        <f>$B16*VLOOKUP($A16,Transpose_Avg_q4er_dw!$A$1:$M$52,2,FALSE)</f>
        <v>-0.06674684502709939</v>
      </c>
      <c r="F16" s="96">
        <f>$B16*VLOOKUP($A16,Transpose_Avg_q4er_dw!$A$1:$M$52,3,FALSE)</f>
        <v>-0.07486463242730412</v>
      </c>
      <c r="G16" s="96">
        <f>$B16*VLOOKUP($A16,Transpose_Avg_q4er_dw!$A$1:$M$52,4,FALSE)</f>
        <v>-0.1002072094368006</v>
      </c>
      <c r="H16" s="96">
        <f>$B16*VLOOKUP($A16,Transpose_Avg_q4er_dw!$A$1:$M$52,5,FALSE)</f>
        <v>-0.09286717334429981</v>
      </c>
      <c r="I16" s="96">
        <f>$B16*VLOOKUP($A16,Transpose_Avg_q4er_dw!$A$1:$M$52,6,FALSE)</f>
        <v>-0.08411585248697026</v>
      </c>
      <c r="J16" s="96">
        <f>$B16*VLOOKUP($A16,Transpose_Avg_q4er_dw!$A$1:$M$52,7,FALSE)</f>
        <v>-0.08354869192549444</v>
      </c>
      <c r="K16" s="96">
        <f>$B16*VLOOKUP($A16,Transpose_Avg_q4er_dw!$A$1:$M$52,8,FALSE)</f>
        <v>-0.059112951177434515</v>
      </c>
      <c r="L16" s="96">
        <f>$B16*VLOOKUP($A16,Transpose_Avg_q4er_dw!$A$1:$M$52,9,FALSE)</f>
        <v>-0.09713657433347926</v>
      </c>
      <c r="M16" s="96">
        <f>$B16*VLOOKUP($A16,Transpose_Avg_q4er_dw!$A$1:$M$52,10,FALSE)</f>
        <v>-0.08908248300332289</v>
      </c>
      <c r="N16" s="96">
        <f>$B16*VLOOKUP($A16,Transpose_Avg_q4er_dw!$A$1:$M$52,11,FALSE)</f>
        <v>-0.09993548355112701</v>
      </c>
      <c r="O16" s="96">
        <f>$B16*VLOOKUP($A16,Transpose_Avg_q4er_dw!$A$1:$M$52,12,FALSE)</f>
        <v>-0.08704971917786315</v>
      </c>
      <c r="P16" s="96">
        <f>$B16*VLOOKUP($A16,Transpose_Avg_q4er_dw!$A$1:$M$52,13,FALSE)</f>
        <v>-0.06644000771001791</v>
      </c>
      <c r="Q16" s="96"/>
      <c r="R16" s="96"/>
      <c r="S16" s="96">
        <f>$B16*VLOOKUP($A16,Transpose_Avg_q4er_dw!$O$1:$AA$52,2,FALSE)</f>
        <v>-0.15825</v>
      </c>
      <c r="T16" s="96">
        <f>$B16*VLOOKUP($A16,Transpose_Avg_q4er_dw!$O$1:$AA$52,3,FALSE)</f>
        <v>-0.07033333333333326</v>
      </c>
      <c r="U16" s="96">
        <f>$B16*VLOOKUP($A16,Transpose_Avg_q4er_dw!$O$1:$AA$52,4,FALSE)</f>
        <v>-0.11722222222222212</v>
      </c>
      <c r="V16" s="96">
        <f>$B16*VLOOKUP($A16,Transpose_Avg_q4er_dw!$O$1:$AA$52,5,FALSE)</f>
        <v>-0.14066666666666652</v>
      </c>
      <c r="W16" s="96">
        <f>$B16*VLOOKUP($A16,Transpose_Avg_q4er_dw!$O$1:$AA$52,6,FALSE)</f>
        <v>-0.0954523809523811</v>
      </c>
      <c r="X16" s="96">
        <f>$B16*VLOOKUP($A16,Transpose_Avg_q4er_dw!$O$1:$AA$52,7,FALSE)</f>
        <v>-0.09132835820895514</v>
      </c>
      <c r="Y16" s="96">
        <f>$B16*VLOOKUP($A16,Transpose_Avg_q4er_dw!$O$1:$AA$52,8,FALSE)</f>
        <v>-0.079125</v>
      </c>
      <c r="Z16" s="96">
        <f>$B16*VLOOKUP($A16,Transpose_Avg_q4er_dw!$O$1:$AA$52,9,FALSE)</f>
        <v>-0.08731034482758646</v>
      </c>
      <c r="AA16" s="96">
        <f>$B16*VLOOKUP($A16,Transpose_Avg_q4er_dw!$O$1:$AA$52,10,FALSE)</f>
        <v>-0.12660000000000002</v>
      </c>
      <c r="AB16" s="96">
        <f>$B16*VLOOKUP($A16,Transpose_Avg_q4er_dw!$O$1:$AA$52,11,FALSE)</f>
        <v>-0.09494999999999999</v>
      </c>
      <c r="AC16" s="96">
        <f>$B16*VLOOKUP($A16,Transpose_Avg_q4er_dw!$O$1:$AA$52,12,FALSE)</f>
        <v>-0.09042857142857151</v>
      </c>
      <c r="AD16" s="96">
        <f>$B16*VLOOKUP($A16,Transpose_Avg_q4er_dw!$O$1:$AA$52,13,FALSE)</f>
        <v>-0.06330000000000001</v>
      </c>
    </row>
    <row r="17" spans="1:30" ht="15">
      <c r="A17" s="165" t="s">
        <v>298</v>
      </c>
      <c r="B17" s="166">
        <v>0.45</v>
      </c>
      <c r="C17" s="93"/>
      <c r="D17" s="93"/>
      <c r="E17" s="96">
        <f>$B17*VLOOKUP($A17,Transpose_Avg_q4er_dw!$A$1:$M$52,2,FALSE)</f>
        <v>0.12556374616904714</v>
      </c>
      <c r="F17" s="96">
        <f>$B17*VLOOKUP($A17,Transpose_Avg_q4er_dw!$A$1:$M$52,3,FALSE)</f>
        <v>0.08563224637085759</v>
      </c>
      <c r="G17" s="96">
        <f>$B17*VLOOKUP($A17,Transpose_Avg_q4er_dw!$A$1:$M$52,4,FALSE)</f>
        <v>0.03858475740369296</v>
      </c>
      <c r="H17" s="96">
        <f>$B17*VLOOKUP($A17,Transpose_Avg_q4er_dw!$A$1:$M$52,5,FALSE)</f>
        <v>0.037749038055311025</v>
      </c>
      <c r="I17" s="96">
        <f>$B17*VLOOKUP($A17,Transpose_Avg_q4er_dw!$A$1:$M$52,6,FALSE)</f>
        <v>0.04254056419821057</v>
      </c>
      <c r="J17" s="96">
        <f>$B17*VLOOKUP($A17,Transpose_Avg_q4er_dw!$A$1:$M$52,7,FALSE)</f>
        <v>0.02785012763927544</v>
      </c>
      <c r="K17" s="96">
        <f>$B17*VLOOKUP($A17,Transpose_Avg_q4er_dw!$A$1:$M$52,8,FALSE)</f>
        <v>0.013530494434615965</v>
      </c>
      <c r="L17" s="96">
        <f>$B17*VLOOKUP($A17,Transpose_Avg_q4er_dw!$A$1:$M$52,9,FALSE)</f>
        <v>0.011025276806526796</v>
      </c>
      <c r="M17" s="96">
        <f>$B17*VLOOKUP($A17,Transpose_Avg_q4er_dw!$A$1:$M$52,10,FALSE)</f>
        <v>0.00639766483516485</v>
      </c>
      <c r="N17" s="96">
        <f>$B17*VLOOKUP($A17,Transpose_Avg_q4er_dw!$A$1:$M$52,11,FALSE)</f>
        <v>0.04341881017689408</v>
      </c>
      <c r="O17" s="96">
        <f>$B17*VLOOKUP($A17,Transpose_Avg_q4er_dw!$A$1:$M$52,12,FALSE)</f>
        <v>0.05537760615698265</v>
      </c>
      <c r="P17" s="96">
        <f>$B17*VLOOKUP($A17,Transpose_Avg_q4er_dw!$A$1:$M$52,13,FALSE)</f>
        <v>0.2606960744043539</v>
      </c>
      <c r="Q17" s="96"/>
      <c r="R17" s="96"/>
      <c r="S17" s="96">
        <f>$B17*VLOOKUP($A17,Transpose_Avg_q4er_dw!$O$1:$AA$52,2,FALSE)</f>
        <v>0.2025</v>
      </c>
      <c r="T17" s="96">
        <f>$B17*VLOOKUP($A17,Transpose_Avg_q4er_dw!$O$1:$AA$52,3,FALSE)</f>
        <v>0.1375000000000002</v>
      </c>
      <c r="U17" s="96">
        <f>$B17*VLOOKUP($A17,Transpose_Avg_q4er_dw!$O$1:$AA$52,4,FALSE)</f>
        <v>0.03333333333333335</v>
      </c>
      <c r="V17" s="96">
        <f>$B17*VLOOKUP($A17,Transpose_Avg_q4er_dw!$O$1:$AA$52,5,FALSE)</f>
        <v>0</v>
      </c>
      <c r="W17" s="96">
        <f>$B17*VLOOKUP($A17,Transpose_Avg_q4er_dw!$O$1:$AA$52,6,FALSE)</f>
        <v>0.04999999999999995</v>
      </c>
      <c r="X17" s="96">
        <f>$B17*VLOOKUP($A17,Transpose_Avg_q4er_dw!$O$1:$AA$52,7,FALSE)</f>
        <v>0.040298507462686546</v>
      </c>
      <c r="Y17" s="96">
        <f>$B17*VLOOKUP($A17,Transpose_Avg_q4er_dw!$O$1:$AA$52,8,FALSE)</f>
        <v>0</v>
      </c>
      <c r="Z17" s="96">
        <f>$B17*VLOOKUP($A17,Transpose_Avg_q4er_dw!$O$1:$AA$52,9,FALSE)</f>
        <v>0.015517241379310367</v>
      </c>
      <c r="AA17" s="96">
        <f>$B17*VLOOKUP($A17,Transpose_Avg_q4er_dw!$O$1:$AA$52,10,FALSE)</f>
        <v>0</v>
      </c>
      <c r="AB17" s="96">
        <f>$B17*VLOOKUP($A17,Transpose_Avg_q4er_dw!$O$1:$AA$52,11,FALSE)</f>
        <v>0.03375</v>
      </c>
      <c r="AC17" s="96">
        <f>$B17*VLOOKUP($A17,Transpose_Avg_q4er_dw!$O$1:$AA$52,12,FALSE)</f>
        <v>0.03214285714285713</v>
      </c>
      <c r="AD17" s="96">
        <f>$B17*VLOOKUP($A17,Transpose_Avg_q4er_dw!$O$1:$AA$52,13,FALSE)</f>
        <v>0.225</v>
      </c>
    </row>
    <row r="18" spans="1:30" ht="15">
      <c r="A18" s="165" t="s">
        <v>301</v>
      </c>
      <c r="B18" s="166">
        <v>0.447</v>
      </c>
      <c r="C18" s="93"/>
      <c r="D18" s="93"/>
      <c r="E18" s="96">
        <f>$B18*VLOOKUP($A18,Transpose_Avg_q4er_dw!$A$1:$M$52,2,FALSE)</f>
        <v>0.26880247589012435</v>
      </c>
      <c r="F18" s="96">
        <f>$B18*VLOOKUP($A18,Transpose_Avg_q4er_dw!$A$1:$M$52,3,FALSE)</f>
        <v>0.3154506346471325</v>
      </c>
      <c r="G18" s="96">
        <f>$B18*VLOOKUP($A18,Transpose_Avg_q4er_dw!$A$1:$M$52,4,FALSE)</f>
        <v>0.37245242134694634</v>
      </c>
      <c r="H18" s="96">
        <f>$B18*VLOOKUP($A18,Transpose_Avg_q4er_dw!$A$1:$M$52,5,FALSE)</f>
        <v>0.38133188792125056</v>
      </c>
      <c r="I18" s="96">
        <f>$B18*VLOOKUP($A18,Transpose_Avg_q4er_dw!$A$1:$M$52,6,FALSE)</f>
        <v>0.3744866086960646</v>
      </c>
      <c r="J18" s="96">
        <f>$B18*VLOOKUP($A18,Transpose_Avg_q4er_dw!$A$1:$M$52,7,FALSE)</f>
        <v>0.3982817091912543</v>
      </c>
      <c r="K18" s="96">
        <f>$B18*VLOOKUP($A18,Transpose_Avg_q4er_dw!$A$1:$M$52,8,FALSE)</f>
        <v>0.4177801949727258</v>
      </c>
      <c r="L18" s="96">
        <f>$B18*VLOOKUP($A18,Transpose_Avg_q4er_dw!$A$1:$M$52,9,FALSE)</f>
        <v>0.40991879427630157</v>
      </c>
      <c r="M18" s="96">
        <f>$B18*VLOOKUP($A18,Transpose_Avg_q4er_dw!$A$1:$M$52,10,FALSE)</f>
        <v>0.4254934066363633</v>
      </c>
      <c r="N18" s="96">
        <f>$B18*VLOOKUP($A18,Transpose_Avg_q4er_dw!$A$1:$M$52,11,FALSE)</f>
        <v>0.3803022023292637</v>
      </c>
      <c r="O18" s="96">
        <f>$B18*VLOOKUP($A18,Transpose_Avg_q4er_dw!$A$1:$M$52,12,FALSE)</f>
        <v>0.3655970276772217</v>
      </c>
      <c r="P18" s="96">
        <f>$B18*VLOOKUP($A18,Transpose_Avg_q4er_dw!$A$1:$M$52,13,FALSE)</f>
        <v>0.14667681956377224</v>
      </c>
      <c r="Q18" s="96"/>
      <c r="R18" s="96"/>
      <c r="S18" s="96">
        <f>$B18*VLOOKUP($A18,Transpose_Avg_q4er_dw!$O$1:$AA$52,2,FALSE)</f>
        <v>0.2235</v>
      </c>
      <c r="T18" s="96">
        <f>$B18*VLOOKUP($A18,Transpose_Avg_q4er_dw!$O$1:$AA$52,3,FALSE)</f>
        <v>0.24833333333333354</v>
      </c>
      <c r="U18" s="96">
        <f>$B18*VLOOKUP($A18,Transpose_Avg_q4er_dw!$O$1:$AA$52,4,FALSE)</f>
        <v>0.3145555555555557</v>
      </c>
      <c r="V18" s="96">
        <f>$B18*VLOOKUP($A18,Transpose_Avg_q4er_dw!$O$1:$AA$52,5,FALSE)</f>
        <v>0.39733333333333337</v>
      </c>
      <c r="W18" s="96">
        <f>$B18*VLOOKUP($A18,Transpose_Avg_q4er_dw!$O$1:$AA$52,6,FALSE)</f>
        <v>0.34057142857142864</v>
      </c>
      <c r="X18" s="96">
        <f>$B18*VLOOKUP($A18,Transpose_Avg_q4er_dw!$O$1:$AA$52,7,FALSE)</f>
        <v>0.39362686567164173</v>
      </c>
      <c r="Y18" s="96">
        <f>$B18*VLOOKUP($A18,Transpose_Avg_q4er_dw!$O$1:$AA$52,8,FALSE)</f>
        <v>0.391125</v>
      </c>
      <c r="Z18" s="96">
        <f>$B18*VLOOKUP($A18,Transpose_Avg_q4er_dw!$O$1:$AA$52,9,FALSE)</f>
        <v>0.4315862068965516</v>
      </c>
      <c r="AA18" s="96">
        <f>$B18*VLOOKUP($A18,Transpose_Avg_q4er_dw!$O$1:$AA$52,10,FALSE)</f>
        <v>0.4023</v>
      </c>
      <c r="AB18" s="96">
        <f>$B18*VLOOKUP($A18,Transpose_Avg_q4er_dw!$O$1:$AA$52,11,FALSE)</f>
        <v>0.37995</v>
      </c>
      <c r="AC18" s="96">
        <f>$B18*VLOOKUP($A18,Transpose_Avg_q4er_dw!$O$1:$AA$52,12,FALSE)</f>
        <v>0.39378571428571435</v>
      </c>
      <c r="AD18" s="96">
        <f>$B18*VLOOKUP($A18,Transpose_Avg_q4er_dw!$O$1:$AA$52,13,FALSE)</f>
        <v>0.15645</v>
      </c>
    </row>
    <row r="19" spans="1:30" ht="15">
      <c r="A19" s="165" t="s">
        <v>304</v>
      </c>
      <c r="B19" s="166">
        <v>0.517</v>
      </c>
      <c r="C19" s="93"/>
      <c r="D19" s="93"/>
      <c r="E19" s="96">
        <f>$B19*VLOOKUP($A19,Transpose_Avg_q4er_dw!$A$1:$M$52,2,FALSE)</f>
        <v>0.04477310692551227</v>
      </c>
      <c r="F19" s="96">
        <f>$B19*VLOOKUP($A19,Transpose_Avg_q4er_dw!$A$1:$M$52,3,FALSE)</f>
        <v>0.030574264943266448</v>
      </c>
      <c r="G19" s="96">
        <f>$B19*VLOOKUP($A19,Transpose_Avg_q4er_dw!$A$1:$M$52,4,FALSE)</f>
        <v>0.032931526380337264</v>
      </c>
      <c r="H19" s="96">
        <f>$B19*VLOOKUP($A19,Transpose_Avg_q4er_dw!$A$1:$M$52,5,FALSE)</f>
        <v>0.026073501517317462</v>
      </c>
      <c r="I19" s="96">
        <f>$B19*VLOOKUP($A19,Transpose_Avg_q4er_dw!$A$1:$M$52,6,FALSE)</f>
        <v>0.025844958746789114</v>
      </c>
      <c r="J19" s="96">
        <f>$B19*VLOOKUP($A19,Transpose_Avg_q4er_dw!$A$1:$M$52,7,FALSE)</f>
        <v>0.018411368149434955</v>
      </c>
      <c r="K19" s="96">
        <f>$B19*VLOOKUP($A19,Transpose_Avg_q4er_dw!$A$1:$M$52,8,FALSE)</f>
        <v>0.013463541666666684</v>
      </c>
      <c r="L19" s="96">
        <f>$B19*VLOOKUP($A19,Transpose_Avg_q4er_dw!$A$1:$M$52,9,FALSE)</f>
        <v>0.027618447305514444</v>
      </c>
      <c r="M19" s="96">
        <f>$B19*VLOOKUP($A19,Transpose_Avg_q4er_dw!$A$1:$M$52,10,FALSE)</f>
        <v>0.01553909779948868</v>
      </c>
      <c r="N19" s="96">
        <f>$B19*VLOOKUP($A19,Transpose_Avg_q4er_dw!$A$1:$M$52,11,FALSE)</f>
        <v>0.021839336836924746</v>
      </c>
      <c r="O19" s="96">
        <f>$B19*VLOOKUP($A19,Transpose_Avg_q4er_dw!$A$1:$M$52,12,FALSE)</f>
        <v>0.02421515903705178</v>
      </c>
      <c r="P19" s="96">
        <f>$B19*VLOOKUP($A19,Transpose_Avg_q4er_dw!$A$1:$M$52,13,FALSE)</f>
        <v>0.02917476049606266</v>
      </c>
      <c r="Q19" s="96"/>
      <c r="R19" s="96"/>
      <c r="S19" s="96">
        <f>$B19*VLOOKUP($A19,Transpose_Avg_q4er_dw!$O$1:$AA$52,2,FALSE)</f>
        <v>0.02585</v>
      </c>
      <c r="T19" s="96">
        <f>$B19*VLOOKUP($A19,Transpose_Avg_q4er_dw!$O$1:$AA$52,3,FALSE)</f>
        <v>0.04308333333333332</v>
      </c>
      <c r="U19" s="96">
        <f>$B19*VLOOKUP($A19,Transpose_Avg_q4er_dw!$O$1:$AA$52,4,FALSE)</f>
        <v>0.11488888888888878</v>
      </c>
      <c r="V19" s="96">
        <f>$B19*VLOOKUP($A19,Transpose_Avg_q4er_dw!$O$1:$AA$52,5,FALSE)</f>
        <v>0.05744444444444439</v>
      </c>
      <c r="W19" s="96">
        <f>$B19*VLOOKUP($A19,Transpose_Avg_q4er_dw!$O$1:$AA$52,6,FALSE)</f>
        <v>0.032825396825396834</v>
      </c>
      <c r="X19" s="96">
        <f>$B19*VLOOKUP($A19,Transpose_Avg_q4er_dw!$O$1:$AA$52,7,FALSE)</f>
        <v>0.012860696517412954</v>
      </c>
      <c r="Y19" s="96">
        <f>$B19*VLOOKUP($A19,Transpose_Avg_q4er_dw!$O$1:$AA$52,8,FALSE)</f>
        <v>0</v>
      </c>
      <c r="Z19" s="96">
        <f>$B19*VLOOKUP($A19,Transpose_Avg_q4er_dw!$O$1:$AA$52,9,FALSE)</f>
        <v>0</v>
      </c>
      <c r="AA19" s="96">
        <f>$B19*VLOOKUP($A19,Transpose_Avg_q4er_dw!$O$1:$AA$52,10,FALSE)</f>
        <v>0.0517</v>
      </c>
      <c r="AB19" s="96">
        <f>$B19*VLOOKUP($A19,Transpose_Avg_q4er_dw!$O$1:$AA$52,11,FALSE)</f>
        <v>0.02585</v>
      </c>
      <c r="AC19" s="96">
        <f>$B19*VLOOKUP($A19,Transpose_Avg_q4er_dw!$O$1:$AA$52,12,FALSE)</f>
        <v>0.02461904761904761</v>
      </c>
      <c r="AD19" s="96">
        <f>$B19*VLOOKUP($A19,Transpose_Avg_q4er_dw!$O$1:$AA$52,13,FALSE)</f>
        <v>0.0517</v>
      </c>
    </row>
    <row r="20" spans="1:30" ht="15">
      <c r="A20" s="165" t="s">
        <v>293</v>
      </c>
      <c r="B20" s="166">
        <v>0.00479</v>
      </c>
      <c r="C20" s="93"/>
      <c r="D20" s="93"/>
      <c r="E20" s="96">
        <f>$B20*VLOOKUP($A20,Transpose_Avg_q4er_dw!$A$1:$M$52,2,FALSE)</f>
        <v>4.166408328968584E-4</v>
      </c>
      <c r="F20" s="96">
        <f>$B20*VLOOKUP($A20,Transpose_Avg_q4er_dw!$A$1:$M$52,3,FALSE)</f>
        <v>3.190836127566684E-4</v>
      </c>
      <c r="G20" s="96">
        <f>$B20*VLOOKUP($A20,Transpose_Avg_q4er_dw!$A$1:$M$52,4,FALSE)</f>
        <v>1.536158108413976E-4</v>
      </c>
      <c r="H20" s="96">
        <f>$B20*VLOOKUP($A20,Transpose_Avg_q4er_dw!$A$1:$M$52,5,FALSE)</f>
        <v>1.246815512320533E-4</v>
      </c>
      <c r="I20" s="96">
        <f>$B20*VLOOKUP($A20,Transpose_Avg_q4er_dw!$A$1:$M$52,6,FALSE)</f>
        <v>1.0440966272597002E-4</v>
      </c>
      <c r="J20" s="96">
        <f>$B20*VLOOKUP($A20,Transpose_Avg_q4er_dw!$A$1:$M$52,7,FALSE)</f>
        <v>5.615200206890807E-5</v>
      </c>
      <c r="K20" s="96">
        <f>$B20*VLOOKUP($A20,Transpose_Avg_q4er_dw!$A$1:$M$52,8,FALSE)</f>
        <v>1.3305555555555566E-5</v>
      </c>
      <c r="L20" s="96">
        <f>$B20*VLOOKUP($A20,Transpose_Avg_q4er_dw!$A$1:$M$52,9,FALSE)</f>
        <v>5.322645750219292E-5</v>
      </c>
      <c r="M20" s="96">
        <f>$B20*VLOOKUP($A20,Transpose_Avg_q4er_dw!$A$1:$M$52,10,FALSE)</f>
        <v>4.9653249528249694E-5</v>
      </c>
      <c r="N20" s="96">
        <f>$B20*VLOOKUP($A20,Transpose_Avg_q4er_dw!$A$1:$M$52,11,FALSE)</f>
        <v>4.9779981686597733E-5</v>
      </c>
      <c r="O20" s="96">
        <f>$B20*VLOOKUP($A20,Transpose_Avg_q4er_dw!$A$1:$M$52,12,FALSE)</f>
        <v>4.8170546523031035E-5</v>
      </c>
      <c r="P20" s="96">
        <f>$B20*VLOOKUP($A20,Transpose_Avg_q4er_dw!$A$1:$M$52,13,FALSE)</f>
        <v>2.0804560567710582E-4</v>
      </c>
      <c r="Q20" s="96"/>
      <c r="R20" s="96"/>
      <c r="S20" s="96">
        <f>$B20*VLOOKUP($A20,Transpose_Avg_q4er_dw!$O$1:$AA$52,2,FALSE)</f>
        <v>2.3950000000000002E-4</v>
      </c>
      <c r="T20" s="96">
        <f>$B20*VLOOKUP($A20,Transpose_Avg_q4er_dw!$O$1:$AA$52,3,FALSE)</f>
        <v>5.322222222222217E-4</v>
      </c>
      <c r="U20" s="96">
        <f>$B20*VLOOKUP($A20,Transpose_Avg_q4er_dw!$O$1:$AA$52,4,FALSE)</f>
        <v>3.548148148148149E-4</v>
      </c>
      <c r="V20" s="96">
        <f>$B20*VLOOKUP($A20,Transpose_Avg_q4er_dw!$O$1:$AA$52,5,FALSE)</f>
        <v>0</v>
      </c>
      <c r="W20" s="96">
        <f>$B20*VLOOKUP($A20,Transpose_Avg_q4er_dw!$O$1:$AA$52,6,FALSE)</f>
        <v>1.1404761904761901E-4</v>
      </c>
      <c r="X20" s="96">
        <f>$B20*VLOOKUP($A20,Transpose_Avg_q4er_dw!$O$1:$AA$52,7,FALSE)</f>
        <v>2.3830845771144266E-5</v>
      </c>
      <c r="Y20" s="96">
        <f>$B20*VLOOKUP($A20,Transpose_Avg_q4er_dw!$O$1:$AA$52,8,FALSE)</f>
        <v>0</v>
      </c>
      <c r="Z20" s="96">
        <f>$B20*VLOOKUP($A20,Transpose_Avg_q4er_dw!$O$1:$AA$52,9,FALSE)</f>
        <v>0</v>
      </c>
      <c r="AA20" s="96">
        <f>$B20*VLOOKUP($A20,Transpose_Avg_q4er_dw!$O$1:$AA$52,10,FALSE)</f>
        <v>4.7900000000000004E-4</v>
      </c>
      <c r="AB20" s="96">
        <f>$B20*VLOOKUP($A20,Transpose_Avg_q4er_dw!$O$1:$AA$52,11,FALSE)</f>
        <v>3.5925E-4</v>
      </c>
      <c r="AC20" s="96">
        <f>$B20*VLOOKUP($A20,Transpose_Avg_q4er_dw!$O$1:$AA$52,12,FALSE)</f>
        <v>1.1404761904761901E-4</v>
      </c>
      <c r="AD20" s="96">
        <f>$B20*VLOOKUP($A20,Transpose_Avg_q4er_dw!$O$1:$AA$52,13,FALSE)</f>
        <v>2.3950000000000002E-4</v>
      </c>
    </row>
    <row r="21" spans="1:30" ht="15">
      <c r="A21" s="165" t="s">
        <v>305</v>
      </c>
      <c r="B21" s="166">
        <v>0.165</v>
      </c>
      <c r="C21" s="93"/>
      <c r="D21" s="93"/>
      <c r="E21" s="96">
        <f>$B21*VLOOKUP($A21,Transpose_Avg_q4er_dw!$A$1:$M$52,2,FALSE)</f>
        <v>0.07185444094953465</v>
      </c>
      <c r="F21" s="96">
        <f>$B21*VLOOKUP($A21,Transpose_Avg_q4er_dw!$A$1:$M$52,3,FALSE)</f>
        <v>0.07951439497676913</v>
      </c>
      <c r="G21" s="96">
        <f>$B21*VLOOKUP($A21,Transpose_Avg_q4er_dw!$A$1:$M$52,4,FALSE)</f>
        <v>0.07011164549939188</v>
      </c>
      <c r="H21" s="96">
        <f>$B21*VLOOKUP($A21,Transpose_Avg_q4er_dw!$A$1:$M$52,5,FALSE)</f>
        <v>0.08278573466403256</v>
      </c>
      <c r="I21" s="96">
        <f>$B21*VLOOKUP($A21,Transpose_Avg_q4er_dw!$A$1:$M$52,6,FALSE)</f>
        <v>0.05757878082667624</v>
      </c>
      <c r="J21" s="96">
        <f>$B21*VLOOKUP($A21,Transpose_Avg_q4er_dw!$A$1:$M$52,7,FALSE)</f>
        <v>0.09183015295409175</v>
      </c>
      <c r="K21" s="96">
        <f>$B21*VLOOKUP($A21,Transpose_Avg_q4er_dw!$A$1:$M$52,8,FALSE)</f>
        <v>0.08762409665283122</v>
      </c>
      <c r="L21" s="96">
        <f>$B21*VLOOKUP($A21,Transpose_Avg_q4er_dw!$A$1:$M$52,9,FALSE)</f>
        <v>0.09417760604818748</v>
      </c>
      <c r="M21" s="96">
        <f>$B21*VLOOKUP($A21,Transpose_Avg_q4er_dw!$A$1:$M$52,10,FALSE)</f>
        <v>0.09164150880698733</v>
      </c>
      <c r="N21" s="96">
        <f>$B21*VLOOKUP($A21,Transpose_Avg_q4er_dw!$A$1:$M$52,11,FALSE)</f>
        <v>0.06679708368652605</v>
      </c>
      <c r="O21" s="96">
        <f>$B21*VLOOKUP($A21,Transpose_Avg_q4er_dw!$A$1:$M$52,12,FALSE)</f>
        <v>0.06805777646935278</v>
      </c>
      <c r="P21" s="96">
        <f>$B21*VLOOKUP($A21,Transpose_Avg_q4er_dw!$A$1:$M$52,13,FALSE)</f>
        <v>0.06053217201490223</v>
      </c>
      <c r="Q21" s="96"/>
      <c r="R21" s="96"/>
      <c r="S21" s="96">
        <f>$B21*VLOOKUP($A21,Transpose_Avg_q4er_dw!$O$1:$AA$52,2,FALSE)</f>
        <v>0.0825</v>
      </c>
      <c r="T21" s="96">
        <f>$B21*VLOOKUP($A21,Transpose_Avg_q4er_dw!$O$1:$AA$52,3,FALSE)</f>
        <v>0.0825</v>
      </c>
      <c r="U21" s="96">
        <f>$B21*VLOOKUP($A21,Transpose_Avg_q4er_dw!$O$1:$AA$52,4,FALSE)</f>
        <v>0.061111111111111054</v>
      </c>
      <c r="V21" s="96">
        <f>$B21*VLOOKUP($A21,Transpose_Avg_q4er_dw!$O$1:$AA$52,5,FALSE)</f>
        <v>0.11000000000000006</v>
      </c>
      <c r="W21" s="96">
        <f>$B21*VLOOKUP($A21,Transpose_Avg_q4er_dw!$O$1:$AA$52,6,FALSE)</f>
        <v>0.07595238095238091</v>
      </c>
      <c r="X21" s="96">
        <f>$B21*VLOOKUP($A21,Transpose_Avg_q4er_dw!$O$1:$AA$52,7,FALSE)</f>
        <v>0.09194029850746273</v>
      </c>
      <c r="Y21" s="96">
        <f>$B21*VLOOKUP($A21,Transpose_Avg_q4er_dw!$O$1:$AA$52,8,FALSE)</f>
        <v>0.0825</v>
      </c>
      <c r="Z21" s="96">
        <f>$B21*VLOOKUP($A21,Transpose_Avg_q4er_dw!$O$1:$AA$52,9,FALSE)</f>
        <v>0.08534482758620693</v>
      </c>
      <c r="AA21" s="96">
        <f>$B21*VLOOKUP($A21,Transpose_Avg_q4er_dw!$O$1:$AA$52,10,FALSE)</f>
        <v>0.11549999999999999</v>
      </c>
      <c r="AB21" s="96">
        <f>$B21*VLOOKUP($A21,Transpose_Avg_q4er_dw!$O$1:$AA$52,11,FALSE)</f>
        <v>0.08662500000000001</v>
      </c>
      <c r="AC21" s="96">
        <f>$B21*VLOOKUP($A21,Transpose_Avg_q4er_dw!$O$1:$AA$52,12,FALSE)</f>
        <v>0.0825</v>
      </c>
      <c r="AD21" s="96">
        <f>$B21*VLOOKUP($A21,Transpose_Avg_q4er_dw!$O$1:$AA$52,13,FALSE)</f>
        <v>0.02475</v>
      </c>
    </row>
    <row r="22" spans="1:30" ht="15">
      <c r="A22" s="165" t="s">
        <v>306</v>
      </c>
      <c r="B22" s="166">
        <v>0.226</v>
      </c>
      <c r="C22" s="93"/>
      <c r="D22" s="93"/>
      <c r="E22" s="96">
        <f>$B22*VLOOKUP($A22,Transpose_Avg_q4er_dw!$A$1:$M$52,2,FALSE)</f>
        <v>0.04507278629946192</v>
      </c>
      <c r="F22" s="96">
        <f>$B22*VLOOKUP($A22,Transpose_Avg_q4er_dw!$A$1:$M$52,3,FALSE)</f>
        <v>0.03319192559323191</v>
      </c>
      <c r="G22" s="96">
        <f>$B22*VLOOKUP($A22,Transpose_Avg_q4er_dw!$A$1:$M$52,4,FALSE)</f>
        <v>0.031566016235372994</v>
      </c>
      <c r="H22" s="96">
        <f>$B22*VLOOKUP($A22,Transpose_Avg_q4er_dw!$A$1:$M$52,5,FALSE)</f>
        <v>0.03682913358484808</v>
      </c>
      <c r="I22" s="96">
        <f>$B22*VLOOKUP($A22,Transpose_Avg_q4er_dw!$A$1:$M$52,6,FALSE)</f>
        <v>0.030004363174950463</v>
      </c>
      <c r="J22" s="96">
        <f>$B22*VLOOKUP($A22,Transpose_Avg_q4er_dw!$A$1:$M$52,7,FALSE)</f>
        <v>0.02928600724523294</v>
      </c>
      <c r="K22" s="96">
        <f>$B22*VLOOKUP($A22,Transpose_Avg_q4er_dw!$A$1:$M$52,8,FALSE)</f>
        <v>0.04171499022348473</v>
      </c>
      <c r="L22" s="96">
        <f>$B22*VLOOKUP($A22,Transpose_Avg_q4er_dw!$A$1:$M$52,9,FALSE)</f>
        <v>0.03000502200727145</v>
      </c>
      <c r="M22" s="96">
        <f>$B22*VLOOKUP($A22,Transpose_Avg_q4er_dw!$A$1:$M$52,10,FALSE)</f>
        <v>0.03218052367461599</v>
      </c>
      <c r="N22" s="96">
        <f>$B22*VLOOKUP($A22,Transpose_Avg_q4er_dw!$A$1:$M$52,11,FALSE)</f>
        <v>0.03426461594807664</v>
      </c>
      <c r="O22" s="96">
        <f>$B22*VLOOKUP($A22,Transpose_Avg_q4er_dw!$A$1:$M$52,12,FALSE)</f>
        <v>0.03543505299708292</v>
      </c>
      <c r="P22" s="96">
        <f>$B22*VLOOKUP($A22,Transpose_Avg_q4er_dw!$A$1:$M$52,13,FALSE)</f>
        <v>0.03637038967199472</v>
      </c>
      <c r="Q22" s="96"/>
      <c r="R22" s="96"/>
      <c r="S22" s="96">
        <f>$B22*VLOOKUP($A22,Transpose_Avg_q4er_dw!$O$1:$AA$52,2,FALSE)</f>
        <v>0.045200000000000004</v>
      </c>
      <c r="T22" s="96">
        <f>$B22*VLOOKUP($A22,Transpose_Avg_q4er_dw!$O$1:$AA$52,3,FALSE)</f>
        <v>0.018833333333333327</v>
      </c>
      <c r="U22" s="96">
        <f>$B22*VLOOKUP($A22,Transpose_Avg_q4er_dw!$O$1:$AA$52,4,FALSE)</f>
        <v>0.05022222222222217</v>
      </c>
      <c r="V22" s="96">
        <f>$B22*VLOOKUP($A22,Transpose_Avg_q4er_dw!$O$1:$AA$52,5,FALSE)</f>
        <v>0.012555555555555566</v>
      </c>
      <c r="W22" s="96">
        <f>$B22*VLOOKUP($A22,Transpose_Avg_q4er_dw!$O$1:$AA$52,6,FALSE)</f>
        <v>0.017936507936507945</v>
      </c>
      <c r="X22" s="96">
        <f>$B22*VLOOKUP($A22,Transpose_Avg_q4er_dw!$O$1:$AA$52,7,FALSE)</f>
        <v>0.032606965174129324</v>
      </c>
      <c r="Y22" s="96">
        <f>$B22*VLOOKUP($A22,Transpose_Avg_q4er_dw!$O$1:$AA$52,8,FALSE)</f>
        <v>0.0565</v>
      </c>
      <c r="Z22" s="96">
        <f>$B22*VLOOKUP($A22,Transpose_Avg_q4er_dw!$O$1:$AA$52,9,FALSE)</f>
        <v>0.007793103448275873</v>
      </c>
      <c r="AA22" s="96">
        <f>$B22*VLOOKUP($A22,Transpose_Avg_q4er_dw!$O$1:$AA$52,10,FALSE)</f>
        <v>0.045200000000000004</v>
      </c>
      <c r="AB22" s="96">
        <f>$B22*VLOOKUP($A22,Transpose_Avg_q4er_dw!$O$1:$AA$52,11,FALSE)</f>
        <v>0.03955</v>
      </c>
      <c r="AC22" s="96">
        <f>$B22*VLOOKUP($A22,Transpose_Avg_q4er_dw!$O$1:$AA$52,12,FALSE)</f>
        <v>0.021523809523809518</v>
      </c>
      <c r="AD22" s="96">
        <f>$B22*VLOOKUP($A22,Transpose_Avg_q4er_dw!$O$1:$AA$52,13,FALSE)</f>
        <v>0.0565</v>
      </c>
    </row>
    <row r="23" spans="1:30" ht="15">
      <c r="A23" s="165" t="s">
        <v>307</v>
      </c>
      <c r="B23" s="166">
        <v>0.441</v>
      </c>
      <c r="C23" s="93"/>
      <c r="D23" s="93"/>
      <c r="E23" s="96">
        <f>$B23*VLOOKUP($A23,Transpose_Avg_q4er_dw!$A$1:$M$52,2,FALSE)</f>
        <v>0.028633746728019438</v>
      </c>
      <c r="F23" s="96">
        <f>$B23*VLOOKUP($A23,Transpose_Avg_q4er_dw!$A$1:$M$52,3,FALSE)</f>
        <v>0.01621271038896318</v>
      </c>
      <c r="G23" s="96">
        <f>$B23*VLOOKUP($A23,Transpose_Avg_q4er_dw!$A$1:$M$52,4,FALSE)</f>
        <v>0.02279578990285909</v>
      </c>
      <c r="H23" s="96">
        <f>$B23*VLOOKUP($A23,Transpose_Avg_q4er_dw!$A$1:$M$52,5,FALSE)</f>
        <v>0.018100568404651293</v>
      </c>
      <c r="I23" s="96">
        <f>$B23*VLOOKUP($A23,Transpose_Avg_q4er_dw!$A$1:$M$52,6,FALSE)</f>
        <v>0.017242098055182477</v>
      </c>
      <c r="J23" s="96">
        <f>$B23*VLOOKUP($A23,Transpose_Avg_q4er_dw!$A$1:$M$52,7,FALSE)</f>
        <v>0.016153152108996937</v>
      </c>
      <c r="K23" s="96">
        <f>$B23*VLOOKUP($A23,Transpose_Avg_q4er_dw!$A$1:$M$52,8,FALSE)</f>
        <v>0.008779166666666664</v>
      </c>
      <c r="L23" s="96">
        <f>$B23*VLOOKUP($A23,Transpose_Avg_q4er_dw!$A$1:$M$52,9,FALSE)</f>
        <v>0.012134641094199906</v>
      </c>
      <c r="M23" s="96">
        <f>$B23*VLOOKUP($A23,Transpose_Avg_q4er_dw!$A$1:$M$52,10,FALSE)</f>
        <v>0.01658901704026753</v>
      </c>
      <c r="N23" s="96">
        <f>$B23*VLOOKUP($A23,Transpose_Avg_q4er_dw!$A$1:$M$52,11,FALSE)</f>
        <v>0.017545226528582054</v>
      </c>
      <c r="O23" s="96">
        <f>$B23*VLOOKUP($A23,Transpose_Avg_q4er_dw!$A$1:$M$52,12,FALSE)</f>
        <v>0.02429553003265779</v>
      </c>
      <c r="P23" s="96">
        <f>$B23*VLOOKUP($A23,Transpose_Avg_q4er_dw!$A$1:$M$52,13,FALSE)</f>
        <v>0.017852342124910714</v>
      </c>
      <c r="Q23" s="96"/>
      <c r="R23" s="96"/>
      <c r="S23" s="96">
        <f>$B23*VLOOKUP($A23,Transpose_Avg_q4er_dw!$O$1:$AA$52,2,FALSE)</f>
        <v>0</v>
      </c>
      <c r="T23" s="96">
        <f>$B23*VLOOKUP($A23,Transpose_Avg_q4er_dw!$O$1:$AA$52,3,FALSE)</f>
        <v>0</v>
      </c>
      <c r="U23" s="96">
        <f>$B23*VLOOKUP($A23,Transpose_Avg_q4er_dw!$O$1:$AA$52,4,FALSE)</f>
        <v>0</v>
      </c>
      <c r="V23" s="96">
        <f>$B23*VLOOKUP($A23,Transpose_Avg_q4er_dw!$O$1:$AA$52,5,FALSE)</f>
        <v>0</v>
      </c>
      <c r="W23" s="96">
        <f>$B23*VLOOKUP($A23,Transpose_Avg_q4er_dw!$O$1:$AA$52,6,FALSE)</f>
        <v>0.020999999999999994</v>
      </c>
      <c r="X23" s="96">
        <f>$B23*VLOOKUP($A23,Transpose_Avg_q4er_dw!$O$1:$AA$52,7,FALSE)</f>
        <v>0.010970149253731359</v>
      </c>
      <c r="Y23" s="96">
        <f>$B23*VLOOKUP($A23,Transpose_Avg_q4er_dw!$O$1:$AA$52,8,FALSE)</f>
        <v>0</v>
      </c>
      <c r="Z23" s="96">
        <f>$B23*VLOOKUP($A23,Transpose_Avg_q4er_dw!$O$1:$AA$52,9,FALSE)</f>
        <v>0.03041379310344827</v>
      </c>
      <c r="AA23" s="96">
        <f>$B23*VLOOKUP($A23,Transpose_Avg_q4er_dw!$O$1:$AA$52,10,FALSE)</f>
        <v>0</v>
      </c>
      <c r="AB23" s="96">
        <f>$B23*VLOOKUP($A23,Transpose_Avg_q4er_dw!$O$1:$AA$52,11,FALSE)</f>
        <v>0.011025</v>
      </c>
      <c r="AC23" s="96">
        <f>$B23*VLOOKUP($A23,Transpose_Avg_q4er_dw!$O$1:$AA$52,12,FALSE)</f>
        <v>0.06300000000000006</v>
      </c>
      <c r="AD23" s="96">
        <f>$B23*VLOOKUP($A23,Transpose_Avg_q4er_dw!$O$1:$AA$52,13,FALSE)</f>
        <v>0.02205</v>
      </c>
    </row>
    <row r="24" spans="1:30" ht="15">
      <c r="A24" s="165" t="s">
        <v>308</v>
      </c>
      <c r="B24" s="166">
        <v>0.31</v>
      </c>
      <c r="C24" s="93"/>
      <c r="D24" s="93"/>
      <c r="E24" s="96">
        <f>$B24*VLOOKUP($A24,Transpose_Avg_q4er_dw!$A$1:$M$52,2,FALSE)</f>
        <v>0.027302202981814825</v>
      </c>
      <c r="F24" s="96">
        <f>$B24*VLOOKUP($A24,Transpose_Avg_q4er_dw!$A$1:$M$52,3,FALSE)</f>
        <v>0.024378160564063195</v>
      </c>
      <c r="G24" s="96">
        <f>$B24*VLOOKUP($A24,Transpose_Avg_q4er_dw!$A$1:$M$52,4,FALSE)</f>
        <v>0.0354849395541373</v>
      </c>
      <c r="H24" s="96">
        <f>$B24*VLOOKUP($A24,Transpose_Avg_q4er_dw!$A$1:$M$52,5,FALSE)</f>
        <v>0.03128971960016532</v>
      </c>
      <c r="I24" s="96">
        <f>$B24*VLOOKUP($A24,Transpose_Avg_q4er_dw!$A$1:$M$52,6,FALSE)</f>
        <v>0.03155854158367782</v>
      </c>
      <c r="J24" s="96">
        <f>$B24*VLOOKUP($A24,Transpose_Avg_q4er_dw!$A$1:$M$52,7,FALSE)</f>
        <v>0.028286958657933514</v>
      </c>
      <c r="K24" s="96">
        <f>$B24*VLOOKUP($A24,Transpose_Avg_q4er_dw!$A$1:$M$52,8,FALSE)</f>
        <v>0.03015916326607115</v>
      </c>
      <c r="L24" s="96">
        <f>$B24*VLOOKUP($A24,Transpose_Avg_q4er_dw!$A$1:$M$52,9,FALSE)</f>
        <v>0.0245264800573237</v>
      </c>
      <c r="M24" s="96">
        <f>$B24*VLOOKUP($A24,Transpose_Avg_q4er_dw!$A$1:$M$52,10,FALSE)</f>
        <v>0.02947950429782782</v>
      </c>
      <c r="N24" s="96">
        <f>$B24*VLOOKUP($A24,Transpose_Avg_q4er_dw!$A$1:$M$52,11,FALSE)</f>
        <v>0.0291788128046657</v>
      </c>
      <c r="O24" s="96">
        <f>$B24*VLOOKUP($A24,Transpose_Avg_q4er_dw!$A$1:$M$52,12,FALSE)</f>
        <v>0.039790395336416394</v>
      </c>
      <c r="P24" s="96">
        <f>$B24*VLOOKUP($A24,Transpose_Avg_q4er_dw!$A$1:$M$52,13,FALSE)</f>
        <v>0.03449925903901427</v>
      </c>
      <c r="Q24" s="96"/>
      <c r="R24" s="96"/>
      <c r="S24" s="96">
        <f>$B24*VLOOKUP($A24,Transpose_Avg_q4er_dw!$O$1:$AA$52,2,FALSE)</f>
        <v>0.0155</v>
      </c>
      <c r="T24" s="96">
        <f>$B24*VLOOKUP($A24,Transpose_Avg_q4er_dw!$O$1:$AA$52,3,FALSE)</f>
        <v>0.03444444444444441</v>
      </c>
      <c r="U24" s="96">
        <f>$B24*VLOOKUP($A24,Transpose_Avg_q4er_dw!$O$1:$AA$52,4,FALSE)</f>
        <v>0.03444444444444441</v>
      </c>
      <c r="V24" s="96">
        <f>$B24*VLOOKUP($A24,Transpose_Avg_q4er_dw!$O$1:$AA$52,5,FALSE)</f>
        <v>0.017222222222222236</v>
      </c>
      <c r="W24" s="96">
        <f>$B24*VLOOKUP($A24,Transpose_Avg_q4er_dw!$O$1:$AA$52,6,FALSE)</f>
        <v>0.03690476190476189</v>
      </c>
      <c r="X24" s="96">
        <f>$B24*VLOOKUP($A24,Transpose_Avg_q4er_dw!$O$1:$AA$52,7,FALSE)</f>
        <v>0.03547263681592027</v>
      </c>
      <c r="Y24" s="96">
        <f>$B24*VLOOKUP($A24,Transpose_Avg_q4er_dw!$O$1:$AA$52,8,FALSE)</f>
        <v>0.0775</v>
      </c>
      <c r="Z24" s="96">
        <f>$B24*VLOOKUP($A24,Transpose_Avg_q4er_dw!$O$1:$AA$52,9,FALSE)</f>
        <v>0.03206896551724139</v>
      </c>
      <c r="AA24" s="96">
        <f>$B24*VLOOKUP($A24,Transpose_Avg_q4er_dw!$O$1:$AA$52,10,FALSE)</f>
        <v>0</v>
      </c>
      <c r="AB24" s="96">
        <f>$B24*VLOOKUP($A24,Transpose_Avg_q4er_dw!$O$1:$AA$52,11,FALSE)</f>
        <v>0.02325</v>
      </c>
      <c r="AC24" s="96">
        <f>$B24*VLOOKUP($A24,Transpose_Avg_q4er_dw!$O$1:$AA$52,12,FALSE)</f>
        <v>0.014761904761904757</v>
      </c>
      <c r="AD24" s="96">
        <f>$B24*VLOOKUP($A24,Transpose_Avg_q4er_dw!$O$1:$AA$52,13,FALSE)</f>
        <v>0.062</v>
      </c>
    </row>
    <row r="25" spans="1:30" ht="15">
      <c r="A25" s="165" t="s">
        <v>309</v>
      </c>
      <c r="B25" s="166">
        <v>0.223</v>
      </c>
      <c r="C25" s="93"/>
      <c r="D25" s="93"/>
      <c r="E25" s="96">
        <f>$B25*VLOOKUP($A25,Transpose_Avg_q4er_dw!$A$1:$M$52,2,FALSE)</f>
        <v>0.026757996763052527</v>
      </c>
      <c r="F25" s="96">
        <f>$B25*VLOOKUP($A25,Transpose_Avg_q4er_dw!$A$1:$M$52,3,FALSE)</f>
        <v>0.030716769029746054</v>
      </c>
      <c r="G25" s="96">
        <f>$B25*VLOOKUP($A25,Transpose_Avg_q4er_dw!$A$1:$M$52,4,FALSE)</f>
        <v>0.03570605274024836</v>
      </c>
      <c r="H25" s="96">
        <f>$B25*VLOOKUP($A25,Transpose_Avg_q4er_dw!$A$1:$M$52,5,FALSE)</f>
        <v>0.020963435491755035</v>
      </c>
      <c r="I25" s="96">
        <f>$B25*VLOOKUP($A25,Transpose_Avg_q4er_dw!$A$1:$M$52,6,FALSE)</f>
        <v>0.05346278835552504</v>
      </c>
      <c r="J25" s="96">
        <f>$B25*VLOOKUP($A25,Transpose_Avg_q4er_dw!$A$1:$M$52,7,FALSE)</f>
        <v>0.012719495992201887</v>
      </c>
      <c r="K25" s="96">
        <f>$B25*VLOOKUP($A25,Transpose_Avg_q4er_dw!$A$1:$M$52,8,FALSE)</f>
        <v>0.02231334721922947</v>
      </c>
      <c r="L25" s="96">
        <f>$B25*VLOOKUP($A25,Transpose_Avg_q4er_dw!$A$1:$M$52,9,FALSE)</f>
        <v>0.018386600274307264</v>
      </c>
      <c r="M25" s="96">
        <f>$B25*VLOOKUP($A25,Transpose_Avg_q4er_dw!$A$1:$M$52,10,FALSE)</f>
        <v>0.01554798533647705</v>
      </c>
      <c r="N25" s="96">
        <f>$B25*VLOOKUP($A25,Transpose_Avg_q4er_dw!$A$1:$M$52,11,FALSE)</f>
        <v>0.03365971088470323</v>
      </c>
      <c r="O25" s="96">
        <f>$B25*VLOOKUP($A25,Transpose_Avg_q4er_dw!$A$1:$M$52,12,FALSE)</f>
        <v>0.02848135931324821</v>
      </c>
      <c r="P25" s="96">
        <f>$B25*VLOOKUP($A25,Transpose_Avg_q4er_dw!$A$1:$M$52,13,FALSE)</f>
        <v>0.034694264699412045</v>
      </c>
      <c r="Q25" s="96"/>
      <c r="R25" s="96"/>
      <c r="S25" s="96">
        <f>$B25*VLOOKUP($A25,Transpose_Avg_q4er_dw!$O$1:$AA$52,2,FALSE)</f>
        <v>0.03345</v>
      </c>
      <c r="T25" s="96">
        <f>$B25*VLOOKUP($A25,Transpose_Avg_q4er_dw!$O$1:$AA$52,3,FALSE)</f>
        <v>0.024777777777777753</v>
      </c>
      <c r="U25" s="96">
        <f>$B25*VLOOKUP($A25,Transpose_Avg_q4er_dw!$O$1:$AA$52,4,FALSE)</f>
        <v>0.041296296296296255</v>
      </c>
      <c r="V25" s="96">
        <f>$B25*VLOOKUP($A25,Transpose_Avg_q4er_dw!$O$1:$AA$52,5,FALSE)</f>
        <v>0.012388888888888899</v>
      </c>
      <c r="W25" s="96">
        <f>$B25*VLOOKUP($A25,Transpose_Avg_q4er_dw!$O$1:$AA$52,6,FALSE)</f>
        <v>0.049555555555555506</v>
      </c>
      <c r="X25" s="96">
        <f>$B25*VLOOKUP($A25,Transpose_Avg_q4er_dw!$O$1:$AA$52,7,FALSE)</f>
        <v>0.01775124378109452</v>
      </c>
      <c r="Y25" s="96">
        <f>$B25*VLOOKUP($A25,Transpose_Avg_q4er_dw!$O$1:$AA$52,8,FALSE)</f>
        <v>0</v>
      </c>
      <c r="Z25" s="96">
        <f>$B25*VLOOKUP($A25,Transpose_Avg_q4er_dw!$O$1:$AA$52,9,FALSE)</f>
        <v>0.038448275862068906</v>
      </c>
      <c r="AA25" s="96">
        <f>$B25*VLOOKUP($A25,Transpose_Avg_q4er_dw!$O$1:$AA$52,10,FALSE)</f>
        <v>0.0223</v>
      </c>
      <c r="AB25" s="96">
        <f>$B25*VLOOKUP($A25,Transpose_Avg_q4er_dw!$O$1:$AA$52,11,FALSE)</f>
        <v>0.03345</v>
      </c>
      <c r="AC25" s="96">
        <f>$B25*VLOOKUP($A25,Transpose_Avg_q4er_dw!$O$1:$AA$52,12,FALSE)</f>
        <v>0.03185714285714289</v>
      </c>
      <c r="AD25" s="96">
        <f>$B25*VLOOKUP($A25,Transpose_Avg_q4er_dw!$O$1:$AA$52,13,FALSE)</f>
        <v>0.07805</v>
      </c>
    </row>
    <row r="26" spans="1:30" ht="15">
      <c r="A26" s="165" t="s">
        <v>310</v>
      </c>
      <c r="B26" s="166">
        <v>0.708</v>
      </c>
      <c r="C26" s="93"/>
      <c r="D26" s="93"/>
      <c r="E26" s="96">
        <f>$B26*VLOOKUP($A26,Transpose_Avg_q4er_dw!$A$1:$M$52,2,FALSE)</f>
        <v>0.02999522242405442</v>
      </c>
      <c r="F26" s="96">
        <f>$B26*VLOOKUP($A26,Transpose_Avg_q4er_dw!$A$1:$M$52,3,FALSE)</f>
        <v>0.02375608439188021</v>
      </c>
      <c r="G26" s="96">
        <f>$B26*VLOOKUP($A26,Transpose_Avg_q4er_dw!$A$1:$M$52,4,FALSE)</f>
        <v>0.027186931923579575</v>
      </c>
      <c r="H26" s="96">
        <f>$B26*VLOOKUP($A26,Transpose_Avg_q4er_dw!$A$1:$M$52,5,FALSE)</f>
        <v>0.020043555573362973</v>
      </c>
      <c r="I26" s="96">
        <f>$B26*VLOOKUP($A26,Transpose_Avg_q4er_dw!$A$1:$M$52,6,FALSE)</f>
        <v>0.0638062511599976</v>
      </c>
      <c r="J26" s="96">
        <f>$B26*VLOOKUP($A26,Transpose_Avg_q4er_dw!$A$1:$M$52,7,FALSE)</f>
        <v>0.018429104590397715</v>
      </c>
      <c r="K26" s="96">
        <f>$B26*VLOOKUP($A26,Transpose_Avg_q4er_dw!$A$1:$M$52,8,FALSE)</f>
        <v>0.010421405228758182</v>
      </c>
      <c r="L26" s="96">
        <f>$B26*VLOOKUP($A26,Transpose_Avg_q4er_dw!$A$1:$M$52,9,FALSE)</f>
        <v>0.009664273342202006</v>
      </c>
      <c r="M26" s="96">
        <f>$B26*VLOOKUP($A26,Transpose_Avg_q4er_dw!$A$1:$M$52,10,FALSE)</f>
        <v>0.0038718749999999994</v>
      </c>
      <c r="N26" s="96">
        <f>$B26*VLOOKUP($A26,Transpose_Avg_q4er_dw!$A$1:$M$52,11,FALSE)</f>
        <v>0.045816770262851136</v>
      </c>
      <c r="O26" s="96">
        <f>$B26*VLOOKUP($A26,Transpose_Avg_q4er_dw!$A$1:$M$52,12,FALSE)</f>
        <v>0.02177581807634048</v>
      </c>
      <c r="P26" s="96">
        <f>$B26*VLOOKUP($A26,Transpose_Avg_q4er_dw!$A$1:$M$52,13,FALSE)</f>
        <v>0.05390831472774451</v>
      </c>
      <c r="Q26" s="96"/>
      <c r="R26" s="96"/>
      <c r="S26" s="96">
        <f>$B26*VLOOKUP($A26,Transpose_Avg_q4er_dw!$O$1:$AA$52,2,FALSE)</f>
        <v>0.0708</v>
      </c>
      <c r="T26" s="96">
        <f>$B26*VLOOKUP($A26,Transpose_Avg_q4er_dw!$O$1:$AA$52,3,FALSE)</f>
        <v>0</v>
      </c>
      <c r="U26" s="96">
        <f>$B26*VLOOKUP($A26,Transpose_Avg_q4er_dw!$O$1:$AA$52,4,FALSE)</f>
        <v>0.05244444444444446</v>
      </c>
      <c r="V26" s="96">
        <f>$B26*VLOOKUP($A26,Transpose_Avg_q4er_dw!$O$1:$AA$52,5,FALSE)</f>
        <v>0.039333333333333366</v>
      </c>
      <c r="W26" s="96">
        <f>$B26*VLOOKUP($A26,Transpose_Avg_q4er_dw!$O$1:$AA$52,6,FALSE)</f>
        <v>0.050571428571428545</v>
      </c>
      <c r="X26" s="96">
        <f>$B26*VLOOKUP($A26,Transpose_Avg_q4er_dw!$O$1:$AA$52,7,FALSE)</f>
        <v>0.014089552238805961</v>
      </c>
      <c r="Y26" s="96">
        <f>$B26*VLOOKUP($A26,Transpose_Avg_q4er_dw!$O$1:$AA$52,8,FALSE)</f>
        <v>0</v>
      </c>
      <c r="Z26" s="96">
        <f>$B26*VLOOKUP($A26,Transpose_Avg_q4er_dw!$O$1:$AA$52,9,FALSE)</f>
        <v>0.04882758620689654</v>
      </c>
      <c r="AA26" s="96">
        <f>$B26*VLOOKUP($A26,Transpose_Avg_q4er_dw!$O$1:$AA$52,10,FALSE)</f>
        <v>0</v>
      </c>
      <c r="AB26" s="96">
        <f>$B26*VLOOKUP($A26,Transpose_Avg_q4er_dw!$O$1:$AA$52,11,FALSE)</f>
        <v>0</v>
      </c>
      <c r="AC26" s="96">
        <f>$B26*VLOOKUP($A26,Transpose_Avg_q4er_dw!$O$1:$AA$52,12,FALSE)</f>
        <v>0.033714285714285704</v>
      </c>
      <c r="AD26" s="96">
        <f>$B26*VLOOKUP($A26,Transpose_Avg_q4er_dw!$O$1:$AA$52,13,FALSE)</f>
        <v>0</v>
      </c>
    </row>
    <row r="27" spans="1:30" ht="15">
      <c r="A27" s="165" t="s">
        <v>317</v>
      </c>
      <c r="B27" s="166">
        <v>-3.609</v>
      </c>
      <c r="C27" s="93"/>
      <c r="D27" s="93"/>
      <c r="E27" s="96">
        <f>$B27*VLOOKUP($A27,Transpose_Avg_q4er_dw!$A$1:$M$52,2,FALSE)</f>
        <v>0</v>
      </c>
      <c r="F27" s="96">
        <f>$B27*VLOOKUP($A27,Transpose_Avg_q4er_dw!$A$1:$M$52,3,FALSE)</f>
        <v>0</v>
      </c>
      <c r="G27" s="96">
        <f>$B27*VLOOKUP($A27,Transpose_Avg_q4er_dw!$A$1:$M$52,4,FALSE)</f>
        <v>-0.003341666666666667</v>
      </c>
      <c r="H27" s="96">
        <f>$B27*VLOOKUP($A27,Transpose_Avg_q4er_dw!$A$1:$M$52,5,FALSE)</f>
        <v>-0.003715144401766131</v>
      </c>
      <c r="I27" s="96">
        <f>$B27*VLOOKUP($A27,Transpose_Avg_q4er_dw!$A$1:$M$52,6,FALSE)</f>
        <v>-0.003501353729524842</v>
      </c>
      <c r="J27" s="96">
        <f>$B27*VLOOKUP($A27,Transpose_Avg_q4er_dw!$A$1:$M$52,7,FALSE)</f>
        <v>-0.0024451219512195135</v>
      </c>
      <c r="K27" s="96">
        <f>$B27*VLOOKUP($A27,Transpose_Avg_q4er_dw!$A$1:$M$52,8,FALSE)</f>
        <v>0</v>
      </c>
      <c r="L27" s="96">
        <f>$B27*VLOOKUP($A27,Transpose_Avg_q4er_dw!$A$1:$M$52,9,FALSE)</f>
        <v>0</v>
      </c>
      <c r="M27" s="96">
        <f>$B27*VLOOKUP($A27,Transpose_Avg_q4er_dw!$A$1:$M$52,10,FALSE)</f>
        <v>0</v>
      </c>
      <c r="N27" s="96">
        <f>$B27*VLOOKUP($A27,Transpose_Avg_q4er_dw!$A$1:$M$52,11,FALSE)</f>
        <v>0</v>
      </c>
      <c r="O27" s="96">
        <f>$B27*VLOOKUP($A27,Transpose_Avg_q4er_dw!$A$1:$M$52,12,FALSE)</f>
        <v>0</v>
      </c>
      <c r="P27" s="96">
        <f>$B27*VLOOKUP($A27,Transpose_Avg_q4er_dw!$A$1:$M$52,13,FALSE)</f>
        <v>-0.009101004851004844</v>
      </c>
      <c r="Q27" s="96"/>
      <c r="R27" s="96"/>
      <c r="S27" s="96">
        <f>$B27*VLOOKUP($A27,Transpose_Avg_q4er_dw!$O$1:$AA$52,2,FALSE)</f>
        <v>-0.18045</v>
      </c>
      <c r="T27" s="96">
        <f>$B27*VLOOKUP($A27,Transpose_Avg_q4er_dw!$O$1:$AA$52,3,FALSE)</f>
        <v>0</v>
      </c>
      <c r="U27" s="96">
        <f>$B27*VLOOKUP($A27,Transpose_Avg_q4er_dw!$O$1:$AA$52,4,FALSE)</f>
        <v>0</v>
      </c>
      <c r="V27" s="96">
        <f>$B27*VLOOKUP($A27,Transpose_Avg_q4er_dw!$O$1:$AA$52,5,FALSE)</f>
        <v>-0.20050000000000015</v>
      </c>
      <c r="W27" s="96">
        <f>$B27*VLOOKUP($A27,Transpose_Avg_q4er_dw!$O$1:$AA$52,6,FALSE)</f>
        <v>0</v>
      </c>
      <c r="X27" s="96">
        <f>$B27*VLOOKUP($A27,Transpose_Avg_q4er_dw!$O$1:$AA$52,7,FALSE)</f>
        <v>0</v>
      </c>
      <c r="Y27" s="96">
        <f>$B27*VLOOKUP($A27,Transpose_Avg_q4er_dw!$O$1:$AA$52,8,FALSE)</f>
        <v>0</v>
      </c>
      <c r="Z27" s="96">
        <f>$B27*VLOOKUP($A27,Transpose_Avg_q4er_dw!$O$1:$AA$52,9,FALSE)</f>
        <v>0</v>
      </c>
      <c r="AA27" s="96">
        <f>$B27*VLOOKUP($A27,Transpose_Avg_q4er_dw!$O$1:$AA$52,10,FALSE)</f>
        <v>0</v>
      </c>
      <c r="AB27" s="96">
        <f>$B27*VLOOKUP($A27,Transpose_Avg_q4er_dw!$O$1:$AA$52,11,FALSE)</f>
        <v>0</v>
      </c>
      <c r="AC27" s="96">
        <f>$B27*VLOOKUP($A27,Transpose_Avg_q4er_dw!$O$1:$AA$52,12,FALSE)</f>
        <v>0</v>
      </c>
      <c r="AD27" s="96">
        <f>$B27*VLOOKUP($A27,Transpose_Avg_q4er_dw!$O$1:$AA$52,13,FALSE)</f>
        <v>0</v>
      </c>
    </row>
    <row r="28" spans="1:30" ht="15">
      <c r="A28" s="165" t="s">
        <v>318</v>
      </c>
      <c r="B28" s="166">
        <v>-0.47</v>
      </c>
      <c r="C28" s="93"/>
      <c r="D28" s="93"/>
      <c r="E28" s="96">
        <f>$B28*VLOOKUP($A28,Transpose_Avg_q4er_dw!$A$1:$M$52,2,FALSE)</f>
        <v>-0.0074449791051411475</v>
      </c>
      <c r="F28" s="96">
        <f>$B28*VLOOKUP($A28,Transpose_Avg_q4er_dw!$A$1:$M$52,3,FALSE)</f>
        <v>-0.00166547113599625</v>
      </c>
      <c r="G28" s="96">
        <f>$B28*VLOOKUP($A28,Transpose_Avg_q4er_dw!$A$1:$M$52,4,FALSE)</f>
        <v>-0.0025336849152759995</v>
      </c>
      <c r="H28" s="96">
        <f>$B28*VLOOKUP($A28,Transpose_Avg_q4er_dw!$A$1:$M$52,5,FALSE)</f>
        <v>-0.004420713919486313</v>
      </c>
      <c r="I28" s="96">
        <f>$B28*VLOOKUP($A28,Transpose_Avg_q4er_dw!$A$1:$M$52,6,FALSE)</f>
        <v>-0.001049462072252444</v>
      </c>
      <c r="J28" s="96">
        <f>$B28*VLOOKUP($A28,Transpose_Avg_q4er_dw!$A$1:$M$52,7,FALSE)</f>
        <v>-0.008399727914107378</v>
      </c>
      <c r="K28" s="96">
        <f>$B28*VLOOKUP($A28,Transpose_Avg_q4er_dw!$A$1:$M$52,8,FALSE)</f>
        <v>-0.0031084656084656064</v>
      </c>
      <c r="L28" s="96">
        <f>$B28*VLOOKUP($A28,Transpose_Avg_q4er_dw!$A$1:$M$52,9,FALSE)</f>
        <v>-5.439814814814826E-4</v>
      </c>
      <c r="M28" s="96">
        <f>$B28*VLOOKUP($A28,Transpose_Avg_q4er_dw!$A$1:$M$52,10,FALSE)</f>
        <v>-6.527777777777783E-4</v>
      </c>
      <c r="N28" s="96">
        <f>$B28*VLOOKUP($A28,Transpose_Avg_q4er_dw!$A$1:$M$52,11,FALSE)</f>
        <v>-0.004333625009898672</v>
      </c>
      <c r="O28" s="96">
        <f>$B28*VLOOKUP($A28,Transpose_Avg_q4er_dw!$A$1:$M$52,12,FALSE)</f>
        <v>-0.005178534697661838</v>
      </c>
      <c r="P28" s="96">
        <f>$B28*VLOOKUP($A28,Transpose_Avg_q4er_dw!$A$1:$M$52,13,FALSE)</f>
        <v>-0.005755585080628785</v>
      </c>
      <c r="Q28" s="96"/>
      <c r="R28" s="96"/>
      <c r="S28" s="96">
        <f>$B28*VLOOKUP($A28,Transpose_Avg_q4er_dw!$O$1:$AA$52,2,FALSE)</f>
        <v>-0.047</v>
      </c>
      <c r="T28" s="96">
        <f>$B28*VLOOKUP($A28,Transpose_Avg_q4er_dw!$O$1:$AA$52,3,FALSE)</f>
        <v>0</v>
      </c>
      <c r="U28" s="96">
        <f>$B28*VLOOKUP($A28,Transpose_Avg_q4er_dw!$O$1:$AA$52,4,FALSE)</f>
        <v>0</v>
      </c>
      <c r="V28" s="96">
        <f>$B28*VLOOKUP($A28,Transpose_Avg_q4er_dw!$O$1:$AA$52,5,FALSE)</f>
        <v>0</v>
      </c>
      <c r="W28" s="96">
        <f>$B28*VLOOKUP($A28,Transpose_Avg_q4er_dw!$O$1:$AA$52,6,FALSE)</f>
        <v>0</v>
      </c>
      <c r="X28" s="96">
        <f>$B28*VLOOKUP($A28,Transpose_Avg_q4er_dw!$O$1:$AA$52,7,FALSE)</f>
        <v>-0.01169154228855723</v>
      </c>
      <c r="Y28" s="96">
        <f>$B28*VLOOKUP($A28,Transpose_Avg_q4er_dw!$O$1:$AA$52,8,FALSE)</f>
        <v>0</v>
      </c>
      <c r="Z28" s="96">
        <f>$B28*VLOOKUP($A28,Transpose_Avg_q4er_dw!$O$1:$AA$52,9,FALSE)</f>
        <v>-0.01620689655172416</v>
      </c>
      <c r="AA28" s="96">
        <f>$B28*VLOOKUP($A28,Transpose_Avg_q4er_dw!$O$1:$AA$52,10,FALSE)</f>
        <v>-0.047</v>
      </c>
      <c r="AB28" s="96">
        <f>$B28*VLOOKUP($A28,Transpose_Avg_q4er_dw!$O$1:$AA$52,11,FALSE)</f>
        <v>-0.03525</v>
      </c>
      <c r="AC28" s="96">
        <f>$B28*VLOOKUP($A28,Transpose_Avg_q4er_dw!$O$1:$AA$52,12,FALSE)</f>
        <v>-0.011190476190476186</v>
      </c>
      <c r="AD28" s="96">
        <f>$B28*VLOOKUP($A28,Transpose_Avg_q4er_dw!$O$1:$AA$52,13,FALSE)</f>
        <v>0</v>
      </c>
    </row>
    <row r="29" spans="1:30" ht="15">
      <c r="A29" s="165" t="s">
        <v>319</v>
      </c>
      <c r="B29" s="166">
        <v>0.216</v>
      </c>
      <c r="C29" s="93"/>
      <c r="D29" s="93"/>
      <c r="E29" s="96">
        <f>$B29*VLOOKUP($A29,Transpose_Avg_q4er_dw!$A$1:$M$52,2,FALSE)</f>
        <v>4.235880398671102E-4</v>
      </c>
      <c r="F29" s="96">
        <f>$B29*VLOOKUP($A29,Transpose_Avg_q4er_dw!$A$1:$M$52,3,FALSE)</f>
        <v>0</v>
      </c>
      <c r="G29" s="96">
        <f>$B29*VLOOKUP($A29,Transpose_Avg_q4er_dw!$A$1:$M$52,4,FALSE)</f>
        <v>5.666666666666674E-4</v>
      </c>
      <c r="H29" s="96">
        <f>$B29*VLOOKUP($A29,Transpose_Avg_q4er_dw!$A$1:$M$52,5,FALSE)</f>
        <v>7.813413956257848E-4</v>
      </c>
      <c r="I29" s="96">
        <f>$B29*VLOOKUP($A29,Transpose_Avg_q4er_dw!$A$1:$M$52,6,FALSE)</f>
        <v>2.149311531841652E-4</v>
      </c>
      <c r="J29" s="96">
        <f>$B29*VLOOKUP($A29,Transpose_Avg_q4er_dw!$A$1:$M$52,7,FALSE)</f>
        <v>0.008053496513601191</v>
      </c>
      <c r="K29" s="96">
        <f>$B29*VLOOKUP($A29,Transpose_Avg_q4er_dw!$A$1:$M$52,8,FALSE)</f>
        <v>0</v>
      </c>
      <c r="L29" s="96">
        <f>$B29*VLOOKUP($A29,Transpose_Avg_q4er_dw!$A$1:$M$52,9,FALSE)</f>
        <v>0</v>
      </c>
      <c r="M29" s="96">
        <f>$B29*VLOOKUP($A29,Transpose_Avg_q4er_dw!$A$1:$M$52,10,FALSE)</f>
        <v>0</v>
      </c>
      <c r="N29" s="96">
        <f>$B29*VLOOKUP($A29,Transpose_Avg_q4er_dw!$A$1:$M$52,11,FALSE)</f>
        <v>4.0909090909090827E-4</v>
      </c>
      <c r="O29" s="96">
        <f>$B29*VLOOKUP($A29,Transpose_Avg_q4er_dw!$A$1:$M$52,12,FALSE)</f>
        <v>2.6975023126734596E-4</v>
      </c>
      <c r="P29" s="96">
        <f>$B29*VLOOKUP($A29,Transpose_Avg_q4er_dw!$A$1:$M$52,13,FALSE)</f>
        <v>0</v>
      </c>
      <c r="Q29" s="96"/>
      <c r="R29" s="96"/>
      <c r="S29" s="96">
        <f>$B29*VLOOKUP($A29,Transpose_Avg_q4er_dw!$O$1:$AA$52,2,FALSE)</f>
        <v>0</v>
      </c>
      <c r="T29" s="96">
        <f>$B29*VLOOKUP($A29,Transpose_Avg_q4er_dw!$O$1:$AA$52,3,FALSE)</f>
        <v>0.0060000000000000045</v>
      </c>
      <c r="U29" s="96">
        <f>$B29*VLOOKUP($A29,Transpose_Avg_q4er_dw!$O$1:$AA$52,4,FALSE)</f>
        <v>0.007999999999999991</v>
      </c>
      <c r="V29" s="96">
        <f>$B29*VLOOKUP($A29,Transpose_Avg_q4er_dw!$O$1:$AA$52,5,FALSE)</f>
        <v>0</v>
      </c>
      <c r="W29" s="96">
        <f>$B29*VLOOKUP($A29,Transpose_Avg_q4er_dw!$O$1:$AA$52,6,FALSE)</f>
        <v>0</v>
      </c>
      <c r="X29" s="96">
        <f>$B29*VLOOKUP($A29,Transpose_Avg_q4er_dw!$O$1:$AA$52,7,FALSE)</f>
        <v>0.006447761194029847</v>
      </c>
      <c r="Y29" s="96">
        <f>$B29*VLOOKUP($A29,Transpose_Avg_q4er_dw!$O$1:$AA$52,8,FALSE)</f>
        <v>0</v>
      </c>
      <c r="Z29" s="96">
        <f>$B29*VLOOKUP($A29,Transpose_Avg_q4er_dw!$O$1:$AA$52,9,FALSE)</f>
        <v>0</v>
      </c>
      <c r="AA29" s="96">
        <f>$B29*VLOOKUP($A29,Transpose_Avg_q4er_dw!$O$1:$AA$52,10,FALSE)</f>
        <v>0</v>
      </c>
      <c r="AB29" s="96">
        <f>$B29*VLOOKUP($A29,Transpose_Avg_q4er_dw!$O$1:$AA$52,11,FALSE)</f>
        <v>0.0054</v>
      </c>
      <c r="AC29" s="96">
        <f>$B29*VLOOKUP($A29,Transpose_Avg_q4er_dw!$O$1:$AA$52,12,FALSE)</f>
        <v>0</v>
      </c>
      <c r="AD29" s="96">
        <f>$B29*VLOOKUP($A29,Transpose_Avg_q4er_dw!$O$1:$AA$52,13,FALSE)</f>
        <v>0</v>
      </c>
    </row>
    <row r="30" spans="1:30" ht="15">
      <c r="A30" s="165" t="s">
        <v>316</v>
      </c>
      <c r="B30" s="166">
        <v>0.0122</v>
      </c>
      <c r="C30" s="93"/>
      <c r="D30" s="93"/>
      <c r="E30" s="96">
        <f>$B30*VLOOKUP($A30,Transpose_Avg_q4er_dw!$A$1:$M$52,2,FALSE)</f>
        <v>0.004528457615518536</v>
      </c>
      <c r="F30" s="96">
        <f>$B30*VLOOKUP($A30,Transpose_Avg_q4er_dw!$A$1:$M$52,3,FALSE)</f>
        <v>0.002721560704100587</v>
      </c>
      <c r="G30" s="96">
        <f>$B30*VLOOKUP($A30,Transpose_Avg_q4er_dw!$A$1:$M$52,4,FALSE)</f>
        <v>0.0019179592894527514</v>
      </c>
      <c r="H30" s="96">
        <f>$B30*VLOOKUP($A30,Transpose_Avg_q4er_dw!$A$1:$M$52,5,FALSE)</f>
        <v>0.0033586868194451108</v>
      </c>
      <c r="I30" s="96">
        <f>$B30*VLOOKUP($A30,Transpose_Avg_q4er_dw!$A$1:$M$52,6,FALSE)</f>
        <v>0.0012277000674373471</v>
      </c>
      <c r="J30" s="96">
        <f>$B30*VLOOKUP($A30,Transpose_Avg_q4er_dw!$A$1:$M$52,7,FALSE)</f>
        <v>0.003336297972609013</v>
      </c>
      <c r="K30" s="96">
        <f>$B30*VLOOKUP($A30,Transpose_Avg_q4er_dw!$A$1:$M$52,8,FALSE)</f>
        <v>0.0014811379299808128</v>
      </c>
      <c r="L30" s="96">
        <f>$B30*VLOOKUP($A30,Transpose_Avg_q4er_dw!$A$1:$M$52,9,FALSE)</f>
        <v>0.002399859078685088</v>
      </c>
      <c r="M30" s="96">
        <f>$B30*VLOOKUP($A30,Transpose_Avg_q4er_dw!$A$1:$M$52,10,FALSE)</f>
        <v>0.002514853777919279</v>
      </c>
      <c r="N30" s="96">
        <f>$B30*VLOOKUP($A30,Transpose_Avg_q4er_dw!$A$1:$M$52,11,FALSE)</f>
        <v>0.0015365862930933059</v>
      </c>
      <c r="O30" s="96">
        <f>$B30*VLOOKUP($A30,Transpose_Avg_q4er_dw!$A$1:$M$52,12,FALSE)</f>
        <v>0.0030961590255747756</v>
      </c>
      <c r="P30" s="96">
        <f>$B30*VLOOKUP($A30,Transpose_Avg_q4er_dw!$A$1:$M$52,13,FALSE)</f>
        <v>0.005506718793597087</v>
      </c>
      <c r="Q30" s="96"/>
      <c r="R30" s="96"/>
      <c r="S30" s="96">
        <f>$B30*VLOOKUP($A30,Transpose_Avg_q4er_dw!$O$1:$AA$52,2,FALSE)</f>
        <v>0.007930000000000001</v>
      </c>
      <c r="T30" s="96">
        <f>$B30*VLOOKUP($A30,Transpose_Avg_q4er_dw!$O$1:$AA$52,3,FALSE)</f>
        <v>0.0061</v>
      </c>
      <c r="U30" s="96">
        <f>$B30*VLOOKUP($A30,Transpose_Avg_q4er_dw!$O$1:$AA$52,4,FALSE)</f>
        <v>0.004066666666666663</v>
      </c>
      <c r="V30" s="96">
        <f>$B30*VLOOKUP($A30,Transpose_Avg_q4er_dw!$O$1:$AA$52,5,FALSE)</f>
        <v>0.005422222222222217</v>
      </c>
      <c r="W30" s="96">
        <f>$B30*VLOOKUP($A30,Transpose_Avg_q4er_dw!$O$1:$AA$52,6,FALSE)</f>
        <v>0.0017428571428571445</v>
      </c>
      <c r="X30" s="96">
        <f>$B30*VLOOKUP($A30,Transpose_Avg_q4er_dw!$O$1:$AA$52,7,FALSE)</f>
        <v>0.005280597014925369</v>
      </c>
      <c r="Y30" s="96">
        <f>$B30*VLOOKUP($A30,Transpose_Avg_q4er_dw!$O$1:$AA$52,8,FALSE)</f>
        <v>0.0061</v>
      </c>
      <c r="Z30" s="96">
        <f>$B30*VLOOKUP($A30,Transpose_Avg_q4er_dw!$O$1:$AA$52,9,FALSE)</f>
        <v>0.00462758620689655</v>
      </c>
      <c r="AA30" s="96">
        <f>$B30*VLOOKUP($A30,Transpose_Avg_q4er_dw!$O$1:$AA$52,10,FALSE)</f>
        <v>0.00366</v>
      </c>
      <c r="AB30" s="96">
        <f>$B30*VLOOKUP($A30,Transpose_Avg_q4er_dw!$O$1:$AA$52,11,FALSE)</f>
        <v>0.00305</v>
      </c>
      <c r="AC30" s="96">
        <f>$B30*VLOOKUP($A30,Transpose_Avg_q4er_dw!$O$1:$AA$52,12,FALSE)</f>
        <v>0.0031952380952380965</v>
      </c>
      <c r="AD30" s="96">
        <f>$B30*VLOOKUP($A30,Transpose_Avg_q4er_dw!$O$1:$AA$52,13,FALSE)</f>
        <v>0.00732</v>
      </c>
    </row>
    <row r="31" spans="1:30" ht="15">
      <c r="A31" s="165" t="s">
        <v>329</v>
      </c>
      <c r="B31" s="166">
        <v>-0.0319</v>
      </c>
      <c r="C31" s="93"/>
      <c r="D31" s="93"/>
      <c r="E31" s="96">
        <f>$B31*VLOOKUP($A31,Transpose_Avg_q4er_dw!$A$1:$M$52,2,FALSE)</f>
        <v>-0.0022090383410905473</v>
      </c>
      <c r="F31" s="96">
        <f>$B31*VLOOKUP($A31,Transpose_Avg_q4er_dw!$A$1:$M$52,3,FALSE)</f>
        <v>-0.004032403519968822</v>
      </c>
      <c r="G31" s="96">
        <f>$B31*VLOOKUP($A31,Transpose_Avg_q4er_dw!$A$1:$M$52,4,FALSE)</f>
        <v>-0.004234287563773883</v>
      </c>
      <c r="H31" s="96">
        <f>$B31*VLOOKUP($A31,Transpose_Avg_q4er_dw!$A$1:$M$52,5,FALSE)</f>
        <v>-0.0033419941063990246</v>
      </c>
      <c r="I31" s="96">
        <f>$B31*VLOOKUP($A31,Transpose_Avg_q4er_dw!$A$1:$M$52,6,FALSE)</f>
        <v>-0.0015968854833148102</v>
      </c>
      <c r="J31" s="96">
        <f>$B31*VLOOKUP($A31,Transpose_Avg_q4er_dw!$A$1:$M$52,7,FALSE)</f>
        <v>-0.003682767364635044</v>
      </c>
      <c r="K31" s="96">
        <f>$B31*VLOOKUP($A31,Transpose_Avg_q4er_dw!$A$1:$M$52,8,FALSE)</f>
        <v>-0.006751270370890153</v>
      </c>
      <c r="L31" s="96">
        <f>$B31*VLOOKUP($A31,Transpose_Avg_q4er_dw!$A$1:$M$52,9,FALSE)</f>
        <v>-0.004093596091970957</v>
      </c>
      <c r="M31" s="96">
        <f>$B31*VLOOKUP($A31,Transpose_Avg_q4er_dw!$A$1:$M$52,10,FALSE)</f>
        <v>-0.003012009087899799</v>
      </c>
      <c r="N31" s="96">
        <f>$B31*VLOOKUP($A31,Transpose_Avg_q4er_dw!$A$1:$M$52,11,FALSE)</f>
        <v>-0.001792085948160143</v>
      </c>
      <c r="O31" s="96">
        <f>$B31*VLOOKUP($A31,Transpose_Avg_q4er_dw!$A$1:$M$52,12,FALSE)</f>
        <v>-0.002158890511847067</v>
      </c>
      <c r="P31" s="96">
        <f>$B31*VLOOKUP($A31,Transpose_Avg_q4er_dw!$A$1:$M$52,13,FALSE)</f>
        <v>-0.0034251257662008547</v>
      </c>
      <c r="Q31" s="96"/>
      <c r="R31" s="96"/>
      <c r="S31" s="96">
        <f>$B31*VLOOKUP($A31,Transpose_Avg_q4er_dw!$O$1:$AA$52,2,FALSE)</f>
        <v>-0.00319</v>
      </c>
      <c r="T31" s="96">
        <f>$B31*VLOOKUP($A31,Transpose_Avg_q4er_dw!$O$1:$AA$52,3,FALSE)</f>
        <v>-0.007088888888888881</v>
      </c>
      <c r="U31" s="96">
        <f>$B31*VLOOKUP($A31,Transpose_Avg_q4er_dw!$O$1:$AA$52,4,FALSE)</f>
        <v>-0.008270370370370362</v>
      </c>
      <c r="V31" s="96">
        <f>$B31*VLOOKUP($A31,Transpose_Avg_q4er_dw!$O$1:$AA$52,5,FALSE)</f>
        <v>-0.012405555555555559</v>
      </c>
      <c r="W31" s="96">
        <f>$B31*VLOOKUP($A31,Transpose_Avg_q4er_dw!$O$1:$AA$52,6,FALSE)</f>
        <v>-0.0010126984126984113</v>
      </c>
      <c r="X31" s="96">
        <f>$B31*VLOOKUP($A31,Transpose_Avg_q4er_dw!$O$1:$AA$52,7,FALSE)</f>
        <v>-0.003332835820895538</v>
      </c>
      <c r="Y31" s="96">
        <f>$B31*VLOOKUP($A31,Transpose_Avg_q4er_dw!$O$1:$AA$52,8,FALSE)</f>
        <v>-0.0039875</v>
      </c>
      <c r="Z31" s="96">
        <f>$B31*VLOOKUP($A31,Transpose_Avg_q4er_dw!$O$1:$AA$52,9,FALSE)</f>
        <v>-0.004400000000000012</v>
      </c>
      <c r="AA31" s="96">
        <f>$B31*VLOOKUP($A31,Transpose_Avg_q4er_dw!$O$1:$AA$52,10,FALSE)</f>
        <v>-0.00638</v>
      </c>
      <c r="AB31" s="96">
        <f>$B31*VLOOKUP($A31,Transpose_Avg_q4er_dw!$O$1:$AA$52,11,FALSE)</f>
        <v>-0.001595</v>
      </c>
      <c r="AC31" s="96">
        <f>$B31*VLOOKUP($A31,Transpose_Avg_q4er_dw!$O$1:$AA$52,12,FALSE)</f>
        <v>-0.0037976190476190458</v>
      </c>
      <c r="AD31" s="96">
        <f>$B31*VLOOKUP($A31,Transpose_Avg_q4er_dw!$O$1:$AA$52,13,FALSE)</f>
        <v>0</v>
      </c>
    </row>
    <row r="32" spans="1:30" ht="15">
      <c r="A32" s="165" t="s">
        <v>322</v>
      </c>
      <c r="B32" s="166">
        <v>-0.175</v>
      </c>
      <c r="C32" s="93"/>
      <c r="D32" s="93"/>
      <c r="E32" s="96">
        <f>$B32*VLOOKUP($A32,Transpose_Avg_q4er_dw!$A$1:$M$52,2,FALSE)</f>
        <v>-0.13411688178344347</v>
      </c>
      <c r="F32" s="96">
        <f>$B32*VLOOKUP($A32,Transpose_Avg_q4er_dw!$A$1:$M$52,3,FALSE)</f>
        <v>-0.1291150622915209</v>
      </c>
      <c r="G32" s="96">
        <f>$B32*VLOOKUP($A32,Transpose_Avg_q4er_dw!$A$1:$M$52,4,FALSE)</f>
        <v>-0.0961041851648928</v>
      </c>
      <c r="H32" s="96">
        <f>$B32*VLOOKUP($A32,Transpose_Avg_q4er_dw!$A$1:$M$52,5,FALSE)</f>
        <v>-0.1455064462048652</v>
      </c>
      <c r="I32" s="96">
        <f>$B32*VLOOKUP($A32,Transpose_Avg_q4er_dw!$A$1:$M$52,6,FALSE)</f>
        <v>-0.15018609999609037</v>
      </c>
      <c r="J32" s="96">
        <f>$B32*VLOOKUP($A32,Transpose_Avg_q4er_dw!$A$1:$M$52,7,FALSE)</f>
        <v>-0.12513360200119922</v>
      </c>
      <c r="K32" s="96">
        <f>$B32*VLOOKUP($A32,Transpose_Avg_q4er_dw!$A$1:$M$52,8,FALSE)</f>
        <v>-0.09593696043700878</v>
      </c>
      <c r="L32" s="96">
        <f>$B32*VLOOKUP($A32,Transpose_Avg_q4er_dw!$A$1:$M$52,9,FALSE)</f>
        <v>-0.1215691829298905</v>
      </c>
      <c r="M32" s="96">
        <f>$B32*VLOOKUP($A32,Transpose_Avg_q4er_dw!$A$1:$M$52,10,FALSE)</f>
        <v>-0.14528263782017106</v>
      </c>
      <c r="N32" s="96">
        <f>$B32*VLOOKUP($A32,Transpose_Avg_q4er_dw!$A$1:$M$52,11,FALSE)</f>
        <v>-0.1376811900724407</v>
      </c>
      <c r="O32" s="96">
        <f>$B32*VLOOKUP($A32,Transpose_Avg_q4er_dw!$A$1:$M$52,12,FALSE)</f>
        <v>-0.13449802418518006</v>
      </c>
      <c r="P32" s="96">
        <f>$B32*VLOOKUP($A32,Transpose_Avg_q4er_dw!$A$1:$M$52,13,FALSE)</f>
        <v>-0.12564789600394463</v>
      </c>
      <c r="Q32" s="96"/>
      <c r="R32" s="96"/>
      <c r="S32" s="96">
        <f>$B32*VLOOKUP($A32,Transpose_Avg_q4er_dw!$O$1:$AA$52,2,FALSE)</f>
        <v>-0.12249999999999998</v>
      </c>
      <c r="T32" s="96">
        <f>$B32*VLOOKUP($A32,Transpose_Avg_q4er_dw!$O$1:$AA$52,3,FALSE)</f>
        <v>-0.12152777777777769</v>
      </c>
      <c r="U32" s="96">
        <f>$B32*VLOOKUP($A32,Transpose_Avg_q4er_dw!$O$1:$AA$52,4,FALSE)</f>
        <v>-0.10370370370370377</v>
      </c>
      <c r="V32" s="96">
        <f>$B32*VLOOKUP($A32,Transpose_Avg_q4er_dw!$O$1:$AA$52,5,FALSE)</f>
        <v>-0.11666666666666671</v>
      </c>
      <c r="W32" s="96">
        <f>$B32*VLOOKUP($A32,Transpose_Avg_q4er_dw!$O$1:$AA$52,6,FALSE)</f>
        <v>-0.15972222222222227</v>
      </c>
      <c r="X32" s="96">
        <f>$B32*VLOOKUP($A32,Transpose_Avg_q4er_dw!$O$1:$AA$52,7,FALSE)</f>
        <v>-0.14713930348258697</v>
      </c>
      <c r="Y32" s="96">
        <f>$B32*VLOOKUP($A32,Transpose_Avg_q4er_dw!$O$1:$AA$52,8,FALSE)</f>
        <v>-0.175</v>
      </c>
      <c r="Z32" s="96">
        <f>$B32*VLOOKUP($A32,Transpose_Avg_q4er_dw!$O$1:$AA$52,9,FALSE)</f>
        <v>-0.13879310344827583</v>
      </c>
      <c r="AA32" s="96">
        <f>$B32*VLOOKUP($A32,Transpose_Avg_q4er_dw!$O$1:$AA$52,10,FALSE)</f>
        <v>-0.175</v>
      </c>
      <c r="AB32" s="96">
        <f>$B32*VLOOKUP($A32,Transpose_Avg_q4er_dw!$O$1:$AA$52,11,FALSE)</f>
        <v>-0.118125</v>
      </c>
      <c r="AC32" s="96">
        <f>$B32*VLOOKUP($A32,Transpose_Avg_q4er_dw!$O$1:$AA$52,12,FALSE)</f>
        <v>-0.14999999999999997</v>
      </c>
      <c r="AD32" s="96">
        <f>$B32*VLOOKUP($A32,Transpose_Avg_q4er_dw!$O$1:$AA$52,13,FALSE)</f>
        <v>-0.14875</v>
      </c>
    </row>
    <row r="33" spans="1:30" ht="15">
      <c r="A33" s="165" t="s">
        <v>323</v>
      </c>
      <c r="B33" s="166">
        <v>0.356</v>
      </c>
      <c r="C33" s="93"/>
      <c r="D33" s="93"/>
      <c r="E33" s="96">
        <f>$B33*VLOOKUP($A33,Transpose_Avg_q4er_dw!$A$1:$M$52,2,FALSE)</f>
        <v>0.015296306959317272</v>
      </c>
      <c r="F33" s="96">
        <f>$B33*VLOOKUP($A33,Transpose_Avg_q4er_dw!$A$1:$M$52,3,FALSE)</f>
        <v>0.008926346428659483</v>
      </c>
      <c r="G33" s="96">
        <f>$B33*VLOOKUP($A33,Transpose_Avg_q4er_dw!$A$1:$M$52,4,FALSE)</f>
        <v>0.004829058041717594</v>
      </c>
      <c r="H33" s="96">
        <f>$B33*VLOOKUP($A33,Transpose_Avg_q4er_dw!$A$1:$M$52,5,FALSE)</f>
        <v>0.004335645547188931</v>
      </c>
      <c r="I33" s="96">
        <f>$B33*VLOOKUP($A33,Transpose_Avg_q4er_dw!$A$1:$M$52,6,FALSE)</f>
        <v>0.008559921760628546</v>
      </c>
      <c r="J33" s="96">
        <f>$B33*VLOOKUP($A33,Transpose_Avg_q4er_dw!$A$1:$M$52,7,FALSE)</f>
        <v>0.011397897139409715</v>
      </c>
      <c r="K33" s="96">
        <f>$B33*VLOOKUP($A33,Transpose_Avg_q4er_dw!$A$1:$M$52,8,FALSE)</f>
        <v>0.007963303684046704</v>
      </c>
      <c r="L33" s="96">
        <f>$B33*VLOOKUP($A33,Transpose_Avg_q4er_dw!$A$1:$M$52,9,FALSE)</f>
        <v>0.004225252525252536</v>
      </c>
      <c r="M33" s="96">
        <f>$B33*VLOOKUP($A33,Transpose_Avg_q4er_dw!$A$1:$M$52,10,FALSE)</f>
        <v>0.01660253758211481</v>
      </c>
      <c r="N33" s="96">
        <f>$B33*VLOOKUP($A33,Transpose_Avg_q4er_dw!$A$1:$M$52,11,FALSE)</f>
        <v>0.004842244259859264</v>
      </c>
      <c r="O33" s="96">
        <f>$B33*VLOOKUP($A33,Transpose_Avg_q4er_dw!$A$1:$M$52,12,FALSE)</f>
        <v>0.006165644006971576</v>
      </c>
      <c r="P33" s="96">
        <f>$B33*VLOOKUP($A33,Transpose_Avg_q4er_dw!$A$1:$M$52,13,FALSE)</f>
        <v>0.023825288300951885</v>
      </c>
      <c r="Q33" s="96"/>
      <c r="R33" s="96"/>
      <c r="S33" s="96">
        <f>$B33*VLOOKUP($A33,Transpose_Avg_q4er_dw!$O$1:$AA$52,2,FALSE)</f>
        <v>0.053399999999999996</v>
      </c>
      <c r="T33" s="96">
        <f>$B33*VLOOKUP($A33,Transpose_Avg_q4er_dw!$O$1:$AA$52,3,FALSE)</f>
        <v>0.009888888888888897</v>
      </c>
      <c r="U33" s="96">
        <f>$B33*VLOOKUP($A33,Transpose_Avg_q4er_dw!$O$1:$AA$52,4,FALSE)</f>
        <v>0.013185185185185171</v>
      </c>
      <c r="V33" s="96">
        <f>$B33*VLOOKUP($A33,Transpose_Avg_q4er_dw!$O$1:$AA$52,5,FALSE)</f>
        <v>0</v>
      </c>
      <c r="W33" s="96">
        <f>$B33*VLOOKUP($A33,Transpose_Avg_q4er_dw!$O$1:$AA$52,6,FALSE)</f>
        <v>0.008476190476190472</v>
      </c>
      <c r="X33" s="96">
        <f>$B33*VLOOKUP($A33,Transpose_Avg_q4er_dw!$O$1:$AA$52,7,FALSE)</f>
        <v>0.0017711442786069642</v>
      </c>
      <c r="Y33" s="96">
        <f>$B33*VLOOKUP($A33,Transpose_Avg_q4er_dw!$O$1:$AA$52,8,FALSE)</f>
        <v>0</v>
      </c>
      <c r="Z33" s="96">
        <f>$B33*VLOOKUP($A33,Transpose_Avg_q4er_dw!$O$1:$AA$52,9,FALSE)</f>
        <v>0</v>
      </c>
      <c r="AA33" s="96">
        <f>$B33*VLOOKUP($A33,Transpose_Avg_q4er_dw!$O$1:$AA$52,10,FALSE)</f>
        <v>0</v>
      </c>
      <c r="AB33" s="96">
        <f>$B33*VLOOKUP($A33,Transpose_Avg_q4er_dw!$O$1:$AA$52,11,FALSE)</f>
        <v>0</v>
      </c>
      <c r="AC33" s="96">
        <f>$B33*VLOOKUP($A33,Transpose_Avg_q4er_dw!$O$1:$AA$52,12,FALSE)</f>
        <v>0.016952380952380944</v>
      </c>
      <c r="AD33" s="96">
        <f>$B33*VLOOKUP($A33,Transpose_Avg_q4er_dw!$O$1:$AA$52,13,FALSE)</f>
        <v>0.0356</v>
      </c>
    </row>
    <row r="34" spans="1:30" ht="15">
      <c r="A34" s="165" t="s">
        <v>324</v>
      </c>
      <c r="B34" s="166">
        <v>-0.177</v>
      </c>
      <c r="C34" s="93"/>
      <c r="D34" s="93"/>
      <c r="E34" s="96">
        <f>$B34*VLOOKUP($A34,Transpose_Avg_q4er_dw!$A$1:$M$52,2,FALSE)</f>
        <v>-0.024130364520834474</v>
      </c>
      <c r="F34" s="96">
        <f>$B34*VLOOKUP($A34,Transpose_Avg_q4er_dw!$A$1:$M$52,3,FALSE)</f>
        <v>-0.01362269088496917</v>
      </c>
      <c r="G34" s="96">
        <f>$B34*VLOOKUP($A34,Transpose_Avg_q4er_dw!$A$1:$M$52,4,FALSE)</f>
        <v>-0.013120456832268323</v>
      </c>
      <c r="H34" s="96">
        <f>$B34*VLOOKUP($A34,Transpose_Avg_q4er_dw!$A$1:$M$52,5,FALSE)</f>
        <v>-0.012153961958594138</v>
      </c>
      <c r="I34" s="96">
        <f>$B34*VLOOKUP($A34,Transpose_Avg_q4er_dw!$A$1:$M$52,6,FALSE)</f>
        <v>-0.01691762302366062</v>
      </c>
      <c r="J34" s="96">
        <f>$B34*VLOOKUP($A34,Transpose_Avg_q4er_dw!$A$1:$M$52,7,FALSE)</f>
        <v>-0.020072418575004015</v>
      </c>
      <c r="K34" s="96">
        <f>$B34*VLOOKUP($A34,Transpose_Avg_q4er_dw!$A$1:$M$52,8,FALSE)</f>
        <v>-0.008737889194139191</v>
      </c>
      <c r="L34" s="96">
        <f>$B34*VLOOKUP($A34,Transpose_Avg_q4er_dw!$A$1:$M$52,9,FALSE)</f>
        <v>-0.017958864349597255</v>
      </c>
      <c r="M34" s="96">
        <f>$B34*VLOOKUP($A34,Transpose_Avg_q4er_dw!$A$1:$M$52,10,FALSE)</f>
        <v>-0.015315126981685606</v>
      </c>
      <c r="N34" s="96">
        <f>$B34*VLOOKUP($A34,Transpose_Avg_q4er_dw!$A$1:$M$52,11,FALSE)</f>
        <v>-0.015913209440569967</v>
      </c>
      <c r="O34" s="96">
        <f>$B34*VLOOKUP($A34,Transpose_Avg_q4er_dw!$A$1:$M$52,12,FALSE)</f>
        <v>-0.015707770445913382</v>
      </c>
      <c r="P34" s="96">
        <f>$B34*VLOOKUP($A34,Transpose_Avg_q4er_dw!$A$1:$M$52,13,FALSE)</f>
        <v>-0.02270688472703605</v>
      </c>
      <c r="Q34" s="96"/>
      <c r="R34" s="96"/>
      <c r="S34" s="96">
        <f>$B34*VLOOKUP($A34,Transpose_Avg_q4er_dw!$O$1:$AA$52,2,FALSE)</f>
        <v>-0.053099999999999994</v>
      </c>
      <c r="T34" s="96">
        <f>$B34*VLOOKUP($A34,Transpose_Avg_q4er_dw!$O$1:$AA$52,3,FALSE)</f>
        <v>-0.019666666666666645</v>
      </c>
      <c r="U34" s="96">
        <f>$B34*VLOOKUP($A34,Transpose_Avg_q4er_dw!$O$1:$AA$52,4,FALSE)</f>
        <v>-0.019666666666666645</v>
      </c>
      <c r="V34" s="96">
        <f>$B34*VLOOKUP($A34,Transpose_Avg_q4er_dw!$O$1:$AA$52,5,FALSE)</f>
        <v>-0.009833333333333341</v>
      </c>
      <c r="W34" s="96">
        <f>$B34*VLOOKUP($A34,Transpose_Avg_q4er_dw!$O$1:$AA$52,6,FALSE)</f>
        <v>-0.014047619047619054</v>
      </c>
      <c r="X34" s="96">
        <f>$B34*VLOOKUP($A34,Transpose_Avg_q4er_dw!$O$1:$AA$52,7,FALSE)</f>
        <v>-0.014970149253731344</v>
      </c>
      <c r="Y34" s="96">
        <f>$B34*VLOOKUP($A34,Transpose_Avg_q4er_dw!$O$1:$AA$52,8,FALSE)</f>
        <v>-0.022125</v>
      </c>
      <c r="Z34" s="96">
        <f>$B34*VLOOKUP($A34,Transpose_Avg_q4er_dw!$O$1:$AA$52,9,FALSE)</f>
        <v>-0.03662068965517243</v>
      </c>
      <c r="AA34" s="96">
        <f>$B34*VLOOKUP($A34,Transpose_Avg_q4er_dw!$O$1:$AA$52,10,FALSE)</f>
        <v>-0.0177</v>
      </c>
      <c r="AB34" s="96">
        <f>$B34*VLOOKUP($A34,Transpose_Avg_q4er_dw!$O$1:$AA$52,11,FALSE)</f>
        <v>-0.013274999999999999</v>
      </c>
      <c r="AC34" s="96">
        <f>$B34*VLOOKUP($A34,Transpose_Avg_q4er_dw!$O$1:$AA$52,12,FALSE)</f>
        <v>-0.029500000000000057</v>
      </c>
      <c r="AD34" s="96">
        <f>$B34*VLOOKUP($A34,Transpose_Avg_q4er_dw!$O$1:$AA$52,13,FALSE)</f>
        <v>-0.053099999999999994</v>
      </c>
    </row>
    <row r="35" spans="1:30" ht="15">
      <c r="A35" s="165" t="s">
        <v>313</v>
      </c>
      <c r="B35" s="166">
        <v>-0.0867</v>
      </c>
      <c r="C35" s="93"/>
      <c r="D35" s="93"/>
      <c r="E35" s="96">
        <f>$B35*VLOOKUP($A35,Transpose_Avg_q4er_dw!$A$1:$M$52,2,FALSE)</f>
        <v>-0.00770557608764533</v>
      </c>
      <c r="F35" s="96">
        <f>$B35*VLOOKUP($A35,Transpose_Avg_q4er_dw!$A$1:$M$52,3,FALSE)</f>
        <v>-0.004102026089008115</v>
      </c>
      <c r="G35" s="96">
        <f>$B35*VLOOKUP($A35,Transpose_Avg_q4er_dw!$A$1:$M$52,4,FALSE)</f>
        <v>-0.009155839525880534</v>
      </c>
      <c r="H35" s="96">
        <f>$B35*VLOOKUP($A35,Transpose_Avg_q4er_dw!$A$1:$M$52,5,FALSE)</f>
        <v>-0.00807897731480921</v>
      </c>
      <c r="I35" s="96">
        <f>$B35*VLOOKUP($A35,Transpose_Avg_q4er_dw!$A$1:$M$52,6,FALSE)</f>
        <v>-0.005519175978758536</v>
      </c>
      <c r="J35" s="96">
        <f>$B35*VLOOKUP($A35,Transpose_Avg_q4er_dw!$A$1:$M$52,7,FALSE)</f>
        <v>-0.0071288046980227055</v>
      </c>
      <c r="K35" s="96">
        <f>$B35*VLOOKUP($A35,Transpose_Avg_q4er_dw!$A$1:$M$52,8,FALSE)</f>
        <v>-0.009132227443609005</v>
      </c>
      <c r="L35" s="96">
        <f>$B35*VLOOKUP($A35,Transpose_Avg_q4er_dw!$A$1:$M$52,9,FALSE)</f>
        <v>-0.010712832291717888</v>
      </c>
      <c r="M35" s="96">
        <f>$B35*VLOOKUP($A35,Transpose_Avg_q4er_dw!$A$1:$M$52,10,FALSE)</f>
        <v>-0.0047935463178456995</v>
      </c>
      <c r="N35" s="96">
        <f>$B35*VLOOKUP($A35,Transpose_Avg_q4er_dw!$A$1:$M$52,11,FALSE)</f>
        <v>-0.00967280710438437</v>
      </c>
      <c r="O35" s="96">
        <f>$B35*VLOOKUP($A35,Transpose_Avg_q4er_dw!$A$1:$M$52,12,FALSE)</f>
        <v>-0.008181942469138094</v>
      </c>
      <c r="P35" s="96">
        <f>$B35*VLOOKUP($A35,Transpose_Avg_q4er_dw!$A$1:$M$52,13,FALSE)</f>
        <v>-0.004374046090507506</v>
      </c>
      <c r="Q35" s="96"/>
      <c r="R35" s="96"/>
      <c r="S35" s="96">
        <f>$B35*VLOOKUP($A35,Transpose_Avg_q4er_dw!$O$1:$AA$52,2,FALSE)</f>
        <v>-0.00867</v>
      </c>
      <c r="T35" s="96">
        <f>$B35*VLOOKUP($A35,Transpose_Avg_q4er_dw!$O$1:$AA$52,3,FALSE)</f>
        <v>-0.0024083333333333352</v>
      </c>
      <c r="U35" s="96">
        <f>$B35*VLOOKUP($A35,Transpose_Avg_q4er_dw!$O$1:$AA$52,4,FALSE)</f>
        <v>-0.012844444444444431</v>
      </c>
      <c r="V35" s="96">
        <f>$B35*VLOOKUP($A35,Transpose_Avg_q4er_dw!$O$1:$AA$52,5,FALSE)</f>
        <v>-0.0048166666666666705</v>
      </c>
      <c r="W35" s="96">
        <f>$B35*VLOOKUP($A35,Transpose_Avg_q4er_dw!$O$1:$AA$52,6,FALSE)</f>
        <v>-0.004128571428571427</v>
      </c>
      <c r="X35" s="96">
        <f>$B35*VLOOKUP($A35,Transpose_Avg_q4er_dw!$O$1:$AA$52,7,FALSE)</f>
        <v>-0.0030194029850746295</v>
      </c>
      <c r="Y35" s="96">
        <f>$B35*VLOOKUP($A35,Transpose_Avg_q4er_dw!$O$1:$AA$52,8,FALSE)</f>
        <v>0</v>
      </c>
      <c r="Z35" s="96">
        <f>$B35*VLOOKUP($A35,Transpose_Avg_q4er_dw!$O$1:$AA$52,9,FALSE)</f>
        <v>-0.011958620689655206</v>
      </c>
      <c r="AA35" s="96">
        <f>$B35*VLOOKUP($A35,Transpose_Avg_q4er_dw!$O$1:$AA$52,10,FALSE)</f>
        <v>0</v>
      </c>
      <c r="AB35" s="96">
        <f>$B35*VLOOKUP($A35,Transpose_Avg_q4er_dw!$O$1:$AA$52,11,FALSE)</f>
        <v>-0.013005</v>
      </c>
      <c r="AC35" s="96">
        <f>$B35*VLOOKUP($A35,Transpose_Avg_q4er_dw!$O$1:$AA$52,12,FALSE)</f>
        <v>-0.0020642857142857134</v>
      </c>
      <c r="AD35" s="96">
        <f>$B35*VLOOKUP($A35,Transpose_Avg_q4er_dw!$O$1:$AA$52,13,FALSE)</f>
        <v>-0.004335</v>
      </c>
    </row>
    <row r="36" spans="1:30" ht="15">
      <c r="A36" s="165" t="s">
        <v>312</v>
      </c>
      <c r="B36" s="166">
        <v>-0.0535</v>
      </c>
      <c r="C36" s="93"/>
      <c r="D36" s="93"/>
      <c r="E36" s="96">
        <f>$B36*VLOOKUP($A36,Transpose_Avg_q4er_dw!$A$1:$M$52,2,FALSE)</f>
        <v>-0.0021311794987203497</v>
      </c>
      <c r="F36" s="96">
        <f>$B36*VLOOKUP($A36,Transpose_Avg_q4er_dw!$A$1:$M$52,3,FALSE)</f>
        <v>-0.0014817376810048605</v>
      </c>
      <c r="G36" s="96">
        <f>$B36*VLOOKUP($A36,Transpose_Avg_q4er_dw!$A$1:$M$52,4,FALSE)</f>
        <v>-0.00251885391395633</v>
      </c>
      <c r="H36" s="96">
        <f>$B36*VLOOKUP($A36,Transpose_Avg_q4er_dw!$A$1:$M$52,5,FALSE)</f>
        <v>-0.00256191511837601</v>
      </c>
      <c r="I36" s="96">
        <f>$B36*VLOOKUP($A36,Transpose_Avg_q4er_dw!$A$1:$M$52,6,FALSE)</f>
        <v>-0.0018966140563626557</v>
      </c>
      <c r="J36" s="96">
        <f>$B36*VLOOKUP($A36,Transpose_Avg_q4er_dw!$A$1:$M$52,7,FALSE)</f>
        <v>-0.006680977080169528</v>
      </c>
      <c r="K36" s="96">
        <f>$B36*VLOOKUP($A36,Transpose_Avg_q4er_dw!$A$1:$M$52,8,FALSE)</f>
        <v>-9.78564620292564E-4</v>
      </c>
      <c r="L36" s="96">
        <f>$B36*VLOOKUP($A36,Transpose_Avg_q4er_dw!$A$1:$M$52,9,FALSE)</f>
        <v>-0.0023513076059245397</v>
      </c>
      <c r="M36" s="96">
        <f>$B36*VLOOKUP($A36,Transpose_Avg_q4er_dw!$A$1:$M$52,10,FALSE)</f>
        <v>-0.0020456215891380743</v>
      </c>
      <c r="N36" s="96">
        <f>$B36*VLOOKUP($A36,Transpose_Avg_q4er_dw!$A$1:$M$52,11,FALSE)</f>
        <v>-0.0037532669609138423</v>
      </c>
      <c r="O36" s="96">
        <f>$B36*VLOOKUP($A36,Transpose_Avg_q4er_dw!$A$1:$M$52,12,FALSE)</f>
        <v>-0.002629844404669312</v>
      </c>
      <c r="P36" s="96">
        <f>$B36*VLOOKUP($A36,Transpose_Avg_q4er_dw!$A$1:$M$52,13,FALSE)</f>
        <v>-0.0014185498252283274</v>
      </c>
      <c r="Q36" s="96"/>
      <c r="R36" s="96"/>
      <c r="S36" s="96">
        <f>$B36*VLOOKUP($A36,Transpose_Avg_q4er_dw!$O$1:$AA$52,2,FALSE)</f>
        <v>-0.0026750000000000003</v>
      </c>
      <c r="T36" s="96">
        <f>$B36*VLOOKUP($A36,Transpose_Avg_q4er_dw!$O$1:$AA$52,3,FALSE)</f>
        <v>0</v>
      </c>
      <c r="U36" s="96">
        <f>$B36*VLOOKUP($A36,Transpose_Avg_q4er_dw!$O$1:$AA$52,4,FALSE)</f>
        <v>-0.0019814814814814795</v>
      </c>
      <c r="V36" s="96">
        <f>$B36*VLOOKUP($A36,Transpose_Avg_q4er_dw!$O$1:$AA$52,5,FALSE)</f>
        <v>0</v>
      </c>
      <c r="W36" s="96">
        <f>$B36*VLOOKUP($A36,Transpose_Avg_q4er_dw!$O$1:$AA$52,6,FALSE)</f>
        <v>-4.2460317460317476E-4</v>
      </c>
      <c r="X36" s="96">
        <f>$B36*VLOOKUP($A36,Transpose_Avg_q4er_dw!$O$1:$AA$52,7,FALSE)</f>
        <v>-0.011445273631840771</v>
      </c>
      <c r="Y36" s="96">
        <f>$B36*VLOOKUP($A36,Transpose_Avg_q4er_dw!$O$1:$AA$52,8,FALSE)</f>
        <v>0</v>
      </c>
      <c r="Z36" s="96">
        <f>$B36*VLOOKUP($A36,Transpose_Avg_q4er_dw!$O$1:$AA$52,9,FALSE)</f>
        <v>-0.003689655172413792</v>
      </c>
      <c r="AA36" s="96">
        <f>$B36*VLOOKUP($A36,Transpose_Avg_q4er_dw!$O$1:$AA$52,10,FALSE)</f>
        <v>-0.005350000000000001</v>
      </c>
      <c r="AB36" s="96">
        <f>$B36*VLOOKUP($A36,Transpose_Avg_q4er_dw!$O$1:$AA$52,11,FALSE)</f>
        <v>-0.005350000000000001</v>
      </c>
      <c r="AC36" s="96">
        <f>$B36*VLOOKUP($A36,Transpose_Avg_q4er_dw!$O$1:$AA$52,12,FALSE)</f>
        <v>0</v>
      </c>
      <c r="AD36" s="96">
        <f>$B36*VLOOKUP($A36,Transpose_Avg_q4er_dw!$O$1:$AA$52,13,FALSE)</f>
        <v>0</v>
      </c>
    </row>
    <row r="37" spans="1:30" ht="15">
      <c r="A37" s="165" t="s">
        <v>314</v>
      </c>
      <c r="B37" s="166">
        <v>0.15</v>
      </c>
      <c r="C37" s="93"/>
      <c r="D37" s="93"/>
      <c r="E37" s="96">
        <f>$B37*VLOOKUP($A37,Transpose_Avg_q4er_dw!$A$1:$M$52,2,FALSE)</f>
        <v>3.768303186907845E-4</v>
      </c>
      <c r="F37" s="96">
        <f>$B37*VLOOKUP($A37,Transpose_Avg_q4er_dw!$A$1:$M$52,3,FALSE)</f>
        <v>0.00244230569421297</v>
      </c>
      <c r="G37" s="96">
        <f>$B37*VLOOKUP($A37,Transpose_Avg_q4er_dw!$A$1:$M$52,4,FALSE)</f>
        <v>0.0012451206462503895</v>
      </c>
      <c r="H37" s="96">
        <f>$B37*VLOOKUP($A37,Transpose_Avg_q4er_dw!$A$1:$M$52,5,FALSE)</f>
        <v>4.350794897026995E-4</v>
      </c>
      <c r="I37" s="96">
        <f>$B37*VLOOKUP($A37,Transpose_Avg_q4er_dw!$A$1:$M$52,6,FALSE)</f>
        <v>0.001091656950550128</v>
      </c>
      <c r="J37" s="96">
        <f>$B37*VLOOKUP($A37,Transpose_Avg_q4er_dw!$A$1:$M$52,7,FALSE)</f>
        <v>3.56036817697428E-4</v>
      </c>
      <c r="K37" s="96">
        <f>$B37*VLOOKUP($A37,Transpose_Avg_q4er_dw!$A$1:$M$52,8,FALSE)</f>
        <v>0</v>
      </c>
      <c r="L37" s="96">
        <f>$B37*VLOOKUP($A37,Transpose_Avg_q4er_dw!$A$1:$M$52,9,FALSE)</f>
        <v>0.0014241452991453</v>
      </c>
      <c r="M37" s="96">
        <f>$B37*VLOOKUP($A37,Transpose_Avg_q4er_dw!$A$1:$M$52,10,FALSE)</f>
        <v>0</v>
      </c>
      <c r="N37" s="96">
        <f>$B37*VLOOKUP($A37,Transpose_Avg_q4er_dw!$A$1:$M$52,11,FALSE)</f>
        <v>0.0011591454931272433</v>
      </c>
      <c r="O37" s="96">
        <f>$B37*VLOOKUP($A37,Transpose_Avg_q4er_dw!$A$1:$M$52,12,FALSE)</f>
        <v>7.561173034970416E-4</v>
      </c>
      <c r="P37" s="96">
        <f>$B37*VLOOKUP($A37,Transpose_Avg_q4er_dw!$A$1:$M$52,13,FALSE)</f>
        <v>0.0017039463914463899</v>
      </c>
      <c r="Q37" s="96"/>
      <c r="R37" s="96"/>
      <c r="S37" s="96">
        <f>$B37*VLOOKUP($A37,Transpose_Avg_q4er_dw!$O$1:$AA$52,2,FALSE)</f>
        <v>0</v>
      </c>
      <c r="T37" s="96">
        <f>$B37*VLOOKUP($A37,Transpose_Avg_q4er_dw!$O$1:$AA$52,3,FALSE)</f>
        <v>0</v>
      </c>
      <c r="U37" s="96">
        <f>$B37*VLOOKUP($A37,Transpose_Avg_q4er_dw!$O$1:$AA$52,4,FALSE)</f>
        <v>0.00555555555555555</v>
      </c>
      <c r="V37" s="96">
        <f>$B37*VLOOKUP($A37,Transpose_Avg_q4er_dw!$O$1:$AA$52,5,FALSE)</f>
        <v>0</v>
      </c>
      <c r="W37" s="96">
        <f>$B37*VLOOKUP($A37,Transpose_Avg_q4er_dw!$O$1:$AA$52,6,FALSE)</f>
        <v>0.002380952380952385</v>
      </c>
      <c r="X37" s="96">
        <f>$B37*VLOOKUP($A37,Transpose_Avg_q4er_dw!$O$1:$AA$52,7,FALSE)</f>
        <v>0</v>
      </c>
      <c r="Y37" s="96">
        <f>$B37*VLOOKUP($A37,Transpose_Avg_q4er_dw!$O$1:$AA$52,8,FALSE)</f>
        <v>0.01875</v>
      </c>
      <c r="Z37" s="96">
        <f>$B37*VLOOKUP($A37,Transpose_Avg_q4er_dw!$O$1:$AA$52,9,FALSE)</f>
        <v>0</v>
      </c>
      <c r="AA37" s="96">
        <f>$B37*VLOOKUP($A37,Transpose_Avg_q4er_dw!$O$1:$AA$52,10,FALSE)</f>
        <v>0</v>
      </c>
      <c r="AB37" s="96">
        <f>$B37*VLOOKUP($A37,Transpose_Avg_q4er_dw!$O$1:$AA$52,11,FALSE)</f>
        <v>0</v>
      </c>
      <c r="AC37" s="96">
        <f>$B37*VLOOKUP($A37,Transpose_Avg_q4er_dw!$O$1:$AA$52,12,FALSE)</f>
        <v>0</v>
      </c>
      <c r="AD37" s="96">
        <f>$B37*VLOOKUP($A37,Transpose_Avg_q4er_dw!$O$1:$AA$52,13,FALSE)</f>
        <v>0</v>
      </c>
    </row>
    <row r="38" spans="1:30" ht="15">
      <c r="A38" s="165" t="s">
        <v>315</v>
      </c>
      <c r="B38" s="166">
        <v>-0.12</v>
      </c>
      <c r="C38" s="93"/>
      <c r="D38" s="93"/>
      <c r="E38" s="96">
        <f>$B38*VLOOKUP($A38,Transpose_Avg_q4er_dw!$A$1:$M$52,2,FALSE)</f>
        <v>-0.01008116119322208</v>
      </c>
      <c r="F38" s="96">
        <f>$B38*VLOOKUP($A38,Transpose_Avg_q4er_dw!$A$1:$M$52,3,FALSE)</f>
        <v>-0.010550676175502052</v>
      </c>
      <c r="G38" s="96">
        <f>$B38*VLOOKUP($A38,Transpose_Avg_q4er_dw!$A$1:$M$52,4,FALSE)</f>
        <v>-0.00786201719190012</v>
      </c>
      <c r="H38" s="96">
        <f>$B38*VLOOKUP($A38,Transpose_Avg_q4er_dw!$A$1:$M$52,5,FALSE)</f>
        <v>-0.010184690122097963</v>
      </c>
      <c r="I38" s="96">
        <f>$B38*VLOOKUP($A38,Transpose_Avg_q4er_dw!$A$1:$M$52,6,FALSE)</f>
        <v>-0.008218590004265029</v>
      </c>
      <c r="J38" s="96">
        <f>$B38*VLOOKUP($A38,Transpose_Avg_q4er_dw!$A$1:$M$52,7,FALSE)</f>
        <v>-0.01575926644947384</v>
      </c>
      <c r="K38" s="96">
        <f>$B38*VLOOKUP($A38,Transpose_Avg_q4er_dw!$A$1:$M$52,8,FALSE)</f>
        <v>-0.007751373626373624</v>
      </c>
      <c r="L38" s="96">
        <f>$B38*VLOOKUP($A38,Transpose_Avg_q4er_dw!$A$1:$M$52,9,FALSE)</f>
        <v>-0.010047203382245327</v>
      </c>
      <c r="M38" s="96">
        <f>$B38*VLOOKUP($A38,Transpose_Avg_q4er_dw!$A$1:$M$52,10,FALSE)</f>
        <v>-0.01299196166320776</v>
      </c>
      <c r="N38" s="96">
        <f>$B38*VLOOKUP($A38,Transpose_Avg_q4er_dw!$A$1:$M$52,11,FALSE)</f>
        <v>-0.007908654777983123</v>
      </c>
      <c r="O38" s="96">
        <f>$B38*VLOOKUP($A38,Transpose_Avg_q4er_dw!$A$1:$M$52,12,FALSE)</f>
        <v>-0.010409458115259708</v>
      </c>
      <c r="P38" s="96">
        <f>$B38*VLOOKUP($A38,Transpose_Avg_q4er_dw!$A$1:$M$52,13,FALSE)</f>
        <v>-0.0181507012689066</v>
      </c>
      <c r="Q38" s="96"/>
      <c r="R38" s="96"/>
      <c r="S38" s="96">
        <f>$B38*VLOOKUP($A38,Transpose_Avg_q4er_dw!$O$1:$AA$52,2,FALSE)</f>
        <v>-0.024</v>
      </c>
      <c r="T38" s="96">
        <f>$B38*VLOOKUP($A38,Transpose_Avg_q4er_dw!$O$1:$AA$52,3,FALSE)</f>
        <v>-0.02000000000000004</v>
      </c>
      <c r="U38" s="96">
        <f>$B38*VLOOKUP($A38,Transpose_Avg_q4er_dw!$O$1:$AA$52,4,FALSE)</f>
        <v>-0.00888888888888889</v>
      </c>
      <c r="V38" s="96">
        <f>$B38*VLOOKUP($A38,Transpose_Avg_q4er_dw!$O$1:$AA$52,5,FALSE)</f>
        <v>-0.026666666666666637</v>
      </c>
      <c r="W38" s="96">
        <f>$B38*VLOOKUP($A38,Transpose_Avg_q4er_dw!$O$1:$AA$52,6,FALSE)</f>
        <v>-0.011428571428571423</v>
      </c>
      <c r="X38" s="96">
        <f>$B38*VLOOKUP($A38,Transpose_Avg_q4er_dw!$O$1:$AA$52,7,FALSE)</f>
        <v>-0.017313432835820878</v>
      </c>
      <c r="Y38" s="96">
        <f>$B38*VLOOKUP($A38,Transpose_Avg_q4er_dw!$O$1:$AA$52,8,FALSE)</f>
        <v>-0.03</v>
      </c>
      <c r="Z38" s="96">
        <f>$B38*VLOOKUP($A38,Transpose_Avg_q4er_dw!$O$1:$AA$52,9,FALSE)</f>
        <v>-0.01655172413793108</v>
      </c>
      <c r="AA38" s="96">
        <f>$B38*VLOOKUP($A38,Transpose_Avg_q4er_dw!$O$1:$AA$52,10,FALSE)</f>
        <v>-0.012</v>
      </c>
      <c r="AB38" s="96">
        <f>$B38*VLOOKUP($A38,Transpose_Avg_q4er_dw!$O$1:$AA$52,11,FALSE)</f>
        <v>-0.009</v>
      </c>
      <c r="AC38" s="96">
        <f>$B38*VLOOKUP($A38,Transpose_Avg_q4er_dw!$O$1:$AA$52,12,FALSE)</f>
        <v>-0.002857142857142856</v>
      </c>
      <c r="AD38" s="96">
        <f>$B38*VLOOKUP($A38,Transpose_Avg_q4er_dw!$O$1:$AA$52,13,FALSE)</f>
        <v>-0.018</v>
      </c>
    </row>
    <row r="39" spans="1:30" ht="15">
      <c r="A39" s="165" t="s">
        <v>320</v>
      </c>
      <c r="B39" s="166">
        <v>0.0928</v>
      </c>
      <c r="C39" s="93"/>
      <c r="D39" s="93"/>
      <c r="E39" s="96">
        <f>$B39*VLOOKUP($A39,Transpose_Avg_q4er_dw!$A$1:$M$52,2,FALSE)</f>
        <v>0.002019395653528352</v>
      </c>
      <c r="F39" s="96">
        <f>$B39*VLOOKUP($A39,Transpose_Avg_q4er_dw!$A$1:$M$52,3,FALSE)</f>
        <v>0.0010453061912945355</v>
      </c>
      <c r="G39" s="96">
        <f>$B39*VLOOKUP($A39,Transpose_Avg_q4er_dw!$A$1:$M$52,4,FALSE)</f>
        <v>7.852545139773594E-4</v>
      </c>
      <c r="H39" s="96">
        <f>$B39*VLOOKUP($A39,Transpose_Avg_q4er_dw!$A$1:$M$52,5,FALSE)</f>
        <v>4.4913406958881123E-4</v>
      </c>
      <c r="I39" s="96">
        <f>$B39*VLOOKUP($A39,Transpose_Avg_q4er_dw!$A$1:$M$52,6,FALSE)</f>
        <v>3.253408036831163E-4</v>
      </c>
      <c r="J39" s="96">
        <f>$B39*VLOOKUP($A39,Transpose_Avg_q4er_dw!$A$1:$M$52,7,FALSE)</f>
        <v>7.927289073528633E-4</v>
      </c>
      <c r="K39" s="96">
        <f>$B39*VLOOKUP($A39,Transpose_Avg_q4er_dw!$A$1:$M$52,8,FALSE)</f>
        <v>0.0012152380952380956</v>
      </c>
      <c r="L39" s="96">
        <f>$B39*VLOOKUP($A39,Transpose_Avg_q4er_dw!$A$1:$M$52,9,FALSE)</f>
        <v>9.569023569023557E-4</v>
      </c>
      <c r="M39" s="96">
        <f>$B39*VLOOKUP($A39,Transpose_Avg_q4er_dw!$A$1:$M$52,10,FALSE)</f>
        <v>8.699999999999999E-4</v>
      </c>
      <c r="N39" s="96">
        <f>$B39*VLOOKUP($A39,Transpose_Avg_q4er_dw!$A$1:$M$52,11,FALSE)</f>
        <v>0.001196795359652786</v>
      </c>
      <c r="O39" s="96">
        <f>$B39*VLOOKUP($A39,Transpose_Avg_q4er_dw!$A$1:$M$52,12,FALSE)</f>
        <v>0.0016756302435775804</v>
      </c>
      <c r="P39" s="96">
        <f>$B39*VLOOKUP($A39,Transpose_Avg_q4er_dw!$A$1:$M$52,13,FALSE)</f>
        <v>0.0035881011471395096</v>
      </c>
      <c r="Q39" s="96"/>
      <c r="R39" s="96"/>
      <c r="S39" s="96">
        <f>$B39*VLOOKUP($A39,Transpose_Avg_q4er_dw!$O$1:$AA$52,2,FALSE)</f>
        <v>0.00928</v>
      </c>
      <c r="T39" s="96">
        <f>$B39*VLOOKUP($A39,Transpose_Avg_q4er_dw!$O$1:$AA$52,3,FALSE)</f>
        <v>0.0025777777777777795</v>
      </c>
      <c r="U39" s="96">
        <f>$B39*VLOOKUP($A39,Transpose_Avg_q4er_dw!$O$1:$AA$52,4,FALSE)</f>
        <v>0</v>
      </c>
      <c r="V39" s="96">
        <f>$B39*VLOOKUP($A39,Transpose_Avg_q4er_dw!$O$1:$AA$52,5,FALSE)</f>
        <v>0</v>
      </c>
      <c r="W39" s="96">
        <f>$B39*VLOOKUP($A39,Transpose_Avg_q4er_dw!$O$1:$AA$52,6,FALSE)</f>
        <v>7.365079365079367E-4</v>
      </c>
      <c r="X39" s="96">
        <f>$B39*VLOOKUP($A39,Transpose_Avg_q4er_dw!$O$1:$AA$52,7,FALSE)</f>
        <v>4.616915422885569E-4</v>
      </c>
      <c r="Y39" s="96">
        <f>$B39*VLOOKUP($A39,Transpose_Avg_q4er_dw!$O$1:$AA$52,8,FALSE)</f>
        <v>0.0116</v>
      </c>
      <c r="Z39" s="96">
        <f>$B39*VLOOKUP($A39,Transpose_Avg_q4er_dw!$O$1:$AA$52,9,FALSE)</f>
        <v>0.003200000000000004</v>
      </c>
      <c r="AA39" s="96">
        <f>$B39*VLOOKUP($A39,Transpose_Avg_q4er_dw!$O$1:$AA$52,10,FALSE)</f>
        <v>0</v>
      </c>
      <c r="AB39" s="96">
        <f>$B39*VLOOKUP($A39,Transpose_Avg_q4er_dw!$O$1:$AA$52,11,FALSE)</f>
        <v>0</v>
      </c>
      <c r="AC39" s="96">
        <f>$B39*VLOOKUP($A39,Transpose_Avg_q4er_dw!$O$1:$AA$52,12,FALSE)</f>
        <v>0</v>
      </c>
      <c r="AD39" s="96">
        <f>$B39*VLOOKUP($A39,Transpose_Avg_q4er_dw!$O$1:$AA$52,13,FALSE)</f>
        <v>0</v>
      </c>
    </row>
    <row r="40" spans="1:30" ht="15">
      <c r="A40" s="165" t="s">
        <v>321</v>
      </c>
      <c r="B40" s="166">
        <v>0.034</v>
      </c>
      <c r="C40" s="93"/>
      <c r="D40" s="93"/>
      <c r="E40" s="96">
        <f>$B40*VLOOKUP($A40,Transpose_Avg_q4er_dw!$A$1:$M$52,2,FALSE)</f>
        <v>9.853388034769702E-4</v>
      </c>
      <c r="F40" s="96">
        <f>$B40*VLOOKUP($A40,Transpose_Avg_q4er_dw!$A$1:$M$52,3,FALSE)</f>
        <v>7.909581400764608E-4</v>
      </c>
      <c r="G40" s="96">
        <f>$B40*VLOOKUP($A40,Transpose_Avg_q4er_dw!$A$1:$M$52,4,FALSE)</f>
        <v>9.068876239515974E-4</v>
      </c>
      <c r="H40" s="96">
        <f>$B40*VLOOKUP($A40,Transpose_Avg_q4er_dw!$A$1:$M$52,5,FALSE)</f>
        <v>0.0015096203937316954</v>
      </c>
      <c r="I40" s="96">
        <f>$B40*VLOOKUP($A40,Transpose_Avg_q4er_dw!$A$1:$M$52,6,FALSE)</f>
        <v>5.862699592311084E-4</v>
      </c>
      <c r="J40" s="96">
        <f>$B40*VLOOKUP($A40,Transpose_Avg_q4er_dw!$A$1:$M$52,7,FALSE)</f>
        <v>0.0031967385418208913</v>
      </c>
      <c r="K40" s="96">
        <f>$B40*VLOOKUP($A40,Transpose_Avg_q4er_dw!$A$1:$M$52,8,FALSE)</f>
        <v>5.957264957264951E-4</v>
      </c>
      <c r="L40" s="96">
        <f>$B40*VLOOKUP($A40,Transpose_Avg_q4er_dw!$A$1:$M$52,9,FALSE)</f>
        <v>0.0015186825601299291</v>
      </c>
      <c r="M40" s="96">
        <f>$B40*VLOOKUP($A40,Transpose_Avg_q4er_dw!$A$1:$M$52,10,FALSE)</f>
        <v>0.0024363263279929943</v>
      </c>
      <c r="N40" s="96">
        <f>$B40*VLOOKUP($A40,Transpose_Avg_q4er_dw!$A$1:$M$52,11,FALSE)</f>
        <v>0.0013232097958789776</v>
      </c>
      <c r="O40" s="96">
        <f>$B40*VLOOKUP($A40,Transpose_Avg_q4er_dw!$A$1:$M$52,12,FALSE)</f>
        <v>0.002295318675724481</v>
      </c>
      <c r="P40" s="96">
        <f>$B40*VLOOKUP($A40,Transpose_Avg_q4er_dw!$A$1:$M$52,13,FALSE)</f>
        <v>0.0024917437244651283</v>
      </c>
      <c r="Q40" s="96"/>
      <c r="R40" s="96"/>
      <c r="S40" s="96">
        <f>$B40*VLOOKUP($A40,Transpose_Avg_q4er_dw!$O$1:$AA$52,2,FALSE)</f>
        <v>0.0017000000000000001</v>
      </c>
      <c r="T40" s="96">
        <f>$B40*VLOOKUP($A40,Transpose_Avg_q4er_dw!$O$1:$AA$52,3,FALSE)</f>
        <v>0.0028333333333333322</v>
      </c>
      <c r="U40" s="96">
        <f>$B40*VLOOKUP($A40,Transpose_Avg_q4er_dw!$O$1:$AA$52,4,FALSE)</f>
        <v>0</v>
      </c>
      <c r="V40" s="96">
        <f>$B40*VLOOKUP($A40,Transpose_Avg_q4er_dw!$O$1:$AA$52,5,FALSE)</f>
        <v>0</v>
      </c>
      <c r="W40" s="96">
        <f>$B40*VLOOKUP($A40,Transpose_Avg_q4er_dw!$O$1:$AA$52,6,FALSE)</f>
        <v>0.0021587301587301594</v>
      </c>
      <c r="X40" s="96">
        <f>$B40*VLOOKUP($A40,Transpose_Avg_q4er_dw!$O$1:$AA$52,7,FALSE)</f>
        <v>0.0038905472636815786</v>
      </c>
      <c r="Y40" s="96">
        <f>$B40*VLOOKUP($A40,Transpose_Avg_q4er_dw!$O$1:$AA$52,8,FALSE)</f>
        <v>0.00425</v>
      </c>
      <c r="Z40" s="96">
        <f>$B40*VLOOKUP($A40,Transpose_Avg_q4er_dw!$O$1:$AA$52,9,FALSE)</f>
        <v>0.0035172413793103465</v>
      </c>
      <c r="AA40" s="96">
        <f>$B40*VLOOKUP($A40,Transpose_Avg_q4er_dw!$O$1:$AA$52,10,FALSE)</f>
        <v>0</v>
      </c>
      <c r="AB40" s="96">
        <f>$B40*VLOOKUP($A40,Transpose_Avg_q4er_dw!$O$1:$AA$52,11,FALSE)</f>
        <v>0</v>
      </c>
      <c r="AC40" s="96">
        <f>$B40*VLOOKUP($A40,Transpose_Avg_q4er_dw!$O$1:$AA$52,12,FALSE)</f>
        <v>0.0016190476190476187</v>
      </c>
      <c r="AD40" s="96">
        <f>$B40*VLOOKUP($A40,Transpose_Avg_q4er_dw!$O$1:$AA$52,13,FALSE)</f>
        <v>0.0034000000000000002</v>
      </c>
    </row>
    <row r="41" spans="1:30" ht="15">
      <c r="A41" s="165" t="s">
        <v>332</v>
      </c>
      <c r="B41" s="166">
        <v>-0.613</v>
      </c>
      <c r="C41" s="93"/>
      <c r="D41" s="93"/>
      <c r="E41" s="96">
        <f>$B41*VLOOKUP($A41,Transpose_Avg_q4er_dw!$A$1:$M$52,2,FALSE)</f>
        <v>-0.013595857079000535</v>
      </c>
      <c r="F41" s="96">
        <f>$B41*VLOOKUP($A41,Transpose_Avg_q4er_dw!$A$1:$M$52,3,FALSE)</f>
        <v>-0.0022751785417580695</v>
      </c>
      <c r="G41" s="96">
        <f>$B41*VLOOKUP($A41,Transpose_Avg_q4er_dw!$A$1:$M$52,4,FALSE)</f>
        <v>-0.001450303480738266</v>
      </c>
      <c r="H41" s="96">
        <f>$B41*VLOOKUP($A41,Transpose_Avg_q4er_dw!$A$1:$M$52,5,FALSE)</f>
        <v>-0.0014552937318954942</v>
      </c>
      <c r="I41" s="96">
        <f>$B41*VLOOKUP($A41,Transpose_Avg_q4er_dw!$A$1:$M$52,6,FALSE)</f>
        <v>-9.013510848844856E-4</v>
      </c>
      <c r="J41" s="96">
        <f>$B41*VLOOKUP($A41,Transpose_Avg_q4er_dw!$A$1:$M$52,7,FALSE)</f>
        <v>-0.00749610118040529</v>
      </c>
      <c r="K41" s="96">
        <f>$B41*VLOOKUP($A41,Transpose_Avg_q4er_dw!$A$1:$M$52,8,FALSE)</f>
        <v>-0.005746874999999999</v>
      </c>
      <c r="L41" s="96">
        <f>$B41*VLOOKUP($A41,Transpose_Avg_q4er_dw!$A$1:$M$52,9,FALSE)</f>
        <v>-0.00956199540901156</v>
      </c>
      <c r="M41" s="96">
        <f>$B41*VLOOKUP($A41,Transpose_Avg_q4er_dw!$A$1:$M$52,10,FALSE)</f>
        <v>-0.014403620922474939</v>
      </c>
      <c r="N41" s="96">
        <f>$B41*VLOOKUP($A41,Transpose_Avg_q4er_dw!$A$1:$M$52,11,FALSE)</f>
        <v>-0.0035022457902914284</v>
      </c>
      <c r="O41" s="96">
        <f>$B41*VLOOKUP($A41,Transpose_Avg_q4er_dw!$A$1:$M$52,12,FALSE)</f>
        <v>-0.0043546286323440046</v>
      </c>
      <c r="P41" s="96">
        <f>$B41*VLOOKUP($A41,Transpose_Avg_q4er_dw!$A$1:$M$52,13,FALSE)</f>
        <v>-0.0037122725777617056</v>
      </c>
      <c r="Q41" s="96"/>
      <c r="R41" s="96"/>
      <c r="S41" s="96">
        <f>$B41*VLOOKUP($A41,Transpose_Avg_q4er_dw!$O$1:$AA$52,2,FALSE)</f>
        <v>0</v>
      </c>
      <c r="T41" s="96">
        <f>$B41*VLOOKUP($A41,Transpose_Avg_q4er_dw!$O$1:$AA$52,3,FALSE)</f>
        <v>-0.03405555555555558</v>
      </c>
      <c r="U41" s="96">
        <f>$B41*VLOOKUP($A41,Transpose_Avg_q4er_dw!$O$1:$AA$52,4,FALSE)</f>
        <v>0</v>
      </c>
      <c r="V41" s="96">
        <f>$B41*VLOOKUP($A41,Transpose_Avg_q4er_dw!$O$1:$AA$52,5,FALSE)</f>
        <v>0</v>
      </c>
      <c r="W41" s="96">
        <f>$B41*VLOOKUP($A41,Transpose_Avg_q4er_dw!$O$1:$AA$52,6,FALSE)</f>
        <v>-0.0048650793650793665</v>
      </c>
      <c r="X41" s="96">
        <f>$B41*VLOOKUP($A41,Transpose_Avg_q4er_dw!$O$1:$AA$52,7,FALSE)</f>
        <v>-0.006099502487562192</v>
      </c>
      <c r="Y41" s="96">
        <f>$B41*VLOOKUP($A41,Transpose_Avg_q4er_dw!$O$1:$AA$52,8,FALSE)</f>
        <v>0</v>
      </c>
      <c r="Z41" s="96">
        <f>$B41*VLOOKUP($A41,Transpose_Avg_q4er_dw!$O$1:$AA$52,9,FALSE)</f>
        <v>0</v>
      </c>
      <c r="AA41" s="96">
        <f>$B41*VLOOKUP($A41,Transpose_Avg_q4er_dw!$O$1:$AA$52,10,FALSE)</f>
        <v>0</v>
      </c>
      <c r="AB41" s="96">
        <f>$B41*VLOOKUP($A41,Transpose_Avg_q4er_dw!$O$1:$AA$52,11,FALSE)</f>
        <v>0</v>
      </c>
      <c r="AC41" s="96">
        <f>$B41*VLOOKUP($A41,Transpose_Avg_q4er_dw!$O$1:$AA$52,12,FALSE)</f>
        <v>-0.01459523809523809</v>
      </c>
      <c r="AD41" s="96">
        <f>$B41*VLOOKUP($A41,Transpose_Avg_q4er_dw!$O$1:$AA$52,13,FALSE)</f>
        <v>0</v>
      </c>
    </row>
    <row r="42" spans="1:30" ht="15">
      <c r="A42" s="165" t="s">
        <v>292</v>
      </c>
      <c r="B42" s="166">
        <v>-0.715</v>
      </c>
      <c r="C42" s="93"/>
      <c r="D42" s="93"/>
      <c r="E42" s="96">
        <f>$B42*VLOOKUP($A42,Transpose_Avg_q4er_dw!$A$1:$M$52,2,FALSE)</f>
        <v>-0.038628083541666684</v>
      </c>
      <c r="F42" s="96">
        <f>$B42*VLOOKUP($A42,Transpose_Avg_q4er_dw!$A$1:$M$52,3,FALSE)</f>
        <v>-0.02714312791666669</v>
      </c>
      <c r="G42" s="96">
        <f>$B42*VLOOKUP($A42,Transpose_Avg_q4er_dw!$A$1:$M$52,4,FALSE)</f>
        <v>-0.02639336104166669</v>
      </c>
      <c r="H42" s="96">
        <f>$B42*VLOOKUP($A42,Transpose_Avg_q4er_dw!$A$1:$M$52,5,FALSE)</f>
        <v>-0.027764522499999996</v>
      </c>
      <c r="I42" s="96">
        <f>$B42*VLOOKUP($A42,Transpose_Avg_q4er_dw!$A$1:$M$52,6,FALSE)</f>
        <v>-0.022626621874999996</v>
      </c>
      <c r="J42" s="96">
        <f>$B42*VLOOKUP($A42,Transpose_Avg_q4er_dw!$A$1:$M$52,7,FALSE)</f>
        <v>-0.029526371875000002</v>
      </c>
      <c r="K42" s="96">
        <f>$B42*VLOOKUP($A42,Transpose_Avg_q4er_dw!$A$1:$M$52,8,FALSE)</f>
        <v>-0.03188548458333331</v>
      </c>
      <c r="L42" s="96">
        <f>$B42*VLOOKUP($A42,Transpose_Avg_q4er_dw!$A$1:$M$52,9,FALSE)</f>
        <v>-0.02680100041666669</v>
      </c>
      <c r="M42" s="96">
        <f>$B42*VLOOKUP($A42,Transpose_Avg_q4er_dw!$A$1:$M$52,10,FALSE)</f>
        <v>-0.025945115625</v>
      </c>
      <c r="N42" s="96">
        <f>$B42*VLOOKUP($A42,Transpose_Avg_q4er_dw!$A$1:$M$52,11,FALSE)</f>
        <v>-0.02708208479166669</v>
      </c>
      <c r="O42" s="96">
        <f>$B42*VLOOKUP($A42,Transpose_Avg_q4er_dw!$A$1:$M$52,12,FALSE)</f>
        <v>-0.024927551458333308</v>
      </c>
      <c r="P42" s="96">
        <f>$B42*VLOOKUP($A42,Transpose_Avg_q4er_dw!$A$1:$M$52,13,FALSE)</f>
        <v>-0.030507292291666686</v>
      </c>
      <c r="Q42" s="96"/>
      <c r="R42" s="96"/>
      <c r="S42" s="96">
        <f>$B42*VLOOKUP($A42,Transpose_Avg_q4er_dw!$O$1:$AA$52,2,FALSE)</f>
        <v>-0.03441867</v>
      </c>
      <c r="T42" s="96">
        <f>$B42*VLOOKUP($A42,Transpose_Avg_q4er_dw!$O$1:$AA$52,3,FALSE)</f>
        <v>-0.02858427</v>
      </c>
      <c r="U42" s="96">
        <f>$B42*VLOOKUP($A42,Transpose_Avg_q4er_dw!$O$1:$AA$52,4,FALSE)</f>
        <v>-0.023110229999999995</v>
      </c>
      <c r="V42" s="96">
        <f>$B42*VLOOKUP($A42,Transpose_Avg_q4er_dw!$O$1:$AA$52,5,FALSE)</f>
        <v>-0.025104365</v>
      </c>
      <c r="W42" s="96">
        <f>$B42*VLOOKUP($A42,Transpose_Avg_q4er_dw!$O$1:$AA$52,6,FALSE)</f>
        <v>-0.019952789999999998</v>
      </c>
      <c r="X42" s="96">
        <f>$B42*VLOOKUP($A42,Transpose_Avg_q4er_dw!$O$1:$AA$52,7,FALSE)</f>
        <v>-0.026454999999999996</v>
      </c>
      <c r="Y42" s="96">
        <f>$B42*VLOOKUP($A42,Transpose_Avg_q4er_dw!$O$1:$AA$52,8,FALSE)</f>
        <v>-0.02791217</v>
      </c>
      <c r="Z42" s="96">
        <f>$B42*VLOOKUP($A42,Transpose_Avg_q4er_dw!$O$1:$AA$52,9,FALSE)</f>
        <v>-0.024631035</v>
      </c>
      <c r="AA42" s="96">
        <f>$B42*VLOOKUP($A42,Transpose_Avg_q4er_dw!$O$1:$AA$52,10,FALSE)</f>
        <v>-0.023050884999999997</v>
      </c>
      <c r="AB42" s="96">
        <f>$B42*VLOOKUP($A42,Transpose_Avg_q4er_dw!$O$1:$AA$52,11,FALSE)</f>
        <v>-0.021989825</v>
      </c>
      <c r="AC42" s="96">
        <f>$B42*VLOOKUP($A42,Transpose_Avg_q4er_dw!$O$1:$AA$52,12,FALSE)</f>
        <v>-0.021594429999999998</v>
      </c>
      <c r="AD42" s="96">
        <f>$B42*VLOOKUP($A42,Transpose_Avg_q4er_dw!$O$1:$AA$52,13,FALSE)</f>
        <v>-0.02343484</v>
      </c>
    </row>
    <row r="43" spans="1:30" ht="15">
      <c r="A43" s="165" t="s">
        <v>263</v>
      </c>
      <c r="B43" s="166">
        <v>1.405</v>
      </c>
      <c r="C43" s="93"/>
      <c r="D43" s="93"/>
      <c r="E43" s="96">
        <f>$B43*VLOOKUP($A43,Transpose_Avg_q4er_dw!$A$1:$M$52,2,FALSE)</f>
        <v>0.01150133</v>
      </c>
      <c r="F43" s="96">
        <f>$B43*VLOOKUP($A43,Transpose_Avg_q4er_dw!$A$1:$M$52,3,FALSE)</f>
        <v>0.005924358125</v>
      </c>
      <c r="G43" s="96">
        <f>$B43*VLOOKUP($A43,Transpose_Avg_q4er_dw!$A$1:$M$52,4,FALSE)</f>
        <v>0.009649130208333329</v>
      </c>
      <c r="H43" s="96">
        <f>$B43*VLOOKUP($A43,Transpose_Avg_q4er_dw!$A$1:$M$52,5,FALSE)</f>
        <v>0.018671806041666714</v>
      </c>
      <c r="I43" s="96">
        <f>$B43*VLOOKUP($A43,Transpose_Avg_q4er_dw!$A$1:$M$52,6,FALSE)</f>
        <v>0.007698112083333328</v>
      </c>
      <c r="J43" s="96">
        <f>$B43*VLOOKUP($A43,Transpose_Avg_q4er_dw!$A$1:$M$52,7,FALSE)</f>
        <v>0.016638127083333287</v>
      </c>
      <c r="K43" s="96">
        <f>$B43*VLOOKUP($A43,Transpose_Avg_q4er_dw!$A$1:$M$52,8,FALSE)</f>
        <v>0.01919780291666671</v>
      </c>
      <c r="L43" s="96">
        <f>$B43*VLOOKUP($A43,Transpose_Avg_q4er_dw!$A$1:$M$52,9,FALSE)</f>
        <v>0.014274858541666713</v>
      </c>
      <c r="M43" s="96">
        <f>$B43*VLOOKUP($A43,Transpose_Avg_q4er_dw!$A$1:$M$52,10,FALSE)</f>
        <v>0.014228025208333286</v>
      </c>
      <c r="N43" s="96">
        <f>$B43*VLOOKUP($A43,Transpose_Avg_q4er_dw!$A$1:$M$52,11,FALSE)</f>
        <v>0.007363370833333329</v>
      </c>
      <c r="O43" s="96">
        <f>$B43*VLOOKUP($A43,Transpose_Avg_q4er_dw!$A$1:$M$52,12,FALSE)</f>
        <v>0.02261488</v>
      </c>
      <c r="P43" s="96">
        <f>$B43*VLOOKUP($A43,Transpose_Avg_q4er_dw!$A$1:$M$52,13,FALSE)</f>
        <v>0.001538943333333329</v>
      </c>
      <c r="Q43" s="96"/>
      <c r="R43" s="96"/>
      <c r="S43" s="96">
        <f>$B43*VLOOKUP($A43,Transpose_Avg_q4er_dw!$O$1:$AA$52,2,FALSE)</f>
        <v>0.0116615</v>
      </c>
      <c r="T43" s="96">
        <f>$B43*VLOOKUP($A43,Transpose_Avg_q4er_dw!$O$1:$AA$52,3,FALSE)</f>
        <v>0.0060653849999999995</v>
      </c>
      <c r="U43" s="96">
        <f>$B43*VLOOKUP($A43,Transpose_Avg_q4er_dw!$O$1:$AA$52,4,FALSE)</f>
        <v>0.00976756</v>
      </c>
      <c r="V43" s="96">
        <f>$B43*VLOOKUP($A43,Transpose_Avg_q4er_dw!$O$1:$AA$52,5,FALSE)</f>
        <v>0.017690355</v>
      </c>
      <c r="W43" s="96">
        <f>$B43*VLOOKUP($A43,Transpose_Avg_q4er_dw!$O$1:$AA$52,6,FALSE)</f>
        <v>0.006537465</v>
      </c>
      <c r="X43" s="96">
        <f>$B43*VLOOKUP($A43,Transpose_Avg_q4er_dw!$O$1:$AA$52,7,FALSE)</f>
        <v>0.01661272</v>
      </c>
      <c r="Y43" s="96">
        <f>$B43*VLOOKUP($A43,Transpose_Avg_q4er_dw!$O$1:$AA$52,8,FALSE)</f>
        <v>0.021632784999999998</v>
      </c>
      <c r="Z43" s="96">
        <f>$B43*VLOOKUP($A43,Transpose_Avg_q4er_dw!$O$1:$AA$52,9,FALSE)</f>
        <v>0.012031014999999999</v>
      </c>
      <c r="AA43" s="96">
        <f>$B43*VLOOKUP($A43,Transpose_Avg_q4er_dw!$O$1:$AA$52,10,FALSE)</f>
        <v>0.013579325</v>
      </c>
      <c r="AB43" s="96">
        <f>$B43*VLOOKUP($A43,Transpose_Avg_q4er_dw!$O$1:$AA$52,11,FALSE)</f>
        <v>0.00662879</v>
      </c>
      <c r="AC43" s="96">
        <f>$B43*VLOOKUP($A43,Transpose_Avg_q4er_dw!$O$1:$AA$52,12,FALSE)</f>
        <v>0.022277679999999998</v>
      </c>
      <c r="AD43" s="96">
        <f>$B43*VLOOKUP($A43,Transpose_Avg_q4er_dw!$O$1:$AA$52,13,FALSE)</f>
        <v>0.001631205</v>
      </c>
    </row>
    <row r="44" spans="1:30" ht="15">
      <c r="A44" s="165" t="s">
        <v>267</v>
      </c>
      <c r="B44" s="166">
        <v>-1.569</v>
      </c>
      <c r="C44" s="93"/>
      <c r="D44" s="93"/>
      <c r="E44" s="96">
        <f>$B44*VLOOKUP($A44,Transpose_Avg_q4er_dw!$A$1:$M$52,2,FALSE)</f>
        <v>-0.09429683462499995</v>
      </c>
      <c r="F44" s="96">
        <f>$B44*VLOOKUP($A44,Transpose_Avg_q4er_dw!$A$1:$M$52,3,FALSE)</f>
        <v>-0.057845630499999946</v>
      </c>
      <c r="G44" s="96">
        <f>$B44*VLOOKUP($A44,Transpose_Avg_q4er_dw!$A$1:$M$52,4,FALSE)</f>
        <v>-0.07031127012500005</v>
      </c>
      <c r="H44" s="96">
        <f>$B44*VLOOKUP($A44,Transpose_Avg_q4er_dw!$A$1:$M$52,5,FALSE)</f>
        <v>-0.060719319375</v>
      </c>
      <c r="I44" s="96">
        <f>$B44*VLOOKUP($A44,Transpose_Avg_q4er_dw!$A$1:$M$52,6,FALSE)</f>
        <v>-0.08798062899999995</v>
      </c>
      <c r="J44" s="96">
        <f>$B44*VLOOKUP($A44,Transpose_Avg_q4er_dw!$A$1:$M$52,7,FALSE)</f>
        <v>-0.059102661</v>
      </c>
      <c r="K44" s="96">
        <f>$B44*VLOOKUP($A44,Transpose_Avg_q4er_dw!$A$1:$M$52,8,FALSE)</f>
        <v>-0.07136563812500005</v>
      </c>
      <c r="L44" s="96">
        <f>$B44*VLOOKUP($A44,Transpose_Avg_q4er_dw!$A$1:$M$52,9,FALSE)</f>
        <v>-0.08046492287499996</v>
      </c>
      <c r="M44" s="96">
        <f>$B44*VLOOKUP($A44,Transpose_Avg_q4er_dw!$A$1:$M$52,10,FALSE)</f>
        <v>-0.057069629250000004</v>
      </c>
      <c r="N44" s="96">
        <f>$B44*VLOOKUP($A44,Transpose_Avg_q4er_dw!$A$1:$M$52,11,FALSE)</f>
        <v>-0.07554329675000004</v>
      </c>
      <c r="O44" s="96">
        <f>$B44*VLOOKUP($A44,Transpose_Avg_q4er_dw!$A$1:$M$52,12,FALSE)</f>
        <v>-0.08368849874999999</v>
      </c>
      <c r="P44" s="96">
        <f>$B44*VLOOKUP($A44,Transpose_Avg_q4er_dw!$A$1:$M$52,13,FALSE)</f>
        <v>-0.07684752800000005</v>
      </c>
      <c r="Q44" s="96"/>
      <c r="R44" s="96"/>
      <c r="S44" s="96">
        <f>$B44*VLOOKUP($A44,Transpose_Avg_q4er_dw!$O$1:$AA$52,2,FALSE)</f>
        <v>-0.090890601</v>
      </c>
      <c r="T44" s="96">
        <f>$B44*VLOOKUP($A44,Transpose_Avg_q4er_dw!$O$1:$AA$52,3,FALSE)</f>
        <v>-0.059421168</v>
      </c>
      <c r="U44" s="96">
        <f>$B44*VLOOKUP($A44,Transpose_Avg_q4er_dw!$O$1:$AA$52,4,FALSE)</f>
        <v>-0.072607044</v>
      </c>
      <c r="V44" s="96">
        <f>$B44*VLOOKUP($A44,Transpose_Avg_q4er_dw!$O$1:$AA$52,5,FALSE)</f>
        <v>-0.065367678</v>
      </c>
      <c r="W44" s="96">
        <f>$B44*VLOOKUP($A44,Transpose_Avg_q4er_dw!$O$1:$AA$52,6,FALSE)</f>
        <v>-0.08600630399999999</v>
      </c>
      <c r="X44" s="96">
        <f>$B44*VLOOKUP($A44,Transpose_Avg_q4er_dw!$O$1:$AA$52,7,FALSE)</f>
        <v>-0.06417837600000001</v>
      </c>
      <c r="Y44" s="96">
        <f>$B44*VLOOKUP($A44,Transpose_Avg_q4er_dw!$O$1:$AA$52,8,FALSE)</f>
        <v>-0.075552057</v>
      </c>
      <c r="Z44" s="96">
        <f>$B44*VLOOKUP($A44,Transpose_Avg_q4er_dw!$O$1:$AA$52,9,FALSE)</f>
        <v>-0.08348492099999999</v>
      </c>
      <c r="AA44" s="96">
        <f>$B44*VLOOKUP($A44,Transpose_Avg_q4er_dw!$O$1:$AA$52,10,FALSE)</f>
        <v>-0.059273681999999994</v>
      </c>
      <c r="AB44" s="96">
        <f>$B44*VLOOKUP($A44,Transpose_Avg_q4er_dw!$O$1:$AA$52,11,FALSE)</f>
        <v>-0.080202573</v>
      </c>
      <c r="AC44" s="96">
        <f>$B44*VLOOKUP($A44,Transpose_Avg_q4er_dw!$O$1:$AA$52,12,FALSE)</f>
        <v>-0.079923291</v>
      </c>
      <c r="AD44" s="96">
        <f>$B44*VLOOKUP($A44,Transpose_Avg_q4er_dw!$O$1:$AA$52,13,FALSE)</f>
        <v>-0.082005354</v>
      </c>
    </row>
    <row r="45" spans="1:30" ht="15">
      <c r="A45" s="165" t="s">
        <v>271</v>
      </c>
      <c r="B45" s="166">
        <v>0.0913</v>
      </c>
      <c r="C45" s="93"/>
      <c r="D45" s="93"/>
      <c r="E45" s="96">
        <f>$B45*VLOOKUP($A45,Transpose_Avg_q4er_dw!$A$1:$M$52,2,FALSE)</f>
        <v>0.013126045029166698</v>
      </c>
      <c r="F45" s="96">
        <f>$B45*VLOOKUP($A45,Transpose_Avg_q4er_dw!$A$1:$M$52,3,FALSE)</f>
        <v>0.0306447346791667</v>
      </c>
      <c r="G45" s="96">
        <f>$B45*VLOOKUP($A45,Transpose_Avg_q4er_dw!$A$1:$M$52,4,FALSE)</f>
        <v>0.021858783512500004</v>
      </c>
      <c r="H45" s="96">
        <f>$B45*VLOOKUP($A45,Transpose_Avg_q4er_dw!$A$1:$M$52,5,FALSE)</f>
        <v>0.02360178800833331</v>
      </c>
      <c r="I45" s="96">
        <f>$B45*VLOOKUP($A45,Transpose_Avg_q4er_dw!$A$1:$M$52,6,FALSE)</f>
        <v>0.00812042362083333</v>
      </c>
      <c r="J45" s="96">
        <f>$B45*VLOOKUP($A45,Transpose_Avg_q4er_dw!$A$1:$M$52,7,FALSE)</f>
        <v>0.01592030055</v>
      </c>
      <c r="K45" s="96">
        <f>$B45*VLOOKUP($A45,Transpose_Avg_q4er_dw!$A$1:$M$52,8,FALSE)</f>
        <v>0.014359865620833304</v>
      </c>
      <c r="L45" s="96">
        <f>$B45*VLOOKUP($A45,Transpose_Avg_q4er_dw!$A$1:$M$52,9,FALSE)</f>
        <v>0.013425935095833305</v>
      </c>
      <c r="M45" s="96">
        <f>$B45*VLOOKUP($A45,Transpose_Avg_q4er_dw!$A$1:$M$52,10,FALSE)</f>
        <v>0.026993160745833307</v>
      </c>
      <c r="N45" s="96">
        <f>$B45*VLOOKUP($A45,Transpose_Avg_q4er_dw!$A$1:$M$52,11,FALSE)</f>
        <v>0.01656980875</v>
      </c>
      <c r="O45" s="96">
        <f>$B45*VLOOKUP($A45,Transpose_Avg_q4er_dw!$A$1:$M$52,12,FALSE)</f>
        <v>0.0188697850916667</v>
      </c>
      <c r="P45" s="96">
        <f>$B45*VLOOKUP($A45,Transpose_Avg_q4er_dw!$A$1:$M$52,13,FALSE)</f>
        <v>0.008170056583333331</v>
      </c>
      <c r="Q45" s="96"/>
      <c r="R45" s="96"/>
      <c r="S45" s="96">
        <f>$B45*VLOOKUP($A45,Transpose_Avg_q4er_dw!$O$1:$AA$52,2,FALSE)</f>
        <v>0.013132774600000001</v>
      </c>
      <c r="T45" s="96">
        <f>$B45*VLOOKUP($A45,Transpose_Avg_q4er_dw!$O$1:$AA$52,3,FALSE)</f>
        <v>0.030099327500000002</v>
      </c>
      <c r="U45" s="96">
        <f>$B45*VLOOKUP($A45,Transpose_Avg_q4er_dw!$O$1:$AA$52,4,FALSE)</f>
        <v>0.0213585394</v>
      </c>
      <c r="V45" s="96">
        <f>$B45*VLOOKUP($A45,Transpose_Avg_q4er_dw!$O$1:$AA$52,5,FALSE)</f>
        <v>0.0230968914</v>
      </c>
      <c r="W45" s="96">
        <f>$B45*VLOOKUP($A45,Transpose_Avg_q4er_dw!$O$1:$AA$52,6,FALSE)</f>
        <v>0.0080880844</v>
      </c>
      <c r="X45" s="96">
        <f>$B45*VLOOKUP($A45,Transpose_Avg_q4er_dw!$O$1:$AA$52,7,FALSE)</f>
        <v>0.016149509200000002</v>
      </c>
      <c r="Y45" s="96">
        <f>$B45*VLOOKUP($A45,Transpose_Avg_q4er_dw!$O$1:$AA$52,8,FALSE)</f>
        <v>0.0141819942</v>
      </c>
      <c r="Z45" s="96">
        <f>$B45*VLOOKUP($A45,Transpose_Avg_q4er_dw!$O$1:$AA$52,9,FALSE)</f>
        <v>0.014467945800000001</v>
      </c>
      <c r="AA45" s="96">
        <f>$B45*VLOOKUP($A45,Transpose_Avg_q4er_dw!$O$1:$AA$52,10,FALSE)</f>
        <v>0.0270963792</v>
      </c>
      <c r="AB45" s="96">
        <f>$B45*VLOOKUP($A45,Transpose_Avg_q4er_dw!$O$1:$AA$52,11,FALSE)</f>
        <v>0.0155216391</v>
      </c>
      <c r="AC45" s="96">
        <f>$B45*VLOOKUP($A45,Transpose_Avg_q4er_dw!$O$1:$AA$52,12,FALSE)</f>
        <v>0.0192461313</v>
      </c>
      <c r="AD45" s="96">
        <f>$B45*VLOOKUP($A45,Transpose_Avg_q4er_dw!$O$1:$AA$52,13,FALSE)</f>
        <v>0.008337881200000001</v>
      </c>
    </row>
    <row r="46" spans="1:30" ht="15">
      <c r="A46" s="165" t="s">
        <v>291</v>
      </c>
      <c r="B46" s="166">
        <v>0.30</v>
      </c>
      <c r="C46" s="93"/>
      <c r="D46" s="93"/>
      <c r="E46" s="96">
        <f>$B46*VLOOKUP($A46,Transpose_Avg_q4er_dw!$A$1:$M$52,2,FALSE)</f>
        <v>0.0636538625000001</v>
      </c>
      <c r="F46" s="96">
        <f>$B46*VLOOKUP($A46,Transpose_Avg_q4er_dw!$A$1:$M$52,3,FALSE)</f>
        <v>0.050412237500000096</v>
      </c>
      <c r="G46" s="96">
        <f>$B46*VLOOKUP($A46,Transpose_Avg_q4er_dw!$A$1:$M$52,4,FALSE)</f>
        <v>0.059009925</v>
      </c>
      <c r="H46" s="96">
        <f>$B46*VLOOKUP($A46,Transpose_Avg_q4er_dw!$A$1:$M$52,5,FALSE)</f>
        <v>0.0501056375000001</v>
      </c>
      <c r="I46" s="96">
        <f>$B46*VLOOKUP($A46,Transpose_Avg_q4er_dw!$A$1:$M$52,6,FALSE)</f>
        <v>0.07953373749999991</v>
      </c>
      <c r="J46" s="96">
        <f>$B46*VLOOKUP($A46,Transpose_Avg_q4er_dw!$A$1:$M$52,7,FALSE)</f>
        <v>0.055951212500000104</v>
      </c>
      <c r="K46" s="96">
        <f>$B46*VLOOKUP($A46,Transpose_Avg_q4er_dw!$A$1:$M$52,8,FALSE)</f>
        <v>0.061537887500000096</v>
      </c>
      <c r="L46" s="96">
        <f>$B46*VLOOKUP($A46,Transpose_Avg_q4er_dw!$A$1:$M$52,9,FALSE)</f>
        <v>0.0479082125000001</v>
      </c>
      <c r="M46" s="96">
        <f>$B46*VLOOKUP($A46,Transpose_Avg_q4er_dw!$A$1:$M$52,10,FALSE)</f>
        <v>0.0567152625</v>
      </c>
      <c r="N46" s="96">
        <f>$B46*VLOOKUP($A46,Transpose_Avg_q4er_dw!$A$1:$M$52,11,FALSE)</f>
        <v>0.0715953</v>
      </c>
      <c r="O46" s="96">
        <f>$B46*VLOOKUP($A46,Transpose_Avg_q4er_dw!$A$1:$M$52,12,FALSE)</f>
        <v>0.0600828999999999</v>
      </c>
      <c r="P46" s="96">
        <f>$B46*VLOOKUP($A46,Transpose_Avg_q4er_dw!$A$1:$M$52,13,FALSE)</f>
        <v>0.05967577499999999</v>
      </c>
      <c r="Q46" s="96"/>
      <c r="R46" s="96"/>
      <c r="S46" s="96">
        <f>$B46*VLOOKUP($A46,Transpose_Avg_q4er_dw!$O$1:$AA$52,2,FALSE)</f>
        <v>0.0633897</v>
      </c>
      <c r="T46" s="96">
        <f>$B46*VLOOKUP($A46,Transpose_Avg_q4er_dw!$O$1:$AA$52,3,FALSE)</f>
        <v>0.051369</v>
      </c>
      <c r="U46" s="96">
        <f>$B46*VLOOKUP($A46,Transpose_Avg_q4er_dw!$O$1:$AA$52,4,FALSE)</f>
        <v>0.0608568</v>
      </c>
      <c r="V46" s="96">
        <f>$B46*VLOOKUP($A46,Transpose_Avg_q4er_dw!$O$1:$AA$52,5,FALSE)</f>
        <v>0.049716</v>
      </c>
      <c r="W46" s="96">
        <f>$B46*VLOOKUP($A46,Transpose_Avg_q4er_dw!$O$1:$AA$52,6,FALSE)</f>
        <v>0.0813477</v>
      </c>
      <c r="X46" s="96">
        <f>$B46*VLOOKUP($A46,Transpose_Avg_q4er_dw!$O$1:$AA$52,7,FALSE)</f>
        <v>0.0556197</v>
      </c>
      <c r="Y46" s="96">
        <f>$B46*VLOOKUP($A46,Transpose_Avg_q4er_dw!$O$1:$AA$52,8,FALSE)</f>
        <v>0.0632085</v>
      </c>
      <c r="Z46" s="96">
        <f>$B46*VLOOKUP($A46,Transpose_Avg_q4er_dw!$O$1:$AA$52,9,FALSE)</f>
        <v>0.04717949999999999</v>
      </c>
      <c r="AA46" s="96">
        <f>$B46*VLOOKUP($A46,Transpose_Avg_q4er_dw!$O$1:$AA$52,10,FALSE)</f>
        <v>0.0575943</v>
      </c>
      <c r="AB46" s="96">
        <f>$B46*VLOOKUP($A46,Transpose_Avg_q4er_dw!$O$1:$AA$52,11,FALSE)</f>
        <v>0.0757065</v>
      </c>
      <c r="AC46" s="96">
        <f>$B46*VLOOKUP($A46,Transpose_Avg_q4er_dw!$O$1:$AA$52,12,FALSE)</f>
        <v>0.0596001</v>
      </c>
      <c r="AD46" s="96">
        <f>$B46*VLOOKUP($A46,Transpose_Avg_q4er_dw!$O$1:$AA$52,13,FALSE)</f>
        <v>0.058946099999999994</v>
      </c>
    </row>
    <row r="47" spans="1:30" ht="15">
      <c r="A47" s="165" t="s">
        <v>275</v>
      </c>
      <c r="B47" s="166">
        <v>-0.497</v>
      </c>
      <c r="C47" s="93"/>
      <c r="D47" s="93"/>
      <c r="E47" s="96">
        <f>$B47*VLOOKUP($A47,Transpose_Avg_q4er_dw!$A$1:$M$52,2,FALSE)</f>
        <v>-0.004424687458333335</v>
      </c>
      <c r="F47" s="96">
        <f>$B47*VLOOKUP($A47,Transpose_Avg_q4er_dw!$A$1:$M$52,3,FALSE)</f>
        <v>-0.004294494166666665</v>
      </c>
      <c r="G47" s="96">
        <f>$B47*VLOOKUP($A47,Transpose_Avg_q4er_dw!$A$1:$M$52,4,FALSE)</f>
        <v>-0.00595103658333335</v>
      </c>
      <c r="H47" s="96">
        <f>$B47*VLOOKUP($A47,Transpose_Avg_q4er_dw!$A$1:$M$52,5,FALSE)</f>
        <v>-0.00446666325</v>
      </c>
      <c r="I47" s="96">
        <f>$B47*VLOOKUP($A47,Transpose_Avg_q4er_dw!$A$1:$M$52,6,FALSE)</f>
        <v>-0.005790132833333349</v>
      </c>
      <c r="J47" s="96">
        <f>$B47*VLOOKUP($A47,Transpose_Avg_q4er_dw!$A$1:$M$52,7,FALSE)</f>
        <v>-0.004574988541666665</v>
      </c>
      <c r="K47" s="96">
        <f>$B47*VLOOKUP($A47,Transpose_Avg_q4er_dw!$A$1:$M$52,8,FALSE)</f>
        <v>-0.00510876654166665</v>
      </c>
      <c r="L47" s="96">
        <f>$B47*VLOOKUP($A47,Transpose_Avg_q4er_dw!$A$1:$M$52,9,FALSE)</f>
        <v>-0.00630253983333335</v>
      </c>
      <c r="M47" s="96">
        <f>$B47*VLOOKUP($A47,Transpose_Avg_q4er_dw!$A$1:$M$52,10,FALSE)</f>
        <v>-0.0037053835</v>
      </c>
      <c r="N47" s="96">
        <f>$B47*VLOOKUP($A47,Transpose_Avg_q4er_dw!$A$1:$M$52,11,FALSE)</f>
        <v>-0.00308251825</v>
      </c>
      <c r="O47" s="96">
        <f>$B47*VLOOKUP($A47,Transpose_Avg_q4er_dw!$A$1:$M$52,12,FALSE)</f>
        <v>-0.005249251875</v>
      </c>
      <c r="P47" s="96">
        <f>$B47*VLOOKUP($A47,Transpose_Avg_q4er_dw!$A$1:$M$52,13,FALSE)</f>
        <v>-0.007416917374999999</v>
      </c>
      <c r="Q47" s="96"/>
      <c r="R47" s="96"/>
      <c r="S47" s="96">
        <f>$B47*VLOOKUP($A47,Transpose_Avg_q4er_dw!$O$1:$AA$52,2,FALSE)</f>
        <v>-0.004208596</v>
      </c>
      <c r="T47" s="96">
        <f>$B47*VLOOKUP($A47,Transpose_Avg_q4er_dw!$O$1:$AA$52,3,FALSE)</f>
        <v>-0.0041912009999999994</v>
      </c>
      <c r="U47" s="96">
        <f>$B47*VLOOKUP($A47,Transpose_Avg_q4er_dw!$O$1:$AA$52,4,FALSE)</f>
        <v>-0.004970994</v>
      </c>
      <c r="V47" s="96">
        <f>$B47*VLOOKUP($A47,Transpose_Avg_q4er_dw!$O$1:$AA$52,5,FALSE)</f>
        <v>-0.004291097999999999</v>
      </c>
      <c r="W47" s="96">
        <f>$B47*VLOOKUP($A47,Transpose_Avg_q4er_dw!$O$1:$AA$52,6,FALSE)</f>
        <v>-0.004431252</v>
      </c>
      <c r="X47" s="96">
        <f>$B47*VLOOKUP($A47,Transpose_Avg_q4er_dw!$O$1:$AA$52,7,FALSE)</f>
        <v>-0.004305511000000001</v>
      </c>
      <c r="Y47" s="96">
        <f>$B47*VLOOKUP($A47,Transpose_Avg_q4er_dw!$O$1:$AA$52,8,FALSE)</f>
        <v>-0.005361139</v>
      </c>
      <c r="Z47" s="96">
        <f>$B47*VLOOKUP($A47,Transpose_Avg_q4er_dw!$O$1:$AA$52,9,FALSE)</f>
        <v>-0.005210050999999999</v>
      </c>
      <c r="AA47" s="96">
        <f>$B47*VLOOKUP($A47,Transpose_Avg_q4er_dw!$O$1:$AA$52,10,FALSE)</f>
        <v>-0.003343319</v>
      </c>
      <c r="AB47" s="96">
        <f>$B47*VLOOKUP($A47,Transpose_Avg_q4er_dw!$O$1:$AA$52,11,FALSE)</f>
        <v>-0.0027841940000000003</v>
      </c>
      <c r="AC47" s="96">
        <f>$B47*VLOOKUP($A47,Transpose_Avg_q4er_dw!$O$1:$AA$52,12,FALSE)</f>
        <v>-0.0050952440000000005</v>
      </c>
      <c r="AD47" s="96">
        <f>$B47*VLOOKUP($A47,Transpose_Avg_q4er_dw!$O$1:$AA$52,13,FALSE)</f>
        <v>-0.00655046</v>
      </c>
    </row>
    <row r="48" spans="1:30" ht="15">
      <c r="A48" s="165" t="s">
        <v>279</v>
      </c>
      <c r="B48" s="166">
        <v>9.736</v>
      </c>
      <c r="C48" s="93"/>
      <c r="D48" s="93"/>
      <c r="E48" s="96">
        <f>$B48*VLOOKUP($A48,Transpose_Avg_q4er_dw!$A$1:$M$52,2,FALSE)</f>
        <v>0.31806700666666704</v>
      </c>
      <c r="F48" s="96">
        <f>$B48*VLOOKUP($A48,Transpose_Avg_q4er_dw!$A$1:$M$52,3,FALSE)</f>
        <v>0.29360125000000004</v>
      </c>
      <c r="G48" s="96">
        <f>$B48*VLOOKUP($A48,Transpose_Avg_q4er_dw!$A$1:$M$52,4,FALSE)</f>
        <v>0.41948205066666705</v>
      </c>
      <c r="H48" s="96">
        <f>$B48*VLOOKUP($A48,Transpose_Avg_q4er_dw!$A$1:$M$52,5,FALSE)</f>
        <v>0.31370487300000005</v>
      </c>
      <c r="I48" s="96">
        <f>$B48*VLOOKUP($A48,Transpose_Avg_q4er_dw!$A$1:$M$52,6,FALSE)</f>
        <v>0.643532156333333</v>
      </c>
      <c r="J48" s="96">
        <f>$B48*VLOOKUP($A48,Transpose_Avg_q4er_dw!$A$1:$M$52,7,FALSE)</f>
        <v>0.37028036333333303</v>
      </c>
      <c r="K48" s="96">
        <f>$B48*VLOOKUP($A48,Transpose_Avg_q4er_dw!$A$1:$M$52,8,FALSE)</f>
        <v>0.35697571366666697</v>
      </c>
      <c r="L48" s="96">
        <f>$B48*VLOOKUP($A48,Transpose_Avg_q4er_dw!$A$1:$M$52,9,FALSE)</f>
        <v>0.327241969666667</v>
      </c>
      <c r="M48" s="96">
        <f>$B48*VLOOKUP($A48,Transpose_Avg_q4er_dw!$A$1:$M$52,10,FALSE)</f>
        <v>0.25465197633333303</v>
      </c>
      <c r="N48" s="96">
        <f>$B48*VLOOKUP($A48,Transpose_Avg_q4er_dw!$A$1:$M$52,11,FALSE)</f>
        <v>0.391725931666667</v>
      </c>
      <c r="O48" s="96">
        <f>$B48*VLOOKUP($A48,Transpose_Avg_q4er_dw!$A$1:$M$52,12,FALSE)</f>
        <v>0.300292316</v>
      </c>
      <c r="P48" s="96">
        <f>$B48*VLOOKUP($A48,Transpose_Avg_q4er_dw!$A$1:$M$52,13,FALSE)</f>
        <v>0.6017318573333331</v>
      </c>
      <c r="Q48" s="96"/>
      <c r="R48" s="96"/>
      <c r="S48" s="96">
        <f>$B48*VLOOKUP($A48,Transpose_Avg_q4er_dw!$O$1:$AA$52,2,FALSE)</f>
        <v>0.318337992</v>
      </c>
      <c r="T48" s="96">
        <f>$B48*VLOOKUP($A48,Transpose_Avg_q4er_dw!$O$1:$AA$52,3,FALSE)</f>
        <v>0.29237208000000003</v>
      </c>
      <c r="U48" s="96">
        <f>$B48*VLOOKUP($A48,Transpose_Avg_q4er_dw!$O$1:$AA$52,4,FALSE)</f>
        <v>0.407032952</v>
      </c>
      <c r="V48" s="96">
        <f>$B48*VLOOKUP($A48,Transpose_Avg_q4er_dw!$O$1:$AA$52,5,FALSE)</f>
        <v>0.30408448800000004</v>
      </c>
      <c r="W48" s="96">
        <f>$B48*VLOOKUP($A48,Transpose_Avg_q4er_dw!$O$1:$AA$52,6,FALSE)</f>
        <v>0.6193848479999999</v>
      </c>
      <c r="X48" s="96">
        <f>$B48*VLOOKUP($A48,Transpose_Avg_q4er_dw!$O$1:$AA$52,7,FALSE)</f>
        <v>0.34178228</v>
      </c>
      <c r="Y48" s="96">
        <f>$B48*VLOOKUP($A48,Transpose_Avg_q4er_dw!$O$1:$AA$52,8,FALSE)</f>
        <v>0.344079976</v>
      </c>
      <c r="Z48" s="96">
        <f>$B48*VLOOKUP($A48,Transpose_Avg_q4er_dw!$O$1:$AA$52,9,FALSE)</f>
        <v>0.30324719200000005</v>
      </c>
      <c r="AA48" s="96">
        <f>$B48*VLOOKUP($A48,Transpose_Avg_q4er_dw!$O$1:$AA$52,10,FALSE)</f>
        <v>0.24834588800000001</v>
      </c>
      <c r="AB48" s="96">
        <f>$B48*VLOOKUP($A48,Transpose_Avg_q4er_dw!$O$1:$AA$52,11,FALSE)</f>
        <v>0.395924176</v>
      </c>
      <c r="AC48" s="96">
        <f>$B48*VLOOKUP($A48,Transpose_Avg_q4er_dw!$O$1:$AA$52,12,FALSE)</f>
        <v>0.313995736</v>
      </c>
      <c r="AD48" s="96">
        <f>$B48*VLOOKUP($A48,Transpose_Avg_q4er_dw!$O$1:$AA$52,13,FALSE)</f>
        <v>0.5807524000000001</v>
      </c>
    </row>
    <row r="49" spans="1:30" ht="15">
      <c r="A49" s="165" t="s">
        <v>282</v>
      </c>
      <c r="B49" s="166">
        <v>2.573</v>
      </c>
      <c r="C49" s="93"/>
      <c r="D49" s="93"/>
      <c r="E49" s="96">
        <f>$B49*VLOOKUP($A49,Transpose_Avg_q4er_dw!$A$1:$M$52,2,FALSE)</f>
        <v>0.22157561033333342</v>
      </c>
      <c r="F49" s="96">
        <f>$B49*VLOOKUP($A49,Transpose_Avg_q4er_dw!$A$1:$M$52,3,FALSE)</f>
        <v>0.20717527979166656</v>
      </c>
      <c r="G49" s="96">
        <f>$B49*VLOOKUP($A49,Transpose_Avg_q4er_dw!$A$1:$M$52,4,FALSE)</f>
        <v>0.20686223145833343</v>
      </c>
      <c r="H49" s="96">
        <f>$B49*VLOOKUP($A49,Transpose_Avg_q4er_dw!$A$1:$M$52,5,FALSE)</f>
        <v>0.1635185455416666</v>
      </c>
      <c r="I49" s="96">
        <f>$B49*VLOOKUP($A49,Transpose_Avg_q4er_dw!$A$1:$M$52,6,FALSE)</f>
        <v>0.3386124820416658</v>
      </c>
      <c r="J49" s="96">
        <f>$B49*VLOOKUP($A49,Transpose_Avg_q4er_dw!$A$1:$M$52,7,FALSE)</f>
        <v>0.19791751858333342</v>
      </c>
      <c r="K49" s="96">
        <f>$B49*VLOOKUP($A49,Transpose_Avg_q4er_dw!$A$1:$M$52,8,FALSE)</f>
        <v>0.15277820029166658</v>
      </c>
      <c r="L49" s="96">
        <f>$B49*VLOOKUP($A49,Transpose_Avg_q4er_dw!$A$1:$M$52,9,FALSE)</f>
        <v>0.18725114708333343</v>
      </c>
      <c r="M49" s="96">
        <f>$B49*VLOOKUP($A49,Transpose_Avg_q4er_dw!$A$1:$M$52,10,FALSE)</f>
        <v>0.2320194173333334</v>
      </c>
      <c r="N49" s="96">
        <f>$B49*VLOOKUP($A49,Transpose_Avg_q4er_dw!$A$1:$M$52,11,FALSE)</f>
        <v>0.195541889125</v>
      </c>
      <c r="O49" s="96">
        <f>$B49*VLOOKUP($A49,Transpose_Avg_q4er_dw!$A$1:$M$52,12,FALSE)</f>
        <v>0.26056803162500003</v>
      </c>
      <c r="P49" s="96">
        <f>$B49*VLOOKUP($A49,Transpose_Avg_q4er_dw!$A$1:$M$52,13,FALSE)</f>
        <v>0.4456682579166658</v>
      </c>
      <c r="Q49" s="96"/>
      <c r="R49" s="96"/>
      <c r="S49" s="96">
        <f>$B49*VLOOKUP($A49,Transpose_Avg_q4er_dw!$O$1:$AA$52,2,FALSE)</f>
        <v>0.24121874999999998</v>
      </c>
      <c r="T49" s="96">
        <f>$B49*VLOOKUP($A49,Transpose_Avg_q4er_dw!$O$1:$AA$52,3,FALSE)</f>
        <v>0.195043692</v>
      </c>
      <c r="U49" s="96">
        <f>$B49*VLOOKUP($A49,Transpose_Avg_q4er_dw!$O$1:$AA$52,4,FALSE)</f>
        <v>0.21475029899999998</v>
      </c>
      <c r="V49" s="96">
        <f>$B49*VLOOKUP($A49,Transpose_Avg_q4er_dw!$O$1:$AA$52,5,FALSE)</f>
        <v>0.17364147800000002</v>
      </c>
      <c r="W49" s="96">
        <f>$B49*VLOOKUP($A49,Transpose_Avg_q4er_dw!$O$1:$AA$52,6,FALSE)</f>
        <v>0.32888343299999995</v>
      </c>
      <c r="X49" s="96">
        <f>$B49*VLOOKUP($A49,Transpose_Avg_q4er_dw!$O$1:$AA$52,7,FALSE)</f>
        <v>0.19003663399999998</v>
      </c>
      <c r="Y49" s="96">
        <f>$B49*VLOOKUP($A49,Transpose_Avg_q4er_dw!$O$1:$AA$52,8,FALSE)</f>
        <v>0.13815208899999998</v>
      </c>
      <c r="Z49" s="96">
        <f>$B49*VLOOKUP($A49,Transpose_Avg_q4er_dw!$O$1:$AA$52,9,FALSE)</f>
        <v>0.18572171299999998</v>
      </c>
      <c r="AA49" s="96">
        <f>$B49*VLOOKUP($A49,Transpose_Avg_q4er_dw!$O$1:$AA$52,10,FALSE)</f>
        <v>0.205235345</v>
      </c>
      <c r="AB49" s="96">
        <f>$B49*VLOOKUP($A49,Transpose_Avg_q4er_dw!$O$1:$AA$52,11,FALSE)</f>
        <v>0.194426172</v>
      </c>
      <c r="AC49" s="96">
        <f>$B49*VLOOKUP($A49,Transpose_Avg_q4er_dw!$O$1:$AA$52,12,FALSE)</f>
        <v>0.255264757</v>
      </c>
      <c r="AD49" s="96">
        <f>$B49*VLOOKUP($A49,Transpose_Avg_q4er_dw!$O$1:$AA$52,13,FALSE)</f>
        <v>0.45499130899999995</v>
      </c>
    </row>
    <row r="50" spans="1:30" ht="15">
      <c r="A50" s="165" t="s">
        <v>285</v>
      </c>
      <c r="B50" s="166">
        <v>-0.67</v>
      </c>
      <c r="C50" s="93"/>
      <c r="D50" s="93"/>
      <c r="E50" s="96">
        <f>$B50*VLOOKUP($A50,Transpose_Avg_q4er_dw!$A$1:$M$52,2,FALSE)</f>
        <v>-0.16179575958333312</v>
      </c>
      <c r="F50" s="96">
        <f>$B50*VLOOKUP($A50,Transpose_Avg_q4er_dw!$A$1:$M$52,3,FALSE)</f>
        <v>-0.1373645725</v>
      </c>
      <c r="G50" s="96">
        <f>$B50*VLOOKUP($A50,Transpose_Avg_q4er_dw!$A$1:$M$52,4,FALSE)</f>
        <v>-0.1512708691666669</v>
      </c>
      <c r="H50" s="96">
        <f>$B50*VLOOKUP($A50,Transpose_Avg_q4er_dw!$A$1:$M$52,5,FALSE)</f>
        <v>-0.1650383641666669</v>
      </c>
      <c r="I50" s="96">
        <f>$B50*VLOOKUP($A50,Transpose_Avg_q4er_dw!$A$1:$M$52,6,FALSE)</f>
        <v>-0.12850801</v>
      </c>
      <c r="J50" s="96">
        <f>$B50*VLOOKUP($A50,Transpose_Avg_q4er_dw!$A$1:$M$52,7,FALSE)</f>
        <v>-0.1987716079166669</v>
      </c>
      <c r="K50" s="96">
        <f>$B50*VLOOKUP($A50,Transpose_Avg_q4er_dw!$A$1:$M$52,8,FALSE)</f>
        <v>-0.1782285983333331</v>
      </c>
      <c r="L50" s="96">
        <f>$B50*VLOOKUP($A50,Transpose_Avg_q4er_dw!$A$1:$M$52,9,FALSE)</f>
        <v>-0.191212975</v>
      </c>
      <c r="M50" s="96">
        <f>$B50*VLOOKUP($A50,Transpose_Avg_q4er_dw!$A$1:$M$52,10,FALSE)</f>
        <v>-0.12403687666666689</v>
      </c>
      <c r="N50" s="96">
        <f>$B50*VLOOKUP($A50,Transpose_Avg_q4er_dw!$A$1:$M$52,11,FALSE)</f>
        <v>-0.14276083625</v>
      </c>
      <c r="O50" s="96">
        <f>$B50*VLOOKUP($A50,Transpose_Avg_q4er_dw!$A$1:$M$52,12,FALSE)</f>
        <v>-0.15122109375</v>
      </c>
      <c r="P50" s="96">
        <f>$B50*VLOOKUP($A50,Transpose_Avg_q4er_dw!$A$1:$M$52,13,FALSE)</f>
        <v>-0.15988143000000002</v>
      </c>
      <c r="Q50" s="96"/>
      <c r="R50" s="96"/>
      <c r="S50" s="96">
        <f>$B50*VLOOKUP($A50,Transpose_Avg_q4er_dw!$O$1:$AA$52,2,FALSE)</f>
        <v>-0.16083283</v>
      </c>
      <c r="T50" s="96">
        <f>$B50*VLOOKUP($A50,Transpose_Avg_q4er_dw!$O$1:$AA$52,3,FALSE)</f>
        <v>-0.13938211</v>
      </c>
      <c r="U50" s="96">
        <f>$B50*VLOOKUP($A50,Transpose_Avg_q4er_dw!$O$1:$AA$52,4,FALSE)</f>
        <v>-0.15145953</v>
      </c>
      <c r="V50" s="96">
        <f>$B50*VLOOKUP($A50,Transpose_Avg_q4er_dw!$O$1:$AA$52,5,FALSE)</f>
        <v>-0.1673057</v>
      </c>
      <c r="W50" s="96">
        <f>$B50*VLOOKUP($A50,Transpose_Avg_q4er_dw!$O$1:$AA$52,6,FALSE)</f>
        <v>-0.13386868000000002</v>
      </c>
      <c r="X50" s="96">
        <f>$B50*VLOOKUP($A50,Transpose_Avg_q4er_dw!$O$1:$AA$52,7,FALSE)</f>
        <v>-0.19999366</v>
      </c>
      <c r="Y50" s="96">
        <f>$B50*VLOOKUP($A50,Transpose_Avg_q4er_dw!$O$1:$AA$52,8,FALSE)</f>
        <v>-0.17952047</v>
      </c>
      <c r="Z50" s="96">
        <f>$B50*VLOOKUP($A50,Transpose_Avg_q4er_dw!$O$1:$AA$52,9,FALSE)</f>
        <v>-0.19202267</v>
      </c>
      <c r="AA50" s="96">
        <f>$B50*VLOOKUP($A50,Transpose_Avg_q4er_dw!$O$1:$AA$52,10,FALSE)</f>
        <v>-0.12854486</v>
      </c>
      <c r="AB50" s="96">
        <f>$B50*VLOOKUP($A50,Transpose_Avg_q4er_dw!$O$1:$AA$52,11,FALSE)</f>
        <v>-0.14569016</v>
      </c>
      <c r="AC50" s="96">
        <f>$B50*VLOOKUP($A50,Transpose_Avg_q4er_dw!$O$1:$AA$52,12,FALSE)</f>
        <v>-0.15154328</v>
      </c>
      <c r="AD50" s="96">
        <f>$B50*VLOOKUP($A50,Transpose_Avg_q4er_dw!$O$1:$AA$52,13,FALSE)</f>
        <v>-0.16248371</v>
      </c>
    </row>
    <row r="51" spans="1:30" ht="15">
      <c r="A51" s="165" t="s">
        <v>288</v>
      </c>
      <c r="B51" s="166">
        <v>2.551</v>
      </c>
      <c r="C51" s="93"/>
      <c r="D51" s="93"/>
      <c r="E51" s="96">
        <f>$B51*VLOOKUP($A51,Transpose_Avg_q4er_dw!$A$1:$M$52,2,FALSE)</f>
        <v>0.312365804625</v>
      </c>
      <c r="F51" s="96">
        <f>$B51*VLOOKUP($A51,Transpose_Avg_q4er_dw!$A$1:$M$52,3,FALSE)</f>
        <v>0.19794027445833326</v>
      </c>
      <c r="G51" s="96">
        <f>$B51*VLOOKUP($A51,Transpose_Avg_q4er_dw!$A$1:$M$52,4,FALSE)</f>
        <v>0.23191927558333325</v>
      </c>
      <c r="H51" s="96">
        <f>$B51*VLOOKUP($A51,Transpose_Avg_q4er_dw!$A$1:$M$52,5,FALSE)</f>
        <v>0.25142539079166676</v>
      </c>
      <c r="I51" s="96">
        <f>$B51*VLOOKUP($A51,Transpose_Avg_q4er_dw!$A$1:$M$52,6,FALSE)</f>
        <v>0.3022541720833325</v>
      </c>
      <c r="J51" s="96">
        <f>$B51*VLOOKUP($A51,Transpose_Avg_q4er_dw!$A$1:$M$52,7,FALSE)</f>
        <v>0.2574184338333325</v>
      </c>
      <c r="K51" s="96">
        <f>$B51*VLOOKUP($A51,Transpose_Avg_q4er_dw!$A$1:$M$52,8,FALSE)</f>
        <v>0.27278842141666754</v>
      </c>
      <c r="L51" s="96">
        <f>$B51*VLOOKUP($A51,Transpose_Avg_q4er_dw!$A$1:$M$52,9,FALSE)</f>
        <v>0.309567995375</v>
      </c>
      <c r="M51" s="96">
        <f>$B51*VLOOKUP($A51,Transpose_Avg_q4er_dw!$A$1:$M$52,10,FALSE)</f>
        <v>0.2519483457916668</v>
      </c>
      <c r="N51" s="96">
        <f>$B51*VLOOKUP($A51,Transpose_Avg_q4er_dw!$A$1:$M$52,11,FALSE)</f>
        <v>0.2990169530833325</v>
      </c>
      <c r="O51" s="96">
        <f>$B51*VLOOKUP($A51,Transpose_Avg_q4er_dw!$A$1:$M$52,12,FALSE)</f>
        <v>0.23981589608333326</v>
      </c>
      <c r="P51" s="96">
        <f>$B51*VLOOKUP($A51,Transpose_Avg_q4er_dw!$A$1:$M$52,13,FALSE)</f>
        <v>0.23052494150000002</v>
      </c>
      <c r="Q51" s="96"/>
      <c r="R51" s="96"/>
      <c r="S51" s="96">
        <f>$B51*VLOOKUP($A51,Transpose_Avg_q4er_dw!$O$1:$AA$52,2,FALSE)</f>
        <v>0.310084254</v>
      </c>
      <c r="T51" s="96">
        <f>$B51*VLOOKUP($A51,Transpose_Avg_q4er_dw!$O$1:$AA$52,3,FALSE)</f>
        <v>0.206227942</v>
      </c>
      <c r="U51" s="96">
        <f>$B51*VLOOKUP($A51,Transpose_Avg_q4er_dw!$O$1:$AA$52,4,FALSE)</f>
        <v>0.223658925</v>
      </c>
      <c r="V51" s="96">
        <f>$B51*VLOOKUP($A51,Transpose_Avg_q4er_dw!$O$1:$AA$52,5,FALSE)</f>
        <v>0.255699485</v>
      </c>
      <c r="W51" s="96">
        <f>$B51*VLOOKUP($A51,Transpose_Avg_q4er_dw!$O$1:$AA$52,6,FALSE)</f>
        <v>0.293959383</v>
      </c>
      <c r="X51" s="96">
        <f>$B51*VLOOKUP($A51,Transpose_Avg_q4er_dw!$O$1:$AA$52,7,FALSE)</f>
        <v>0.252245431</v>
      </c>
      <c r="Y51" s="96">
        <f>$B51*VLOOKUP($A51,Transpose_Avg_q4er_dw!$O$1:$AA$52,8,FALSE)</f>
        <v>0.272283536</v>
      </c>
      <c r="Z51" s="96">
        <f>$B51*VLOOKUP($A51,Transpose_Avg_q4er_dw!$O$1:$AA$52,9,FALSE)</f>
        <v>0.31497197</v>
      </c>
      <c r="AA51" s="96">
        <f>$B51*VLOOKUP($A51,Transpose_Avg_q4er_dw!$O$1:$AA$52,10,FALSE)</f>
        <v>0.257724979</v>
      </c>
      <c r="AB51" s="96">
        <f>$B51*VLOOKUP($A51,Transpose_Avg_q4er_dw!$O$1:$AA$52,11,FALSE)</f>
        <v>0.29181144100000006</v>
      </c>
      <c r="AC51" s="96">
        <f>$B51*VLOOKUP($A51,Transpose_Avg_q4er_dw!$O$1:$AA$52,12,FALSE)</f>
        <v>0.23688841100000002</v>
      </c>
      <c r="AD51" s="96">
        <f>$B51*VLOOKUP($A51,Transpose_Avg_q4er_dw!$O$1:$AA$52,13,FALSE)</f>
        <v>0.22547268600000003</v>
      </c>
    </row>
    <row r="52" spans="1:30" ht="15">
      <c r="A52" s="165" t="s">
        <v>289</v>
      </c>
      <c r="B52" s="166">
        <v>-8.274</v>
      </c>
      <c r="E52" s="96">
        <f>$B52*VLOOKUP($A52,Transpose_Avg_q4er_dw!$A$1:$M$52,2,FALSE)</f>
        <v>-0.29710796324999994</v>
      </c>
      <c r="F52" s="96">
        <f>$B52*VLOOKUP($A52,Transpose_Avg_q4er_dw!$A$1:$M$52,3,FALSE)</f>
        <v>-0.2116506437499997</v>
      </c>
      <c r="G52" s="96">
        <f>$B52*VLOOKUP($A52,Transpose_Avg_q4er_dw!$A$1:$M$52,4,FALSE)</f>
        <v>-0.24251817974999998</v>
      </c>
      <c r="H52" s="96">
        <f>$B52*VLOOKUP($A52,Transpose_Avg_q4er_dw!$A$1:$M$52,5,FALSE)</f>
        <v>-0.220133907</v>
      </c>
      <c r="I52" s="96">
        <f>$B52*VLOOKUP($A52,Transpose_Avg_q4er_dw!$A$1:$M$52,6,FALSE)</f>
        <v>-0.22650074999999997</v>
      </c>
      <c r="J52" s="96">
        <f>$B52*VLOOKUP($A52,Transpose_Avg_q4er_dw!$A$1:$M$52,7,FALSE)</f>
        <v>-0.20941528475000024</v>
      </c>
      <c r="K52" s="96">
        <f>$B52*VLOOKUP($A52,Transpose_Avg_q4er_dw!$A$1:$M$52,8,FALSE)</f>
        <v>-0.21909069350000024</v>
      </c>
      <c r="L52" s="96">
        <f>$B52*VLOOKUP($A52,Transpose_Avg_q4er_dw!$A$1:$M$52,9,FALSE)</f>
        <v>-0.2109435615</v>
      </c>
      <c r="M52" s="96">
        <f>$B52*VLOOKUP($A52,Transpose_Avg_q4er_dw!$A$1:$M$52,10,FALSE)</f>
        <v>-0.15946824950000024</v>
      </c>
      <c r="N52" s="96">
        <f>$B52*VLOOKUP($A52,Transpose_Avg_q4er_dw!$A$1:$M$52,11,FALSE)</f>
        <v>-0.20011703249999999</v>
      </c>
      <c r="O52" s="96">
        <f>$B52*VLOOKUP($A52,Transpose_Avg_q4er_dw!$A$1:$M$52,12,FALSE)</f>
        <v>-0.2355056199999997</v>
      </c>
      <c r="P52" s="96">
        <f>$B52*VLOOKUP($A52,Transpose_Avg_q4er_dw!$A$1:$M$52,13,FALSE)</f>
        <v>-0.27011231450000023</v>
      </c>
      <c r="S52" s="96">
        <f>$B52*VLOOKUP($A52,Transpose_Avg_q4er_dw!$O$1:$AA$52,2,FALSE)</f>
        <v>-0.31897097399999996</v>
      </c>
      <c r="T52" s="96">
        <f>$B52*VLOOKUP($A52,Transpose_Avg_q4er_dw!$O$1:$AA$52,3,FALSE)</f>
        <v>-0.22153634999999997</v>
      </c>
      <c r="U52" s="96">
        <f>$B52*VLOOKUP($A52,Transpose_Avg_q4er_dw!$O$1:$AA$52,4,FALSE)</f>
        <v>-0.25421037599999996</v>
      </c>
      <c r="V52" s="96">
        <f>$B52*VLOOKUP($A52,Transpose_Avg_q4er_dw!$O$1:$AA$52,5,FALSE)</f>
        <v>-0.22078341599999998</v>
      </c>
      <c r="W52" s="96">
        <f>$B52*VLOOKUP($A52,Transpose_Avg_q4er_dw!$O$1:$AA$52,6,FALSE)</f>
        <v>-0.23352537599999998</v>
      </c>
      <c r="X52" s="96">
        <f>$B52*VLOOKUP($A52,Transpose_Avg_q4er_dw!$O$1:$AA$52,7,FALSE)</f>
        <v>-0.22389443999999997</v>
      </c>
      <c r="Y52" s="96">
        <f>$B52*VLOOKUP($A52,Transpose_Avg_q4er_dw!$O$1:$AA$52,8,FALSE)</f>
        <v>-0.22739434199999997</v>
      </c>
      <c r="Z52" s="96">
        <f>$B52*VLOOKUP($A52,Transpose_Avg_q4er_dw!$O$1:$AA$52,9,FALSE)</f>
        <v>-0.20498007599999998</v>
      </c>
      <c r="AA52" s="96">
        <f>$B52*VLOOKUP($A52,Transpose_Avg_q4er_dw!$O$1:$AA$52,10,FALSE)</f>
        <v>-0.172173666</v>
      </c>
      <c r="AB52" s="96">
        <f>$B52*VLOOKUP($A52,Transpose_Avg_q4er_dw!$O$1:$AA$52,11,FALSE)</f>
        <v>-0.205890216</v>
      </c>
      <c r="AC52" s="96">
        <f>$B52*VLOOKUP($A52,Transpose_Avg_q4er_dw!$O$1:$AA$52,12,FALSE)</f>
        <v>-0.24510897599999998</v>
      </c>
      <c r="AD52" s="96">
        <f>$B52*VLOOKUP($A52,Transpose_Avg_q4er_dw!$O$1:$AA$52,13,FALSE)</f>
        <v>-0.263220762</v>
      </c>
    </row>
    <row r="53" spans="1:30" ht="15">
      <c r="A53" s="165" t="s">
        <v>290</v>
      </c>
      <c r="B53" s="166">
        <v>0.0526</v>
      </c>
      <c r="E53" s="96">
        <f>$B53*VLOOKUP($A53,Transpose_Avg_q4er_dw!$A$1:$M$52,2,FALSE)</f>
        <v>0.002537193875</v>
      </c>
      <c r="F53" s="96">
        <f>$B53*VLOOKUP($A53,Transpose_Avg_q4er_dw!$A$1:$M$52,3,FALSE)</f>
        <v>0.0014577980416666685</v>
      </c>
      <c r="G53" s="96">
        <f>$B53*VLOOKUP($A53,Transpose_Avg_q4er_dw!$A$1:$M$52,4,FALSE)</f>
        <v>0.001720223825</v>
      </c>
      <c r="H53" s="96">
        <f>$B53*VLOOKUP($A53,Transpose_Avg_q4er_dw!$A$1:$M$52,5,FALSE)</f>
        <v>0.0024316541666666684</v>
      </c>
      <c r="I53" s="96">
        <f>$B53*VLOOKUP($A53,Transpose_Avg_q4er_dw!$A$1:$M$52,6,FALSE)</f>
        <v>0.0020278987583333317</v>
      </c>
      <c r="J53" s="96">
        <f>$B53*VLOOKUP($A53,Transpose_Avg_q4er_dw!$A$1:$M$52,7,FALSE)</f>
        <v>0.0024068795666666682</v>
      </c>
      <c r="K53" s="96">
        <f>$B53*VLOOKUP($A53,Transpose_Avg_q4er_dw!$A$1:$M$52,8,FALSE)</f>
        <v>0.0038139317583333315</v>
      </c>
      <c r="L53" s="96">
        <f>$B53*VLOOKUP($A53,Transpose_Avg_q4er_dw!$A$1:$M$52,9,FALSE)</f>
        <v>0.004196355675</v>
      </c>
      <c r="M53" s="96">
        <f>$B53*VLOOKUP($A53,Transpose_Avg_q4er_dw!$A$1:$M$52,10,FALSE)</f>
        <v>0.0021922934833333314</v>
      </c>
      <c r="N53" s="96">
        <f>$B53*VLOOKUP($A53,Transpose_Avg_q4er_dw!$A$1:$M$52,11,FALSE)</f>
        <v>0.0027169171166666686</v>
      </c>
      <c r="O53" s="96">
        <f>$B53*VLOOKUP($A53,Transpose_Avg_q4er_dw!$A$1:$M$52,12,FALSE)</f>
        <v>0.0018270478500000001</v>
      </c>
      <c r="P53" s="96">
        <f>$B53*VLOOKUP($A53,Transpose_Avg_q4er_dw!$A$1:$M$52,13,FALSE)</f>
        <v>0.002584262108333332</v>
      </c>
      <c r="S53" s="96">
        <f>$B53*VLOOKUP($A53,Transpose_Avg_q4er_dw!$O$1:$AA$52,2,FALSE)</f>
        <v>0.0022912034</v>
      </c>
      <c r="T53" s="96">
        <f>$B53*VLOOKUP($A53,Transpose_Avg_q4er_dw!$O$1:$AA$52,3,FALSE)</f>
        <v>0.0014197266</v>
      </c>
      <c r="U53" s="96">
        <f>$B53*VLOOKUP($A53,Transpose_Avg_q4er_dw!$O$1:$AA$52,4,FALSE)</f>
        <v>0.001590887</v>
      </c>
      <c r="V53" s="96">
        <f>$B53*VLOOKUP($A53,Transpose_Avg_q4er_dw!$O$1:$AA$52,5,FALSE)</f>
        <v>0.0022652716</v>
      </c>
      <c r="W53" s="96">
        <f>$B53*VLOOKUP($A53,Transpose_Avg_q4er_dw!$O$1:$AA$52,6,FALSE)</f>
        <v>0.0019550894000000003</v>
      </c>
      <c r="X53" s="96">
        <f>$B53*VLOOKUP($A53,Transpose_Avg_q4er_dw!$O$1:$AA$52,7,FALSE)</f>
        <v>0.0022578024</v>
      </c>
      <c r="Y53" s="96">
        <f>$B53*VLOOKUP($A53,Transpose_Avg_q4er_dw!$O$1:$AA$52,8,FALSE)</f>
        <v>0.0035999440000000003</v>
      </c>
      <c r="Z53" s="96">
        <f>$B53*VLOOKUP($A53,Transpose_Avg_q4er_dw!$O$1:$AA$52,9,FALSE)</f>
        <v>0.003883984</v>
      </c>
      <c r="AA53" s="96">
        <f>$B53*VLOOKUP($A53,Transpose_Avg_q4er_dw!$O$1:$AA$52,10,FALSE)</f>
        <v>0.0020038496</v>
      </c>
      <c r="AB53" s="96">
        <f>$B53*VLOOKUP($A53,Transpose_Avg_q4er_dw!$O$1:$AA$52,11,FALSE)</f>
        <v>0.0022748448</v>
      </c>
      <c r="AC53" s="96">
        <f>$B53*VLOOKUP($A53,Transpose_Avg_q4er_dw!$O$1:$AA$52,12,FALSE)</f>
        <v>0.001754473</v>
      </c>
      <c r="AD53" s="96">
        <f>$B53*VLOOKUP($A53,Transpose_Avg_q4er_dw!$O$1:$AA$52,13,FALSE)</f>
        <v>0.0024399036</v>
      </c>
    </row>
    <row r="54" spans="1:2" ht="15">
      <c r="A54" s="90" t="s">
        <v>353</v>
      </c>
      <c r="B54" s="166"/>
    </row>
    <row r="55" spans="1:2" ht="15">
      <c r="A55" s="165" t="s">
        <v>355</v>
      </c>
      <c r="B55" s="166">
        <v>0.328</v>
      </c>
    </row>
    <row r="56" spans="1:2" ht="15">
      <c r="A56" s="165" t="s">
        <v>352</v>
      </c>
      <c r="B56" s="166">
        <v>0.33086</v>
      </c>
    </row>
    <row r="57" spans="1:2" ht="15">
      <c r="A57" s="165" t="s">
        <v>354</v>
      </c>
      <c r="B57" s="166">
        <v>0.2425</v>
      </c>
    </row>
    <row r="58" spans="1:2" ht="15">
      <c r="A58" s="165" t="s">
        <v>356</v>
      </c>
      <c r="B58" s="166">
        <v>0.2887</v>
      </c>
    </row>
    <row r="59" spans="1:2" ht="15">
      <c r="A59" s="165" t="s">
        <v>357</v>
      </c>
      <c r="B59" s="166">
        <v>-0.20600000000000002</v>
      </c>
    </row>
    <row r="60" spans="1:2" ht="15">
      <c r="A60" s="165" t="s">
        <v>358</v>
      </c>
      <c r="B60" s="166">
        <v>0.2359</v>
      </c>
    </row>
    <row r="61" spans="1:2" ht="15">
      <c r="A61" s="165" t="s">
        <v>359</v>
      </c>
      <c r="B61" s="166">
        <v>0.33674000000000004</v>
      </c>
    </row>
    <row r="62" spans="1:2" ht="15">
      <c r="A62" s="165" t="s">
        <v>360</v>
      </c>
      <c r="B62" s="166">
        <v>0.2992</v>
      </c>
    </row>
    <row r="63" spans="1:2" ht="15">
      <c r="A63" s="165" t="s">
        <v>361</v>
      </c>
      <c r="B63" s="166">
        <v>0.23950000000000002</v>
      </c>
    </row>
    <row r="64" spans="1:2" ht="15">
      <c r="A64" s="165" t="s">
        <v>362</v>
      </c>
      <c r="B64" s="166">
        <v>0.18600000000000003</v>
      </c>
    </row>
    <row r="65" spans="1:2" ht="15">
      <c r="A65" s="165" t="s">
        <v>363</v>
      </c>
      <c r="B65" s="166">
        <v>0.33091000000000004</v>
      </c>
    </row>
    <row r="66" spans="1:2" ht="15">
      <c r="A66" s="170" t="s">
        <v>364</v>
      </c>
      <c r="B66" s="166">
        <v>-0.183</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FB2A621-20D3-4969-90F8-9F3496115026}">
  <dimension ref="A1:BB25"/>
  <sheetViews>
    <sheetView workbookViewId="0" topLeftCell="D1">
      <selection pane="topLeft" activeCell="R32" sqref="R32"/>
    </sheetView>
  </sheetViews>
  <sheetFormatPr defaultColWidth="8.66428571428571" defaultRowHeight="15"/>
  <cols>
    <col min="1" max="16384" width="8.71428571428571" style="123"/>
  </cols>
  <sheetData>
    <row r="1" spans="1:54" ht="15">
      <c r="A1" s="123" t="s">
        <v>432</v>
      </c>
      <c r="B1" s="123" t="s">
        <v>433</v>
      </c>
      <c r="C1" s="123" t="s">
        <v>434</v>
      </c>
      <c r="D1" s="123" t="s">
        <v>212</v>
      </c>
      <c r="E1" s="123" t="s">
        <v>435</v>
      </c>
      <c r="F1" s="123" t="s">
        <v>436</v>
      </c>
      <c r="G1" s="123" t="s">
        <v>236</v>
      </c>
      <c r="H1" s="123" t="s">
        <v>240</v>
      </c>
      <c r="I1" s="123" t="s">
        <v>244</v>
      </c>
      <c r="J1" s="123" t="s">
        <v>247</v>
      </c>
      <c r="K1" s="123" t="s">
        <v>251</v>
      </c>
      <c r="L1" s="123" t="s">
        <v>255</v>
      </c>
      <c r="M1" s="123" t="s">
        <v>259</v>
      </c>
      <c r="N1" s="123" t="s">
        <v>298</v>
      </c>
      <c r="O1" s="123" t="s">
        <v>301</v>
      </c>
      <c r="P1" s="123" t="s">
        <v>304</v>
      </c>
      <c r="Q1" s="123" t="s">
        <v>293</v>
      </c>
      <c r="R1" s="123" t="s">
        <v>305</v>
      </c>
      <c r="S1" s="123" t="s">
        <v>306</v>
      </c>
      <c r="T1" s="123" t="s">
        <v>307</v>
      </c>
      <c r="U1" s="123" t="s">
        <v>308</v>
      </c>
      <c r="V1" s="123" t="s">
        <v>309</v>
      </c>
      <c r="W1" s="123" t="s">
        <v>310</v>
      </c>
      <c r="X1" s="123" t="s">
        <v>317</v>
      </c>
      <c r="Y1" s="123" t="s">
        <v>318</v>
      </c>
      <c r="Z1" s="123" t="s">
        <v>319</v>
      </c>
      <c r="AA1" s="123" t="s">
        <v>316</v>
      </c>
      <c r="AB1" s="123" t="s">
        <v>329</v>
      </c>
      <c r="AC1" s="123" t="s">
        <v>322</v>
      </c>
      <c r="AD1" s="123" t="s">
        <v>323</v>
      </c>
      <c r="AE1" s="123" t="s">
        <v>324</v>
      </c>
      <c r="AF1" s="123" t="s">
        <v>313</v>
      </c>
      <c r="AG1" s="123" t="s">
        <v>312</v>
      </c>
      <c r="AH1" s="123" t="s">
        <v>314</v>
      </c>
      <c r="AI1" s="123" t="s">
        <v>315</v>
      </c>
      <c r="AJ1" s="123" t="s">
        <v>320</v>
      </c>
      <c r="AK1" s="123" t="s">
        <v>321</v>
      </c>
      <c r="AL1" s="123" t="s">
        <v>311</v>
      </c>
      <c r="AM1" s="123" t="s">
        <v>332</v>
      </c>
      <c r="AN1" s="123" t="s">
        <v>340</v>
      </c>
      <c r="AO1" s="123" t="s">
        <v>292</v>
      </c>
      <c r="AP1" s="123" t="s">
        <v>263</v>
      </c>
      <c r="AQ1" s="123" t="s">
        <v>267</v>
      </c>
      <c r="AR1" s="123" t="s">
        <v>271</v>
      </c>
      <c r="AS1" s="123" t="s">
        <v>291</v>
      </c>
      <c r="AT1" s="123" t="s">
        <v>275</v>
      </c>
      <c r="AU1" s="123" t="s">
        <v>279</v>
      </c>
      <c r="AV1" s="123" t="s">
        <v>282</v>
      </c>
      <c r="AW1" s="123" t="s">
        <v>285</v>
      </c>
      <c r="AX1" s="123" t="s">
        <v>288</v>
      </c>
      <c r="AY1" s="123" t="s">
        <v>289</v>
      </c>
      <c r="AZ1" s="123" t="s">
        <v>290</v>
      </c>
      <c r="BA1" s="123" t="s">
        <v>333</v>
      </c>
      <c r="BB1" s="123" t="s">
        <v>351</v>
      </c>
    </row>
    <row r="2" spans="1:54" ht="15">
      <c r="A2" s="123" t="s">
        <v>376</v>
      </c>
      <c r="B2" s="123" t="s">
        <v>437</v>
      </c>
      <c r="C2" s="123" t="s">
        <v>438</v>
      </c>
      <c r="D2" s="123">
        <v>0.806033200135486</v>
      </c>
      <c r="E2" s="123">
        <v>0.805408803298536</v>
      </c>
      <c r="F2" s="123">
        <v>0.805277931990486</v>
      </c>
      <c r="G2" s="123">
        <v>0.528057606062339</v>
      </c>
      <c r="H2" s="123">
        <v>0.023017979906285</v>
      </c>
      <c r="I2" s="123">
        <v>0.0674662959786875</v>
      </c>
      <c r="J2" s="123">
        <v>0.553328321951042</v>
      </c>
      <c r="K2" s="123">
        <v>0.20566829314882</v>
      </c>
      <c r="L2" s="123">
        <v>0.086145344498608</v>
      </c>
      <c r="M2" s="123">
        <v>0.0643737645165575</v>
      </c>
      <c r="N2" s="123">
        <v>0.363936796553825</v>
      </c>
      <c r="O2" s="123">
        <v>0.505319833800658</v>
      </c>
      <c r="P2" s="123">
        <v>0.106071498868033</v>
      </c>
      <c r="Q2" s="123">
        <v>0.113727837800342</v>
      </c>
      <c r="R2" s="123">
        <v>0.473494606902065</v>
      </c>
      <c r="S2" s="123">
        <v>0.15890331324357</v>
      </c>
      <c r="T2" s="123">
        <v>0.0915892806135254</v>
      </c>
      <c r="U2" s="123">
        <v>0.0773069271085524</v>
      </c>
      <c r="V2" s="123">
        <v>0.0972848785722205</v>
      </c>
      <c r="W2" s="123">
        <v>0.0292402948743933</v>
      </c>
      <c r="X2" s="123">
        <v>0.00367911251689467</v>
      </c>
      <c r="Y2" s="123">
        <v>0.0317525392689877</v>
      </c>
      <c r="Z2" s="123">
        <v>0.00271204781621376</v>
      </c>
      <c r="AA2" s="123">
        <v>0.534536850295282</v>
      </c>
      <c r="AB2" s="123">
        <v>0.334126161343016</v>
      </c>
      <c r="AC2" s="123">
        <v>0.270069076406457</v>
      </c>
      <c r="AD2" s="123">
        <v>0.0203398475951628</v>
      </c>
      <c r="AE2" s="123">
        <v>0.143254928515475</v>
      </c>
      <c r="AF2" s="123">
        <v>0.0726666543945974</v>
      </c>
      <c r="AG2" s="123">
        <v>0.0559054179648002</v>
      </c>
      <c r="AH2" s="123">
        <v>0.00395831182788825</v>
      </c>
      <c r="AI2" s="123">
        <v>0.115442233181346</v>
      </c>
      <c r="AJ2" s="123">
        <v>0.0451548296320863</v>
      </c>
      <c r="AK2" s="123">
        <v>0.132735375904192</v>
      </c>
      <c r="AL2" s="123">
        <v>3.77029594374914E-4</v>
      </c>
      <c r="AM2" s="123">
        <v>0.00738296247176622</v>
      </c>
      <c r="AN2" s="123">
        <v>0</v>
      </c>
      <c r="AO2" s="123">
        <v>0.0537444166666667</v>
      </c>
      <c r="AP2" s="123">
        <v>0.00830120833333333</v>
      </c>
      <c r="AQ2" s="123">
        <v>0.0603324583333333</v>
      </c>
      <c r="AR2" s="123">
        <v>0.143521291666667</v>
      </c>
      <c r="AS2" s="123">
        <v>0.212091625</v>
      </c>
      <c r="AT2" s="123">
        <v>0.00877891666666667</v>
      </c>
      <c r="AU2" s="123">
        <v>0.0326866666666667</v>
      </c>
      <c r="AV2" s="123">
        <v>0.0874661666666667</v>
      </c>
      <c r="AW2" s="123">
        <v>0.240412458333333</v>
      </c>
      <c r="AX2" s="123">
        <v>0.122418083333333</v>
      </c>
      <c r="AY2" s="123">
        <v>0.0361635833333333</v>
      </c>
      <c r="AZ2" s="123">
        <v>0.0478276666666667</v>
      </c>
      <c r="BA2" s="123">
        <v>4052.75083333333</v>
      </c>
      <c r="BB2" s="123">
        <v>6086.16708333333</v>
      </c>
    </row>
    <row r="3" spans="1:54" ht="15">
      <c r="A3" s="123" t="s">
        <v>377</v>
      </c>
      <c r="B3" s="123" t="s">
        <v>437</v>
      </c>
      <c r="C3" s="123" t="s">
        <v>438</v>
      </c>
      <c r="D3" s="123">
        <v>0.769254479035672</v>
      </c>
      <c r="E3" s="123">
        <v>0.769326150716455</v>
      </c>
      <c r="F3" s="123">
        <v>0.767511652176169</v>
      </c>
      <c r="G3" s="123">
        <v>0.574052921472176</v>
      </c>
      <c r="H3" s="123">
        <v>0.0303475191341647</v>
      </c>
      <c r="I3" s="123">
        <v>0.11020905774885</v>
      </c>
      <c r="J3" s="123">
        <v>0.511276374261346</v>
      </c>
      <c r="K3" s="123">
        <v>0.167384742616964</v>
      </c>
      <c r="L3" s="123">
        <v>0.103581851251486</v>
      </c>
      <c r="M3" s="123">
        <v>0.0772004549871889</v>
      </c>
      <c r="N3" s="123">
        <v>0.354650691658678</v>
      </c>
      <c r="O3" s="123">
        <v>0.53458644263399</v>
      </c>
      <c r="P3" s="123">
        <v>0.0836710724419317</v>
      </c>
      <c r="Q3" s="123">
        <v>0.0723408098315438</v>
      </c>
      <c r="R3" s="123">
        <v>0.58550007835179</v>
      </c>
      <c r="S3" s="123">
        <v>0.103493939342514</v>
      </c>
      <c r="T3" s="123">
        <v>0.0333197204603545</v>
      </c>
      <c r="U3" s="123">
        <v>0.0609793045630902</v>
      </c>
      <c r="V3" s="123">
        <v>0.0635856718327714</v>
      </c>
      <c r="W3" s="123">
        <v>0.0140325652031796</v>
      </c>
      <c r="X3" s="123">
        <v>0.00256817749267736</v>
      </c>
      <c r="Y3" s="123">
        <v>0.0219509876507908</v>
      </c>
      <c r="Z3" s="123">
        <v>0.00513315537509086</v>
      </c>
      <c r="AA3" s="123">
        <v>0.572296738292494</v>
      </c>
      <c r="AB3" s="123">
        <v>0.299551633943429</v>
      </c>
      <c r="AC3" s="123">
        <v>0.304555146380449</v>
      </c>
      <c r="AD3" s="123">
        <v>0.0140647171096649</v>
      </c>
      <c r="AE3" s="123">
        <v>0.181662479461607</v>
      </c>
      <c r="AF3" s="123">
        <v>0.0393106745261299</v>
      </c>
      <c r="AG3" s="123">
        <v>0.0549730534758812</v>
      </c>
      <c r="AH3" s="123">
        <v>0.0138892151081388</v>
      </c>
      <c r="AI3" s="123">
        <v>0.1715604732757</v>
      </c>
      <c r="AJ3" s="123">
        <v>0.0397586566225337</v>
      </c>
      <c r="AK3" s="123">
        <v>0.150928055212196</v>
      </c>
      <c r="AL3" s="123">
        <v>7.05427403624236E-4</v>
      </c>
      <c r="AM3" s="123">
        <v>0.00447246777170623</v>
      </c>
      <c r="AN3" s="123">
        <v>0.00125323261195046</v>
      </c>
      <c r="AO3" s="123">
        <v>0.0385105416666667</v>
      </c>
      <c r="AP3" s="123">
        <v>0.00426295833333333</v>
      </c>
      <c r="AQ3" s="123">
        <v>0.0373492083333333</v>
      </c>
      <c r="AR3" s="123">
        <v>0.335256458333333</v>
      </c>
      <c r="AS3" s="123">
        <v>0.168427083333333</v>
      </c>
      <c r="AT3" s="123">
        <v>0.00853783333333333</v>
      </c>
      <c r="AU3" s="123">
        <v>0.0301835416666667</v>
      </c>
      <c r="AV3" s="123">
        <v>0.0799693333333333</v>
      </c>
      <c r="AW3" s="123">
        <v>0.204625666666667</v>
      </c>
      <c r="AX3" s="123">
        <v>0.0780389166666667</v>
      </c>
      <c r="AY3" s="123">
        <v>0.025625875</v>
      </c>
      <c r="AZ3" s="123">
        <v>0.0277233333333333</v>
      </c>
      <c r="BA3" s="123">
        <v>4292.920625</v>
      </c>
      <c r="BB3" s="123">
        <v>4999.419375</v>
      </c>
    </row>
    <row r="4" spans="1:54" ht="15">
      <c r="A4" s="123" t="s">
        <v>378</v>
      </c>
      <c r="B4" s="123" t="s">
        <v>437</v>
      </c>
      <c r="C4" s="123" t="s">
        <v>438</v>
      </c>
      <c r="D4" s="123">
        <v>0.819312146640734</v>
      </c>
      <c r="E4" s="123">
        <v>0.818144234182174</v>
      </c>
      <c r="F4" s="123">
        <v>0.817933860168307</v>
      </c>
      <c r="G4" s="123">
        <v>0.522899933228785</v>
      </c>
      <c r="H4" s="123">
        <v>0.0222016362514229</v>
      </c>
      <c r="I4" s="123">
        <v>0.089381726951086</v>
      </c>
      <c r="J4" s="123">
        <v>0.371268372271881</v>
      </c>
      <c r="K4" s="123">
        <v>0.250042779662581</v>
      </c>
      <c r="L4" s="123">
        <v>0.153985187135892</v>
      </c>
      <c r="M4" s="123">
        <v>0.113120297727138</v>
      </c>
      <c r="N4" s="123">
        <v>0.146877569041437</v>
      </c>
      <c r="O4" s="123">
        <v>0.766254173514383</v>
      </c>
      <c r="P4" s="123">
        <v>0.0712344963010381</v>
      </c>
      <c r="Q4" s="123">
        <v>0.0406969434521285</v>
      </c>
      <c r="R4" s="123">
        <v>0.457477604046053</v>
      </c>
      <c r="S4" s="123">
        <v>0.151107156214513</v>
      </c>
      <c r="T4" s="123">
        <v>0.0630291159943373</v>
      </c>
      <c r="U4" s="123">
        <v>0.110477786404854</v>
      </c>
      <c r="V4" s="123">
        <v>0.134317244100077</v>
      </c>
      <c r="W4" s="123">
        <v>0.0354600771396172</v>
      </c>
      <c r="X4" s="123">
        <v>2.93427230046948E-4</v>
      </c>
      <c r="Y4" s="123">
        <v>0.0201177123710246</v>
      </c>
      <c r="Z4" s="123">
        <v>0.00304069579890935</v>
      </c>
      <c r="AA4" s="123">
        <v>0.280317645491855</v>
      </c>
      <c r="AB4" s="123">
        <v>0.290220029450677</v>
      </c>
      <c r="AC4" s="123">
        <v>0.371237920141012</v>
      </c>
      <c r="AD4" s="123">
        <v>0.00991634804454713</v>
      </c>
      <c r="AE4" s="123">
        <v>0.10149496028482</v>
      </c>
      <c r="AF4" s="123">
        <v>0.1191147645713</v>
      </c>
      <c r="AG4" s="123">
        <v>0.0692630536714937</v>
      </c>
      <c r="AH4" s="123">
        <v>0.00739528140031232</v>
      </c>
      <c r="AI4" s="123">
        <v>0.067676019719042</v>
      </c>
      <c r="AJ4" s="123">
        <v>0.0142828756449277</v>
      </c>
      <c r="AK4" s="123">
        <v>0.0478561786392006</v>
      </c>
      <c r="AL4" s="123">
        <v>0.0025266958067531</v>
      </c>
      <c r="AM4" s="123">
        <v>0.00138997073911918</v>
      </c>
      <c r="AN4" s="123">
        <v>0</v>
      </c>
      <c r="AO4" s="123">
        <v>0.0367359583333333</v>
      </c>
      <c r="AP4" s="123">
        <v>0.006880625</v>
      </c>
      <c r="AQ4" s="123">
        <v>0.0453880416666667</v>
      </c>
      <c r="AR4" s="123">
        <v>0.238712875</v>
      </c>
      <c r="AS4" s="123">
        <v>0.197429416666667</v>
      </c>
      <c r="AT4" s="123">
        <v>0.0116442916666667</v>
      </c>
      <c r="AU4" s="123">
        <v>0.0429975</v>
      </c>
      <c r="AV4" s="123">
        <v>0.0809886666666667</v>
      </c>
      <c r="AW4" s="123">
        <v>0.225301666666667</v>
      </c>
      <c r="AX4" s="123">
        <v>0.090622375</v>
      </c>
      <c r="AY4" s="123">
        <v>0.0294616666666667</v>
      </c>
      <c r="AZ4" s="123">
        <v>0.0325325416666667</v>
      </c>
      <c r="BA4" s="123">
        <v>7093.9125</v>
      </c>
      <c r="BB4" s="123">
        <v>6832.14729166667</v>
      </c>
    </row>
    <row r="5" spans="1:54" ht="15">
      <c r="A5" s="123" t="s">
        <v>379</v>
      </c>
      <c r="B5" s="123" t="s">
        <v>437</v>
      </c>
      <c r="C5" s="123" t="s">
        <v>438</v>
      </c>
      <c r="D5" s="123">
        <v>0.808393213200995</v>
      </c>
      <c r="E5" s="123">
        <v>0.813784027845474</v>
      </c>
      <c r="F5" s="123">
        <v>0.813549628360935</v>
      </c>
      <c r="G5" s="123">
        <v>0.417179597993188</v>
      </c>
      <c r="H5" s="123">
        <v>0.0357836825414588</v>
      </c>
      <c r="I5" s="123">
        <v>0.119662913777233</v>
      </c>
      <c r="J5" s="123">
        <v>0.555697673839368</v>
      </c>
      <c r="K5" s="123">
        <v>0.16394416827111</v>
      </c>
      <c r="L5" s="123">
        <v>0.0650221414686946</v>
      </c>
      <c r="M5" s="123">
        <v>0.059889420102136</v>
      </c>
      <c r="N5" s="123">
        <v>0.146796201360248</v>
      </c>
      <c r="O5" s="123">
        <v>0.751347558146906</v>
      </c>
      <c r="P5" s="123">
        <v>0.0831580883773207</v>
      </c>
      <c r="Q5" s="123">
        <v>0.0540905967685609</v>
      </c>
      <c r="R5" s="123">
        <v>0.596370818484402</v>
      </c>
      <c r="S5" s="123">
        <v>0.14665342950494</v>
      </c>
      <c r="T5" s="123">
        <v>0.0333618139148374</v>
      </c>
      <c r="U5" s="123">
        <v>0.0809705329164311</v>
      </c>
      <c r="V5" s="123">
        <v>0.0650220552696323</v>
      </c>
      <c r="W5" s="123">
        <v>0.0121980890598941</v>
      </c>
      <c r="X5" s="123">
        <v>0.00409478796226111</v>
      </c>
      <c r="Y5" s="123">
        <v>0.0245808950678288</v>
      </c>
      <c r="Z5" s="123">
        <v>0.0150955852860243</v>
      </c>
      <c r="AA5" s="123">
        <v>0.486464313023692</v>
      </c>
      <c r="AB5" s="123">
        <v>0.331356682982076</v>
      </c>
      <c r="AC5" s="123">
        <v>0.294642499257662</v>
      </c>
      <c r="AD5" s="123">
        <v>0.007846469317066</v>
      </c>
      <c r="AE5" s="123">
        <v>0.117812589246136</v>
      </c>
      <c r="AF5" s="123">
        <v>0.113641696926657</v>
      </c>
      <c r="AG5" s="123">
        <v>0.0663597416082211</v>
      </c>
      <c r="AH5" s="123">
        <v>0.0028680733944293</v>
      </c>
      <c r="AI5" s="123">
        <v>0.117571002164797</v>
      </c>
      <c r="AJ5" s="123">
        <v>0.0179885189078076</v>
      </c>
      <c r="AK5" s="123">
        <v>0.102090862118655</v>
      </c>
      <c r="AL5" s="123">
        <v>3.73275016967046E-4</v>
      </c>
      <c r="AM5" s="123">
        <v>0.00186183457409621</v>
      </c>
      <c r="AN5" s="123">
        <v>0</v>
      </c>
      <c r="AO5" s="123">
        <v>0.0387309583333333</v>
      </c>
      <c r="AP5" s="123">
        <v>0.0133431666666667</v>
      </c>
      <c r="AQ5" s="123">
        <v>0.039422625</v>
      </c>
      <c r="AR5" s="123">
        <v>0.258193291666667</v>
      </c>
      <c r="AS5" s="123">
        <v>0.166685958333333</v>
      </c>
      <c r="AT5" s="123">
        <v>0.00889729166666667</v>
      </c>
      <c r="AU5" s="123">
        <v>0.0320201666666667</v>
      </c>
      <c r="AV5" s="123">
        <v>0.063843</v>
      </c>
      <c r="AW5" s="123">
        <v>0.246048041666667</v>
      </c>
      <c r="AX5" s="123">
        <v>0.09876925</v>
      </c>
      <c r="AY5" s="123">
        <v>0.0267214166666667</v>
      </c>
      <c r="AZ5" s="123">
        <v>0.046052125</v>
      </c>
      <c r="BA5" s="123">
        <v>5230.90708333333</v>
      </c>
      <c r="BB5" s="123">
        <v>6343.81875</v>
      </c>
    </row>
    <row r="6" spans="1:54" ht="15">
      <c r="A6" s="123" t="s">
        <v>380</v>
      </c>
      <c r="B6" s="123" t="s">
        <v>437</v>
      </c>
      <c r="C6" s="123" t="s">
        <v>438</v>
      </c>
      <c r="D6" s="123">
        <v>0.809919114812152</v>
      </c>
      <c r="E6" s="123">
        <v>0.80762635713298</v>
      </c>
      <c r="F6" s="123">
        <v>0.810166632895879</v>
      </c>
      <c r="G6" s="123">
        <v>0.497948886080802</v>
      </c>
      <c r="H6" s="123">
        <v>0.0214962735119296</v>
      </c>
      <c r="I6" s="123">
        <v>0.103718696426096</v>
      </c>
      <c r="J6" s="123">
        <v>0.509762294380113</v>
      </c>
      <c r="K6" s="123">
        <v>0.204379866901484</v>
      </c>
      <c r="L6" s="123">
        <v>0.0926524016086889</v>
      </c>
      <c r="M6" s="123">
        <v>0.0679904671716887</v>
      </c>
      <c r="N6" s="123">
        <v>0.23137780351485</v>
      </c>
      <c r="O6" s="123">
        <v>0.675781071358225</v>
      </c>
      <c r="P6" s="123">
        <v>0.0771047605360289</v>
      </c>
      <c r="Q6" s="123">
        <v>0.0351757441496989</v>
      </c>
      <c r="R6" s="123">
        <v>0.51371079498857</v>
      </c>
      <c r="S6" s="123">
        <v>0.110264340688527</v>
      </c>
      <c r="T6" s="123">
        <v>0.0665988410994208</v>
      </c>
      <c r="U6" s="123">
        <v>0.0783807304119956</v>
      </c>
      <c r="V6" s="123">
        <v>0.10676732195515</v>
      </c>
      <c r="W6" s="123">
        <v>0.0424404525459925</v>
      </c>
      <c r="X6" s="123">
        <v>6.03864734299517E-4</v>
      </c>
      <c r="Y6" s="123">
        <v>0.0170189098148131</v>
      </c>
      <c r="Z6" s="123">
        <v>2.21631205673759E-4</v>
      </c>
      <c r="AA6" s="123">
        <v>0.358674000300046</v>
      </c>
      <c r="AB6" s="123">
        <v>0.337910997099927</v>
      </c>
      <c r="AC6" s="123">
        <v>0.188200247792727</v>
      </c>
      <c r="AD6" s="123">
        <v>0.00959117052911313</v>
      </c>
      <c r="AE6" s="123">
        <v>0.132322737998775</v>
      </c>
      <c r="AF6" s="123">
        <v>0.0560719851249029</v>
      </c>
      <c r="AG6" s="123">
        <v>0.0508905270820714</v>
      </c>
      <c r="AH6" s="123">
        <v>0.0356591879815811</v>
      </c>
      <c r="AI6" s="123">
        <v>0.157957249642497</v>
      </c>
      <c r="AJ6" s="123">
        <v>0.0144029055252362</v>
      </c>
      <c r="AK6" s="123">
        <v>0.0900386061473089</v>
      </c>
      <c r="AL6" s="123">
        <v>6.22471210706505E-4</v>
      </c>
      <c r="AM6" s="123">
        <v>0.00464118834109707</v>
      </c>
      <c r="AN6" s="123">
        <v>0</v>
      </c>
      <c r="AO6" s="123">
        <v>0.0313417083333333</v>
      </c>
      <c r="AP6" s="123">
        <v>0.005428125</v>
      </c>
      <c r="AQ6" s="123">
        <v>0.0562340416666667</v>
      </c>
      <c r="AR6" s="123">
        <v>0.088773</v>
      </c>
      <c r="AS6" s="123">
        <v>0.266412458333333</v>
      </c>
      <c r="AT6" s="123">
        <v>0.0108744166666667</v>
      </c>
      <c r="AU6" s="123">
        <v>0.0657974166666667</v>
      </c>
      <c r="AV6" s="123">
        <v>0.130930125</v>
      </c>
      <c r="AW6" s="123">
        <v>0.192218125</v>
      </c>
      <c r="AX6" s="123">
        <v>0.118077</v>
      </c>
      <c r="AY6" s="123">
        <v>0.027361625</v>
      </c>
      <c r="AZ6" s="123">
        <v>0.0383849166666667</v>
      </c>
      <c r="BA6" s="123">
        <v>4877.97229166667</v>
      </c>
      <c r="BB6" s="123">
        <v>6113.40979166667</v>
      </c>
    </row>
    <row r="7" spans="1:54" ht="15">
      <c r="A7" s="123" t="s">
        <v>381</v>
      </c>
      <c r="B7" s="123" t="s">
        <v>437</v>
      </c>
      <c r="C7" s="123" t="s">
        <v>438</v>
      </c>
      <c r="D7" s="123">
        <v>0.735773894540242</v>
      </c>
      <c r="E7" s="123">
        <v>0.732953896088883</v>
      </c>
      <c r="F7" s="123">
        <v>0.733248183220546</v>
      </c>
      <c r="G7" s="123">
        <v>0.503657731203195</v>
      </c>
      <c r="H7" s="123">
        <v>0.0459872685216685</v>
      </c>
      <c r="I7" s="123">
        <v>0.118527707679627</v>
      </c>
      <c r="J7" s="123">
        <v>0.451739089275542</v>
      </c>
      <c r="K7" s="123">
        <v>0.193808650674632</v>
      </c>
      <c r="L7" s="123">
        <v>0.0885621081617602</v>
      </c>
      <c r="M7" s="123">
        <v>0.10137517568677</v>
      </c>
      <c r="N7" s="123">
        <v>0.0926986488697051</v>
      </c>
      <c r="O7" s="123">
        <v>0.830472741807544</v>
      </c>
      <c r="P7" s="123">
        <v>0.0661606356823974</v>
      </c>
      <c r="Q7" s="123">
        <v>0.0212537215282582</v>
      </c>
      <c r="R7" s="123">
        <v>0.547264323227091</v>
      </c>
      <c r="S7" s="123">
        <v>0.156549914958667</v>
      </c>
      <c r="T7" s="123">
        <v>0.0437726549742607</v>
      </c>
      <c r="U7" s="123">
        <v>0.0716997681486452</v>
      </c>
      <c r="V7" s="123">
        <v>0.0627928971094015</v>
      </c>
      <c r="W7" s="123">
        <v>0.020687653981765</v>
      </c>
      <c r="X7" s="123">
        <v>7.67924985854013E-4</v>
      </c>
      <c r="Y7" s="123">
        <v>0.0288048745250519</v>
      </c>
      <c r="Z7" s="123">
        <v>0.0402401305334701</v>
      </c>
      <c r="AA7" s="123">
        <v>0.422390795284662</v>
      </c>
      <c r="AB7" s="123">
        <v>0.232641426985543</v>
      </c>
      <c r="AC7" s="123">
        <v>0.401469788749342</v>
      </c>
      <c r="AD7" s="123">
        <v>0.0145691577987552</v>
      </c>
      <c r="AE7" s="123">
        <v>0.161693202634575</v>
      </c>
      <c r="AF7" s="123">
        <v>0.0663978192993278</v>
      </c>
      <c r="AG7" s="123">
        <v>0.192161574760459</v>
      </c>
      <c r="AH7" s="123">
        <v>0.00692327513860334</v>
      </c>
      <c r="AI7" s="123">
        <v>0.150995982370806</v>
      </c>
      <c r="AJ7" s="123">
        <v>0.0214708218837742</v>
      </c>
      <c r="AK7" s="123">
        <v>0.170687067908279</v>
      </c>
      <c r="AL7" s="123">
        <v>0.00199113053339463</v>
      </c>
      <c r="AM7" s="123">
        <v>0.00292980053007616</v>
      </c>
      <c r="AN7" s="123">
        <v>0.00156087183955291</v>
      </c>
      <c r="AO7" s="123">
        <v>0.0409206666666667</v>
      </c>
      <c r="AP7" s="123">
        <v>0.0119962916666667</v>
      </c>
      <c r="AQ7" s="123">
        <v>0.0384530833333333</v>
      </c>
      <c r="AR7" s="123">
        <v>0.174327083333333</v>
      </c>
      <c r="AS7" s="123">
        <v>0.186329708333333</v>
      </c>
      <c r="AT7" s="123">
        <v>0.00912575</v>
      </c>
      <c r="AU7" s="123">
        <v>0.03764925</v>
      </c>
      <c r="AV7" s="123">
        <v>0.0762632083333333</v>
      </c>
      <c r="AW7" s="123">
        <v>0.29688775</v>
      </c>
      <c r="AX7" s="123">
        <v>0.100874083333333</v>
      </c>
      <c r="AY7" s="123">
        <v>0.0256500416666667</v>
      </c>
      <c r="AZ7" s="123">
        <v>0.0456431666666667</v>
      </c>
      <c r="BA7" s="123">
        <v>4619.083125</v>
      </c>
      <c r="BB7" s="123">
        <v>4417.19645833333</v>
      </c>
    </row>
    <row r="8" spans="1:54" ht="15">
      <c r="A8" s="123" t="s">
        <v>382</v>
      </c>
      <c r="B8" s="123" t="s">
        <v>437</v>
      </c>
      <c r="C8" s="123" t="s">
        <v>438</v>
      </c>
      <c r="D8" s="123">
        <v>0.889100377921741</v>
      </c>
      <c r="E8" s="123">
        <v>0.884589754211967</v>
      </c>
      <c r="F8" s="123">
        <v>0.880832196380045</v>
      </c>
      <c r="G8" s="123">
        <v>0.655547308122205</v>
      </c>
      <c r="H8" s="123">
        <v>0.146797361264</v>
      </c>
      <c r="I8" s="123">
        <v>0.1634804315066</v>
      </c>
      <c r="J8" s="123">
        <v>0.518221405710153</v>
      </c>
      <c r="K8" s="123">
        <v>0.127111341774423</v>
      </c>
      <c r="L8" s="123">
        <v>0.0303329345469943</v>
      </c>
      <c r="M8" s="123">
        <v>0.0140565251978295</v>
      </c>
      <c r="N8" s="123">
        <v>0.0899921579915102</v>
      </c>
      <c r="O8" s="123">
        <v>0.827934989616407</v>
      </c>
      <c r="P8" s="123">
        <v>0.070980898536971</v>
      </c>
      <c r="Q8" s="123">
        <v>0.0182787104762009</v>
      </c>
      <c r="R8" s="123">
        <v>0.584239581098807</v>
      </c>
      <c r="S8" s="123">
        <v>0.184659244304196</v>
      </c>
      <c r="T8" s="123">
        <v>0.0295236825649735</v>
      </c>
      <c r="U8" s="123">
        <v>0.0699646480963785</v>
      </c>
      <c r="V8" s="123">
        <v>0.0300921817568994</v>
      </c>
      <c r="W8" s="123">
        <v>0.00115740740740741</v>
      </c>
      <c r="X8" s="123">
        <v>0.00354030501089325</v>
      </c>
      <c r="Y8" s="123">
        <v>0.0130934331084292</v>
      </c>
      <c r="Z8" s="123">
        <v>0.0018317230273752</v>
      </c>
      <c r="AA8" s="123">
        <v>0.667897127120168</v>
      </c>
      <c r="AB8" s="123">
        <v>0.462491023524537</v>
      </c>
      <c r="AC8" s="123">
        <v>0.13934334975609</v>
      </c>
      <c r="AD8" s="123">
        <v>0.0216335892486788</v>
      </c>
      <c r="AE8" s="123">
        <v>0.111705845052674</v>
      </c>
      <c r="AF8" s="123">
        <v>0.0454796351163207</v>
      </c>
      <c r="AG8" s="123">
        <v>0.0564188321627496</v>
      </c>
      <c r="AH8" s="123">
        <v>0.0078156300803612</v>
      </c>
      <c r="AI8" s="123">
        <v>0.224725898889228</v>
      </c>
      <c r="AJ8" s="123">
        <v>0.0360487836213245</v>
      </c>
      <c r="AK8" s="123">
        <v>0.0690105469258535</v>
      </c>
      <c r="AL8" s="123">
        <v>0</v>
      </c>
      <c r="AM8" s="123">
        <v>0.00873851019732027</v>
      </c>
      <c r="AN8" s="123">
        <v>0</v>
      </c>
      <c r="AO8" s="123">
        <v>0.0440794166666667</v>
      </c>
      <c r="AP8" s="123">
        <v>0.0138867916666667</v>
      </c>
      <c r="AQ8" s="123">
        <v>0.0462422916666667</v>
      </c>
      <c r="AR8" s="123">
        <v>0.156236041666667</v>
      </c>
      <c r="AS8" s="123">
        <v>0.2056675</v>
      </c>
      <c r="AT8" s="123">
        <v>0.0103199166666667</v>
      </c>
      <c r="AU8" s="123">
        <v>0.0365872916666667</v>
      </c>
      <c r="AV8" s="123">
        <v>0.0583784166666667</v>
      </c>
      <c r="AW8" s="123">
        <v>0.266749</v>
      </c>
      <c r="AX8" s="123">
        <v>0.106880916666667</v>
      </c>
      <c r="AY8" s="123">
        <v>0.0266247083333333</v>
      </c>
      <c r="AZ8" s="123">
        <v>0.0722404166666667</v>
      </c>
      <c r="BA8" s="123">
        <v>2788.22645833333</v>
      </c>
      <c r="BB8" s="123">
        <v>6926.6525</v>
      </c>
    </row>
    <row r="9" spans="1:54" ht="15">
      <c r="A9" s="123" t="s">
        <v>383</v>
      </c>
      <c r="B9" s="123" t="s">
        <v>437</v>
      </c>
      <c r="C9" s="123" t="s">
        <v>438</v>
      </c>
      <c r="D9" s="123">
        <v>0.823641152073241</v>
      </c>
      <c r="E9" s="123">
        <v>0.825207172283899</v>
      </c>
      <c r="F9" s="123">
        <v>0.824679082729691</v>
      </c>
      <c r="G9" s="123">
        <v>0.477999231144544</v>
      </c>
      <c r="H9" s="123">
        <v>0.1575707778326</v>
      </c>
      <c r="I9" s="123">
        <v>0.15532468574485</v>
      </c>
      <c r="J9" s="123">
        <v>0.38971906580673</v>
      </c>
      <c r="K9" s="123">
        <v>0.162481035679437</v>
      </c>
      <c r="L9" s="123">
        <v>0.067972374346775</v>
      </c>
      <c r="M9" s="123">
        <v>0.0669320605896081</v>
      </c>
      <c r="N9" s="123">
        <v>0.0398738761215269</v>
      </c>
      <c r="O9" s="123">
        <v>0.905084607707703</v>
      </c>
      <c r="P9" s="123">
        <v>0.0500437717119835</v>
      </c>
      <c r="Q9" s="123">
        <v>0.0236893782073129</v>
      </c>
      <c r="R9" s="123">
        <v>0.618055957801187</v>
      </c>
      <c r="S9" s="123">
        <v>0.129940654210496</v>
      </c>
      <c r="T9" s="123">
        <v>0.0272766355102273</v>
      </c>
      <c r="U9" s="123">
        <v>0.0511402835616843</v>
      </c>
      <c r="V9" s="123">
        <v>0.0531500764270637</v>
      </c>
      <c r="W9" s="123">
        <v>0.0146162005948021</v>
      </c>
      <c r="X9" s="123">
        <v>7.40303983228512E-4</v>
      </c>
      <c r="Y9" s="123">
        <v>0.0105249973585663</v>
      </c>
      <c r="Z9" s="123">
        <v>4.29553264604811E-4</v>
      </c>
      <c r="AA9" s="123">
        <v>0.370602804134048</v>
      </c>
      <c r="AB9" s="123">
        <v>0.349283533043468</v>
      </c>
      <c r="AC9" s="123">
        <v>0.290151082887209</v>
      </c>
      <c r="AD9" s="123">
        <v>0.0178027369785822</v>
      </c>
      <c r="AE9" s="123">
        <v>0.163189968945216</v>
      </c>
      <c r="AF9" s="123">
        <v>0.0675000105908335</v>
      </c>
      <c r="AG9" s="123">
        <v>0.0672890976492813</v>
      </c>
      <c r="AH9" s="123">
        <v>0.00217398072306304</v>
      </c>
      <c r="AI9" s="123">
        <v>0.100756695369205</v>
      </c>
      <c r="AJ9" s="123">
        <v>0.027058520423737</v>
      </c>
      <c r="AK9" s="123">
        <v>0.126056646018205</v>
      </c>
      <c r="AL9" s="123">
        <v>0</v>
      </c>
      <c r="AM9" s="123">
        <v>0.00495483447030705</v>
      </c>
      <c r="AN9" s="123">
        <v>0.00264025873523325</v>
      </c>
      <c r="AO9" s="123">
        <v>0.0370232916666667</v>
      </c>
      <c r="AP9" s="123">
        <v>0.010066875</v>
      </c>
      <c r="AQ9" s="123">
        <v>0.0519634166666667</v>
      </c>
      <c r="AR9" s="123">
        <v>0.148489583333333</v>
      </c>
      <c r="AS9" s="123">
        <v>0.159049458333333</v>
      </c>
      <c r="AT9" s="123">
        <v>0.0123258333333333</v>
      </c>
      <c r="AU9" s="123">
        <v>0.0334576666666667</v>
      </c>
      <c r="AV9" s="123">
        <v>0.073329875</v>
      </c>
      <c r="AW9" s="123">
        <v>0.284940666666667</v>
      </c>
      <c r="AX9" s="123">
        <v>0.12078825</v>
      </c>
      <c r="AY9" s="123">
        <v>0.02524625</v>
      </c>
      <c r="AZ9" s="123">
        <v>0.079586875</v>
      </c>
      <c r="BA9" s="123">
        <v>3618.98416666667</v>
      </c>
      <c r="BB9" s="123">
        <v>6028.80333333333</v>
      </c>
    </row>
    <row r="10" spans="1:54" ht="15">
      <c r="A10" s="123" t="s">
        <v>384</v>
      </c>
      <c r="B10" s="123" t="s">
        <v>437</v>
      </c>
      <c r="C10" s="123" t="s">
        <v>438</v>
      </c>
      <c r="D10" s="123">
        <v>0.904508644277834</v>
      </c>
      <c r="E10" s="123">
        <v>0.897829728461828</v>
      </c>
      <c r="F10" s="123">
        <v>0.898984550610012</v>
      </c>
      <c r="G10" s="123">
        <v>0.534260926888268</v>
      </c>
      <c r="H10" s="123">
        <v>0.0371006856327176</v>
      </c>
      <c r="I10" s="123">
        <v>0.169259746594961</v>
      </c>
      <c r="J10" s="123">
        <v>0.528287810976834</v>
      </c>
      <c r="K10" s="123">
        <v>0.181577736916747</v>
      </c>
      <c r="L10" s="123">
        <v>0.0477098863464045</v>
      </c>
      <c r="M10" s="123">
        <v>0.0360641335323357</v>
      </c>
      <c r="N10" s="123">
        <v>0.0328679120643377</v>
      </c>
      <c r="O10" s="123">
        <v>0.920215264805333</v>
      </c>
      <c r="P10" s="123">
        <v>0.0360014382787739</v>
      </c>
      <c r="Q10" s="123">
        <v>0.0211436239613731</v>
      </c>
      <c r="R10" s="123">
        <v>0.733772531633012</v>
      </c>
      <c r="S10" s="123">
        <v>0.100269223624622</v>
      </c>
      <c r="T10" s="123">
        <v>0.0313358724414397</v>
      </c>
      <c r="U10" s="123">
        <v>0.0535562463345989</v>
      </c>
      <c r="V10" s="123">
        <v>0.0258248146194545</v>
      </c>
      <c r="W10" s="123">
        <v>0.00728121307718278</v>
      </c>
      <c r="X10" s="123">
        <v>0</v>
      </c>
      <c r="Y10" s="123">
        <v>0.0149203834025233</v>
      </c>
      <c r="Z10" s="123">
        <v>0</v>
      </c>
      <c r="AA10" s="123">
        <v>0.455628395569855</v>
      </c>
      <c r="AB10" s="123">
        <v>0.382066210122853</v>
      </c>
      <c r="AC10" s="123">
        <v>0.185428091572079</v>
      </c>
      <c r="AD10" s="123">
        <v>0.0083990867525502</v>
      </c>
      <c r="AE10" s="123">
        <v>0.177318744353089</v>
      </c>
      <c r="AF10" s="123">
        <v>0.0467226617132573</v>
      </c>
      <c r="AG10" s="123">
        <v>0.0316788228295858</v>
      </c>
      <c r="AH10" s="123">
        <v>0.00324074074074074</v>
      </c>
      <c r="AI10" s="123">
        <v>0.148676091957246</v>
      </c>
      <c r="AJ10" s="123">
        <v>0.0258618068833376</v>
      </c>
      <c r="AK10" s="123">
        <v>0.154640031338236</v>
      </c>
      <c r="AL10" s="123">
        <v>0.00213675213675214</v>
      </c>
      <c r="AM10" s="123">
        <v>0.00540560803718698</v>
      </c>
      <c r="AN10" s="123">
        <v>0</v>
      </c>
      <c r="AO10" s="123">
        <v>0.0360107083333333</v>
      </c>
      <c r="AP10" s="123">
        <v>0.0101215416666667</v>
      </c>
      <c r="AQ10" s="123">
        <v>0.036939125</v>
      </c>
      <c r="AR10" s="123">
        <v>0.295429666666667</v>
      </c>
      <c r="AS10" s="123">
        <v>0.189812791666667</v>
      </c>
      <c r="AT10" s="123">
        <v>0.00732104166666667</v>
      </c>
      <c r="AU10" s="123">
        <v>0.0260603333333333</v>
      </c>
      <c r="AV10" s="123">
        <v>0.0891316666666667</v>
      </c>
      <c r="AW10" s="123">
        <v>0.185537083333333</v>
      </c>
      <c r="AX10" s="123">
        <v>0.0985149583333333</v>
      </c>
      <c r="AY10" s="123">
        <v>0.0194395416666667</v>
      </c>
      <c r="AZ10" s="123">
        <v>0.0415439166666667</v>
      </c>
      <c r="BA10" s="123">
        <v>3689.05875</v>
      </c>
      <c r="BB10" s="123">
        <v>7033.02729166667</v>
      </c>
    </row>
    <row r="11" spans="1:54" ht="15">
      <c r="A11" s="123" t="s">
        <v>385</v>
      </c>
      <c r="B11" s="123" t="s">
        <v>437</v>
      </c>
      <c r="C11" s="123" t="s">
        <v>438</v>
      </c>
      <c r="D11" s="123">
        <v>0.797179789998872</v>
      </c>
      <c r="E11" s="123">
        <v>0.795663574413883</v>
      </c>
      <c r="F11" s="123">
        <v>0.79569526131904</v>
      </c>
      <c r="G11" s="123">
        <v>0.470295471012897</v>
      </c>
      <c r="H11" s="123">
        <v>0.0144935319654969</v>
      </c>
      <c r="I11" s="123">
        <v>0.0741341316869041</v>
      </c>
      <c r="J11" s="123">
        <v>0.513361934335652</v>
      </c>
      <c r="K11" s="123">
        <v>0.21488504967454</v>
      </c>
      <c r="L11" s="123">
        <v>0.101856745922606</v>
      </c>
      <c r="M11" s="123">
        <v>0.081268606414801</v>
      </c>
      <c r="N11" s="123">
        <v>0.163427732606929</v>
      </c>
      <c r="O11" s="123">
        <v>0.770592260917162</v>
      </c>
      <c r="P11" s="123">
        <v>0.0569136421189647</v>
      </c>
      <c r="Q11" s="123">
        <v>0.0310853224853884</v>
      </c>
      <c r="R11" s="123">
        <v>0.473630063927664</v>
      </c>
      <c r="S11" s="123">
        <v>0.188465449417549</v>
      </c>
      <c r="T11" s="123">
        <v>0.0394529831535803</v>
      </c>
      <c r="U11" s="123">
        <v>0.0805829492596833</v>
      </c>
      <c r="V11" s="123">
        <v>0.109767052337178</v>
      </c>
      <c r="W11" s="123">
        <v>0.0322250357741174</v>
      </c>
      <c r="X11" s="123">
        <v>0.00330129754996776</v>
      </c>
      <c r="Y11" s="123">
        <v>0.0390714475082364</v>
      </c>
      <c r="Z11" s="123">
        <v>0.00289319870436892</v>
      </c>
      <c r="AA11" s="123">
        <v>0.359673622320263</v>
      </c>
      <c r="AB11" s="123">
        <v>0.276746248191267</v>
      </c>
      <c r="AC11" s="123">
        <v>0.229095497250385</v>
      </c>
      <c r="AD11" s="123">
        <v>0.00678051611077162</v>
      </c>
      <c r="AE11" s="123">
        <v>0.178046648706094</v>
      </c>
      <c r="AF11" s="123">
        <v>0.132944227490476</v>
      </c>
      <c r="AG11" s="123">
        <v>0.116547933959369</v>
      </c>
      <c r="AH11" s="123">
        <v>0.0124899576576969</v>
      </c>
      <c r="AI11" s="123">
        <v>0.148564029815869</v>
      </c>
      <c r="AJ11" s="123">
        <v>0.0589917406754913</v>
      </c>
      <c r="AK11" s="123">
        <v>0.0942884024639132</v>
      </c>
      <c r="AL11" s="123">
        <v>5.70776255707763E-4</v>
      </c>
      <c r="AM11" s="123">
        <v>0.00498490107301797</v>
      </c>
      <c r="AN11" s="123">
        <v>0</v>
      </c>
      <c r="AO11" s="123">
        <v>0.0373647083333333</v>
      </c>
      <c r="AP11" s="123">
        <v>0.00519166666666667</v>
      </c>
      <c r="AQ11" s="123">
        <v>0.0490159166666667</v>
      </c>
      <c r="AR11" s="123">
        <v>0.179825125</v>
      </c>
      <c r="AS11" s="123">
        <v>0.240508875</v>
      </c>
      <c r="AT11" s="123">
        <v>0.00613604166666667</v>
      </c>
      <c r="AU11" s="123">
        <v>0.040266</v>
      </c>
      <c r="AV11" s="123">
        <v>0.0761644166666667</v>
      </c>
      <c r="AW11" s="123">
        <v>0.213063375</v>
      </c>
      <c r="AX11" s="123">
        <v>0.116760875</v>
      </c>
      <c r="AY11" s="123">
        <v>0.0239773333333333</v>
      </c>
      <c r="AZ11" s="123">
        <v>0.0511834583333333</v>
      </c>
      <c r="BA11" s="123">
        <v>5482.17916666667</v>
      </c>
      <c r="BB11" s="123">
        <v>7215.71916666667</v>
      </c>
    </row>
    <row r="12" spans="1:54" ht="15">
      <c r="A12" s="123" t="s">
        <v>386</v>
      </c>
      <c r="B12" s="123" t="s">
        <v>437</v>
      </c>
      <c r="C12" s="123" t="s">
        <v>438</v>
      </c>
      <c r="D12" s="123">
        <v>0.847219877698313</v>
      </c>
      <c r="E12" s="123">
        <v>0.849062242810495</v>
      </c>
      <c r="F12" s="123">
        <v>0.849571338579259</v>
      </c>
      <c r="G12" s="123">
        <v>0.456387357388117</v>
      </c>
      <c r="H12" s="123">
        <v>0.0475637803812949</v>
      </c>
      <c r="I12" s="123">
        <v>0.116822788112978</v>
      </c>
      <c r="J12" s="123">
        <v>0.487590401703564</v>
      </c>
      <c r="K12" s="123">
        <v>0.193011261661463</v>
      </c>
      <c r="L12" s="123">
        <v>0.0907582463822055</v>
      </c>
      <c r="M12" s="123">
        <v>0.0642535217584943</v>
      </c>
      <c r="N12" s="123">
        <v>0.146917834935482</v>
      </c>
      <c r="O12" s="123">
        <v>0.783631724498271</v>
      </c>
      <c r="P12" s="123">
        <v>0.0592993903982707</v>
      </c>
      <c r="Q12" s="123">
        <v>0.0261245752243862</v>
      </c>
      <c r="R12" s="123">
        <v>0.4959104591684</v>
      </c>
      <c r="S12" s="123">
        <v>0.146532661852928</v>
      </c>
      <c r="T12" s="123">
        <v>0.052310236019273</v>
      </c>
      <c r="U12" s="123">
        <v>0.0852826188140981</v>
      </c>
      <c r="V12" s="123">
        <v>0.0802598346147124</v>
      </c>
      <c r="W12" s="123">
        <v>0.0191853650187179</v>
      </c>
      <c r="X12" s="123">
        <v>0.00312528274055406</v>
      </c>
      <c r="Y12" s="123">
        <v>0.0155278908842274</v>
      </c>
      <c r="Z12" s="123">
        <v>0.00881919064225569</v>
      </c>
      <c r="AA12" s="123">
        <v>0.504607313378313</v>
      </c>
      <c r="AB12" s="123">
        <v>0.182173460619418</v>
      </c>
      <c r="AC12" s="123">
        <v>0.315833675191934</v>
      </c>
      <c r="AD12" s="123">
        <v>0.00618822896306611</v>
      </c>
      <c r="AE12" s="123">
        <v>0.162187155944114</v>
      </c>
      <c r="AF12" s="123">
        <v>0.0901547770047533</v>
      </c>
      <c r="AG12" s="123">
        <v>0.0631820217308196</v>
      </c>
      <c r="AH12" s="123">
        <v>0.0156190762051734</v>
      </c>
      <c r="AI12" s="123">
        <v>0.134010187571014</v>
      </c>
      <c r="AJ12" s="123">
        <v>0.0514328230679823</v>
      </c>
      <c r="AK12" s="123">
        <v>0.169377003529913</v>
      </c>
      <c r="AL12" s="123">
        <v>0</v>
      </c>
      <c r="AM12" s="123">
        <v>0.00571616427176147</v>
      </c>
      <c r="AN12" s="123">
        <v>9.65773809523809E-4</v>
      </c>
      <c r="AO12" s="123">
        <v>0.034586375</v>
      </c>
      <c r="AP12" s="123">
        <v>0.0159728333333333</v>
      </c>
      <c r="AQ12" s="123">
        <v>0.0534525</v>
      </c>
      <c r="AR12" s="123">
        <v>0.207215</v>
      </c>
      <c r="AS12" s="123">
        <v>0.200071</v>
      </c>
      <c r="AT12" s="123">
        <v>0.0104994166666667</v>
      </c>
      <c r="AU12" s="123">
        <v>0.03110075</v>
      </c>
      <c r="AV12" s="123">
        <v>0.101254625</v>
      </c>
      <c r="AW12" s="123">
        <v>0.225305875</v>
      </c>
      <c r="AX12" s="123">
        <v>0.0938360833333333</v>
      </c>
      <c r="AY12" s="123">
        <v>0.0285137083333333</v>
      </c>
      <c r="AZ12" s="123">
        <v>0.034743625</v>
      </c>
      <c r="BA12" s="123">
        <v>4181.22979166667</v>
      </c>
      <c r="BB12" s="123">
        <v>5803.92645833333</v>
      </c>
    </row>
    <row r="13" spans="1:54" ht="15">
      <c r="A13" s="123" t="s">
        <v>387</v>
      </c>
      <c r="B13" s="123" t="s">
        <v>437</v>
      </c>
      <c r="C13" s="123" t="s">
        <v>438</v>
      </c>
      <c r="D13" s="123">
        <v>0.781998470008209</v>
      </c>
      <c r="E13" s="123">
        <v>0.793678349394789</v>
      </c>
      <c r="F13" s="123">
        <v>0.794021472722244</v>
      </c>
      <c r="G13" s="123">
        <v>0.540334872207622</v>
      </c>
      <c r="H13" s="123">
        <v>0.0124565955571125</v>
      </c>
      <c r="I13" s="123">
        <v>0.0986680210508358</v>
      </c>
      <c r="J13" s="123">
        <v>0.535693346943709</v>
      </c>
      <c r="K13" s="123">
        <v>0.190605568544087</v>
      </c>
      <c r="L13" s="123">
        <v>0.0954341445306332</v>
      </c>
      <c r="M13" s="123">
        <v>0.0671423233736228</v>
      </c>
      <c r="N13" s="123">
        <v>0.680618062107722</v>
      </c>
      <c r="O13" s="123">
        <v>0.221546212667119</v>
      </c>
      <c r="P13" s="123">
        <v>0.0776544983955907</v>
      </c>
      <c r="Q13" s="123">
        <v>0.0404186525532475</v>
      </c>
      <c r="R13" s="123">
        <v>0.457484783904813</v>
      </c>
      <c r="S13" s="123">
        <v>0.206050617902139</v>
      </c>
      <c r="T13" s="123">
        <v>0.0447675546728533</v>
      </c>
      <c r="U13" s="123">
        <v>0.0748179924001069</v>
      </c>
      <c r="V13" s="123">
        <v>0.134672505819953</v>
      </c>
      <c r="W13" s="123">
        <v>0.043957541603537</v>
      </c>
      <c r="X13" s="123">
        <v>0.00207166671502571</v>
      </c>
      <c r="Y13" s="123">
        <v>0.0358882137900377</v>
      </c>
      <c r="Z13" s="123">
        <v>0.002861223006282</v>
      </c>
      <c r="AA13" s="123">
        <v>0.546043940930859</v>
      </c>
      <c r="AB13" s="123">
        <v>0.370404703714877</v>
      </c>
      <c r="AC13" s="123">
        <v>0.242540805675188</v>
      </c>
      <c r="AD13" s="123">
        <v>0.0136642384004387</v>
      </c>
      <c r="AE13" s="123">
        <v>0.153357706602768</v>
      </c>
      <c r="AF13" s="123">
        <v>0.0614293954167321</v>
      </c>
      <c r="AG13" s="123">
        <v>0.0449916150186953</v>
      </c>
      <c r="AH13" s="123">
        <v>0.0157759025645511</v>
      </c>
      <c r="AI13" s="123">
        <v>0.161032573771585</v>
      </c>
      <c r="AJ13" s="123">
        <v>0.0429555161412794</v>
      </c>
      <c r="AK13" s="123">
        <v>0.127448227067315</v>
      </c>
      <c r="AL13" s="123">
        <v>8.5580366547293E-4</v>
      </c>
      <c r="AM13" s="123">
        <v>0.00151646728984121</v>
      </c>
      <c r="AN13" s="123">
        <v>0</v>
      </c>
      <c r="AO13" s="123">
        <v>0.0423035416666667</v>
      </c>
      <c r="AP13" s="123">
        <v>0.00110258333333333</v>
      </c>
      <c r="AQ13" s="123">
        <v>0.049771875</v>
      </c>
      <c r="AR13" s="123">
        <v>0.0894455416666667</v>
      </c>
      <c r="AS13" s="123">
        <v>0.198072916666667</v>
      </c>
      <c r="AT13" s="123">
        <v>0.0146822916666667</v>
      </c>
      <c r="AU13" s="123">
        <v>0.0617452083333333</v>
      </c>
      <c r="AV13" s="123">
        <v>0.174234333333333</v>
      </c>
      <c r="AW13" s="123">
        <v>0.239511166666667</v>
      </c>
      <c r="AX13" s="123">
        <v>0.0896297083333333</v>
      </c>
      <c r="AY13" s="123">
        <v>0.0324917083333333</v>
      </c>
      <c r="AZ13" s="123">
        <v>0.0489515</v>
      </c>
      <c r="BA13" s="123">
        <v>4262.56770833333</v>
      </c>
      <c r="BB13" s="123">
        <v>6013.20916666667</v>
      </c>
    </row>
    <row r="14" spans="1:54" ht="15">
      <c r="A14" s="123" t="s">
        <v>376</v>
      </c>
      <c r="B14" s="123" t="s">
        <v>437</v>
      </c>
      <c r="C14" s="123" t="s">
        <v>439</v>
      </c>
      <c r="D14" s="123">
        <v>0.71259842519685</v>
      </c>
      <c r="E14" s="123">
        <v>0.784756365260703</v>
      </c>
      <c r="F14" s="123">
        <v>0.771799578302277</v>
      </c>
      <c r="G14" s="123">
        <v>0.496062992125984</v>
      </c>
      <c r="H14" s="123">
        <v>0.0118110236220472</v>
      </c>
      <c r="I14" s="123">
        <v>0.0354330708661417</v>
      </c>
      <c r="J14" s="123">
        <v>0.677165354330709</v>
      </c>
      <c r="K14" s="123">
        <v>0.161417322834646</v>
      </c>
      <c r="L14" s="123">
        <v>0.0669291338582677</v>
      </c>
      <c r="M14" s="123">
        <v>0.047244094488189</v>
      </c>
      <c r="N14" s="123">
        <v>0.484251968503937</v>
      </c>
      <c r="O14" s="123">
        <v>0.397637795275591</v>
      </c>
      <c r="P14" s="123">
        <v>0.0905511811023622</v>
      </c>
      <c r="Q14" s="123">
        <v>0.141732283464567</v>
      </c>
      <c r="R14" s="123">
        <v>0.578740157480315</v>
      </c>
      <c r="S14" s="123">
        <v>0.114173228346457</v>
      </c>
      <c r="T14" s="123">
        <v>0.0984251968503937</v>
      </c>
      <c r="U14" s="123">
        <v>0.0393700787401575</v>
      </c>
      <c r="V14" s="123">
        <v>0.0748031496062992</v>
      </c>
      <c r="W14" s="123">
        <v>0.0196850393700787</v>
      </c>
      <c r="X14" s="123">
        <v>0</v>
      </c>
      <c r="Y14" s="123">
        <v>0.031496062992126</v>
      </c>
      <c r="Z14" s="123">
        <v>0.00393700787401575</v>
      </c>
      <c r="AA14" s="123">
        <v>0.779527559055118</v>
      </c>
      <c r="AB14" s="123">
        <v>0.295275590551181</v>
      </c>
      <c r="AC14" s="123">
        <v>0.169291338582677</v>
      </c>
      <c r="AD14" s="123">
        <v>0.0078740157480315</v>
      </c>
      <c r="AE14" s="123">
        <v>0.275590551181102</v>
      </c>
      <c r="AF14" s="123">
        <v>0.078740157480315</v>
      </c>
      <c r="AG14" s="123">
        <v>0.047244094488189</v>
      </c>
      <c r="AH14" s="123">
        <v>0</v>
      </c>
      <c r="AI14" s="123">
        <v>0.188976377952756</v>
      </c>
      <c r="AJ14" s="123">
        <v>0.106299212598425</v>
      </c>
      <c r="AK14" s="123">
        <v>0.338582677165354</v>
      </c>
      <c r="AL14" s="123">
        <v>0</v>
      </c>
      <c r="AM14" s="123">
        <v>0.0078740157480315</v>
      </c>
      <c r="AN14" s="123">
        <v>0</v>
      </c>
      <c r="AO14" s="123">
        <v>0.044715</v>
      </c>
      <c r="AP14" s="123">
        <v>0.009161</v>
      </c>
      <c r="AQ14" s="123">
        <v>0.063885</v>
      </c>
      <c r="AR14" s="123">
        <v>0.141635</v>
      </c>
      <c r="AS14" s="123">
        <v>0.209898</v>
      </c>
      <c r="AT14" s="123">
        <v>0.008684</v>
      </c>
      <c r="AU14" s="123">
        <v>0.032984</v>
      </c>
      <c r="AV14" s="123">
        <v>0.096023</v>
      </c>
      <c r="AW14" s="123">
        <v>0.22719</v>
      </c>
      <c r="AX14" s="123">
        <v>0.124425</v>
      </c>
      <c r="AY14" s="123">
        <v>0.039462</v>
      </c>
      <c r="AZ14" s="123">
        <v>0.046652</v>
      </c>
      <c r="BA14" s="123">
        <v>2476.315</v>
      </c>
      <c r="BB14" s="123">
        <v>5893.51</v>
      </c>
    </row>
    <row r="15" spans="1:54" ht="15">
      <c r="A15" s="123" t="s">
        <v>377</v>
      </c>
      <c r="B15" s="123" t="s">
        <v>437</v>
      </c>
      <c r="C15" s="123" t="s">
        <v>439</v>
      </c>
      <c r="D15" s="123">
        <v>0.755905511811024</v>
      </c>
      <c r="E15" s="123">
        <v>0.722015618237509</v>
      </c>
      <c r="F15" s="123">
        <v>0.721197891679046</v>
      </c>
      <c r="G15" s="123">
        <v>0.52755905511811</v>
      </c>
      <c r="H15" s="123">
        <v>0.047244094488189</v>
      </c>
      <c r="I15" s="123">
        <v>0.196850393700787</v>
      </c>
      <c r="J15" s="123">
        <v>0.433070866141732</v>
      </c>
      <c r="K15" s="123">
        <v>0.110236220472441</v>
      </c>
      <c r="L15" s="123">
        <v>0.0708661417322835</v>
      </c>
      <c r="M15" s="123">
        <v>0.141732283464567</v>
      </c>
      <c r="N15" s="123">
        <v>0.354330708661417</v>
      </c>
      <c r="O15" s="123">
        <v>0.519685039370079</v>
      </c>
      <c r="P15" s="123">
        <v>0.094488188976378</v>
      </c>
      <c r="Q15" s="123">
        <v>0.118110236220472</v>
      </c>
      <c r="R15" s="123">
        <v>0.62992125984252</v>
      </c>
      <c r="S15" s="123">
        <v>0.118110236220472</v>
      </c>
      <c r="T15" s="123">
        <v>0.015748031496063</v>
      </c>
      <c r="U15" s="123">
        <v>0.0551181102362205</v>
      </c>
      <c r="V15" s="123">
        <v>0.0393700787401575</v>
      </c>
      <c r="W15" s="123">
        <v>0.015748031496063</v>
      </c>
      <c r="X15" s="123">
        <v>0</v>
      </c>
      <c r="Y15" s="123">
        <v>0.0551181102362205</v>
      </c>
      <c r="Z15" s="123">
        <v>0.031496062992126</v>
      </c>
      <c r="AA15" s="123">
        <v>0.732283464566929</v>
      </c>
      <c r="AB15" s="123">
        <v>0.236220472440945</v>
      </c>
      <c r="AC15" s="123">
        <v>0.354330708661417</v>
      </c>
      <c r="AD15" s="123">
        <v>0.0078740157480315</v>
      </c>
      <c r="AE15" s="123">
        <v>0.251968503937008</v>
      </c>
      <c r="AF15" s="123">
        <v>0.094488188976378</v>
      </c>
      <c r="AG15" s="123">
        <v>0.141732283464567</v>
      </c>
      <c r="AH15" s="123">
        <v>0.015748031496063</v>
      </c>
      <c r="AI15" s="123">
        <v>0.346456692913386</v>
      </c>
      <c r="AJ15" s="123">
        <v>0.110236220472441</v>
      </c>
      <c r="AK15" s="123">
        <v>0.118110236220472</v>
      </c>
      <c r="AL15" s="123">
        <v>0</v>
      </c>
      <c r="AM15" s="123">
        <v>0</v>
      </c>
      <c r="AN15" s="123">
        <v>0.0078740157480315</v>
      </c>
      <c r="AO15" s="123">
        <v>0.039908</v>
      </c>
      <c r="AP15" s="123">
        <v>0.00497</v>
      </c>
      <c r="AQ15" s="123">
        <v>0.041758</v>
      </c>
      <c r="AR15" s="123">
        <v>0.317396</v>
      </c>
      <c r="AS15" s="123">
        <v>0.172447</v>
      </c>
      <c r="AT15" s="123">
        <v>0.008703</v>
      </c>
      <c r="AU15" s="123">
        <v>0.030791</v>
      </c>
      <c r="AV15" s="123">
        <v>0.075825</v>
      </c>
      <c r="AW15" s="123">
        <v>0.202769</v>
      </c>
      <c r="AX15" s="123">
        <v>0.089394</v>
      </c>
      <c r="AY15" s="123">
        <v>0.027009</v>
      </c>
      <c r="AZ15" s="123">
        <v>0.028938</v>
      </c>
      <c r="BA15" s="123">
        <v>3878.18</v>
      </c>
      <c r="BB15" s="123">
        <v>5235.03</v>
      </c>
    </row>
    <row r="16" spans="1:54" ht="15">
      <c r="A16" s="123" t="s">
        <v>378</v>
      </c>
      <c r="B16" s="123" t="s">
        <v>437</v>
      </c>
      <c r="C16" s="123" t="s">
        <v>439</v>
      </c>
      <c r="D16" s="123">
        <v>0.777777777777778</v>
      </c>
      <c r="E16" s="123">
        <v>0.791506924780352</v>
      </c>
      <c r="F16" s="123">
        <v>0.780086645105836</v>
      </c>
      <c r="G16" s="123">
        <v>0.525252525252525</v>
      </c>
      <c r="H16" s="123">
        <v>0.0202020202020202</v>
      </c>
      <c r="I16" s="123">
        <v>0.111111111111111</v>
      </c>
      <c r="J16" s="123">
        <v>0.393939393939394</v>
      </c>
      <c r="K16" s="123">
        <v>0.242424242424242</v>
      </c>
      <c r="L16" s="123">
        <v>0.0909090909090909</v>
      </c>
      <c r="M16" s="123">
        <v>0.141414141414141</v>
      </c>
      <c r="N16" s="123">
        <v>0.121212121212121</v>
      </c>
      <c r="O16" s="123">
        <v>0.828282828282828</v>
      </c>
      <c r="P16" s="123">
        <v>0.0404040404040404</v>
      </c>
      <c r="Q16" s="123">
        <v>0.0202020202020202</v>
      </c>
      <c r="R16" s="123">
        <v>0.666666666666667</v>
      </c>
      <c r="S16" s="123">
        <v>0.0707070707070707</v>
      </c>
      <c r="T16" s="123">
        <v>0.0202020202020202</v>
      </c>
      <c r="U16" s="123">
        <v>0.0707070707070707</v>
      </c>
      <c r="V16" s="123">
        <v>0.101010101010101</v>
      </c>
      <c r="W16" s="123">
        <v>0.0404040404040404</v>
      </c>
      <c r="X16" s="123">
        <v>0</v>
      </c>
      <c r="Y16" s="123">
        <v>0.0101010101010101</v>
      </c>
      <c r="Z16" s="123">
        <v>0</v>
      </c>
      <c r="AA16" s="123">
        <v>0.555555555555556</v>
      </c>
      <c r="AB16" s="123">
        <v>0.252525252525253</v>
      </c>
      <c r="AC16" s="123">
        <v>0.343434343434343</v>
      </c>
      <c r="AD16" s="123">
        <v>0</v>
      </c>
      <c r="AE16" s="123">
        <v>0.141414141414141</v>
      </c>
      <c r="AF16" s="123">
        <v>0.161616161616162</v>
      </c>
      <c r="AG16" s="123">
        <v>0.161616161616162</v>
      </c>
      <c r="AH16" s="123">
        <v>0.0101010101010101</v>
      </c>
      <c r="AI16" s="123">
        <v>0.0202020202020202</v>
      </c>
      <c r="AJ16" s="123">
        <v>0.0303030303030303</v>
      </c>
      <c r="AK16" s="123">
        <v>0.0505050505050505</v>
      </c>
      <c r="AL16" s="123">
        <v>0</v>
      </c>
      <c r="AM16" s="123">
        <v>0</v>
      </c>
      <c r="AN16" s="123">
        <v>0</v>
      </c>
      <c r="AO16" s="123">
        <v>0.031497</v>
      </c>
      <c r="AP16" s="123">
        <v>0.007404</v>
      </c>
      <c r="AQ16" s="123">
        <v>0.048699</v>
      </c>
      <c r="AR16" s="123">
        <v>0.231642</v>
      </c>
      <c r="AS16" s="123">
        <v>0.201296</v>
      </c>
      <c r="AT16" s="123">
        <v>0.009914</v>
      </c>
      <c r="AU16" s="123">
        <v>0.041662</v>
      </c>
      <c r="AV16" s="123">
        <v>0.083405</v>
      </c>
      <c r="AW16" s="123">
        <v>0.219388</v>
      </c>
      <c r="AX16" s="123">
        <v>0.093795</v>
      </c>
      <c r="AY16" s="123">
        <v>0.0311</v>
      </c>
      <c r="AZ16" s="123">
        <v>0.031695</v>
      </c>
      <c r="BA16" s="123">
        <v>7906</v>
      </c>
      <c r="BB16" s="123">
        <v>7150</v>
      </c>
    </row>
    <row r="17" spans="1:54" ht="15">
      <c r="A17" s="123" t="s">
        <v>379</v>
      </c>
      <c r="B17" s="123" t="s">
        <v>437</v>
      </c>
      <c r="C17" s="123" t="s">
        <v>439</v>
      </c>
      <c r="D17" s="123">
        <v>0.802816901408451</v>
      </c>
      <c r="E17" s="123">
        <v>0.775630876316282</v>
      </c>
      <c r="F17" s="123">
        <v>0.782787514410946</v>
      </c>
      <c r="G17" s="123">
        <v>0.633802816901408</v>
      </c>
      <c r="H17" s="123">
        <v>0.0422535211267606</v>
      </c>
      <c r="I17" s="123">
        <v>0.0704225352112676</v>
      </c>
      <c r="J17" s="123">
        <v>0.492957746478873</v>
      </c>
      <c r="K17" s="123">
        <v>0.253521126760563</v>
      </c>
      <c r="L17" s="123">
        <v>0.028169014084507</v>
      </c>
      <c r="M17" s="123">
        <v>0.112676056338028</v>
      </c>
      <c r="N17" s="123">
        <v>0.169014084507042</v>
      </c>
      <c r="O17" s="123">
        <v>0.76056338028169</v>
      </c>
      <c r="P17" s="123">
        <v>0.0563380281690141</v>
      </c>
      <c r="Q17" s="123">
        <v>0.0140845070422535</v>
      </c>
      <c r="R17" s="123">
        <v>0.619718309859155</v>
      </c>
      <c r="S17" s="123">
        <v>0.126760563380282</v>
      </c>
      <c r="T17" s="123">
        <v>0.028169014084507</v>
      </c>
      <c r="U17" s="123">
        <v>0.0845070422535211</v>
      </c>
      <c r="V17" s="123">
        <v>0.0985915492957746</v>
      </c>
      <c r="W17" s="123">
        <v>0</v>
      </c>
      <c r="X17" s="123">
        <v>0</v>
      </c>
      <c r="Y17" s="123">
        <v>0.0704225352112676</v>
      </c>
      <c r="Z17" s="123">
        <v>0.0422535211267606</v>
      </c>
      <c r="AA17" s="123">
        <v>0.676056338028169</v>
      </c>
      <c r="AB17" s="123">
        <v>0.23943661971831</v>
      </c>
      <c r="AC17" s="123">
        <v>0.394366197183099</v>
      </c>
      <c r="AD17" s="123">
        <v>0</v>
      </c>
      <c r="AE17" s="123">
        <v>0.267605633802817</v>
      </c>
      <c r="AF17" s="123">
        <v>0.0563380281690141</v>
      </c>
      <c r="AG17" s="123">
        <v>0.028169014084507</v>
      </c>
      <c r="AH17" s="123">
        <v>0</v>
      </c>
      <c r="AI17" s="123">
        <v>0.295774647887324</v>
      </c>
      <c r="AJ17" s="123">
        <v>0.0140845070422535</v>
      </c>
      <c r="AK17" s="123">
        <v>0.028169014084507</v>
      </c>
      <c r="AL17" s="123">
        <v>0</v>
      </c>
      <c r="AM17" s="123">
        <v>0</v>
      </c>
      <c r="AN17" s="123">
        <v>0</v>
      </c>
      <c r="AO17" s="123">
        <v>0.03204</v>
      </c>
      <c r="AP17" s="123">
        <v>0.013257</v>
      </c>
      <c r="AQ17" s="123">
        <v>0.047177</v>
      </c>
      <c r="AR17" s="123">
        <v>0.249489</v>
      </c>
      <c r="AS17" s="123">
        <v>0.165531</v>
      </c>
      <c r="AT17" s="123">
        <v>0.008653</v>
      </c>
      <c r="AU17" s="123">
        <v>0.031509</v>
      </c>
      <c r="AV17" s="123">
        <v>0.066535</v>
      </c>
      <c r="AW17" s="123">
        <v>0.240957</v>
      </c>
      <c r="AX17" s="123">
        <v>0.103933</v>
      </c>
      <c r="AY17" s="123">
        <v>0.027221</v>
      </c>
      <c r="AZ17" s="123">
        <v>0.045736</v>
      </c>
      <c r="BA17" s="123">
        <v>5811.96</v>
      </c>
      <c r="BB17" s="123">
        <v>7065.01</v>
      </c>
    </row>
    <row r="18" spans="1:54" ht="15">
      <c r="A18" s="123" t="s">
        <v>380</v>
      </c>
      <c r="B18" s="123" t="s">
        <v>437</v>
      </c>
      <c r="C18" s="123" t="s">
        <v>439</v>
      </c>
      <c r="D18" s="123">
        <v>0.737704918032787</v>
      </c>
      <c r="E18" s="123">
        <v>0.77620113589141</v>
      </c>
      <c r="F18" s="123">
        <v>0.764659514146139</v>
      </c>
      <c r="G18" s="123">
        <v>0.459016393442623</v>
      </c>
      <c r="H18" s="123">
        <v>0.0163934426229508</v>
      </c>
      <c r="I18" s="123">
        <v>0.0491803278688525</v>
      </c>
      <c r="J18" s="123">
        <v>0.508196721311475</v>
      </c>
      <c r="K18" s="123">
        <v>0.229508196721311</v>
      </c>
      <c r="L18" s="123">
        <v>0.114754098360656</v>
      </c>
      <c r="M18" s="123">
        <v>0.0819672131147541</v>
      </c>
      <c r="N18" s="123">
        <v>0.180327868852459</v>
      </c>
      <c r="O18" s="123">
        <v>0.737704918032787</v>
      </c>
      <c r="P18" s="123">
        <v>0.0491803278688525</v>
      </c>
      <c r="Q18" s="123">
        <v>0.0327868852459016</v>
      </c>
      <c r="R18" s="123">
        <v>0.475409836065574</v>
      </c>
      <c r="S18" s="123">
        <v>0.147540983606557</v>
      </c>
      <c r="T18" s="123">
        <v>0.0819672131147541</v>
      </c>
      <c r="U18" s="123">
        <v>0.0655737704918033</v>
      </c>
      <c r="V18" s="123">
        <v>0.147540983606557</v>
      </c>
      <c r="W18" s="123">
        <v>0.0491803278688525</v>
      </c>
      <c r="X18" s="123">
        <v>0</v>
      </c>
      <c r="Y18" s="123">
        <v>0.0491803278688525</v>
      </c>
      <c r="Z18" s="123">
        <v>0</v>
      </c>
      <c r="AA18" s="123">
        <v>0.475409836065574</v>
      </c>
      <c r="AB18" s="123">
        <v>0.360655737704918</v>
      </c>
      <c r="AC18" s="123">
        <v>0.114754098360656</v>
      </c>
      <c r="AD18" s="123">
        <v>0</v>
      </c>
      <c r="AE18" s="123">
        <v>0.147540983606557</v>
      </c>
      <c r="AF18" s="123">
        <v>0.0327868852459016</v>
      </c>
      <c r="AG18" s="123">
        <v>0.0655737704918033</v>
      </c>
      <c r="AH18" s="123">
        <v>0.0655737704918033</v>
      </c>
      <c r="AI18" s="123">
        <v>0.213114754098361</v>
      </c>
      <c r="AJ18" s="123">
        <v>0</v>
      </c>
      <c r="AK18" s="123">
        <v>0.114754098360656</v>
      </c>
      <c r="AL18" s="123">
        <v>0</v>
      </c>
      <c r="AM18" s="123">
        <v>0</v>
      </c>
      <c r="AN18" s="123">
        <v>0</v>
      </c>
      <c r="AO18" s="123">
        <v>0.02807</v>
      </c>
      <c r="AP18" s="123">
        <v>0.005269</v>
      </c>
      <c r="AQ18" s="123">
        <v>0.057338</v>
      </c>
      <c r="AR18" s="123">
        <v>0.086659</v>
      </c>
      <c r="AS18" s="123">
        <v>0.268178</v>
      </c>
      <c r="AT18" s="123">
        <v>0.008907</v>
      </c>
      <c r="AU18" s="123">
        <v>0.063545</v>
      </c>
      <c r="AV18" s="123">
        <v>0.125932</v>
      </c>
      <c r="AW18" s="123">
        <v>0.193982</v>
      </c>
      <c r="AX18" s="123">
        <v>0.122693</v>
      </c>
      <c r="AY18" s="123">
        <v>0.028321</v>
      </c>
      <c r="AZ18" s="123">
        <v>0.039175</v>
      </c>
      <c r="BA18" s="123">
        <v>6738.58</v>
      </c>
      <c r="BB18" s="123">
        <v>8023.22</v>
      </c>
    </row>
    <row r="19" spans="1:54" ht="15">
      <c r="A19" s="123" t="s">
        <v>381</v>
      </c>
      <c r="B19" s="123" t="s">
        <v>437</v>
      </c>
      <c r="C19" s="123" t="s">
        <v>439</v>
      </c>
      <c r="D19" s="123">
        <v>0.698412698412698</v>
      </c>
      <c r="E19" s="123">
        <v>0.726811484907022</v>
      </c>
      <c r="F19" s="123">
        <v>0.711822699876082</v>
      </c>
      <c r="G19" s="123">
        <v>0.53968253968254</v>
      </c>
      <c r="H19" s="123">
        <v>0.0317460317460317</v>
      </c>
      <c r="I19" s="123">
        <v>0.111111111111111</v>
      </c>
      <c r="J19" s="123">
        <v>0.380952380952381</v>
      </c>
      <c r="K19" s="123">
        <v>0.206349206349206</v>
      </c>
      <c r="L19" s="123">
        <v>0.158730158730159</v>
      </c>
      <c r="M19" s="123">
        <v>0.111111111111111</v>
      </c>
      <c r="N19" s="123">
        <v>0.0793650793650794</v>
      </c>
      <c r="O19" s="123">
        <v>0.80952380952381</v>
      </c>
      <c r="P19" s="123">
        <v>0.0793650793650794</v>
      </c>
      <c r="Q19" s="123">
        <v>0.0476190476190476</v>
      </c>
      <c r="R19" s="123">
        <v>0.555555555555556</v>
      </c>
      <c r="S19" s="123">
        <v>0.142857142857143</v>
      </c>
      <c r="T19" s="123">
        <v>0.0793650793650794</v>
      </c>
      <c r="U19" s="123">
        <v>0.0793650793650794</v>
      </c>
      <c r="V19" s="123">
        <v>0.0634920634920635</v>
      </c>
      <c r="W19" s="123">
        <v>0</v>
      </c>
      <c r="X19" s="123">
        <v>0</v>
      </c>
      <c r="Y19" s="123">
        <v>0</v>
      </c>
      <c r="Z19" s="123">
        <v>0.0476190476190476</v>
      </c>
      <c r="AA19" s="123">
        <v>0.476190476190476</v>
      </c>
      <c r="AB19" s="123">
        <v>0.158730158730159</v>
      </c>
      <c r="AC19" s="123">
        <v>0.714285714285714</v>
      </c>
      <c r="AD19" s="123">
        <v>0</v>
      </c>
      <c r="AE19" s="123">
        <v>0.19047619047619</v>
      </c>
      <c r="AF19" s="123">
        <v>0.0634920634920635</v>
      </c>
      <c r="AG19" s="123">
        <v>0.158730158730159</v>
      </c>
      <c r="AH19" s="123">
        <v>0.0158730158730159</v>
      </c>
      <c r="AI19" s="123">
        <v>0.0952380952380952</v>
      </c>
      <c r="AJ19" s="123">
        <v>0</v>
      </c>
      <c r="AK19" s="123">
        <v>0.158730158730159</v>
      </c>
      <c r="AL19" s="123">
        <v>0</v>
      </c>
      <c r="AM19" s="123">
        <v>0</v>
      </c>
      <c r="AN19" s="123">
        <v>0</v>
      </c>
      <c r="AO19" s="123">
        <v>0.036064</v>
      </c>
      <c r="AP19" s="123">
        <v>0.014015</v>
      </c>
      <c r="AQ19" s="123">
        <v>0.042461</v>
      </c>
      <c r="AR19" s="123">
        <v>0.17315</v>
      </c>
      <c r="AS19" s="123">
        <v>0.185715</v>
      </c>
      <c r="AT19" s="123">
        <v>0.008515</v>
      </c>
      <c r="AU19" s="123">
        <v>0.035768</v>
      </c>
      <c r="AV19" s="123">
        <v>0.075422</v>
      </c>
      <c r="AW19" s="123">
        <v>0.28916</v>
      </c>
      <c r="AX19" s="123">
        <v>0.103039</v>
      </c>
      <c r="AY19" s="123">
        <v>0.02778</v>
      </c>
      <c r="AZ19" s="123">
        <v>0.044974</v>
      </c>
      <c r="BA19" s="123">
        <v>8256</v>
      </c>
      <c r="BB19" s="123">
        <v>3937.14</v>
      </c>
    </row>
    <row r="20" spans="1:54" ht="15">
      <c r="A20" s="123" t="s">
        <v>382</v>
      </c>
      <c r="B20" s="123" t="s">
        <v>437</v>
      </c>
      <c r="C20" s="123" t="s">
        <v>439</v>
      </c>
      <c r="D20" s="123">
        <v>0.975609756097561</v>
      </c>
      <c r="E20" s="123">
        <v>0.884607993192621</v>
      </c>
      <c r="F20" s="123">
        <v>0.878092666682542</v>
      </c>
      <c r="G20" s="123">
        <v>0.609756097560976</v>
      </c>
      <c r="H20" s="123">
        <v>0.0731707317073171</v>
      </c>
      <c r="I20" s="123">
        <v>0.219512195121951</v>
      </c>
      <c r="J20" s="123">
        <v>0.609756097560976</v>
      </c>
      <c r="K20" s="123">
        <v>0.0731707317073171</v>
      </c>
      <c r="L20" s="123">
        <v>0</v>
      </c>
      <c r="M20" s="123">
        <v>0.024390243902439</v>
      </c>
      <c r="N20" s="123">
        <v>0.146341463414634</v>
      </c>
      <c r="O20" s="123">
        <v>0.804878048780488</v>
      </c>
      <c r="P20" s="123">
        <v>0.0487804878048781</v>
      </c>
      <c r="Q20" s="123">
        <v>0</v>
      </c>
      <c r="R20" s="123">
        <v>0.731707317073171</v>
      </c>
      <c r="S20" s="123">
        <v>0.146341463414634</v>
      </c>
      <c r="T20" s="123">
        <v>0.024390243902439</v>
      </c>
      <c r="U20" s="123">
        <v>0.0731707317073171</v>
      </c>
      <c r="V20" s="123">
        <v>0.024390243902439</v>
      </c>
      <c r="W20" s="123">
        <v>0</v>
      </c>
      <c r="X20" s="123">
        <v>0</v>
      </c>
      <c r="Y20" s="123">
        <v>0</v>
      </c>
      <c r="Z20" s="123">
        <v>0</v>
      </c>
      <c r="AA20" s="123">
        <v>0.682926829268293</v>
      </c>
      <c r="AB20" s="123">
        <v>0.536585365853659</v>
      </c>
      <c r="AC20" s="123">
        <v>0.024390243902439</v>
      </c>
      <c r="AD20" s="123">
        <v>0</v>
      </c>
      <c r="AE20" s="123">
        <v>0.170731707317073</v>
      </c>
      <c r="AF20" s="123">
        <v>0.0975609756097561</v>
      </c>
      <c r="AG20" s="123">
        <v>0.0731707317073171</v>
      </c>
      <c r="AH20" s="123">
        <v>0</v>
      </c>
      <c r="AI20" s="123">
        <v>0.146341463414634</v>
      </c>
      <c r="AJ20" s="123">
        <v>0.024390243902439</v>
      </c>
      <c r="AK20" s="123">
        <v>0.0731707317073171</v>
      </c>
      <c r="AL20" s="123">
        <v>0</v>
      </c>
      <c r="AM20" s="123">
        <v>0</v>
      </c>
      <c r="AN20" s="123">
        <v>0</v>
      </c>
      <c r="AO20" s="123">
        <v>0.035941</v>
      </c>
      <c r="AP20" s="123">
        <v>0.014717</v>
      </c>
      <c r="AQ20" s="123">
        <v>0.05365</v>
      </c>
      <c r="AR20" s="123">
        <v>0.155769</v>
      </c>
      <c r="AS20" s="123">
        <v>0.204287</v>
      </c>
      <c r="AT20" s="123">
        <v>0.011163</v>
      </c>
      <c r="AU20" s="123">
        <v>0.035917</v>
      </c>
      <c r="AV20" s="123">
        <v>0.054839</v>
      </c>
      <c r="AW20" s="123">
        <v>0.258551</v>
      </c>
      <c r="AX20" s="123">
        <v>0.109878</v>
      </c>
      <c r="AY20" s="123">
        <v>0.029534</v>
      </c>
      <c r="AZ20" s="123">
        <v>0.071696</v>
      </c>
      <c r="BA20" s="123">
        <v>7845.59</v>
      </c>
      <c r="BB20" s="123">
        <v>9768.25</v>
      </c>
    </row>
    <row r="21" spans="1:54" ht="15">
      <c r="A21" s="123" t="s">
        <v>383</v>
      </c>
      <c r="B21" s="123" t="s">
        <v>437</v>
      </c>
      <c r="C21" s="123" t="s">
        <v>439</v>
      </c>
      <c r="D21" s="123">
        <v>0.833333333333333</v>
      </c>
      <c r="E21" s="123">
        <v>0.810929811117826</v>
      </c>
      <c r="F21" s="123">
        <v>0.814797850948679</v>
      </c>
      <c r="G21" s="123">
        <v>0.395833333333333</v>
      </c>
      <c r="H21" s="123">
        <v>0.1875</v>
      </c>
      <c r="I21" s="123">
        <v>0.177083333333333</v>
      </c>
      <c r="J21" s="123">
        <v>0.458333333333333</v>
      </c>
      <c r="K21" s="123">
        <v>0.0625</v>
      </c>
      <c r="L21" s="123">
        <v>0.0625</v>
      </c>
      <c r="M21" s="123">
        <v>0.0520833333333333</v>
      </c>
      <c r="N21" s="123">
        <v>0.0520833333333333</v>
      </c>
      <c r="O21" s="123">
        <v>0.875</v>
      </c>
      <c r="P21" s="123">
        <v>0.0625</v>
      </c>
      <c r="Q21" s="123">
        <v>0.03125</v>
      </c>
      <c r="R21" s="123">
        <v>0.635416666666667</v>
      </c>
      <c r="S21" s="123">
        <v>0.125</v>
      </c>
      <c r="T21" s="123">
        <v>0.0208333333333333</v>
      </c>
      <c r="U21" s="123">
        <v>0.0208333333333333</v>
      </c>
      <c r="V21" s="123">
        <v>0.03125</v>
      </c>
      <c r="W21" s="123">
        <v>0</v>
      </c>
      <c r="X21" s="123">
        <v>0</v>
      </c>
      <c r="Y21" s="123">
        <v>0.0104166666666667</v>
      </c>
      <c r="Z21" s="123">
        <v>0</v>
      </c>
      <c r="AA21" s="123">
        <v>0.447916666666667</v>
      </c>
      <c r="AB21" s="123">
        <v>0.458333333333333</v>
      </c>
      <c r="AC21" s="123">
        <v>0.25</v>
      </c>
      <c r="AD21" s="123">
        <v>0.0208333333333333</v>
      </c>
      <c r="AE21" s="123">
        <v>0.197916666666667</v>
      </c>
      <c r="AF21" s="123">
        <v>0.03125</v>
      </c>
      <c r="AG21" s="123">
        <v>0.125</v>
      </c>
      <c r="AH21" s="123">
        <v>0.0104166666666667</v>
      </c>
      <c r="AI21" s="123">
        <v>0.135416666666667</v>
      </c>
      <c r="AJ21" s="123">
        <v>0</v>
      </c>
      <c r="AK21" s="123">
        <v>0.229166666666667</v>
      </c>
      <c r="AL21" s="123">
        <v>0</v>
      </c>
      <c r="AM21" s="123">
        <v>0.0104166666666667</v>
      </c>
      <c r="AN21" s="123">
        <v>0.0104166666666667</v>
      </c>
      <c r="AO21" s="123">
        <v>0.033759</v>
      </c>
      <c r="AP21" s="123">
        <v>0.009071</v>
      </c>
      <c r="AQ21" s="123">
        <v>0.055834</v>
      </c>
      <c r="AR21" s="123">
        <v>0.150769</v>
      </c>
      <c r="AS21" s="123">
        <v>0.155081</v>
      </c>
      <c r="AT21" s="123">
        <v>0.010334</v>
      </c>
      <c r="AU21" s="123">
        <v>0.032411</v>
      </c>
      <c r="AV21" s="123">
        <v>0.074586</v>
      </c>
      <c r="AW21" s="123">
        <v>0.282403</v>
      </c>
      <c r="AX21" s="123">
        <v>0.124462</v>
      </c>
      <c r="AY21" s="123">
        <v>0.025802</v>
      </c>
      <c r="AZ21" s="123">
        <v>0.079248</v>
      </c>
      <c r="BA21" s="123">
        <v>3650.50</v>
      </c>
      <c r="BB21" s="123">
        <v>6955.16</v>
      </c>
    </row>
    <row r="22" spans="1:54" ht="15">
      <c r="A22" s="123" t="s">
        <v>384</v>
      </c>
      <c r="B22" s="123" t="s">
        <v>437</v>
      </c>
      <c r="C22" s="123" t="s">
        <v>439</v>
      </c>
      <c r="D22" s="123">
        <v>0.935483870967742</v>
      </c>
      <c r="E22" s="123">
        <v>0.863014985247497</v>
      </c>
      <c r="F22" s="123">
        <v>0.890030974123791</v>
      </c>
      <c r="G22" s="123">
        <v>0.870967741935484</v>
      </c>
      <c r="H22" s="123">
        <v>0.032258064516129</v>
      </c>
      <c r="I22" s="123">
        <v>0.0967741935483871</v>
      </c>
      <c r="J22" s="123">
        <v>0.645161290322581</v>
      </c>
      <c r="K22" s="123">
        <v>0.193548387096774</v>
      </c>
      <c r="L22" s="123">
        <v>0.032258064516129</v>
      </c>
      <c r="M22" s="123">
        <v>0</v>
      </c>
      <c r="N22" s="123">
        <v>0.0645161290322581</v>
      </c>
      <c r="O22" s="123">
        <v>0.903225806451613</v>
      </c>
      <c r="P22" s="123">
        <v>0.032258064516129</v>
      </c>
      <c r="Q22" s="123">
        <v>0.032258064516129</v>
      </c>
      <c r="R22" s="123">
        <v>0.709677419354839</v>
      </c>
      <c r="S22" s="123">
        <v>0.0645161290322581</v>
      </c>
      <c r="T22" s="123">
        <v>0.0967741935483871</v>
      </c>
      <c r="U22" s="123">
        <v>0.0645161290322581</v>
      </c>
      <c r="V22" s="123">
        <v>0.032258064516129</v>
      </c>
      <c r="W22" s="123">
        <v>0</v>
      </c>
      <c r="X22" s="123">
        <v>0</v>
      </c>
      <c r="Y22" s="123">
        <v>0.032258064516129</v>
      </c>
      <c r="Z22" s="123">
        <v>0</v>
      </c>
      <c r="AA22" s="123">
        <v>0.483870967741935</v>
      </c>
      <c r="AB22" s="123">
        <v>0.483870967741935</v>
      </c>
      <c r="AC22" s="123">
        <v>0.161290322580645</v>
      </c>
      <c r="AD22" s="123">
        <v>0</v>
      </c>
      <c r="AE22" s="123">
        <v>0.193548387096774</v>
      </c>
      <c r="AF22" s="123">
        <v>0</v>
      </c>
      <c r="AG22" s="123">
        <v>0.0967741935483871</v>
      </c>
      <c r="AH22" s="123">
        <v>0</v>
      </c>
      <c r="AI22" s="123">
        <v>0.258064516129032</v>
      </c>
      <c r="AJ22" s="123">
        <v>0</v>
      </c>
      <c r="AK22" s="123">
        <v>0.193548387096774</v>
      </c>
      <c r="AL22" s="123">
        <v>0</v>
      </c>
      <c r="AM22" s="123">
        <v>0</v>
      </c>
      <c r="AN22" s="123">
        <v>0</v>
      </c>
      <c r="AO22" s="123">
        <v>0.029963</v>
      </c>
      <c r="AP22" s="123">
        <v>0.010034</v>
      </c>
      <c r="AQ22" s="123">
        <v>0.040994</v>
      </c>
      <c r="AR22" s="123">
        <v>0.291903</v>
      </c>
      <c r="AS22" s="123">
        <v>0.192166</v>
      </c>
      <c r="AT22" s="123">
        <v>0.006577</v>
      </c>
      <c r="AU22" s="123">
        <v>0.026387</v>
      </c>
      <c r="AV22" s="123">
        <v>0.081215</v>
      </c>
      <c r="AW22" s="123">
        <v>0.186634</v>
      </c>
      <c r="AX22" s="123">
        <v>0.100603</v>
      </c>
      <c r="AY22" s="123">
        <v>0.021513</v>
      </c>
      <c r="AZ22" s="123">
        <v>0.041974</v>
      </c>
      <c r="BA22" s="123">
        <v>4904.78</v>
      </c>
      <c r="BB22" s="123">
        <v>8892.85</v>
      </c>
    </row>
    <row r="23" spans="1:54" ht="15">
      <c r="A23" s="123" t="s">
        <v>385</v>
      </c>
      <c r="B23" s="123" t="s">
        <v>437</v>
      </c>
      <c r="C23" s="123" t="s">
        <v>439</v>
      </c>
      <c r="D23" s="123">
        <v>0.80</v>
      </c>
      <c r="E23" s="123">
        <v>0.82302143361005</v>
      </c>
      <c r="F23" s="123">
        <v>0.813686495537167</v>
      </c>
      <c r="G23" s="123">
        <v>0.488888888888889</v>
      </c>
      <c r="H23" s="123">
        <v>0.0888888888888889</v>
      </c>
      <c r="I23" s="123">
        <v>0.244444444444444</v>
      </c>
      <c r="J23" s="123">
        <v>0.444444444444444</v>
      </c>
      <c r="K23" s="123">
        <v>0.133333333333333</v>
      </c>
      <c r="L23" s="123">
        <v>0.0222222222222222</v>
      </c>
      <c r="M23" s="123">
        <v>0.0666666666666667</v>
      </c>
      <c r="N23" s="123">
        <v>0.20</v>
      </c>
      <c r="O23" s="123">
        <v>0.666666666666667</v>
      </c>
      <c r="P23" s="123">
        <v>0.0888888888888889</v>
      </c>
      <c r="Q23" s="123">
        <v>0.0222222222222222</v>
      </c>
      <c r="R23" s="123">
        <v>0.688888888888889</v>
      </c>
      <c r="S23" s="123">
        <v>0.133333333333333</v>
      </c>
      <c r="T23" s="123">
        <v>0.0222222222222222</v>
      </c>
      <c r="U23" s="123">
        <v>0.0666666666666667</v>
      </c>
      <c r="V23" s="123">
        <v>0.0666666666666667</v>
      </c>
      <c r="W23" s="123">
        <v>0</v>
      </c>
      <c r="X23" s="123">
        <v>0</v>
      </c>
      <c r="Y23" s="123">
        <v>0.0444444444444444</v>
      </c>
      <c r="Z23" s="123">
        <v>0</v>
      </c>
      <c r="AA23" s="123">
        <v>0.533333333333333</v>
      </c>
      <c r="AB23" s="123">
        <v>0.444444444444444</v>
      </c>
      <c r="AC23" s="123">
        <v>0.111111111111111</v>
      </c>
      <c r="AD23" s="123">
        <v>0.0222222222222222</v>
      </c>
      <c r="AE23" s="123">
        <v>0.155555555555556</v>
      </c>
      <c r="AF23" s="123">
        <v>0.111111111111111</v>
      </c>
      <c r="AG23" s="123">
        <v>0.266666666666667</v>
      </c>
      <c r="AH23" s="123">
        <v>0.0222222222222222</v>
      </c>
      <c r="AI23" s="123">
        <v>0.177777777777778</v>
      </c>
      <c r="AJ23" s="123">
        <v>0.0666666666666667</v>
      </c>
      <c r="AK23" s="123">
        <v>0.0666666666666667</v>
      </c>
      <c r="AL23" s="123">
        <v>0</v>
      </c>
      <c r="AM23" s="123">
        <v>0.0222222222222222</v>
      </c>
      <c r="AN23" s="123">
        <v>0</v>
      </c>
      <c r="AO23" s="123">
        <v>0.030936</v>
      </c>
      <c r="AP23" s="123">
        <v>0.004937</v>
      </c>
      <c r="AQ23" s="123">
        <v>0.05478</v>
      </c>
      <c r="AR23" s="123">
        <v>0.164913</v>
      </c>
      <c r="AS23" s="123">
        <v>0.250916</v>
      </c>
      <c r="AT23" s="123">
        <v>0.005448</v>
      </c>
      <c r="AU23" s="123">
        <v>0.041139</v>
      </c>
      <c r="AV23" s="123">
        <v>0.076277</v>
      </c>
      <c r="AW23" s="123">
        <v>0.213908</v>
      </c>
      <c r="AX23" s="123">
        <v>0.118412</v>
      </c>
      <c r="AY23" s="123">
        <v>0.024363</v>
      </c>
      <c r="AZ23" s="123">
        <v>0.044907</v>
      </c>
      <c r="BA23" s="123">
        <v>4047.78</v>
      </c>
      <c r="BB23" s="123">
        <v>5829.35</v>
      </c>
    </row>
    <row r="24" spans="1:54" ht="15">
      <c r="A24" s="123" t="s">
        <v>386</v>
      </c>
      <c r="B24" s="123" t="s">
        <v>437</v>
      </c>
      <c r="C24" s="123" t="s">
        <v>439</v>
      </c>
      <c r="D24" s="123">
        <v>0.8125</v>
      </c>
      <c r="E24" s="123">
        <v>0.881122926842404</v>
      </c>
      <c r="F24" s="123">
        <v>0.894764528312863</v>
      </c>
      <c r="G24" s="123">
        <v>0.428571428571429</v>
      </c>
      <c r="H24" s="123">
        <v>0.0357142857142857</v>
      </c>
      <c r="I24" s="123">
        <v>0.0803571428571429</v>
      </c>
      <c r="J24" s="123">
        <v>0.517857142857143</v>
      </c>
      <c r="K24" s="123">
        <v>0.169642857142857</v>
      </c>
      <c r="L24" s="123">
        <v>0.0714285714285714</v>
      </c>
      <c r="M24" s="123">
        <v>0.125</v>
      </c>
      <c r="N24" s="123">
        <v>0.223214285714286</v>
      </c>
      <c r="O24" s="123">
        <v>0.678571428571429</v>
      </c>
      <c r="P24" s="123">
        <v>0.0892857142857143</v>
      </c>
      <c r="Q24" s="123">
        <v>0.0446428571428571</v>
      </c>
      <c r="R24" s="123">
        <v>0.553571428571429</v>
      </c>
      <c r="S24" s="123">
        <v>0.142857142857143</v>
      </c>
      <c r="T24" s="123">
        <v>0.0267857142857143</v>
      </c>
      <c r="U24" s="123">
        <v>0.0892857142857143</v>
      </c>
      <c r="V24" s="123">
        <v>0.0446428571428571</v>
      </c>
      <c r="W24" s="123">
        <v>0.00892857142857143</v>
      </c>
      <c r="X24" s="123">
        <v>0.00892857142857143</v>
      </c>
      <c r="Y24" s="123">
        <v>0.00892857142857143</v>
      </c>
      <c r="Z24" s="123">
        <v>0</v>
      </c>
      <c r="AA24" s="123">
        <v>0.535714285714286</v>
      </c>
      <c r="AB24" s="123">
        <v>0.258928571428571</v>
      </c>
      <c r="AC24" s="123">
        <v>0.410714285714286</v>
      </c>
      <c r="AD24" s="123">
        <v>0</v>
      </c>
      <c r="AE24" s="123">
        <v>0.107142857142857</v>
      </c>
      <c r="AF24" s="123">
        <v>0.0625</v>
      </c>
      <c r="AG24" s="123">
        <v>0.0714285714285714</v>
      </c>
      <c r="AH24" s="123">
        <v>0.00892857142857143</v>
      </c>
      <c r="AI24" s="123">
        <v>0.133928571428571</v>
      </c>
      <c r="AJ24" s="123">
        <v>0.0535714285714286</v>
      </c>
      <c r="AK24" s="123">
        <v>0.223214285714286</v>
      </c>
      <c r="AL24" s="123">
        <v>0</v>
      </c>
      <c r="AM24" s="123">
        <v>0</v>
      </c>
      <c r="AN24" s="123">
        <v>0</v>
      </c>
      <c r="AO24" s="123">
        <v>0.030039</v>
      </c>
      <c r="AP24" s="123">
        <v>0.016229</v>
      </c>
      <c r="AQ24" s="123">
        <v>0.054449</v>
      </c>
      <c r="AR24" s="123">
        <v>0.208785</v>
      </c>
      <c r="AS24" s="123">
        <v>0.194482</v>
      </c>
      <c r="AT24" s="123">
        <v>0.010334</v>
      </c>
      <c r="AU24" s="123">
        <v>0.032141</v>
      </c>
      <c r="AV24" s="123">
        <v>0.099584</v>
      </c>
      <c r="AW24" s="123">
        <v>0.218692</v>
      </c>
      <c r="AX24" s="123">
        <v>0.100976</v>
      </c>
      <c r="AY24" s="123">
        <v>0.029232</v>
      </c>
      <c r="AZ24" s="123">
        <v>0.035095</v>
      </c>
      <c r="BA24" s="123">
        <v>4923.89</v>
      </c>
      <c r="BB24" s="123">
        <v>6765.15</v>
      </c>
    </row>
    <row r="25" spans="1:54" ht="15">
      <c r="A25" s="123" t="s">
        <v>387</v>
      </c>
      <c r="B25" s="123" t="s">
        <v>437</v>
      </c>
      <c r="C25" s="123" t="s">
        <v>439</v>
      </c>
      <c r="D25" s="123">
        <v>0.735294117647059</v>
      </c>
      <c r="E25" s="123">
        <v>0.819765460283545</v>
      </c>
      <c r="F25" s="123">
        <v>0.794702830710911</v>
      </c>
      <c r="G25" s="123">
        <v>0.50</v>
      </c>
      <c r="H25" s="123">
        <v>0.0294117647058824</v>
      </c>
      <c r="I25" s="123">
        <v>0.0882352941176471</v>
      </c>
      <c r="J25" s="123">
        <v>0.529411764705882</v>
      </c>
      <c r="K25" s="123">
        <v>0.176470588235294</v>
      </c>
      <c r="L25" s="123">
        <v>0.0882352941176471</v>
      </c>
      <c r="M25" s="123">
        <v>0.0882352941176471</v>
      </c>
      <c r="N25" s="123">
        <v>0.676470588235294</v>
      </c>
      <c r="O25" s="123">
        <v>0.235294117647059</v>
      </c>
      <c r="P25" s="123">
        <v>0.0588235294117647</v>
      </c>
      <c r="Q25" s="123">
        <v>0.0588235294117647</v>
      </c>
      <c r="R25" s="123">
        <v>0.588235294117647</v>
      </c>
      <c r="S25" s="123">
        <v>0.117647058823529</v>
      </c>
      <c r="T25" s="123">
        <v>0.0882352941176471</v>
      </c>
      <c r="U25" s="123">
        <v>0.0882352941176471</v>
      </c>
      <c r="V25" s="123">
        <v>0.0294117647058824</v>
      </c>
      <c r="W25" s="123">
        <v>0.0294117647058824</v>
      </c>
      <c r="X25" s="123">
        <v>0</v>
      </c>
      <c r="Y25" s="123">
        <v>0</v>
      </c>
      <c r="Z25" s="123">
        <v>0</v>
      </c>
      <c r="AA25" s="123">
        <v>0.705882352941177</v>
      </c>
      <c r="AB25" s="123">
        <v>0.470588235294118</v>
      </c>
      <c r="AC25" s="123">
        <v>0.147058823529412</v>
      </c>
      <c r="AD25" s="123">
        <v>0.0294117647058824</v>
      </c>
      <c r="AE25" s="123">
        <v>0.235294117647059</v>
      </c>
      <c r="AF25" s="123">
        <v>0.0294117647058824</v>
      </c>
      <c r="AG25" s="123">
        <v>0</v>
      </c>
      <c r="AH25" s="123">
        <v>0</v>
      </c>
      <c r="AI25" s="123">
        <v>0.176470588235294</v>
      </c>
      <c r="AJ25" s="123">
        <v>0.117647058823529</v>
      </c>
      <c r="AK25" s="123">
        <v>0.147058823529412</v>
      </c>
      <c r="AL25" s="123">
        <v>0</v>
      </c>
      <c r="AM25" s="123">
        <v>0</v>
      </c>
      <c r="AN25" s="123">
        <v>0</v>
      </c>
      <c r="AO25" s="123">
        <v>0.034206</v>
      </c>
      <c r="AP25" s="123">
        <v>0.001121</v>
      </c>
      <c r="AQ25" s="123">
        <v>0.057019</v>
      </c>
      <c r="AR25" s="123">
        <v>0.090744</v>
      </c>
      <c r="AS25" s="123">
        <v>0.190765</v>
      </c>
      <c r="AT25" s="123">
        <v>0.012794</v>
      </c>
      <c r="AU25" s="123">
        <v>0.058353</v>
      </c>
      <c r="AV25" s="123">
        <v>0.176245</v>
      </c>
      <c r="AW25" s="123">
        <v>0.242023</v>
      </c>
      <c r="AX25" s="123">
        <v>0.091765</v>
      </c>
      <c r="AY25" s="123">
        <v>0.032551</v>
      </c>
      <c r="AZ25" s="123">
        <v>0.04662</v>
      </c>
      <c r="BA25" s="123">
        <v>5174.68</v>
      </c>
      <c r="BB25" s="123">
        <v>8387.825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2D28116-CBA0-408B-AA3F-50ED62E3F241}">
  <dimension ref="A1:AA108"/>
  <sheetViews>
    <sheetView workbookViewId="0" topLeftCell="A1">
      <selection pane="topLeft" activeCell="R32" sqref="R32"/>
    </sheetView>
  </sheetViews>
  <sheetFormatPr defaultColWidth="8.83428571428571" defaultRowHeight="15"/>
  <cols>
    <col min="1" max="1" width="10.8571428571429" bestFit="1" customWidth="1"/>
    <col min="15" max="15" width="10.8571428571429" bestFit="1" customWidth="1"/>
  </cols>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212</v>
      </c>
      <c r="B4" s="123">
        <v>0.806033200135486</v>
      </c>
      <c r="C4" s="123">
        <v>0.769254479035672</v>
      </c>
      <c r="D4" s="123">
        <v>0.819312146640734</v>
      </c>
      <c r="E4" s="123">
        <v>0.808393213200995</v>
      </c>
      <c r="F4" s="123">
        <v>0.809919114812152</v>
      </c>
      <c r="G4" s="123">
        <v>0.735773894540242</v>
      </c>
      <c r="H4" s="123">
        <v>0.889100377921741</v>
      </c>
      <c r="I4" s="123">
        <v>0.823641152073241</v>
      </c>
      <c r="J4" s="123">
        <v>0.904508644277834</v>
      </c>
      <c r="K4" s="123">
        <v>0.797179789998872</v>
      </c>
      <c r="L4" s="123">
        <v>0.847219877698313</v>
      </c>
      <c r="M4" s="123">
        <v>0.781998470008209</v>
      </c>
      <c r="O4" s="93" t="s">
        <v>212</v>
      </c>
      <c r="P4" s="123">
        <v>0.71259842519685</v>
      </c>
      <c r="Q4" s="123">
        <v>0.755905511811024</v>
      </c>
      <c r="R4" s="123">
        <v>0.777777777777778</v>
      </c>
      <c r="S4" s="123">
        <v>0.802816901408451</v>
      </c>
      <c r="T4" s="123">
        <v>0.737704918032787</v>
      </c>
      <c r="U4" s="123">
        <v>0.698412698412698</v>
      </c>
      <c r="V4" s="123">
        <v>0.975609756097561</v>
      </c>
      <c r="W4" s="123">
        <v>0.833333333333333</v>
      </c>
      <c r="X4" s="123">
        <v>0.935483870967742</v>
      </c>
      <c r="Y4" s="123">
        <v>0.80</v>
      </c>
      <c r="Z4" s="123">
        <v>0.8125</v>
      </c>
      <c r="AA4" s="123">
        <v>0.735294117647059</v>
      </c>
    </row>
    <row r="5" spans="1:27" ht="15">
      <c r="A5" s="93" t="s">
        <v>236</v>
      </c>
      <c r="B5" s="123">
        <v>0.528057606062339</v>
      </c>
      <c r="C5" s="123">
        <v>0.574052921472176</v>
      </c>
      <c r="D5" s="123">
        <v>0.522899933228785</v>
      </c>
      <c r="E5" s="123">
        <v>0.417179597993188</v>
      </c>
      <c r="F5" s="123">
        <v>0.497948886080802</v>
      </c>
      <c r="G5" s="123">
        <v>0.503657731203195</v>
      </c>
      <c r="H5" s="123">
        <v>0.655547308122205</v>
      </c>
      <c r="I5" s="123">
        <v>0.477999231144544</v>
      </c>
      <c r="J5" s="123">
        <v>0.534260926888268</v>
      </c>
      <c r="K5" s="123">
        <v>0.470295471012897</v>
      </c>
      <c r="L5" s="123">
        <v>0.456387357388117</v>
      </c>
      <c r="M5" s="123">
        <v>0.540334872207622</v>
      </c>
      <c r="O5" s="93" t="s">
        <v>236</v>
      </c>
      <c r="P5" s="123">
        <v>0.496062992125984</v>
      </c>
      <c r="Q5" s="123">
        <v>0.52755905511811</v>
      </c>
      <c r="R5" s="123">
        <v>0.525252525252525</v>
      </c>
      <c r="S5" s="123">
        <v>0.633802816901408</v>
      </c>
      <c r="T5" s="123">
        <v>0.459016393442623</v>
      </c>
      <c r="U5" s="123">
        <v>0.53968253968254</v>
      </c>
      <c r="V5" s="123">
        <v>0.609756097560976</v>
      </c>
      <c r="W5" s="123">
        <v>0.395833333333333</v>
      </c>
      <c r="X5" s="123">
        <v>0.870967741935484</v>
      </c>
      <c r="Y5" s="123">
        <v>0.488888888888889</v>
      </c>
      <c r="Z5" s="123">
        <v>0.428571428571429</v>
      </c>
      <c r="AA5" s="123">
        <v>0.50</v>
      </c>
    </row>
    <row r="6" spans="1:27" ht="15">
      <c r="A6" s="93" t="s">
        <v>240</v>
      </c>
      <c r="B6" s="123">
        <v>0.023017979906285</v>
      </c>
      <c r="C6" s="123">
        <v>0.0303475191341647</v>
      </c>
      <c r="D6" s="123">
        <v>0.0222016362514229</v>
      </c>
      <c r="E6" s="123">
        <v>0.0357836825414588</v>
      </c>
      <c r="F6" s="123">
        <v>0.0214962735119296</v>
      </c>
      <c r="G6" s="123">
        <v>0.0459872685216685</v>
      </c>
      <c r="H6" s="123">
        <v>0.146797361264</v>
      </c>
      <c r="I6" s="123">
        <v>0.1575707778326</v>
      </c>
      <c r="J6" s="123">
        <v>0.0371006856327176</v>
      </c>
      <c r="K6" s="123">
        <v>0.0144935319654969</v>
      </c>
      <c r="L6" s="123">
        <v>0.0475637803812949</v>
      </c>
      <c r="M6" s="123">
        <v>0.0124565955571125</v>
      </c>
      <c r="O6" s="93" t="s">
        <v>240</v>
      </c>
      <c r="P6" s="123">
        <v>0.0118110236220472</v>
      </c>
      <c r="Q6" s="123">
        <v>0.047244094488189</v>
      </c>
      <c r="R6" s="123">
        <v>0.0202020202020202</v>
      </c>
      <c r="S6" s="123">
        <v>0.0422535211267606</v>
      </c>
      <c r="T6" s="123">
        <v>0.0163934426229508</v>
      </c>
      <c r="U6" s="123">
        <v>0.0317460317460317</v>
      </c>
      <c r="V6" s="123">
        <v>0.0731707317073171</v>
      </c>
      <c r="W6" s="123">
        <v>0.1875</v>
      </c>
      <c r="X6" s="123">
        <v>0.032258064516129</v>
      </c>
      <c r="Y6" s="123">
        <v>0.0888888888888889</v>
      </c>
      <c r="Z6" s="123">
        <v>0.0357142857142857</v>
      </c>
      <c r="AA6" s="123">
        <v>0.0294117647058824</v>
      </c>
    </row>
    <row r="7" spans="1:27" ht="15">
      <c r="A7" s="93" t="s">
        <v>244</v>
      </c>
      <c r="B7" s="123">
        <v>0.0674662959786875</v>
      </c>
      <c r="C7" s="123">
        <v>0.11020905774885</v>
      </c>
      <c r="D7" s="123">
        <v>0.089381726951086</v>
      </c>
      <c r="E7" s="123">
        <v>0.119662913777233</v>
      </c>
      <c r="F7" s="123">
        <v>0.103718696426096</v>
      </c>
      <c r="G7" s="123">
        <v>0.118527707679627</v>
      </c>
      <c r="H7" s="123">
        <v>0.1634804315066</v>
      </c>
      <c r="I7" s="123">
        <v>0.15532468574485</v>
      </c>
      <c r="J7" s="123">
        <v>0.169259746594961</v>
      </c>
      <c r="K7" s="123">
        <v>0.0741341316869041</v>
      </c>
      <c r="L7" s="123">
        <v>0.116822788112978</v>
      </c>
      <c r="M7" s="123">
        <v>0.0986680210508358</v>
      </c>
      <c r="O7" s="93" t="s">
        <v>244</v>
      </c>
      <c r="P7" s="123">
        <v>0.0354330708661417</v>
      </c>
      <c r="Q7" s="123">
        <v>0.196850393700787</v>
      </c>
      <c r="R7" s="123">
        <v>0.111111111111111</v>
      </c>
      <c r="S7" s="123">
        <v>0.0704225352112676</v>
      </c>
      <c r="T7" s="123">
        <v>0.0491803278688525</v>
      </c>
      <c r="U7" s="123">
        <v>0.111111111111111</v>
      </c>
      <c r="V7" s="123">
        <v>0.219512195121951</v>
      </c>
      <c r="W7" s="123">
        <v>0.177083333333333</v>
      </c>
      <c r="X7" s="123">
        <v>0.0967741935483871</v>
      </c>
      <c r="Y7" s="123">
        <v>0.244444444444444</v>
      </c>
      <c r="Z7" s="123">
        <v>0.0803571428571429</v>
      </c>
      <c r="AA7" s="123">
        <v>0.0882352941176471</v>
      </c>
    </row>
    <row r="8" spans="1:27" ht="15">
      <c r="A8" s="93" t="s">
        <v>247</v>
      </c>
      <c r="B8" s="123">
        <v>0.553328321951042</v>
      </c>
      <c r="C8" s="123">
        <v>0.511276374261346</v>
      </c>
      <c r="D8" s="123">
        <v>0.371268372271881</v>
      </c>
      <c r="E8" s="123">
        <v>0.555697673839368</v>
      </c>
      <c r="F8" s="123">
        <v>0.509762294380113</v>
      </c>
      <c r="G8" s="123">
        <v>0.451739089275542</v>
      </c>
      <c r="H8" s="123">
        <v>0.518221405710153</v>
      </c>
      <c r="I8" s="123">
        <v>0.38971906580673</v>
      </c>
      <c r="J8" s="123">
        <v>0.528287810976834</v>
      </c>
      <c r="K8" s="123">
        <v>0.513361934335652</v>
      </c>
      <c r="L8" s="123">
        <v>0.487590401703564</v>
      </c>
      <c r="M8" s="123">
        <v>0.535693346943709</v>
      </c>
      <c r="O8" s="93" t="s">
        <v>247</v>
      </c>
      <c r="P8" s="123">
        <v>0.677165354330709</v>
      </c>
      <c r="Q8" s="123">
        <v>0.433070866141732</v>
      </c>
      <c r="R8" s="123">
        <v>0.393939393939394</v>
      </c>
      <c r="S8" s="123">
        <v>0.492957746478873</v>
      </c>
      <c r="T8" s="123">
        <v>0.508196721311475</v>
      </c>
      <c r="U8" s="123">
        <v>0.380952380952381</v>
      </c>
      <c r="V8" s="123">
        <v>0.609756097560976</v>
      </c>
      <c r="W8" s="123">
        <v>0.458333333333333</v>
      </c>
      <c r="X8" s="123">
        <v>0.645161290322581</v>
      </c>
      <c r="Y8" s="123">
        <v>0.444444444444444</v>
      </c>
      <c r="Z8" s="123">
        <v>0.517857142857143</v>
      </c>
      <c r="AA8" s="123">
        <v>0.529411764705882</v>
      </c>
    </row>
    <row r="9" spans="1:27" ht="15">
      <c r="A9" s="93" t="s">
        <v>251</v>
      </c>
      <c r="B9" s="123">
        <v>0.20566829314882</v>
      </c>
      <c r="C9" s="123">
        <v>0.167384742616964</v>
      </c>
      <c r="D9" s="123">
        <v>0.250042779662581</v>
      </c>
      <c r="E9" s="123">
        <v>0.16394416827111</v>
      </c>
      <c r="F9" s="123">
        <v>0.204379866901484</v>
      </c>
      <c r="G9" s="123">
        <v>0.193808650674632</v>
      </c>
      <c r="H9" s="123">
        <v>0.127111341774423</v>
      </c>
      <c r="I9" s="123">
        <v>0.162481035679437</v>
      </c>
      <c r="J9" s="123">
        <v>0.181577736916747</v>
      </c>
      <c r="K9" s="123">
        <v>0.21488504967454</v>
      </c>
      <c r="L9" s="123">
        <v>0.193011261661463</v>
      </c>
      <c r="M9" s="123">
        <v>0.190605568544087</v>
      </c>
      <c r="O9" s="93" t="s">
        <v>251</v>
      </c>
      <c r="P9" s="123">
        <v>0.161417322834646</v>
      </c>
      <c r="Q9" s="123">
        <v>0.110236220472441</v>
      </c>
      <c r="R9" s="123">
        <v>0.242424242424242</v>
      </c>
      <c r="S9" s="123">
        <v>0.253521126760563</v>
      </c>
      <c r="T9" s="123">
        <v>0.229508196721311</v>
      </c>
      <c r="U9" s="123">
        <v>0.206349206349206</v>
      </c>
      <c r="V9" s="123">
        <v>0.0731707317073171</v>
      </c>
      <c r="W9" s="123">
        <v>0.0625</v>
      </c>
      <c r="X9" s="123">
        <v>0.193548387096774</v>
      </c>
      <c r="Y9" s="123">
        <v>0.133333333333333</v>
      </c>
      <c r="Z9" s="123">
        <v>0.169642857142857</v>
      </c>
      <c r="AA9" s="123">
        <v>0.176470588235294</v>
      </c>
    </row>
    <row r="10" spans="1:27" ht="15">
      <c r="A10" s="93" t="s">
        <v>255</v>
      </c>
      <c r="B10" s="123">
        <v>0.086145344498608</v>
      </c>
      <c r="C10" s="123">
        <v>0.103581851251486</v>
      </c>
      <c r="D10" s="123">
        <v>0.153985187135892</v>
      </c>
      <c r="E10" s="123">
        <v>0.0650221414686946</v>
      </c>
      <c r="F10" s="123">
        <v>0.0926524016086889</v>
      </c>
      <c r="G10" s="123">
        <v>0.0885621081617602</v>
      </c>
      <c r="H10" s="123">
        <v>0.0303329345469943</v>
      </c>
      <c r="I10" s="123">
        <v>0.067972374346775</v>
      </c>
      <c r="J10" s="123">
        <v>0.0477098863464045</v>
      </c>
      <c r="K10" s="123">
        <v>0.101856745922606</v>
      </c>
      <c r="L10" s="123">
        <v>0.0907582463822055</v>
      </c>
      <c r="M10" s="123">
        <v>0.0954341445306332</v>
      </c>
      <c r="O10" s="93" t="s">
        <v>255</v>
      </c>
      <c r="P10" s="123">
        <v>0.0669291338582677</v>
      </c>
      <c r="Q10" s="123">
        <v>0.0708661417322835</v>
      </c>
      <c r="R10" s="123">
        <v>0.0909090909090909</v>
      </c>
      <c r="S10" s="123">
        <v>0.028169014084507</v>
      </c>
      <c r="T10" s="123">
        <v>0.114754098360656</v>
      </c>
      <c r="U10" s="123">
        <v>0.158730158730159</v>
      </c>
      <c r="V10" s="123">
        <v>0</v>
      </c>
      <c r="W10" s="123">
        <v>0.0625</v>
      </c>
      <c r="X10" s="123">
        <v>0.032258064516129</v>
      </c>
      <c r="Y10" s="123">
        <v>0.0222222222222222</v>
      </c>
      <c r="Z10" s="123">
        <v>0.0714285714285714</v>
      </c>
      <c r="AA10" s="123">
        <v>0.0882352941176471</v>
      </c>
    </row>
    <row r="11" spans="1:27" ht="15">
      <c r="A11" s="93" t="s">
        <v>259</v>
      </c>
      <c r="B11" s="123">
        <v>0.0643737645165575</v>
      </c>
      <c r="C11" s="123">
        <v>0.0772004549871889</v>
      </c>
      <c r="D11" s="123">
        <v>0.113120297727138</v>
      </c>
      <c r="E11" s="123">
        <v>0.059889420102136</v>
      </c>
      <c r="F11" s="123">
        <v>0.0679904671716887</v>
      </c>
      <c r="G11" s="123">
        <v>0.10137517568677</v>
      </c>
      <c r="H11" s="123">
        <v>0.0140565251978295</v>
      </c>
      <c r="I11" s="123">
        <v>0.0669320605896081</v>
      </c>
      <c r="J11" s="123">
        <v>0.0360641335323357</v>
      </c>
      <c r="K11" s="123">
        <v>0.081268606414801</v>
      </c>
      <c r="L11" s="123">
        <v>0.0642535217584943</v>
      </c>
      <c r="M11" s="123">
        <v>0.0671423233736228</v>
      </c>
      <c r="O11" s="93" t="s">
        <v>259</v>
      </c>
      <c r="P11" s="123">
        <v>0.047244094488189</v>
      </c>
      <c r="Q11" s="123">
        <v>0.141732283464567</v>
      </c>
      <c r="R11" s="123">
        <v>0.141414141414141</v>
      </c>
      <c r="S11" s="123">
        <v>0.112676056338028</v>
      </c>
      <c r="T11" s="123">
        <v>0.0819672131147541</v>
      </c>
      <c r="U11" s="123">
        <v>0.111111111111111</v>
      </c>
      <c r="V11" s="123">
        <v>0.024390243902439</v>
      </c>
      <c r="W11" s="123">
        <v>0.0520833333333333</v>
      </c>
      <c r="X11" s="123">
        <v>0</v>
      </c>
      <c r="Y11" s="123">
        <v>0.0666666666666667</v>
      </c>
      <c r="Z11" s="123">
        <v>0.125</v>
      </c>
      <c r="AA11" s="123">
        <v>0.0882352941176471</v>
      </c>
    </row>
    <row r="12" spans="1:27" ht="15">
      <c r="A12" s="93" t="s">
        <v>298</v>
      </c>
      <c r="B12" s="123">
        <v>0.363936796553825</v>
      </c>
      <c r="C12" s="123">
        <v>0.354650691658678</v>
      </c>
      <c r="D12" s="123">
        <v>0.146877569041437</v>
      </c>
      <c r="E12" s="123">
        <v>0.146796201360248</v>
      </c>
      <c r="F12" s="123">
        <v>0.23137780351485</v>
      </c>
      <c r="G12" s="123">
        <v>0.0926986488697051</v>
      </c>
      <c r="H12" s="123">
        <v>0.0899921579915102</v>
      </c>
      <c r="I12" s="123">
        <v>0.0398738761215269</v>
      </c>
      <c r="J12" s="123">
        <v>0.0328679120643377</v>
      </c>
      <c r="K12" s="123">
        <v>0.163427732606929</v>
      </c>
      <c r="L12" s="123">
        <v>0.146917834935482</v>
      </c>
      <c r="M12" s="123">
        <v>0.680618062107722</v>
      </c>
      <c r="O12" s="93" t="s">
        <v>298</v>
      </c>
      <c r="P12" s="123">
        <v>0.484251968503937</v>
      </c>
      <c r="Q12" s="123">
        <v>0.354330708661417</v>
      </c>
      <c r="R12" s="123">
        <v>0.121212121212121</v>
      </c>
      <c r="S12" s="123">
        <v>0.169014084507042</v>
      </c>
      <c r="T12" s="123">
        <v>0.180327868852459</v>
      </c>
      <c r="U12" s="123">
        <v>0.0793650793650794</v>
      </c>
      <c r="V12" s="123">
        <v>0.146341463414634</v>
      </c>
      <c r="W12" s="123">
        <v>0.0520833333333333</v>
      </c>
      <c r="X12" s="123">
        <v>0.0645161290322581</v>
      </c>
      <c r="Y12" s="123">
        <v>0.20</v>
      </c>
      <c r="Z12" s="123">
        <v>0.223214285714286</v>
      </c>
      <c r="AA12" s="123">
        <v>0.676470588235294</v>
      </c>
    </row>
    <row r="13" spans="1:27" ht="15">
      <c r="A13" s="93" t="s">
        <v>301</v>
      </c>
      <c r="B13" s="123">
        <v>0.505319833800658</v>
      </c>
      <c r="C13" s="123">
        <v>0.53458644263399</v>
      </c>
      <c r="D13" s="123">
        <v>0.766254173514383</v>
      </c>
      <c r="E13" s="123">
        <v>0.751347558146906</v>
      </c>
      <c r="F13" s="123">
        <v>0.675781071358225</v>
      </c>
      <c r="G13" s="123">
        <v>0.830472741807544</v>
      </c>
      <c r="H13" s="123">
        <v>0.827934989616407</v>
      </c>
      <c r="I13" s="123">
        <v>0.905084607707703</v>
      </c>
      <c r="J13" s="123">
        <v>0.920215264805333</v>
      </c>
      <c r="K13" s="123">
        <v>0.770592260917162</v>
      </c>
      <c r="L13" s="123">
        <v>0.783631724498271</v>
      </c>
      <c r="M13" s="123">
        <v>0.221546212667119</v>
      </c>
      <c r="O13" s="93" t="s">
        <v>301</v>
      </c>
      <c r="P13" s="123">
        <v>0.397637795275591</v>
      </c>
      <c r="Q13" s="123">
        <v>0.519685039370079</v>
      </c>
      <c r="R13" s="123">
        <v>0.828282828282828</v>
      </c>
      <c r="S13" s="123">
        <v>0.76056338028169</v>
      </c>
      <c r="T13" s="123">
        <v>0.737704918032787</v>
      </c>
      <c r="U13" s="123">
        <v>0.80952380952381</v>
      </c>
      <c r="V13" s="123">
        <v>0.804878048780488</v>
      </c>
      <c r="W13" s="123">
        <v>0.875</v>
      </c>
      <c r="X13" s="123">
        <v>0.903225806451613</v>
      </c>
      <c r="Y13" s="123">
        <v>0.666666666666667</v>
      </c>
      <c r="Z13" s="123">
        <v>0.678571428571429</v>
      </c>
      <c r="AA13" s="123">
        <v>0.235294117647059</v>
      </c>
    </row>
    <row r="14" spans="1:27" ht="15">
      <c r="A14" s="93" t="s">
        <v>304</v>
      </c>
      <c r="B14" s="123">
        <v>0.106071498868033</v>
      </c>
      <c r="C14" s="123">
        <v>0.0836710724419317</v>
      </c>
      <c r="D14" s="123">
        <v>0.0712344963010381</v>
      </c>
      <c r="E14" s="123">
        <v>0.0831580883773207</v>
      </c>
      <c r="F14" s="123">
        <v>0.0771047605360289</v>
      </c>
      <c r="G14" s="123">
        <v>0.0661606356823974</v>
      </c>
      <c r="H14" s="123">
        <v>0.070980898536971</v>
      </c>
      <c r="I14" s="123">
        <v>0.0500437717119835</v>
      </c>
      <c r="J14" s="123">
        <v>0.0360014382787739</v>
      </c>
      <c r="K14" s="123">
        <v>0.0569136421189647</v>
      </c>
      <c r="L14" s="123">
        <v>0.0592993903982707</v>
      </c>
      <c r="M14" s="123">
        <v>0.0776544983955907</v>
      </c>
      <c r="O14" s="93" t="s">
        <v>304</v>
      </c>
      <c r="P14" s="123">
        <v>0.0905511811023622</v>
      </c>
      <c r="Q14" s="123">
        <v>0.094488188976378</v>
      </c>
      <c r="R14" s="123">
        <v>0.0404040404040404</v>
      </c>
      <c r="S14" s="123">
        <v>0.0563380281690141</v>
      </c>
      <c r="T14" s="123">
        <v>0.0491803278688525</v>
      </c>
      <c r="U14" s="123">
        <v>0.0793650793650794</v>
      </c>
      <c r="V14" s="123">
        <v>0.0487804878048781</v>
      </c>
      <c r="W14" s="123">
        <v>0.0625</v>
      </c>
      <c r="X14" s="123">
        <v>0.032258064516129</v>
      </c>
      <c r="Y14" s="123">
        <v>0.0888888888888889</v>
      </c>
      <c r="Z14" s="123">
        <v>0.0892857142857143</v>
      </c>
      <c r="AA14" s="123">
        <v>0.0588235294117647</v>
      </c>
    </row>
    <row r="15" spans="1:27" ht="15">
      <c r="A15" s="93" t="s">
        <v>293</v>
      </c>
      <c r="B15" s="123">
        <v>0.113727837800342</v>
      </c>
      <c r="C15" s="123">
        <v>0.0723408098315438</v>
      </c>
      <c r="D15" s="123">
        <v>0.0406969434521285</v>
      </c>
      <c r="E15" s="123">
        <v>0.0540905967685609</v>
      </c>
      <c r="F15" s="123">
        <v>0.0351757441496989</v>
      </c>
      <c r="G15" s="123">
        <v>0.0212537215282582</v>
      </c>
      <c r="H15" s="123">
        <v>0.0182787104762009</v>
      </c>
      <c r="I15" s="123">
        <v>0.0236893782073129</v>
      </c>
      <c r="J15" s="123">
        <v>0.0211436239613731</v>
      </c>
      <c r="K15" s="123">
        <v>0.0310853224853884</v>
      </c>
      <c r="L15" s="123">
        <v>0.0261245752243862</v>
      </c>
      <c r="M15" s="123">
        <v>0.0404186525532475</v>
      </c>
      <c r="O15" s="93" t="s">
        <v>293</v>
      </c>
      <c r="P15" s="123">
        <v>0.141732283464567</v>
      </c>
      <c r="Q15" s="123">
        <v>0.118110236220472</v>
      </c>
      <c r="R15" s="123">
        <v>0.0202020202020202</v>
      </c>
      <c r="S15" s="123">
        <v>0.0140845070422535</v>
      </c>
      <c r="T15" s="123">
        <v>0.0327868852459016</v>
      </c>
      <c r="U15" s="123">
        <v>0.0476190476190476</v>
      </c>
      <c r="V15" s="123">
        <v>0</v>
      </c>
      <c r="W15" s="123">
        <v>0.03125</v>
      </c>
      <c r="X15" s="123">
        <v>0.032258064516129</v>
      </c>
      <c r="Y15" s="123">
        <v>0.0222222222222222</v>
      </c>
      <c r="Z15" s="123">
        <v>0.0446428571428571</v>
      </c>
      <c r="AA15" s="123">
        <v>0.0588235294117647</v>
      </c>
    </row>
    <row r="16" spans="1:27" ht="15">
      <c r="A16" s="93" t="s">
        <v>305</v>
      </c>
      <c r="B16" s="123">
        <v>0.473494606902065</v>
      </c>
      <c r="C16" s="123">
        <v>0.58550007835179</v>
      </c>
      <c r="D16" s="123">
        <v>0.457477604046053</v>
      </c>
      <c r="E16" s="123">
        <v>0.596370818484402</v>
      </c>
      <c r="F16" s="123">
        <v>0.51371079498857</v>
      </c>
      <c r="G16" s="123">
        <v>0.547264323227091</v>
      </c>
      <c r="H16" s="123">
        <v>0.584239581098807</v>
      </c>
      <c r="I16" s="123">
        <v>0.618055957801187</v>
      </c>
      <c r="J16" s="123">
        <v>0.733772531633012</v>
      </c>
      <c r="K16" s="123">
        <v>0.473630063927664</v>
      </c>
      <c r="L16" s="123">
        <v>0.4959104591684</v>
      </c>
      <c r="M16" s="123">
        <v>0.457484783904813</v>
      </c>
      <c r="O16" s="93" t="s">
        <v>305</v>
      </c>
      <c r="P16" s="123">
        <v>0.578740157480315</v>
      </c>
      <c r="Q16" s="123">
        <v>0.62992125984252</v>
      </c>
      <c r="R16" s="123">
        <v>0.666666666666667</v>
      </c>
      <c r="S16" s="123">
        <v>0.619718309859155</v>
      </c>
      <c r="T16" s="123">
        <v>0.475409836065574</v>
      </c>
      <c r="U16" s="123">
        <v>0.555555555555556</v>
      </c>
      <c r="V16" s="123">
        <v>0.731707317073171</v>
      </c>
      <c r="W16" s="123">
        <v>0.635416666666667</v>
      </c>
      <c r="X16" s="123">
        <v>0.709677419354839</v>
      </c>
      <c r="Y16" s="123">
        <v>0.688888888888889</v>
      </c>
      <c r="Z16" s="123">
        <v>0.553571428571429</v>
      </c>
      <c r="AA16" s="123">
        <v>0.588235294117647</v>
      </c>
    </row>
    <row r="17" spans="1:27" ht="15">
      <c r="A17" s="93" t="s">
        <v>306</v>
      </c>
      <c r="B17" s="123">
        <v>0.15890331324357</v>
      </c>
      <c r="C17" s="123">
        <v>0.103493939342514</v>
      </c>
      <c r="D17" s="123">
        <v>0.151107156214513</v>
      </c>
      <c r="E17" s="123">
        <v>0.14665342950494</v>
      </c>
      <c r="F17" s="123">
        <v>0.110264340688527</v>
      </c>
      <c r="G17" s="123">
        <v>0.156549914958667</v>
      </c>
      <c r="H17" s="123">
        <v>0.184659244304196</v>
      </c>
      <c r="I17" s="123">
        <v>0.129940654210496</v>
      </c>
      <c r="J17" s="123">
        <v>0.100269223624622</v>
      </c>
      <c r="K17" s="123">
        <v>0.188465449417549</v>
      </c>
      <c r="L17" s="123">
        <v>0.146532661852928</v>
      </c>
      <c r="M17" s="123">
        <v>0.206050617902139</v>
      </c>
      <c r="O17" s="93" t="s">
        <v>306</v>
      </c>
      <c r="P17" s="123">
        <v>0.114173228346457</v>
      </c>
      <c r="Q17" s="123">
        <v>0.118110236220472</v>
      </c>
      <c r="R17" s="123">
        <v>0.0707070707070707</v>
      </c>
      <c r="S17" s="123">
        <v>0.126760563380282</v>
      </c>
      <c r="T17" s="123">
        <v>0.147540983606557</v>
      </c>
      <c r="U17" s="123">
        <v>0.142857142857143</v>
      </c>
      <c r="V17" s="123">
        <v>0.146341463414634</v>
      </c>
      <c r="W17" s="123">
        <v>0.125</v>
      </c>
      <c r="X17" s="123">
        <v>0.0645161290322581</v>
      </c>
      <c r="Y17" s="123">
        <v>0.133333333333333</v>
      </c>
      <c r="Z17" s="123">
        <v>0.142857142857143</v>
      </c>
      <c r="AA17" s="123">
        <v>0.117647058823529</v>
      </c>
    </row>
    <row r="18" spans="1:27" ht="15">
      <c r="A18" s="93" t="s">
        <v>307</v>
      </c>
      <c r="B18" s="123">
        <v>0.0915892806135254</v>
      </c>
      <c r="C18" s="123">
        <v>0.0333197204603545</v>
      </c>
      <c r="D18" s="123">
        <v>0.0630291159943373</v>
      </c>
      <c r="E18" s="123">
        <v>0.0333618139148374</v>
      </c>
      <c r="F18" s="123">
        <v>0.0665988410994208</v>
      </c>
      <c r="G18" s="123">
        <v>0.0437726549742607</v>
      </c>
      <c r="H18" s="123">
        <v>0.0295236825649735</v>
      </c>
      <c r="I18" s="123">
        <v>0.0272766355102273</v>
      </c>
      <c r="J18" s="123">
        <v>0.0313358724414397</v>
      </c>
      <c r="K18" s="123">
        <v>0.0394529831535803</v>
      </c>
      <c r="L18" s="123">
        <v>0.052310236019273</v>
      </c>
      <c r="M18" s="123">
        <v>0.0447675546728533</v>
      </c>
      <c r="O18" s="93" t="s">
        <v>307</v>
      </c>
      <c r="P18" s="123">
        <v>0.0984251968503937</v>
      </c>
      <c r="Q18" s="123">
        <v>0.015748031496063</v>
      </c>
      <c r="R18" s="123">
        <v>0.0202020202020202</v>
      </c>
      <c r="S18" s="123">
        <v>0.028169014084507</v>
      </c>
      <c r="T18" s="123">
        <v>0.0819672131147541</v>
      </c>
      <c r="U18" s="123">
        <v>0.0793650793650794</v>
      </c>
      <c r="V18" s="123">
        <v>0.024390243902439</v>
      </c>
      <c r="W18" s="123">
        <v>0.0208333333333333</v>
      </c>
      <c r="X18" s="123">
        <v>0.0967741935483871</v>
      </c>
      <c r="Y18" s="123">
        <v>0.0222222222222222</v>
      </c>
      <c r="Z18" s="123">
        <v>0.0267857142857143</v>
      </c>
      <c r="AA18" s="123">
        <v>0.0882352941176471</v>
      </c>
    </row>
    <row r="19" spans="1:27" ht="15">
      <c r="A19" s="93" t="s">
        <v>308</v>
      </c>
      <c r="B19" s="123">
        <v>0.0773069271085524</v>
      </c>
      <c r="C19" s="123">
        <v>0.0609793045630902</v>
      </c>
      <c r="D19" s="123">
        <v>0.110477786404854</v>
      </c>
      <c r="E19" s="123">
        <v>0.0809705329164311</v>
      </c>
      <c r="F19" s="123">
        <v>0.0783807304119956</v>
      </c>
      <c r="G19" s="123">
        <v>0.0716997681486452</v>
      </c>
      <c r="H19" s="123">
        <v>0.0699646480963785</v>
      </c>
      <c r="I19" s="123">
        <v>0.0511402835616843</v>
      </c>
      <c r="J19" s="123">
        <v>0.0535562463345989</v>
      </c>
      <c r="K19" s="123">
        <v>0.0805829492596833</v>
      </c>
      <c r="L19" s="123">
        <v>0.0852826188140981</v>
      </c>
      <c r="M19" s="123">
        <v>0.0748179924001069</v>
      </c>
      <c r="O19" s="93" t="s">
        <v>308</v>
      </c>
      <c r="P19" s="123">
        <v>0.0393700787401575</v>
      </c>
      <c r="Q19" s="123">
        <v>0.0551181102362205</v>
      </c>
      <c r="R19" s="123">
        <v>0.0707070707070707</v>
      </c>
      <c r="S19" s="123">
        <v>0.0845070422535211</v>
      </c>
      <c r="T19" s="123">
        <v>0.0655737704918033</v>
      </c>
      <c r="U19" s="123">
        <v>0.0793650793650794</v>
      </c>
      <c r="V19" s="123">
        <v>0.0731707317073171</v>
      </c>
      <c r="W19" s="123">
        <v>0.0208333333333333</v>
      </c>
      <c r="X19" s="123">
        <v>0.0645161290322581</v>
      </c>
      <c r="Y19" s="123">
        <v>0.0666666666666667</v>
      </c>
      <c r="Z19" s="123">
        <v>0.0892857142857143</v>
      </c>
      <c r="AA19" s="123">
        <v>0.0882352941176471</v>
      </c>
    </row>
    <row r="20" spans="1:27" ht="15">
      <c r="A20" s="93" t="s">
        <v>309</v>
      </c>
      <c r="B20" s="123">
        <v>0.0972848785722205</v>
      </c>
      <c r="C20" s="123">
        <v>0.0635856718327714</v>
      </c>
      <c r="D20" s="123">
        <v>0.134317244100077</v>
      </c>
      <c r="E20" s="123">
        <v>0.0650220552696323</v>
      </c>
      <c r="F20" s="123">
        <v>0.10676732195515</v>
      </c>
      <c r="G20" s="123">
        <v>0.0627928971094015</v>
      </c>
      <c r="H20" s="123">
        <v>0.0300921817568994</v>
      </c>
      <c r="I20" s="123">
        <v>0.0531500764270637</v>
      </c>
      <c r="J20" s="123">
        <v>0.0258248146194545</v>
      </c>
      <c r="K20" s="123">
        <v>0.109767052337178</v>
      </c>
      <c r="L20" s="123">
        <v>0.0802598346147124</v>
      </c>
      <c r="M20" s="123">
        <v>0.134672505819953</v>
      </c>
      <c r="O20" s="93" t="s">
        <v>309</v>
      </c>
      <c r="P20" s="123">
        <v>0.0748031496062992</v>
      </c>
      <c r="Q20" s="123">
        <v>0.0393700787401575</v>
      </c>
      <c r="R20" s="123">
        <v>0.101010101010101</v>
      </c>
      <c r="S20" s="123">
        <v>0.0985915492957746</v>
      </c>
      <c r="T20" s="123">
        <v>0.147540983606557</v>
      </c>
      <c r="U20" s="123">
        <v>0.0634920634920635</v>
      </c>
      <c r="V20" s="123">
        <v>0.024390243902439</v>
      </c>
      <c r="W20" s="123">
        <v>0.03125</v>
      </c>
      <c r="X20" s="123">
        <v>0.032258064516129</v>
      </c>
      <c r="Y20" s="123">
        <v>0.0666666666666667</v>
      </c>
      <c r="Z20" s="123">
        <v>0.0446428571428571</v>
      </c>
      <c r="AA20" s="123">
        <v>0.0294117647058824</v>
      </c>
    </row>
    <row r="21" spans="1:27" ht="15">
      <c r="A21" s="93" t="s">
        <v>310</v>
      </c>
      <c r="B21" s="123">
        <v>0.0292402948743933</v>
      </c>
      <c r="C21" s="123">
        <v>0.0140325652031796</v>
      </c>
      <c r="D21" s="123">
        <v>0.0354600771396172</v>
      </c>
      <c r="E21" s="123">
        <v>0.0121980890598941</v>
      </c>
      <c r="F21" s="123">
        <v>0.0424404525459925</v>
      </c>
      <c r="G21" s="123">
        <v>0.020687653981765</v>
      </c>
      <c r="H21" s="123">
        <v>0.00115740740740741</v>
      </c>
      <c r="I21" s="123">
        <v>0.0146162005948021</v>
      </c>
      <c r="J21" s="123">
        <v>0.00728121307718278</v>
      </c>
      <c r="K21" s="123">
        <v>0.0322250357741174</v>
      </c>
      <c r="L21" s="123">
        <v>0.0191853650187179</v>
      </c>
      <c r="M21" s="123">
        <v>0.043957541603537</v>
      </c>
      <c r="O21" s="93" t="s">
        <v>310</v>
      </c>
      <c r="P21" s="123">
        <v>0.0196850393700787</v>
      </c>
      <c r="Q21" s="123">
        <v>0.015748031496063</v>
      </c>
      <c r="R21" s="123">
        <v>0.0404040404040404</v>
      </c>
      <c r="S21" s="123">
        <v>0</v>
      </c>
      <c r="T21" s="123">
        <v>0.0491803278688525</v>
      </c>
      <c r="U21" s="123">
        <v>0</v>
      </c>
      <c r="V21" s="123">
        <v>0</v>
      </c>
      <c r="W21" s="123">
        <v>0</v>
      </c>
      <c r="X21" s="123">
        <v>0</v>
      </c>
      <c r="Y21" s="123">
        <v>0</v>
      </c>
      <c r="Z21" s="123">
        <v>0.00892857142857143</v>
      </c>
      <c r="AA21" s="123">
        <v>0.0294117647058824</v>
      </c>
    </row>
    <row r="22" spans="1:27" ht="15">
      <c r="A22" s="93" t="s">
        <v>317</v>
      </c>
      <c r="B22" s="123">
        <v>0.00367911251689467</v>
      </c>
      <c r="C22" s="123">
        <v>0.00256817749267736</v>
      </c>
      <c r="D22" s="123">
        <v>2.93427230046948E-4</v>
      </c>
      <c r="E22" s="123">
        <v>0.00409478796226111</v>
      </c>
      <c r="F22" s="123">
        <v>6.03864734299517E-4</v>
      </c>
      <c r="G22" s="123">
        <v>7.67924985854013E-4</v>
      </c>
      <c r="H22" s="123">
        <v>0.00354030501089325</v>
      </c>
      <c r="I22" s="123">
        <v>7.40303983228512E-4</v>
      </c>
      <c r="J22" s="123">
        <v>0</v>
      </c>
      <c r="K22" s="123">
        <v>0.00330129754996776</v>
      </c>
      <c r="L22" s="123">
        <v>0.00312528274055406</v>
      </c>
      <c r="M22" s="123">
        <v>0.00207166671502571</v>
      </c>
      <c r="O22" s="93" t="s">
        <v>317</v>
      </c>
      <c r="P22" s="123">
        <v>0</v>
      </c>
      <c r="Q22" s="123">
        <v>0</v>
      </c>
      <c r="R22" s="123">
        <v>0</v>
      </c>
      <c r="S22" s="123">
        <v>0</v>
      </c>
      <c r="T22" s="123">
        <v>0</v>
      </c>
      <c r="U22" s="123">
        <v>0</v>
      </c>
      <c r="V22" s="123">
        <v>0</v>
      </c>
      <c r="W22" s="123">
        <v>0</v>
      </c>
      <c r="X22" s="123">
        <v>0</v>
      </c>
      <c r="Y22" s="123">
        <v>0</v>
      </c>
      <c r="Z22" s="123">
        <v>0.00892857142857143</v>
      </c>
      <c r="AA22" s="123">
        <v>0</v>
      </c>
    </row>
    <row r="23" spans="1:27" ht="15">
      <c r="A23" s="93" t="s">
        <v>318</v>
      </c>
      <c r="B23" s="123">
        <v>0.0317525392689877</v>
      </c>
      <c r="C23" s="123">
        <v>0.0219509876507908</v>
      </c>
      <c r="D23" s="123">
        <v>0.0201177123710246</v>
      </c>
      <c r="E23" s="123">
        <v>0.0245808950678288</v>
      </c>
      <c r="F23" s="123">
        <v>0.0170189098148131</v>
      </c>
      <c r="G23" s="123">
        <v>0.0288048745250519</v>
      </c>
      <c r="H23" s="123">
        <v>0.0130934331084292</v>
      </c>
      <c r="I23" s="123">
        <v>0.0105249973585663</v>
      </c>
      <c r="J23" s="123">
        <v>0.0149203834025233</v>
      </c>
      <c r="K23" s="123">
        <v>0.0390714475082364</v>
      </c>
      <c r="L23" s="123">
        <v>0.0155278908842274</v>
      </c>
      <c r="M23" s="123">
        <v>0.0358882137900377</v>
      </c>
      <c r="O23" s="93" t="s">
        <v>318</v>
      </c>
      <c r="P23" s="123">
        <v>0.031496062992126</v>
      </c>
      <c r="Q23" s="123">
        <v>0.0551181102362205</v>
      </c>
      <c r="R23" s="123">
        <v>0.0101010101010101</v>
      </c>
      <c r="S23" s="123">
        <v>0.0704225352112676</v>
      </c>
      <c r="T23" s="123">
        <v>0.0491803278688525</v>
      </c>
      <c r="U23" s="123">
        <v>0</v>
      </c>
      <c r="V23" s="123">
        <v>0</v>
      </c>
      <c r="W23" s="123">
        <v>0.0104166666666667</v>
      </c>
      <c r="X23" s="123">
        <v>0.032258064516129</v>
      </c>
      <c r="Y23" s="123">
        <v>0.0444444444444444</v>
      </c>
      <c r="Z23" s="123">
        <v>0.00892857142857143</v>
      </c>
      <c r="AA23" s="123">
        <v>0</v>
      </c>
    </row>
    <row r="24" spans="1:27" ht="15">
      <c r="A24" s="93" t="s">
        <v>319</v>
      </c>
      <c r="B24" s="123">
        <v>0.00271204781621376</v>
      </c>
      <c r="C24" s="123">
        <v>0.00513315537509086</v>
      </c>
      <c r="D24" s="123">
        <v>0.00304069579890935</v>
      </c>
      <c r="E24" s="123">
        <v>0.0150955852860243</v>
      </c>
      <c r="F24" s="123">
        <v>2.21631205673759E-4</v>
      </c>
      <c r="G24" s="123">
        <v>0.0402401305334701</v>
      </c>
      <c r="H24" s="123">
        <v>0.0018317230273752</v>
      </c>
      <c r="I24" s="123">
        <v>4.29553264604811E-4</v>
      </c>
      <c r="J24" s="123">
        <v>0</v>
      </c>
      <c r="K24" s="123">
        <v>0.00289319870436892</v>
      </c>
      <c r="L24" s="123">
        <v>0.00881919064225569</v>
      </c>
      <c r="M24" s="123">
        <v>0.002861223006282</v>
      </c>
      <c r="O24" s="93" t="s">
        <v>319</v>
      </c>
      <c r="P24" s="123">
        <v>0.00393700787401575</v>
      </c>
      <c r="Q24" s="123">
        <v>0.031496062992126</v>
      </c>
      <c r="R24" s="123">
        <v>0</v>
      </c>
      <c r="S24" s="123">
        <v>0.0422535211267606</v>
      </c>
      <c r="T24" s="123">
        <v>0</v>
      </c>
      <c r="U24" s="123">
        <v>0.0476190476190476</v>
      </c>
      <c r="V24" s="123">
        <v>0</v>
      </c>
      <c r="W24" s="123">
        <v>0</v>
      </c>
      <c r="X24" s="123">
        <v>0</v>
      </c>
      <c r="Y24" s="123">
        <v>0</v>
      </c>
      <c r="Z24" s="123">
        <v>0</v>
      </c>
      <c r="AA24" s="123">
        <v>0</v>
      </c>
    </row>
    <row r="25" spans="1:27" ht="15">
      <c r="A25" s="93" t="s">
        <v>316</v>
      </c>
      <c r="B25" s="123">
        <v>0.534536850295282</v>
      </c>
      <c r="C25" s="123">
        <v>0.572296738292494</v>
      </c>
      <c r="D25" s="123">
        <v>0.280317645491855</v>
      </c>
      <c r="E25" s="123">
        <v>0.486464313023692</v>
      </c>
      <c r="F25" s="123">
        <v>0.358674000300046</v>
      </c>
      <c r="G25" s="123">
        <v>0.422390795284662</v>
      </c>
      <c r="H25" s="123">
        <v>0.667897127120168</v>
      </c>
      <c r="I25" s="123">
        <v>0.370602804134048</v>
      </c>
      <c r="J25" s="123">
        <v>0.455628395569855</v>
      </c>
      <c r="K25" s="123">
        <v>0.359673622320263</v>
      </c>
      <c r="L25" s="123">
        <v>0.504607313378313</v>
      </c>
      <c r="M25" s="123">
        <v>0.546043940930859</v>
      </c>
      <c r="O25" s="93" t="s">
        <v>316</v>
      </c>
      <c r="P25" s="123">
        <v>0.779527559055118</v>
      </c>
      <c r="Q25" s="123">
        <v>0.732283464566929</v>
      </c>
      <c r="R25" s="123">
        <v>0.555555555555556</v>
      </c>
      <c r="S25" s="123">
        <v>0.676056338028169</v>
      </c>
      <c r="T25" s="123">
        <v>0.475409836065574</v>
      </c>
      <c r="U25" s="123">
        <v>0.476190476190476</v>
      </c>
      <c r="V25" s="123">
        <v>0.682926829268293</v>
      </c>
      <c r="W25" s="123">
        <v>0.447916666666667</v>
      </c>
      <c r="X25" s="123">
        <v>0.483870967741935</v>
      </c>
      <c r="Y25" s="123">
        <v>0.533333333333333</v>
      </c>
      <c r="Z25" s="123">
        <v>0.535714285714286</v>
      </c>
      <c r="AA25" s="123">
        <v>0.705882352941177</v>
      </c>
    </row>
    <row r="26" spans="1:27" ht="15">
      <c r="A26" s="93" t="s">
        <v>329</v>
      </c>
      <c r="B26" s="123">
        <v>0.334126161343016</v>
      </c>
      <c r="C26" s="123">
        <v>0.299551633943429</v>
      </c>
      <c r="D26" s="123">
        <v>0.290220029450677</v>
      </c>
      <c r="E26" s="123">
        <v>0.331356682982076</v>
      </c>
      <c r="F26" s="123">
        <v>0.337910997099927</v>
      </c>
      <c r="G26" s="123">
        <v>0.232641426985543</v>
      </c>
      <c r="H26" s="123">
        <v>0.462491023524537</v>
      </c>
      <c r="I26" s="123">
        <v>0.349283533043468</v>
      </c>
      <c r="J26" s="123">
        <v>0.382066210122853</v>
      </c>
      <c r="K26" s="123">
        <v>0.276746248191267</v>
      </c>
      <c r="L26" s="123">
        <v>0.182173460619418</v>
      </c>
      <c r="M26" s="123">
        <v>0.370404703714877</v>
      </c>
      <c r="O26" s="93" t="s">
        <v>329</v>
      </c>
      <c r="P26" s="123">
        <v>0.295275590551181</v>
      </c>
      <c r="Q26" s="123">
        <v>0.236220472440945</v>
      </c>
      <c r="R26" s="123">
        <v>0.252525252525253</v>
      </c>
      <c r="S26" s="123">
        <v>0.23943661971831</v>
      </c>
      <c r="T26" s="123">
        <v>0.360655737704918</v>
      </c>
      <c r="U26" s="123">
        <v>0.158730158730159</v>
      </c>
      <c r="V26" s="123">
        <v>0.536585365853659</v>
      </c>
      <c r="W26" s="123">
        <v>0.458333333333333</v>
      </c>
      <c r="X26" s="123">
        <v>0.483870967741935</v>
      </c>
      <c r="Y26" s="123">
        <v>0.444444444444444</v>
      </c>
      <c r="Z26" s="123">
        <v>0.258928571428571</v>
      </c>
      <c r="AA26" s="123">
        <v>0.470588235294118</v>
      </c>
    </row>
    <row r="27" spans="1:27" ht="15">
      <c r="A27" s="93" t="s">
        <v>322</v>
      </c>
      <c r="B27" s="123">
        <v>0.270069076406457</v>
      </c>
      <c r="C27" s="123">
        <v>0.304555146380449</v>
      </c>
      <c r="D27" s="123">
        <v>0.371237920141012</v>
      </c>
      <c r="E27" s="123">
        <v>0.294642499257662</v>
      </c>
      <c r="F27" s="123">
        <v>0.188200247792727</v>
      </c>
      <c r="G27" s="123">
        <v>0.401469788749342</v>
      </c>
      <c r="H27" s="123">
        <v>0.13934334975609</v>
      </c>
      <c r="I27" s="123">
        <v>0.290151082887209</v>
      </c>
      <c r="J27" s="123">
        <v>0.185428091572079</v>
      </c>
      <c r="K27" s="123">
        <v>0.229095497250385</v>
      </c>
      <c r="L27" s="123">
        <v>0.315833675191934</v>
      </c>
      <c r="M27" s="123">
        <v>0.242540805675188</v>
      </c>
      <c r="O27" s="93" t="s">
        <v>322</v>
      </c>
      <c r="P27" s="123">
        <v>0.169291338582677</v>
      </c>
      <c r="Q27" s="123">
        <v>0.354330708661417</v>
      </c>
      <c r="R27" s="123">
        <v>0.343434343434343</v>
      </c>
      <c r="S27" s="123">
        <v>0.394366197183099</v>
      </c>
      <c r="T27" s="123">
        <v>0.114754098360656</v>
      </c>
      <c r="U27" s="123">
        <v>0.714285714285714</v>
      </c>
      <c r="V27" s="123">
        <v>0.024390243902439</v>
      </c>
      <c r="W27" s="123">
        <v>0.25</v>
      </c>
      <c r="X27" s="123">
        <v>0.161290322580645</v>
      </c>
      <c r="Y27" s="123">
        <v>0.111111111111111</v>
      </c>
      <c r="Z27" s="123">
        <v>0.410714285714286</v>
      </c>
      <c r="AA27" s="123">
        <v>0.147058823529412</v>
      </c>
    </row>
    <row r="28" spans="1:27" ht="15">
      <c r="A28" s="93" t="s">
        <v>323</v>
      </c>
      <c r="B28" s="123">
        <v>0.0203398475951628</v>
      </c>
      <c r="C28" s="123">
        <v>0.0140647171096649</v>
      </c>
      <c r="D28" s="123">
        <v>0.00991634804454713</v>
      </c>
      <c r="E28" s="123">
        <v>0.007846469317066</v>
      </c>
      <c r="F28" s="123">
        <v>0.00959117052911313</v>
      </c>
      <c r="G28" s="123">
        <v>0.0145691577987552</v>
      </c>
      <c r="H28" s="123">
        <v>0.0216335892486788</v>
      </c>
      <c r="I28" s="123">
        <v>0.0178027369785822</v>
      </c>
      <c r="J28" s="123">
        <v>0.0083990867525502</v>
      </c>
      <c r="K28" s="123">
        <v>0.00678051611077162</v>
      </c>
      <c r="L28" s="123">
        <v>0.00618822896306611</v>
      </c>
      <c r="M28" s="123">
        <v>0.0136642384004387</v>
      </c>
      <c r="O28" s="93" t="s">
        <v>323</v>
      </c>
      <c r="P28" s="123">
        <v>0.0078740157480315</v>
      </c>
      <c r="Q28" s="123">
        <v>0.0078740157480315</v>
      </c>
      <c r="R28" s="123">
        <v>0</v>
      </c>
      <c r="S28" s="123">
        <v>0</v>
      </c>
      <c r="T28" s="123">
        <v>0</v>
      </c>
      <c r="U28" s="123">
        <v>0</v>
      </c>
      <c r="V28" s="123">
        <v>0</v>
      </c>
      <c r="W28" s="123">
        <v>0.0208333333333333</v>
      </c>
      <c r="X28" s="123">
        <v>0</v>
      </c>
      <c r="Y28" s="123">
        <v>0.0222222222222222</v>
      </c>
      <c r="Z28" s="123">
        <v>0</v>
      </c>
      <c r="AA28" s="123">
        <v>0.0294117647058824</v>
      </c>
    </row>
    <row r="29" spans="1:27" ht="15">
      <c r="A29" s="93" t="s">
        <v>324</v>
      </c>
      <c r="B29" s="123">
        <v>0.143254928515475</v>
      </c>
      <c r="C29" s="123">
        <v>0.181662479461607</v>
      </c>
      <c r="D29" s="123">
        <v>0.10149496028482</v>
      </c>
      <c r="E29" s="123">
        <v>0.117812589246136</v>
      </c>
      <c r="F29" s="123">
        <v>0.132322737998775</v>
      </c>
      <c r="G29" s="123">
        <v>0.161693202634575</v>
      </c>
      <c r="H29" s="123">
        <v>0.111705845052674</v>
      </c>
      <c r="I29" s="123">
        <v>0.163189968945216</v>
      </c>
      <c r="J29" s="123">
        <v>0.177318744353089</v>
      </c>
      <c r="K29" s="123">
        <v>0.178046648706094</v>
      </c>
      <c r="L29" s="123">
        <v>0.162187155944114</v>
      </c>
      <c r="M29" s="123">
        <v>0.153357706602768</v>
      </c>
      <c r="O29" s="93" t="s">
        <v>324</v>
      </c>
      <c r="P29" s="123">
        <v>0.275590551181102</v>
      </c>
      <c r="Q29" s="123">
        <v>0.251968503937008</v>
      </c>
      <c r="R29" s="123">
        <v>0.141414141414141</v>
      </c>
      <c r="S29" s="123">
        <v>0.267605633802817</v>
      </c>
      <c r="T29" s="123">
        <v>0.147540983606557</v>
      </c>
      <c r="U29" s="123">
        <v>0.19047619047619</v>
      </c>
      <c r="V29" s="123">
        <v>0.170731707317073</v>
      </c>
      <c r="W29" s="123">
        <v>0.197916666666667</v>
      </c>
      <c r="X29" s="123">
        <v>0.193548387096774</v>
      </c>
      <c r="Y29" s="123">
        <v>0.155555555555556</v>
      </c>
      <c r="Z29" s="123">
        <v>0.107142857142857</v>
      </c>
      <c r="AA29" s="123">
        <v>0.235294117647059</v>
      </c>
    </row>
    <row r="30" spans="1:27" ht="15">
      <c r="A30" s="93" t="s">
        <v>313</v>
      </c>
      <c r="B30" s="123">
        <v>0.0726666543945974</v>
      </c>
      <c r="C30" s="123">
        <v>0.0393106745261299</v>
      </c>
      <c r="D30" s="123">
        <v>0.1191147645713</v>
      </c>
      <c r="E30" s="123">
        <v>0.113641696926657</v>
      </c>
      <c r="F30" s="123">
        <v>0.0560719851249029</v>
      </c>
      <c r="G30" s="123">
        <v>0.0663978192993278</v>
      </c>
      <c r="H30" s="123">
        <v>0.0454796351163207</v>
      </c>
      <c r="I30" s="123">
        <v>0.0675000105908335</v>
      </c>
      <c r="J30" s="123">
        <v>0.0467226617132573</v>
      </c>
      <c r="K30" s="123">
        <v>0.132944227490476</v>
      </c>
      <c r="L30" s="123">
        <v>0.0901547770047533</v>
      </c>
      <c r="M30" s="123">
        <v>0.0614293954167321</v>
      </c>
      <c r="O30" s="93" t="s">
        <v>313</v>
      </c>
      <c r="P30" s="123">
        <v>0.078740157480315</v>
      </c>
      <c r="Q30" s="123">
        <v>0.094488188976378</v>
      </c>
      <c r="R30" s="123">
        <v>0.161616161616162</v>
      </c>
      <c r="S30" s="123">
        <v>0.0563380281690141</v>
      </c>
      <c r="T30" s="123">
        <v>0.0327868852459016</v>
      </c>
      <c r="U30" s="123">
        <v>0.0634920634920635</v>
      </c>
      <c r="V30" s="123">
        <v>0.0975609756097561</v>
      </c>
      <c r="W30" s="123">
        <v>0.03125</v>
      </c>
      <c r="X30" s="123">
        <v>0</v>
      </c>
      <c r="Y30" s="123">
        <v>0.111111111111111</v>
      </c>
      <c r="Z30" s="123">
        <v>0.0625</v>
      </c>
      <c r="AA30" s="123">
        <v>0.0294117647058824</v>
      </c>
    </row>
    <row r="31" spans="1:27" ht="15">
      <c r="A31" s="93" t="s">
        <v>312</v>
      </c>
      <c r="B31" s="123">
        <v>0.0559054179648002</v>
      </c>
      <c r="C31" s="123">
        <v>0.0549730534758812</v>
      </c>
      <c r="D31" s="123">
        <v>0.0692630536714937</v>
      </c>
      <c r="E31" s="123">
        <v>0.0663597416082211</v>
      </c>
      <c r="F31" s="123">
        <v>0.0508905270820714</v>
      </c>
      <c r="G31" s="123">
        <v>0.192161574760459</v>
      </c>
      <c r="H31" s="123">
        <v>0.0564188321627496</v>
      </c>
      <c r="I31" s="123">
        <v>0.0672890976492813</v>
      </c>
      <c r="J31" s="123">
        <v>0.0316788228295858</v>
      </c>
      <c r="K31" s="123">
        <v>0.116547933959369</v>
      </c>
      <c r="L31" s="123">
        <v>0.0631820217308196</v>
      </c>
      <c r="M31" s="123">
        <v>0.0449916150186953</v>
      </c>
      <c r="O31" s="93" t="s">
        <v>312</v>
      </c>
      <c r="P31" s="123">
        <v>0.047244094488189</v>
      </c>
      <c r="Q31" s="123">
        <v>0.141732283464567</v>
      </c>
      <c r="R31" s="123">
        <v>0.161616161616162</v>
      </c>
      <c r="S31" s="123">
        <v>0.028169014084507</v>
      </c>
      <c r="T31" s="123">
        <v>0.0655737704918033</v>
      </c>
      <c r="U31" s="123">
        <v>0.158730158730159</v>
      </c>
      <c r="V31" s="123">
        <v>0.0731707317073171</v>
      </c>
      <c r="W31" s="123">
        <v>0.125</v>
      </c>
      <c r="X31" s="123">
        <v>0.0967741935483871</v>
      </c>
      <c r="Y31" s="123">
        <v>0.266666666666667</v>
      </c>
      <c r="Z31" s="123">
        <v>0.0714285714285714</v>
      </c>
      <c r="AA31" s="123">
        <v>0</v>
      </c>
    </row>
    <row r="32" spans="1:27" ht="15">
      <c r="A32" s="93" t="s">
        <v>314</v>
      </c>
      <c r="B32" s="123">
        <v>0.00395831182788825</v>
      </c>
      <c r="C32" s="123">
        <v>0.0138892151081388</v>
      </c>
      <c r="D32" s="123">
        <v>0.00739528140031232</v>
      </c>
      <c r="E32" s="123">
        <v>0.0028680733944293</v>
      </c>
      <c r="F32" s="123">
        <v>0.0356591879815811</v>
      </c>
      <c r="G32" s="123">
        <v>0.00692327513860334</v>
      </c>
      <c r="H32" s="123">
        <v>0.0078156300803612</v>
      </c>
      <c r="I32" s="123">
        <v>0.00217398072306304</v>
      </c>
      <c r="J32" s="123">
        <v>0.00324074074074074</v>
      </c>
      <c r="K32" s="123">
        <v>0.0124899576576969</v>
      </c>
      <c r="L32" s="123">
        <v>0.0156190762051734</v>
      </c>
      <c r="M32" s="123">
        <v>0.0157759025645511</v>
      </c>
      <c r="O32" s="93" t="s">
        <v>314</v>
      </c>
      <c r="P32" s="123">
        <v>0</v>
      </c>
      <c r="Q32" s="123">
        <v>0.015748031496063</v>
      </c>
      <c r="R32" s="123">
        <v>0.0101010101010101</v>
      </c>
      <c r="S32" s="123">
        <v>0</v>
      </c>
      <c r="T32" s="123">
        <v>0.0655737704918033</v>
      </c>
      <c r="U32" s="123">
        <v>0.0158730158730159</v>
      </c>
      <c r="V32" s="123">
        <v>0</v>
      </c>
      <c r="W32" s="123">
        <v>0.0104166666666667</v>
      </c>
      <c r="X32" s="123">
        <v>0</v>
      </c>
      <c r="Y32" s="123">
        <v>0.0222222222222222</v>
      </c>
      <c r="Z32" s="123">
        <v>0.00892857142857143</v>
      </c>
      <c r="AA32" s="123">
        <v>0</v>
      </c>
    </row>
    <row r="33" spans="1:27" ht="15">
      <c r="A33" s="93" t="s">
        <v>315</v>
      </c>
      <c r="B33" s="123">
        <v>0.115442233181346</v>
      </c>
      <c r="C33" s="123">
        <v>0.1715604732757</v>
      </c>
      <c r="D33" s="123">
        <v>0.067676019719042</v>
      </c>
      <c r="E33" s="123">
        <v>0.117571002164797</v>
      </c>
      <c r="F33" s="123">
        <v>0.157957249642497</v>
      </c>
      <c r="G33" s="123">
        <v>0.150995982370806</v>
      </c>
      <c r="H33" s="123">
        <v>0.224725898889228</v>
      </c>
      <c r="I33" s="123">
        <v>0.100756695369205</v>
      </c>
      <c r="J33" s="123">
        <v>0.148676091957246</v>
      </c>
      <c r="K33" s="123">
        <v>0.148564029815869</v>
      </c>
      <c r="L33" s="123">
        <v>0.134010187571014</v>
      </c>
      <c r="M33" s="123">
        <v>0.161032573771585</v>
      </c>
      <c r="O33" s="93" t="s">
        <v>315</v>
      </c>
      <c r="P33" s="123">
        <v>0.188976377952756</v>
      </c>
      <c r="Q33" s="123">
        <v>0.346456692913386</v>
      </c>
      <c r="R33" s="123">
        <v>0.0202020202020202</v>
      </c>
      <c r="S33" s="123">
        <v>0.295774647887324</v>
      </c>
      <c r="T33" s="123">
        <v>0.213114754098361</v>
      </c>
      <c r="U33" s="123">
        <v>0.0952380952380952</v>
      </c>
      <c r="V33" s="123">
        <v>0.146341463414634</v>
      </c>
      <c r="W33" s="123">
        <v>0.135416666666667</v>
      </c>
      <c r="X33" s="123">
        <v>0.258064516129032</v>
      </c>
      <c r="Y33" s="123">
        <v>0.177777777777778</v>
      </c>
      <c r="Z33" s="123">
        <v>0.133928571428571</v>
      </c>
      <c r="AA33" s="123">
        <v>0.176470588235294</v>
      </c>
    </row>
    <row r="34" spans="1:27" ht="15">
      <c r="A34" s="93" t="s">
        <v>320</v>
      </c>
      <c r="B34" s="123">
        <v>0.0451548296320863</v>
      </c>
      <c r="C34" s="123">
        <v>0.0397586566225337</v>
      </c>
      <c r="D34" s="123">
        <v>0.0142828756449277</v>
      </c>
      <c r="E34" s="123">
        <v>0.0179885189078076</v>
      </c>
      <c r="F34" s="123">
        <v>0.0144029055252362</v>
      </c>
      <c r="G34" s="123">
        <v>0.0214708218837742</v>
      </c>
      <c r="H34" s="123">
        <v>0.0360487836213245</v>
      </c>
      <c r="I34" s="123">
        <v>0.027058520423737</v>
      </c>
      <c r="J34" s="123">
        <v>0.0258618068833376</v>
      </c>
      <c r="K34" s="123">
        <v>0.0589917406754913</v>
      </c>
      <c r="L34" s="123">
        <v>0.0514328230679823</v>
      </c>
      <c r="M34" s="123">
        <v>0.0429555161412794</v>
      </c>
      <c r="O34" s="93" t="s">
        <v>320</v>
      </c>
      <c r="P34" s="123">
        <v>0.106299212598425</v>
      </c>
      <c r="Q34" s="123">
        <v>0.110236220472441</v>
      </c>
      <c r="R34" s="123">
        <v>0.0303030303030303</v>
      </c>
      <c r="S34" s="123">
        <v>0.0140845070422535</v>
      </c>
      <c r="T34" s="123">
        <v>0</v>
      </c>
      <c r="U34" s="123">
        <v>0</v>
      </c>
      <c r="V34" s="123">
        <v>0.024390243902439</v>
      </c>
      <c r="W34" s="123">
        <v>0</v>
      </c>
      <c r="X34" s="123">
        <v>0</v>
      </c>
      <c r="Y34" s="123">
        <v>0.0666666666666667</v>
      </c>
      <c r="Z34" s="123">
        <v>0.0535714285714286</v>
      </c>
      <c r="AA34" s="123">
        <v>0.117647058823529</v>
      </c>
    </row>
    <row r="35" spans="1:27" ht="15">
      <c r="A35" s="93" t="s">
        <v>321</v>
      </c>
      <c r="B35" s="123">
        <v>0.132735375904192</v>
      </c>
      <c r="C35" s="123">
        <v>0.150928055212196</v>
      </c>
      <c r="D35" s="123">
        <v>0.0478561786392006</v>
      </c>
      <c r="E35" s="123">
        <v>0.102090862118655</v>
      </c>
      <c r="F35" s="123">
        <v>0.0900386061473089</v>
      </c>
      <c r="G35" s="123">
        <v>0.170687067908279</v>
      </c>
      <c r="H35" s="123">
        <v>0.0690105469258535</v>
      </c>
      <c r="I35" s="123">
        <v>0.126056646018205</v>
      </c>
      <c r="J35" s="123">
        <v>0.154640031338236</v>
      </c>
      <c r="K35" s="123">
        <v>0.0942884024639132</v>
      </c>
      <c r="L35" s="123">
        <v>0.169377003529913</v>
      </c>
      <c r="M35" s="123">
        <v>0.127448227067315</v>
      </c>
      <c r="O35" s="93" t="s">
        <v>321</v>
      </c>
      <c r="P35" s="123">
        <v>0.338582677165354</v>
      </c>
      <c r="Q35" s="123">
        <v>0.118110236220472</v>
      </c>
      <c r="R35" s="123">
        <v>0.0505050505050505</v>
      </c>
      <c r="S35" s="123">
        <v>0.028169014084507</v>
      </c>
      <c r="T35" s="123">
        <v>0.114754098360656</v>
      </c>
      <c r="U35" s="123">
        <v>0.158730158730159</v>
      </c>
      <c r="V35" s="123">
        <v>0.0731707317073171</v>
      </c>
      <c r="W35" s="123">
        <v>0.229166666666667</v>
      </c>
      <c r="X35" s="123">
        <v>0.193548387096774</v>
      </c>
      <c r="Y35" s="123">
        <v>0.0666666666666667</v>
      </c>
      <c r="Z35" s="123">
        <v>0.223214285714286</v>
      </c>
      <c r="AA35" s="123">
        <v>0.147058823529412</v>
      </c>
    </row>
    <row r="36" spans="1:27" ht="15">
      <c r="A36" s="93" t="s">
        <v>311</v>
      </c>
      <c r="B36" s="123">
        <v>3.77029594374914E-4</v>
      </c>
      <c r="C36" s="123">
        <v>7.05427403624236E-4</v>
      </c>
      <c r="D36" s="123">
        <v>0.0025266958067531</v>
      </c>
      <c r="E36" s="123">
        <v>3.73275016967046E-4</v>
      </c>
      <c r="F36" s="123">
        <v>6.22471210706505E-4</v>
      </c>
      <c r="G36" s="123">
        <v>0.00199113053339463</v>
      </c>
      <c r="H36" s="123">
        <v>0</v>
      </c>
      <c r="I36" s="123">
        <v>0</v>
      </c>
      <c r="J36" s="123">
        <v>0.00213675213675214</v>
      </c>
      <c r="K36" s="123">
        <v>5.70776255707763E-4</v>
      </c>
      <c r="L36" s="123">
        <v>0</v>
      </c>
      <c r="M36" s="123">
        <v>8.5580366547293E-4</v>
      </c>
      <c r="O36" s="93" t="s">
        <v>311</v>
      </c>
      <c r="P36" s="123">
        <v>0</v>
      </c>
      <c r="Q36" s="123">
        <v>0</v>
      </c>
      <c r="R36" s="123">
        <v>0</v>
      </c>
      <c r="S36" s="123">
        <v>0</v>
      </c>
      <c r="T36" s="123">
        <v>0</v>
      </c>
      <c r="U36" s="123">
        <v>0</v>
      </c>
      <c r="V36" s="123">
        <v>0</v>
      </c>
      <c r="W36" s="123">
        <v>0</v>
      </c>
      <c r="X36" s="123">
        <v>0</v>
      </c>
      <c r="Y36" s="123">
        <v>0</v>
      </c>
      <c r="Z36" s="123">
        <v>0</v>
      </c>
      <c r="AA36" s="123">
        <v>0</v>
      </c>
    </row>
    <row r="37" spans="1:27" ht="15">
      <c r="A37" s="93" t="s">
        <v>332</v>
      </c>
      <c r="B37" s="123">
        <v>0.00738296247176622</v>
      </c>
      <c r="C37" s="123">
        <v>0.00447246777170623</v>
      </c>
      <c r="D37" s="123">
        <v>0.00138997073911918</v>
      </c>
      <c r="E37" s="123">
        <v>0.00186183457409621</v>
      </c>
      <c r="F37" s="123">
        <v>0.00464118834109707</v>
      </c>
      <c r="G37" s="123">
        <v>0.00292980053007616</v>
      </c>
      <c r="H37" s="123">
        <v>0.00873851019732027</v>
      </c>
      <c r="I37" s="123">
        <v>0.00495483447030705</v>
      </c>
      <c r="J37" s="123">
        <v>0.00540560803718698</v>
      </c>
      <c r="K37" s="123">
        <v>0.00498490107301797</v>
      </c>
      <c r="L37" s="123">
        <v>0.00571616427176147</v>
      </c>
      <c r="M37" s="123">
        <v>0.00151646728984121</v>
      </c>
      <c r="O37" s="93" t="s">
        <v>332</v>
      </c>
      <c r="P37" s="123">
        <v>0.0078740157480315</v>
      </c>
      <c r="Q37" s="123">
        <v>0</v>
      </c>
      <c r="R37" s="123">
        <v>0</v>
      </c>
      <c r="S37" s="123">
        <v>0</v>
      </c>
      <c r="T37" s="123">
        <v>0</v>
      </c>
      <c r="U37" s="123">
        <v>0</v>
      </c>
      <c r="V37" s="123">
        <v>0</v>
      </c>
      <c r="W37" s="123">
        <v>0.0104166666666667</v>
      </c>
      <c r="X37" s="123">
        <v>0</v>
      </c>
      <c r="Y37" s="123">
        <v>0.0222222222222222</v>
      </c>
      <c r="Z37" s="123">
        <v>0</v>
      </c>
      <c r="AA37" s="123">
        <v>0</v>
      </c>
    </row>
    <row r="38" spans="1:27" ht="15">
      <c r="A38" s="93" t="s">
        <v>340</v>
      </c>
      <c r="B38" s="123">
        <v>0</v>
      </c>
      <c r="C38" s="123">
        <v>0.00125323261195046</v>
      </c>
      <c r="D38" s="123">
        <v>0</v>
      </c>
      <c r="E38" s="123">
        <v>0</v>
      </c>
      <c r="F38" s="123">
        <v>0</v>
      </c>
      <c r="G38" s="123">
        <v>0.00156087183955291</v>
      </c>
      <c r="H38" s="123">
        <v>0</v>
      </c>
      <c r="I38" s="123">
        <v>0.00264025873523325</v>
      </c>
      <c r="J38" s="123">
        <v>0</v>
      </c>
      <c r="K38" s="123">
        <v>0</v>
      </c>
      <c r="L38" s="123">
        <v>9.65773809523809E-4</v>
      </c>
      <c r="M38" s="123">
        <v>0</v>
      </c>
      <c r="O38" s="93" t="s">
        <v>340</v>
      </c>
      <c r="P38" s="123">
        <v>0</v>
      </c>
      <c r="Q38" s="123">
        <v>0.0078740157480315</v>
      </c>
      <c r="R38" s="123">
        <v>0</v>
      </c>
      <c r="S38" s="123">
        <v>0</v>
      </c>
      <c r="T38" s="123">
        <v>0</v>
      </c>
      <c r="U38" s="123">
        <v>0</v>
      </c>
      <c r="V38" s="123">
        <v>0</v>
      </c>
      <c r="W38" s="123">
        <v>0.0104166666666667</v>
      </c>
      <c r="X38" s="123">
        <v>0</v>
      </c>
      <c r="Y38" s="123">
        <v>0</v>
      </c>
      <c r="Z38" s="123">
        <v>0</v>
      </c>
      <c r="AA38" s="123">
        <v>0</v>
      </c>
    </row>
    <row r="39" spans="1:27" ht="15">
      <c r="A39" s="93" t="s">
        <v>292</v>
      </c>
      <c r="B39" s="123">
        <v>0.0537444166666667</v>
      </c>
      <c r="C39" s="123">
        <v>0.0385105416666667</v>
      </c>
      <c r="D39" s="123">
        <v>0.0367359583333333</v>
      </c>
      <c r="E39" s="123">
        <v>0.0387309583333333</v>
      </c>
      <c r="F39" s="123">
        <v>0.0313417083333333</v>
      </c>
      <c r="G39" s="123">
        <v>0.0409206666666667</v>
      </c>
      <c r="H39" s="123">
        <v>0.0440794166666667</v>
      </c>
      <c r="I39" s="123">
        <v>0.0370232916666667</v>
      </c>
      <c r="J39" s="123">
        <v>0.0360107083333333</v>
      </c>
      <c r="K39" s="123">
        <v>0.0373647083333333</v>
      </c>
      <c r="L39" s="123">
        <v>0.034586375</v>
      </c>
      <c r="M39" s="123">
        <v>0.0423035416666667</v>
      </c>
      <c r="O39" s="93" t="s">
        <v>292</v>
      </c>
      <c r="P39" s="123">
        <v>0.044715</v>
      </c>
      <c r="Q39" s="123">
        <v>0.039908</v>
      </c>
      <c r="R39" s="123">
        <v>0.031497</v>
      </c>
      <c r="S39" s="123">
        <v>0.03204</v>
      </c>
      <c r="T39" s="123">
        <v>0.02807</v>
      </c>
      <c r="U39" s="123">
        <v>0.036064</v>
      </c>
      <c r="V39" s="123">
        <v>0.035941</v>
      </c>
      <c r="W39" s="123">
        <v>0.033759</v>
      </c>
      <c r="X39" s="123">
        <v>0.029963</v>
      </c>
      <c r="Y39" s="123">
        <v>0.030936</v>
      </c>
      <c r="Z39" s="123">
        <v>0.030039</v>
      </c>
      <c r="AA39" s="123">
        <v>0.034206</v>
      </c>
    </row>
    <row r="40" spans="1:27" ht="15">
      <c r="A40" s="93" t="s">
        <v>263</v>
      </c>
      <c r="B40" s="123">
        <v>0.00830120833333333</v>
      </c>
      <c r="C40" s="123">
        <v>0.00426295833333333</v>
      </c>
      <c r="D40" s="123">
        <v>0.006880625</v>
      </c>
      <c r="E40" s="123">
        <v>0.0133431666666667</v>
      </c>
      <c r="F40" s="123">
        <v>0.005428125</v>
      </c>
      <c r="G40" s="123">
        <v>0.0119962916666667</v>
      </c>
      <c r="H40" s="123">
        <v>0.0138867916666667</v>
      </c>
      <c r="I40" s="123">
        <v>0.010066875</v>
      </c>
      <c r="J40" s="123">
        <v>0.0101215416666667</v>
      </c>
      <c r="K40" s="123">
        <v>0.00519166666666667</v>
      </c>
      <c r="L40" s="123">
        <v>0.0159728333333333</v>
      </c>
      <c r="M40" s="123">
        <v>0.00110258333333333</v>
      </c>
      <c r="O40" s="93" t="s">
        <v>263</v>
      </c>
      <c r="P40" s="123">
        <v>0.009161</v>
      </c>
      <c r="Q40" s="123">
        <v>0.00497</v>
      </c>
      <c r="R40" s="123">
        <v>0.007404</v>
      </c>
      <c r="S40" s="123">
        <v>0.013257</v>
      </c>
      <c r="T40" s="123">
        <v>0.005269</v>
      </c>
      <c r="U40" s="123">
        <v>0.014015</v>
      </c>
      <c r="V40" s="123">
        <v>0.014717</v>
      </c>
      <c r="W40" s="123">
        <v>0.009071</v>
      </c>
      <c r="X40" s="123">
        <v>0.010034</v>
      </c>
      <c r="Y40" s="123">
        <v>0.004937</v>
      </c>
      <c r="Z40" s="123">
        <v>0.016229</v>
      </c>
      <c r="AA40" s="123">
        <v>0.001121</v>
      </c>
    </row>
    <row r="41" spans="1:27" ht="15">
      <c r="A41" s="93" t="s">
        <v>267</v>
      </c>
      <c r="B41" s="123">
        <v>0.0603324583333333</v>
      </c>
      <c r="C41" s="123">
        <v>0.0373492083333333</v>
      </c>
      <c r="D41" s="123">
        <v>0.0453880416666667</v>
      </c>
      <c r="E41" s="123">
        <v>0.039422625</v>
      </c>
      <c r="F41" s="123">
        <v>0.0562340416666667</v>
      </c>
      <c r="G41" s="123">
        <v>0.0384530833333333</v>
      </c>
      <c r="H41" s="123">
        <v>0.0462422916666667</v>
      </c>
      <c r="I41" s="123">
        <v>0.0519634166666667</v>
      </c>
      <c r="J41" s="123">
        <v>0.036939125</v>
      </c>
      <c r="K41" s="123">
        <v>0.0490159166666667</v>
      </c>
      <c r="L41" s="123">
        <v>0.0534525</v>
      </c>
      <c r="M41" s="123">
        <v>0.049771875</v>
      </c>
      <c r="O41" s="93" t="s">
        <v>267</v>
      </c>
      <c r="P41" s="123">
        <v>0.063885</v>
      </c>
      <c r="Q41" s="123">
        <v>0.041758</v>
      </c>
      <c r="R41" s="123">
        <v>0.048699</v>
      </c>
      <c r="S41" s="123">
        <v>0.047177</v>
      </c>
      <c r="T41" s="123">
        <v>0.057338</v>
      </c>
      <c r="U41" s="123">
        <v>0.042461</v>
      </c>
      <c r="V41" s="123">
        <v>0.05365</v>
      </c>
      <c r="W41" s="123">
        <v>0.055834</v>
      </c>
      <c r="X41" s="123">
        <v>0.040994</v>
      </c>
      <c r="Y41" s="123">
        <v>0.05478</v>
      </c>
      <c r="Z41" s="123">
        <v>0.054449</v>
      </c>
      <c r="AA41" s="123">
        <v>0.057019</v>
      </c>
    </row>
    <row r="42" spans="1:27" ht="15">
      <c r="A42" s="93" t="s">
        <v>271</v>
      </c>
      <c r="B42" s="123">
        <v>0.143521291666667</v>
      </c>
      <c r="C42" s="123">
        <v>0.335256458333333</v>
      </c>
      <c r="D42" s="123">
        <v>0.238712875</v>
      </c>
      <c r="E42" s="123">
        <v>0.258193291666667</v>
      </c>
      <c r="F42" s="123">
        <v>0.088773</v>
      </c>
      <c r="G42" s="123">
        <v>0.174327083333333</v>
      </c>
      <c r="H42" s="123">
        <v>0.156236041666667</v>
      </c>
      <c r="I42" s="123">
        <v>0.148489583333333</v>
      </c>
      <c r="J42" s="123">
        <v>0.295429666666667</v>
      </c>
      <c r="K42" s="123">
        <v>0.179825125</v>
      </c>
      <c r="L42" s="123">
        <v>0.207215</v>
      </c>
      <c r="M42" s="123">
        <v>0.0894455416666667</v>
      </c>
      <c r="O42" s="93" t="s">
        <v>271</v>
      </c>
      <c r="P42" s="123">
        <v>0.141635</v>
      </c>
      <c r="Q42" s="123">
        <v>0.317396</v>
      </c>
      <c r="R42" s="123">
        <v>0.231642</v>
      </c>
      <c r="S42" s="123">
        <v>0.249489</v>
      </c>
      <c r="T42" s="123">
        <v>0.086659</v>
      </c>
      <c r="U42" s="123">
        <v>0.17315</v>
      </c>
      <c r="V42" s="123">
        <v>0.155769</v>
      </c>
      <c r="W42" s="123">
        <v>0.150769</v>
      </c>
      <c r="X42" s="123">
        <v>0.291903</v>
      </c>
      <c r="Y42" s="123">
        <v>0.164913</v>
      </c>
      <c r="Z42" s="123">
        <v>0.208785</v>
      </c>
      <c r="AA42" s="123">
        <v>0.090744</v>
      </c>
    </row>
    <row r="43" spans="1:27" ht="15">
      <c r="A43" s="93" t="s">
        <v>291</v>
      </c>
      <c r="B43" s="123">
        <v>0.212091625</v>
      </c>
      <c r="C43" s="123">
        <v>0.168427083333333</v>
      </c>
      <c r="D43" s="123">
        <v>0.197429416666667</v>
      </c>
      <c r="E43" s="123">
        <v>0.166685958333333</v>
      </c>
      <c r="F43" s="123">
        <v>0.266412458333333</v>
      </c>
      <c r="G43" s="123">
        <v>0.186329708333333</v>
      </c>
      <c r="H43" s="123">
        <v>0.2056675</v>
      </c>
      <c r="I43" s="123">
        <v>0.159049458333333</v>
      </c>
      <c r="J43" s="123">
        <v>0.189812791666667</v>
      </c>
      <c r="K43" s="123">
        <v>0.240508875</v>
      </c>
      <c r="L43" s="123">
        <v>0.200071</v>
      </c>
      <c r="M43" s="123">
        <v>0.198072916666667</v>
      </c>
      <c r="O43" s="93" t="s">
        <v>291</v>
      </c>
      <c r="P43" s="123">
        <v>0.209898</v>
      </c>
      <c r="Q43" s="123">
        <v>0.172447</v>
      </c>
      <c r="R43" s="123">
        <v>0.201296</v>
      </c>
      <c r="S43" s="123">
        <v>0.165531</v>
      </c>
      <c r="T43" s="123">
        <v>0.268178</v>
      </c>
      <c r="U43" s="123">
        <v>0.185715</v>
      </c>
      <c r="V43" s="123">
        <v>0.204287</v>
      </c>
      <c r="W43" s="123">
        <v>0.155081</v>
      </c>
      <c r="X43" s="123">
        <v>0.192166</v>
      </c>
      <c r="Y43" s="123">
        <v>0.250916</v>
      </c>
      <c r="Z43" s="123">
        <v>0.194482</v>
      </c>
      <c r="AA43" s="123">
        <v>0.190765</v>
      </c>
    </row>
    <row r="44" spans="1:27" ht="15">
      <c r="A44" s="93" t="s">
        <v>275</v>
      </c>
      <c r="B44" s="123">
        <v>0.00877891666666667</v>
      </c>
      <c r="C44" s="123">
        <v>0.00853783333333333</v>
      </c>
      <c r="D44" s="123">
        <v>0.0116442916666667</v>
      </c>
      <c r="E44" s="123">
        <v>0.00889729166666667</v>
      </c>
      <c r="F44" s="123">
        <v>0.0108744166666667</v>
      </c>
      <c r="G44" s="123">
        <v>0.00912575</v>
      </c>
      <c r="H44" s="123">
        <v>0.0103199166666667</v>
      </c>
      <c r="I44" s="123">
        <v>0.0123258333333333</v>
      </c>
      <c r="J44" s="123">
        <v>0.00732104166666667</v>
      </c>
      <c r="K44" s="123">
        <v>0.00613604166666667</v>
      </c>
      <c r="L44" s="123">
        <v>0.0104994166666667</v>
      </c>
      <c r="M44" s="123">
        <v>0.0146822916666667</v>
      </c>
      <c r="O44" s="93" t="s">
        <v>275</v>
      </c>
      <c r="P44" s="123">
        <v>0.008684</v>
      </c>
      <c r="Q44" s="123">
        <v>0.008703</v>
      </c>
      <c r="R44" s="123">
        <v>0.009914</v>
      </c>
      <c r="S44" s="123">
        <v>0.008653</v>
      </c>
      <c r="T44" s="123">
        <v>0.008907</v>
      </c>
      <c r="U44" s="123">
        <v>0.008515</v>
      </c>
      <c r="V44" s="123">
        <v>0.011163</v>
      </c>
      <c r="W44" s="123">
        <v>0.010334</v>
      </c>
      <c r="X44" s="123">
        <v>0.006577</v>
      </c>
      <c r="Y44" s="123">
        <v>0.005448</v>
      </c>
      <c r="Z44" s="123">
        <v>0.010334</v>
      </c>
      <c r="AA44" s="123">
        <v>0.012794</v>
      </c>
    </row>
    <row r="45" spans="1:27" ht="15">
      <c r="A45" s="93" t="s">
        <v>279</v>
      </c>
      <c r="B45" s="123">
        <v>0.0326866666666667</v>
      </c>
      <c r="C45" s="123">
        <v>0.0301835416666667</v>
      </c>
      <c r="D45" s="123">
        <v>0.0429975</v>
      </c>
      <c r="E45" s="123">
        <v>0.0320201666666667</v>
      </c>
      <c r="F45" s="123">
        <v>0.0657974166666667</v>
      </c>
      <c r="G45" s="123">
        <v>0.03764925</v>
      </c>
      <c r="H45" s="123">
        <v>0.0365872916666667</v>
      </c>
      <c r="I45" s="123">
        <v>0.0334576666666667</v>
      </c>
      <c r="J45" s="123">
        <v>0.0260603333333333</v>
      </c>
      <c r="K45" s="123">
        <v>0.040266</v>
      </c>
      <c r="L45" s="123">
        <v>0.03110075</v>
      </c>
      <c r="M45" s="123">
        <v>0.0617452083333333</v>
      </c>
      <c r="O45" s="93" t="s">
        <v>279</v>
      </c>
      <c r="P45" s="123">
        <v>0.032984</v>
      </c>
      <c r="Q45" s="123">
        <v>0.030791</v>
      </c>
      <c r="R45" s="123">
        <v>0.041662</v>
      </c>
      <c r="S45" s="123">
        <v>0.031509</v>
      </c>
      <c r="T45" s="123">
        <v>0.063545</v>
      </c>
      <c r="U45" s="123">
        <v>0.035768</v>
      </c>
      <c r="V45" s="123">
        <v>0.035917</v>
      </c>
      <c r="W45" s="123">
        <v>0.032411</v>
      </c>
      <c r="X45" s="123">
        <v>0.026387</v>
      </c>
      <c r="Y45" s="123">
        <v>0.041139</v>
      </c>
      <c r="Z45" s="123">
        <v>0.032141</v>
      </c>
      <c r="AA45" s="123">
        <v>0.058353</v>
      </c>
    </row>
    <row r="46" spans="1:27" ht="15">
      <c r="A46" s="93" t="s">
        <v>282</v>
      </c>
      <c r="B46" s="123">
        <v>0.0874661666666667</v>
      </c>
      <c r="C46" s="123">
        <v>0.0799693333333333</v>
      </c>
      <c r="D46" s="123">
        <v>0.0809886666666667</v>
      </c>
      <c r="E46" s="123">
        <v>0.063843</v>
      </c>
      <c r="F46" s="123">
        <v>0.130930125</v>
      </c>
      <c r="G46" s="123">
        <v>0.0762632083333333</v>
      </c>
      <c r="H46" s="123">
        <v>0.0583784166666667</v>
      </c>
      <c r="I46" s="123">
        <v>0.073329875</v>
      </c>
      <c r="J46" s="123">
        <v>0.0891316666666667</v>
      </c>
      <c r="K46" s="123">
        <v>0.0761644166666667</v>
      </c>
      <c r="L46" s="123">
        <v>0.101254625</v>
      </c>
      <c r="M46" s="123">
        <v>0.174234333333333</v>
      </c>
      <c r="O46" s="93" t="s">
        <v>282</v>
      </c>
      <c r="P46" s="123">
        <v>0.096023</v>
      </c>
      <c r="Q46" s="123">
        <v>0.075825</v>
      </c>
      <c r="R46" s="123">
        <v>0.083405</v>
      </c>
      <c r="S46" s="123">
        <v>0.066535</v>
      </c>
      <c r="T46" s="123">
        <v>0.125932</v>
      </c>
      <c r="U46" s="123">
        <v>0.075422</v>
      </c>
      <c r="V46" s="123">
        <v>0.054839</v>
      </c>
      <c r="W46" s="123">
        <v>0.074586</v>
      </c>
      <c r="X46" s="123">
        <v>0.081215</v>
      </c>
      <c r="Y46" s="123">
        <v>0.076277</v>
      </c>
      <c r="Z46" s="123">
        <v>0.099584</v>
      </c>
      <c r="AA46" s="123">
        <v>0.176245</v>
      </c>
    </row>
    <row r="47" spans="1:27" ht="15">
      <c r="A47" s="93" t="s">
        <v>285</v>
      </c>
      <c r="B47" s="123">
        <v>0.240412458333333</v>
      </c>
      <c r="C47" s="123">
        <v>0.204625666666667</v>
      </c>
      <c r="D47" s="123">
        <v>0.225301666666667</v>
      </c>
      <c r="E47" s="123">
        <v>0.246048041666667</v>
      </c>
      <c r="F47" s="123">
        <v>0.192218125</v>
      </c>
      <c r="G47" s="123">
        <v>0.29688775</v>
      </c>
      <c r="H47" s="123">
        <v>0.266749</v>
      </c>
      <c r="I47" s="123">
        <v>0.284940666666667</v>
      </c>
      <c r="J47" s="123">
        <v>0.185537083333333</v>
      </c>
      <c r="K47" s="123">
        <v>0.213063375</v>
      </c>
      <c r="L47" s="123">
        <v>0.225305875</v>
      </c>
      <c r="M47" s="123">
        <v>0.239511166666667</v>
      </c>
      <c r="O47" s="93" t="s">
        <v>285</v>
      </c>
      <c r="P47" s="123">
        <v>0.22719</v>
      </c>
      <c r="Q47" s="123">
        <v>0.202769</v>
      </c>
      <c r="R47" s="123">
        <v>0.219388</v>
      </c>
      <c r="S47" s="123">
        <v>0.240957</v>
      </c>
      <c r="T47" s="123">
        <v>0.193982</v>
      </c>
      <c r="U47" s="123">
        <v>0.28916</v>
      </c>
      <c r="V47" s="123">
        <v>0.258551</v>
      </c>
      <c r="W47" s="123">
        <v>0.282403</v>
      </c>
      <c r="X47" s="123">
        <v>0.186634</v>
      </c>
      <c r="Y47" s="123">
        <v>0.213908</v>
      </c>
      <c r="Z47" s="123">
        <v>0.218692</v>
      </c>
      <c r="AA47" s="123">
        <v>0.242023</v>
      </c>
    </row>
    <row r="48" spans="1:27" ht="15">
      <c r="A48" s="93" t="s">
        <v>288</v>
      </c>
      <c r="B48" s="123">
        <v>0.122418083333333</v>
      </c>
      <c r="C48" s="123">
        <v>0.0780389166666667</v>
      </c>
      <c r="D48" s="123">
        <v>0.090622375</v>
      </c>
      <c r="E48" s="123">
        <v>0.09876925</v>
      </c>
      <c r="F48" s="123">
        <v>0.118077</v>
      </c>
      <c r="G48" s="123">
        <v>0.100874083333333</v>
      </c>
      <c r="H48" s="123">
        <v>0.106880916666667</v>
      </c>
      <c r="I48" s="123">
        <v>0.12078825</v>
      </c>
      <c r="J48" s="123">
        <v>0.0985149583333333</v>
      </c>
      <c r="K48" s="123">
        <v>0.116760875</v>
      </c>
      <c r="L48" s="123">
        <v>0.0938360833333333</v>
      </c>
      <c r="M48" s="123">
        <v>0.0896297083333333</v>
      </c>
      <c r="O48" s="93" t="s">
        <v>288</v>
      </c>
      <c r="P48" s="123">
        <v>0.124425</v>
      </c>
      <c r="Q48" s="123">
        <v>0.089394</v>
      </c>
      <c r="R48" s="123">
        <v>0.093795</v>
      </c>
      <c r="S48" s="123">
        <v>0.103933</v>
      </c>
      <c r="T48" s="123">
        <v>0.122693</v>
      </c>
      <c r="U48" s="123">
        <v>0.103039</v>
      </c>
      <c r="V48" s="123">
        <v>0.109878</v>
      </c>
      <c r="W48" s="123">
        <v>0.124462</v>
      </c>
      <c r="X48" s="123">
        <v>0.100603</v>
      </c>
      <c r="Y48" s="123">
        <v>0.118412</v>
      </c>
      <c r="Z48" s="123">
        <v>0.100976</v>
      </c>
      <c r="AA48" s="123">
        <v>0.091765</v>
      </c>
    </row>
    <row r="49" spans="1:27" ht="15">
      <c r="A49" s="93" t="s">
        <v>289</v>
      </c>
      <c r="B49" s="123">
        <v>0.0361635833333333</v>
      </c>
      <c r="C49" s="123">
        <v>0.025625875</v>
      </c>
      <c r="D49" s="123">
        <v>0.0294616666666667</v>
      </c>
      <c r="E49" s="123">
        <v>0.0267214166666667</v>
      </c>
      <c r="F49" s="123">
        <v>0.027361625</v>
      </c>
      <c r="G49" s="123">
        <v>0.0256500416666667</v>
      </c>
      <c r="H49" s="123">
        <v>0.0266247083333333</v>
      </c>
      <c r="I49" s="123">
        <v>0.02524625</v>
      </c>
      <c r="J49" s="123">
        <v>0.0194395416666667</v>
      </c>
      <c r="K49" s="123">
        <v>0.0239773333333333</v>
      </c>
      <c r="L49" s="123">
        <v>0.0285137083333333</v>
      </c>
      <c r="M49" s="123">
        <v>0.0324917083333333</v>
      </c>
      <c r="O49" s="93" t="s">
        <v>289</v>
      </c>
      <c r="P49" s="123">
        <v>0.039462</v>
      </c>
      <c r="Q49" s="123">
        <v>0.027009</v>
      </c>
      <c r="R49" s="123">
        <v>0.0311</v>
      </c>
      <c r="S49" s="123">
        <v>0.027221</v>
      </c>
      <c r="T49" s="123">
        <v>0.028321</v>
      </c>
      <c r="U49" s="123">
        <v>0.02778</v>
      </c>
      <c r="V49" s="123">
        <v>0.029534</v>
      </c>
      <c r="W49" s="123">
        <v>0.025802</v>
      </c>
      <c r="X49" s="123">
        <v>0.021513</v>
      </c>
      <c r="Y49" s="123">
        <v>0.024363</v>
      </c>
      <c r="Z49" s="123">
        <v>0.029232</v>
      </c>
      <c r="AA49" s="123">
        <v>0.032551</v>
      </c>
    </row>
    <row r="50" spans="1:27" ht="15">
      <c r="A50" s="93" t="s">
        <v>290</v>
      </c>
      <c r="B50" s="123">
        <v>0.0478276666666667</v>
      </c>
      <c r="C50" s="123">
        <v>0.0277233333333333</v>
      </c>
      <c r="D50" s="123">
        <v>0.0325325416666667</v>
      </c>
      <c r="E50" s="123">
        <v>0.046052125</v>
      </c>
      <c r="F50" s="123">
        <v>0.0383849166666667</v>
      </c>
      <c r="G50" s="123">
        <v>0.0456431666666667</v>
      </c>
      <c r="H50" s="123">
        <v>0.0722404166666667</v>
      </c>
      <c r="I50" s="123">
        <v>0.079586875</v>
      </c>
      <c r="J50" s="123">
        <v>0.0415439166666667</v>
      </c>
      <c r="K50" s="123">
        <v>0.0511834583333333</v>
      </c>
      <c r="L50" s="123">
        <v>0.034743625</v>
      </c>
      <c r="M50" s="123">
        <v>0.0489515</v>
      </c>
      <c r="O50" s="93" t="s">
        <v>290</v>
      </c>
      <c r="P50" s="123">
        <v>0.046652</v>
      </c>
      <c r="Q50" s="123">
        <v>0.028938</v>
      </c>
      <c r="R50" s="123">
        <v>0.031695</v>
      </c>
      <c r="S50" s="123">
        <v>0.045736</v>
      </c>
      <c r="T50" s="123">
        <v>0.039175</v>
      </c>
      <c r="U50" s="123">
        <v>0.044974</v>
      </c>
      <c r="V50" s="123">
        <v>0.071696</v>
      </c>
      <c r="W50" s="123">
        <v>0.079248</v>
      </c>
      <c r="X50" s="123">
        <v>0.041974</v>
      </c>
      <c r="Y50" s="123">
        <v>0.044907</v>
      </c>
      <c r="Z50" s="123">
        <v>0.035095</v>
      </c>
      <c r="AA50" s="123">
        <v>0.04662</v>
      </c>
    </row>
    <row r="51" spans="1:27" ht="15">
      <c r="A51" s="93" t="s">
        <v>333</v>
      </c>
      <c r="B51" s="123">
        <v>4052.75083333333</v>
      </c>
      <c r="C51" s="123">
        <v>4292.920625</v>
      </c>
      <c r="D51" s="123">
        <v>7093.9125</v>
      </c>
      <c r="E51" s="123">
        <v>5230.90708333333</v>
      </c>
      <c r="F51" s="123">
        <v>4877.97229166667</v>
      </c>
      <c r="G51" s="123">
        <v>4619.083125</v>
      </c>
      <c r="H51" s="123">
        <v>2788.22645833333</v>
      </c>
      <c r="I51" s="123">
        <v>3618.98416666667</v>
      </c>
      <c r="J51" s="123">
        <v>3689.05875</v>
      </c>
      <c r="K51" s="123">
        <v>5482.17916666667</v>
      </c>
      <c r="L51" s="123">
        <v>4181.22979166667</v>
      </c>
      <c r="M51" s="123">
        <v>4262.56770833333</v>
      </c>
      <c r="O51" s="93" t="s">
        <v>333</v>
      </c>
      <c r="P51" s="123">
        <v>2476.315</v>
      </c>
      <c r="Q51" s="123">
        <v>3878.18</v>
      </c>
      <c r="R51" s="123">
        <v>7906</v>
      </c>
      <c r="S51" s="123">
        <v>5811.96</v>
      </c>
      <c r="T51" s="123">
        <v>6738.58</v>
      </c>
      <c r="U51" s="123">
        <v>8256</v>
      </c>
      <c r="V51" s="123">
        <v>7845.59</v>
      </c>
      <c r="W51" s="123">
        <v>3650.50</v>
      </c>
      <c r="X51" s="123">
        <v>4904.78</v>
      </c>
      <c r="Y51" s="123">
        <v>4047.78</v>
      </c>
      <c r="Z51" s="123">
        <v>4923.89</v>
      </c>
      <c r="AA51" s="123">
        <v>5174.68</v>
      </c>
    </row>
    <row r="52" spans="1:27" ht="15">
      <c r="A52" s="93" t="s">
        <v>351</v>
      </c>
      <c r="B52" s="123">
        <v>6086.16708333333</v>
      </c>
      <c r="C52" s="123">
        <v>4999.419375</v>
      </c>
      <c r="D52" s="123">
        <v>6832.14729166667</v>
      </c>
      <c r="E52" s="123">
        <v>6343.81875</v>
      </c>
      <c r="F52" s="123">
        <v>6113.40979166667</v>
      </c>
      <c r="G52" s="123">
        <v>4417.19645833333</v>
      </c>
      <c r="H52" s="123">
        <v>6926.6525</v>
      </c>
      <c r="I52" s="123">
        <v>6028.80333333333</v>
      </c>
      <c r="J52" s="123">
        <v>7033.02729166667</v>
      </c>
      <c r="K52" s="123">
        <v>7215.71916666667</v>
      </c>
      <c r="L52" s="123">
        <v>5803.92645833333</v>
      </c>
      <c r="M52" s="123">
        <v>6013.20916666667</v>
      </c>
      <c r="O52" s="93" t="s">
        <v>351</v>
      </c>
      <c r="P52" s="123">
        <v>5893.51</v>
      </c>
      <c r="Q52" s="123">
        <v>5235.03</v>
      </c>
      <c r="R52" s="123">
        <v>7150</v>
      </c>
      <c r="S52" s="123">
        <v>7065.01</v>
      </c>
      <c r="T52" s="123">
        <v>8023.22</v>
      </c>
      <c r="U52" s="123">
        <v>3937.14</v>
      </c>
      <c r="V52" s="123">
        <v>9768.25</v>
      </c>
      <c r="W52" s="123">
        <v>6955.16</v>
      </c>
      <c r="X52" s="123">
        <v>8892.85</v>
      </c>
      <c r="Y52" s="123">
        <v>5829.35</v>
      </c>
      <c r="Z52" s="123">
        <v>6765.15</v>
      </c>
      <c r="AA52" s="123">
        <v>8387.825</v>
      </c>
    </row>
    <row r="54" spans="16:27" ht="15">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row r="108" spans="1:13" ht="15">
      <c r="A108" s="123"/>
      <c r="B108" s="123"/>
      <c r="C108" s="123"/>
      <c r="D108" s="123"/>
      <c r="E108" s="123"/>
      <c r="F108" s="123"/>
      <c r="G108" s="123"/>
      <c r="H108" s="123"/>
      <c r="I108" s="123"/>
      <c r="J108" s="123"/>
      <c r="K108" s="123"/>
      <c r="L108" s="123"/>
      <c r="M108" s="123"/>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C78748E-ABAC-48C3-946C-34C892E3FA66}">
  <dimension ref="A1:BB25"/>
  <sheetViews>
    <sheetView workbookViewId="0" topLeftCell="A1">
      <selection pane="topLeft" activeCell="R32" sqref="R32"/>
    </sheetView>
  </sheetViews>
  <sheetFormatPr defaultColWidth="8.66428571428571" defaultRowHeight="15"/>
  <cols>
    <col min="1" max="16384" width="8.71428571428571" style="123"/>
  </cols>
  <sheetData>
    <row r="1" spans="1:54" ht="15">
      <c r="A1" s="123" t="s">
        <v>432</v>
      </c>
      <c r="B1" s="123" t="s">
        <v>433</v>
      </c>
      <c r="C1" s="123" t="s">
        <v>434</v>
      </c>
      <c r="D1" s="123" t="s">
        <v>212</v>
      </c>
      <c r="E1" s="123" t="s">
        <v>435</v>
      </c>
      <c r="F1" s="123" t="s">
        <v>436</v>
      </c>
      <c r="G1" s="123" t="s">
        <v>236</v>
      </c>
      <c r="H1" s="123" t="s">
        <v>240</v>
      </c>
      <c r="I1" s="123" t="s">
        <v>244</v>
      </c>
      <c r="J1" s="123" t="s">
        <v>247</v>
      </c>
      <c r="K1" s="123" t="s">
        <v>251</v>
      </c>
      <c r="L1" s="123" t="s">
        <v>255</v>
      </c>
      <c r="M1" s="123" t="s">
        <v>259</v>
      </c>
      <c r="N1" s="123" t="s">
        <v>298</v>
      </c>
      <c r="O1" s="123" t="s">
        <v>301</v>
      </c>
      <c r="P1" s="123" t="s">
        <v>304</v>
      </c>
      <c r="Q1" s="123" t="s">
        <v>293</v>
      </c>
      <c r="R1" s="123" t="s">
        <v>305</v>
      </c>
      <c r="S1" s="123" t="s">
        <v>306</v>
      </c>
      <c r="T1" s="123" t="s">
        <v>307</v>
      </c>
      <c r="U1" s="123" t="s">
        <v>308</v>
      </c>
      <c r="V1" s="123" t="s">
        <v>309</v>
      </c>
      <c r="W1" s="123" t="s">
        <v>310</v>
      </c>
      <c r="X1" s="123" t="s">
        <v>317</v>
      </c>
      <c r="Y1" s="123" t="s">
        <v>318</v>
      </c>
      <c r="Z1" s="123" t="s">
        <v>319</v>
      </c>
      <c r="AA1" s="123" t="s">
        <v>316</v>
      </c>
      <c r="AB1" s="123" t="s">
        <v>329</v>
      </c>
      <c r="AC1" s="123" t="s">
        <v>322</v>
      </c>
      <c r="AD1" s="123" t="s">
        <v>323</v>
      </c>
      <c r="AE1" s="123" t="s">
        <v>324</v>
      </c>
      <c r="AF1" s="123" t="s">
        <v>313</v>
      </c>
      <c r="AG1" s="123" t="s">
        <v>312</v>
      </c>
      <c r="AH1" s="123" t="s">
        <v>314</v>
      </c>
      <c r="AI1" s="123" t="s">
        <v>315</v>
      </c>
      <c r="AJ1" s="123" t="s">
        <v>320</v>
      </c>
      <c r="AK1" s="123" t="s">
        <v>321</v>
      </c>
      <c r="AL1" s="123" t="s">
        <v>311</v>
      </c>
      <c r="AM1" s="123" t="s">
        <v>332</v>
      </c>
      <c r="AN1" s="123" t="s">
        <v>340</v>
      </c>
      <c r="AO1" s="123" t="s">
        <v>292</v>
      </c>
      <c r="AP1" s="123" t="s">
        <v>263</v>
      </c>
      <c r="AQ1" s="123" t="s">
        <v>267</v>
      </c>
      <c r="AR1" s="123" t="s">
        <v>271</v>
      </c>
      <c r="AS1" s="123" t="s">
        <v>291</v>
      </c>
      <c r="AT1" s="123" t="s">
        <v>275</v>
      </c>
      <c r="AU1" s="123" t="s">
        <v>279</v>
      </c>
      <c r="AV1" s="123" t="s">
        <v>282</v>
      </c>
      <c r="AW1" s="123" t="s">
        <v>285</v>
      </c>
      <c r="AX1" s="123" t="s">
        <v>288</v>
      </c>
      <c r="AY1" s="123" t="s">
        <v>289</v>
      </c>
      <c r="AZ1" s="123" t="s">
        <v>290</v>
      </c>
      <c r="BA1" s="123" t="s">
        <v>333</v>
      </c>
      <c r="BB1" s="123" t="s">
        <v>351</v>
      </c>
    </row>
    <row r="2" spans="1:54" ht="15">
      <c r="A2" s="123" t="s">
        <v>376</v>
      </c>
      <c r="B2" s="123" t="s">
        <v>442</v>
      </c>
      <c r="C2" s="123" t="s">
        <v>438</v>
      </c>
      <c r="D2" s="123">
        <v>0.790217006713052</v>
      </c>
      <c r="E2" s="123">
        <v>0.786518385152944</v>
      </c>
      <c r="F2" s="123">
        <v>0.774430149423812</v>
      </c>
      <c r="G2" s="123">
        <v>0.574464001981724</v>
      </c>
      <c r="H2" s="123">
        <v>0.00458463623097769</v>
      </c>
      <c r="I2" s="123">
        <v>0.0243349458620717</v>
      </c>
      <c r="J2" s="123">
        <v>0.40798039559329</v>
      </c>
      <c r="K2" s="123">
        <v>0.319539462796795</v>
      </c>
      <c r="L2" s="123">
        <v>0.132640229408761</v>
      </c>
      <c r="M2" s="123">
        <v>0.110920330108104</v>
      </c>
      <c r="N2" s="123">
        <v>0.295096595900619</v>
      </c>
      <c r="O2" s="123">
        <v>0.590166992798693</v>
      </c>
      <c r="P2" s="123">
        <v>0.0830473543984824</v>
      </c>
      <c r="Q2" s="123">
        <v>0.0859942800009735</v>
      </c>
      <c r="R2" s="123">
        <v>0.441915451947979</v>
      </c>
      <c r="S2" s="123">
        <v>0.199900673872904</v>
      </c>
      <c r="T2" s="123">
        <v>0.0617690481951506</v>
      </c>
      <c r="U2" s="123">
        <v>0.0874985293191441</v>
      </c>
      <c r="V2" s="123">
        <v>0.126394393544699</v>
      </c>
      <c r="W2" s="123">
        <v>0.0436346215856265</v>
      </c>
      <c r="X2" s="123">
        <v>0.00208333333333333</v>
      </c>
      <c r="Y2" s="123">
        <v>0.0186609782304881</v>
      </c>
      <c r="Z2" s="123">
        <v>0.00196105574012551</v>
      </c>
      <c r="AA2" s="123">
        <v>0.382741420820273</v>
      </c>
      <c r="AB2" s="123">
        <v>0.0656133785717632</v>
      </c>
      <c r="AC2" s="123">
        <v>0.768569184722958</v>
      </c>
      <c r="AD2" s="123">
        <v>0.0447629479093553</v>
      </c>
      <c r="AE2" s="123">
        <v>0.151430519250129</v>
      </c>
      <c r="AF2" s="123">
        <v>0.0787132018523189</v>
      </c>
      <c r="AG2" s="123">
        <v>0.0351769661595522</v>
      </c>
      <c r="AH2" s="123">
        <v>0.00251220212460523</v>
      </c>
      <c r="AI2" s="123">
        <v>0.0891811979851223</v>
      </c>
      <c r="AJ2" s="123">
        <v>0.0243514163651916</v>
      </c>
      <c r="AK2" s="123">
        <v>0.0288287872904367</v>
      </c>
      <c r="AL2" s="123">
        <v>0</v>
      </c>
      <c r="AM2" s="123">
        <v>0.0206516477873924</v>
      </c>
      <c r="AN2" s="123">
        <v>0</v>
      </c>
      <c r="AO2" s="123">
        <v>0.0537444166666667</v>
      </c>
      <c r="AP2" s="123">
        <v>0.00830120833333333</v>
      </c>
      <c r="AQ2" s="123">
        <v>0.0603324583333333</v>
      </c>
      <c r="AR2" s="123">
        <v>0.143521291666667</v>
      </c>
      <c r="AS2" s="123">
        <v>0.212091625</v>
      </c>
      <c r="AT2" s="123">
        <v>0.00877891666666667</v>
      </c>
      <c r="AU2" s="123">
        <v>0.0326866666666667</v>
      </c>
      <c r="AV2" s="123">
        <v>0.0874661666666667</v>
      </c>
      <c r="AW2" s="123">
        <v>0.240412458333333</v>
      </c>
      <c r="AX2" s="123">
        <v>0.122418083333333</v>
      </c>
      <c r="AY2" s="123">
        <v>0.0361635833333333</v>
      </c>
      <c r="AZ2" s="123">
        <v>0.0478276666666667</v>
      </c>
      <c r="BA2" s="123">
        <v>7452.30354166667</v>
      </c>
      <c r="BB2" s="123">
        <v>6612.16166666667</v>
      </c>
    </row>
    <row r="3" spans="1:54" ht="15">
      <c r="A3" s="123" t="s">
        <v>377</v>
      </c>
      <c r="B3" s="123" t="s">
        <v>442</v>
      </c>
      <c r="C3" s="123" t="s">
        <v>438</v>
      </c>
      <c r="D3" s="123">
        <v>0.798818568341007</v>
      </c>
      <c r="E3" s="123">
        <v>0.780431968182746</v>
      </c>
      <c r="F3" s="123">
        <v>0.789517103096622</v>
      </c>
      <c r="G3" s="123">
        <v>0.543881020951204</v>
      </c>
      <c r="H3" s="123">
        <v>0.00587322572169728</v>
      </c>
      <c r="I3" s="123">
        <v>0.0412914908335776</v>
      </c>
      <c r="J3" s="123">
        <v>0.43020991350578</v>
      </c>
      <c r="K3" s="123">
        <v>0.248374426241395</v>
      </c>
      <c r="L3" s="123">
        <v>0.159639313731365</v>
      </c>
      <c r="M3" s="123">
        <v>0.114611629966185</v>
      </c>
      <c r="N3" s="123">
        <v>0.207406840175752</v>
      </c>
      <c r="O3" s="123">
        <v>0.684180815123971</v>
      </c>
      <c r="P3" s="123">
        <v>0.0656469617977851</v>
      </c>
      <c r="Q3" s="123">
        <v>0.0721036397089288</v>
      </c>
      <c r="R3" s="123">
        <v>0.494032960981846</v>
      </c>
      <c r="S3" s="123">
        <v>0.141959048801439</v>
      </c>
      <c r="T3" s="123">
        <v>0.0357406122065413</v>
      </c>
      <c r="U3" s="123">
        <v>0.0814550456120449</v>
      </c>
      <c r="V3" s="123">
        <v>0.1319074209502</v>
      </c>
      <c r="W3" s="123">
        <v>0.0325544346557715</v>
      </c>
      <c r="X3" s="123">
        <v>0</v>
      </c>
      <c r="Y3" s="123">
        <v>0.00354355560850266</v>
      </c>
      <c r="Z3" s="123">
        <v>0.00115740740740741</v>
      </c>
      <c r="AA3" s="123">
        <v>0.23036450880339</v>
      </c>
      <c r="AB3" s="123">
        <v>0.133812710000518</v>
      </c>
      <c r="AC3" s="123">
        <v>0.735401969802029</v>
      </c>
      <c r="AD3" s="123">
        <v>0.0201965025346195</v>
      </c>
      <c r="AE3" s="123">
        <v>0.0748519266607032</v>
      </c>
      <c r="AF3" s="123">
        <v>0.0450204272369891</v>
      </c>
      <c r="AG3" s="123">
        <v>0.0256149499056446</v>
      </c>
      <c r="AH3" s="123">
        <v>0.0155507285739854</v>
      </c>
      <c r="AI3" s="123">
        <v>0.0997177515135455</v>
      </c>
      <c r="AJ3" s="123">
        <v>0.0133714786907348</v>
      </c>
      <c r="AK3" s="123">
        <v>0.0260607135136798</v>
      </c>
      <c r="AL3" s="123">
        <v>9.46969696969697E-4</v>
      </c>
      <c r="AM3" s="123">
        <v>0.00706802885792206</v>
      </c>
      <c r="AN3" s="123">
        <v>0</v>
      </c>
      <c r="AO3" s="123">
        <v>0.0385105416666667</v>
      </c>
      <c r="AP3" s="123">
        <v>0.00426295833333333</v>
      </c>
      <c r="AQ3" s="123">
        <v>0.0373492083333333</v>
      </c>
      <c r="AR3" s="123">
        <v>0.335256458333333</v>
      </c>
      <c r="AS3" s="123">
        <v>0.168427083333333</v>
      </c>
      <c r="AT3" s="123">
        <v>0.00853783333333333</v>
      </c>
      <c r="AU3" s="123">
        <v>0.0301835416666667</v>
      </c>
      <c r="AV3" s="123">
        <v>0.0799693333333333</v>
      </c>
      <c r="AW3" s="123">
        <v>0.204625666666667</v>
      </c>
      <c r="AX3" s="123">
        <v>0.0780389166666667</v>
      </c>
      <c r="AY3" s="123">
        <v>0.025625875</v>
      </c>
      <c r="AZ3" s="123">
        <v>0.0277233333333333</v>
      </c>
      <c r="BA3" s="123">
        <v>9377.79125</v>
      </c>
      <c r="BB3" s="123">
        <v>7021.77395833333</v>
      </c>
    </row>
    <row r="4" spans="1:54" ht="15">
      <c r="A4" s="123" t="s">
        <v>378</v>
      </c>
      <c r="B4" s="123" t="s">
        <v>442</v>
      </c>
      <c r="C4" s="123" t="s">
        <v>438</v>
      </c>
      <c r="D4" s="123">
        <v>0.808868515042487</v>
      </c>
      <c r="E4" s="123">
        <v>0.8084688523114</v>
      </c>
      <c r="F4" s="123">
        <v>0.804571985802718</v>
      </c>
      <c r="G4" s="123">
        <v>0.56505682640025</v>
      </c>
      <c r="H4" s="123">
        <v>0.00384496717898413</v>
      </c>
      <c r="I4" s="123">
        <v>0.0449721401937309</v>
      </c>
      <c r="J4" s="123">
        <v>0.269945050730611</v>
      </c>
      <c r="K4" s="123">
        <v>0.292247709672109</v>
      </c>
      <c r="L4" s="123">
        <v>0.224061049760131</v>
      </c>
      <c r="M4" s="123">
        <v>0.164929082464433</v>
      </c>
      <c r="N4" s="123">
        <v>0.0807238967699664</v>
      </c>
      <c r="O4" s="123">
        <v>0.834719748654022</v>
      </c>
      <c r="P4" s="123">
        <v>0.0670805596555182</v>
      </c>
      <c r="Q4" s="123">
        <v>0.035919439321433</v>
      </c>
      <c r="R4" s="123">
        <v>0.430765964982082</v>
      </c>
      <c r="S4" s="123">
        <v>0.153323655692388</v>
      </c>
      <c r="T4" s="123">
        <v>0.0506175989824342</v>
      </c>
      <c r="U4" s="123">
        <v>0.107836798694746</v>
      </c>
      <c r="V4" s="123">
        <v>0.158627240305207</v>
      </c>
      <c r="W4" s="123">
        <v>0.0375218308742431</v>
      </c>
      <c r="X4" s="123">
        <v>9.25925925925926E-4</v>
      </c>
      <c r="Y4" s="123">
        <v>0.00434375835338145</v>
      </c>
      <c r="Z4" s="123">
        <v>0.00411155202821869</v>
      </c>
      <c r="AA4" s="123">
        <v>0.161037420980362</v>
      </c>
      <c r="AB4" s="123">
        <v>0.145054321271103</v>
      </c>
      <c r="AC4" s="123">
        <v>0.553125748157318</v>
      </c>
      <c r="AD4" s="123">
        <v>0.0109102266804666</v>
      </c>
      <c r="AE4" s="123">
        <v>0.0686478365777711</v>
      </c>
      <c r="AF4" s="123">
        <v>0.0965830734777928</v>
      </c>
      <c r="AG4" s="123">
        <v>0.0400681591828702</v>
      </c>
      <c r="AH4" s="123">
        <v>0.00934861094913448</v>
      </c>
      <c r="AI4" s="123">
        <v>0.0649872474112957</v>
      </c>
      <c r="AJ4" s="123">
        <v>0.00529037542724096</v>
      </c>
      <c r="AK4" s="123">
        <v>0.0262482438779348</v>
      </c>
      <c r="AL4" s="123">
        <v>0</v>
      </c>
      <c r="AM4" s="123">
        <v>0.00237284856850074</v>
      </c>
      <c r="AN4" s="123">
        <v>0</v>
      </c>
      <c r="AO4" s="123">
        <v>0.0367359583333333</v>
      </c>
      <c r="AP4" s="123">
        <v>0.006880625</v>
      </c>
      <c r="AQ4" s="123">
        <v>0.0453880416666667</v>
      </c>
      <c r="AR4" s="123">
        <v>0.238712875</v>
      </c>
      <c r="AS4" s="123">
        <v>0.197429416666667</v>
      </c>
      <c r="AT4" s="123">
        <v>0.0116442916666667</v>
      </c>
      <c r="AU4" s="123">
        <v>0.0429975</v>
      </c>
      <c r="AV4" s="123">
        <v>0.0809886666666667</v>
      </c>
      <c r="AW4" s="123">
        <v>0.225301666666667</v>
      </c>
      <c r="AX4" s="123">
        <v>0.090622375</v>
      </c>
      <c r="AY4" s="123">
        <v>0.0294616666666667</v>
      </c>
      <c r="AZ4" s="123">
        <v>0.0325325416666667</v>
      </c>
      <c r="BA4" s="123">
        <v>8901.25645833333</v>
      </c>
      <c r="BB4" s="123">
        <v>7292.3125</v>
      </c>
    </row>
    <row r="5" spans="1:54" ht="15">
      <c r="A5" s="123" t="s">
        <v>379</v>
      </c>
      <c r="B5" s="123" t="s">
        <v>442</v>
      </c>
      <c r="C5" s="123" t="s">
        <v>438</v>
      </c>
      <c r="D5" s="123">
        <v>0.75452724773902</v>
      </c>
      <c r="E5" s="123">
        <v>0.752639907319651</v>
      </c>
      <c r="F5" s="123">
        <v>0.763165398236394</v>
      </c>
      <c r="G5" s="123">
        <v>0.505213933799903</v>
      </c>
      <c r="H5" s="123">
        <v>0.00155402530581513</v>
      </c>
      <c r="I5" s="123">
        <v>0.0278484797849693</v>
      </c>
      <c r="J5" s="123">
        <v>0.402683839106183</v>
      </c>
      <c r="K5" s="123">
        <v>0.262847053882</v>
      </c>
      <c r="L5" s="123">
        <v>0.151873768155214</v>
      </c>
      <c r="M5" s="123">
        <v>0.153192833765819</v>
      </c>
      <c r="N5" s="123">
        <v>0.0831556973703534</v>
      </c>
      <c r="O5" s="123">
        <v>0.847504030766633</v>
      </c>
      <c r="P5" s="123">
        <v>0.0548558699376174</v>
      </c>
      <c r="Q5" s="123">
        <v>0.0269033651985838</v>
      </c>
      <c r="R5" s="123">
        <v>0.509308626065526</v>
      </c>
      <c r="S5" s="123">
        <v>0.15652623866752</v>
      </c>
      <c r="T5" s="123">
        <v>0.0391476107004143</v>
      </c>
      <c r="U5" s="123">
        <v>0.099465268790061</v>
      </c>
      <c r="V5" s="123">
        <v>0.094655757698341</v>
      </c>
      <c r="W5" s="123">
        <v>0.0320625449578799</v>
      </c>
      <c r="X5" s="123">
        <v>0.00335324281523368</v>
      </c>
      <c r="Y5" s="123">
        <v>0.00902909501388282</v>
      </c>
      <c r="Z5" s="123">
        <v>0.00268635170052622</v>
      </c>
      <c r="AA5" s="123">
        <v>0.261057287147723</v>
      </c>
      <c r="AB5" s="123">
        <v>0.132793508108484</v>
      </c>
      <c r="AC5" s="123">
        <v>0.801880195728107</v>
      </c>
      <c r="AD5" s="123">
        <v>0.0093219545215292</v>
      </c>
      <c r="AE5" s="123">
        <v>0.0598597725277487</v>
      </c>
      <c r="AF5" s="123">
        <v>0.0902884696054592</v>
      </c>
      <c r="AG5" s="123">
        <v>0.0425703975493045</v>
      </c>
      <c r="AH5" s="123">
        <v>0.00290223061162344</v>
      </c>
      <c r="AI5" s="123">
        <v>0.0915654626773216</v>
      </c>
      <c r="AJ5" s="123">
        <v>0.00415199298924596</v>
      </c>
      <c r="AK5" s="123">
        <v>0.0412212610967929</v>
      </c>
      <c r="AL5" s="123">
        <v>1.19047619047619E-4</v>
      </c>
      <c r="AM5" s="123">
        <v>0.0021372994270965</v>
      </c>
      <c r="AN5" s="123">
        <v>0</v>
      </c>
      <c r="AO5" s="123">
        <v>0.0387309583333333</v>
      </c>
      <c r="AP5" s="123">
        <v>0.0133431666666667</v>
      </c>
      <c r="AQ5" s="123">
        <v>0.039422625</v>
      </c>
      <c r="AR5" s="123">
        <v>0.258193291666667</v>
      </c>
      <c r="AS5" s="123">
        <v>0.166685958333333</v>
      </c>
      <c r="AT5" s="123">
        <v>0.00889729166666667</v>
      </c>
      <c r="AU5" s="123">
        <v>0.0320201666666667</v>
      </c>
      <c r="AV5" s="123">
        <v>0.063843</v>
      </c>
      <c r="AW5" s="123">
        <v>0.246048041666667</v>
      </c>
      <c r="AX5" s="123">
        <v>0.09876925</v>
      </c>
      <c r="AY5" s="123">
        <v>0.0267214166666667</v>
      </c>
      <c r="AZ5" s="123">
        <v>0.046052125</v>
      </c>
      <c r="BA5" s="123">
        <v>8705.37375</v>
      </c>
      <c r="BB5" s="123">
        <v>5691.18166666667</v>
      </c>
    </row>
    <row r="6" spans="1:54" ht="15">
      <c r="A6" s="123" t="s">
        <v>380</v>
      </c>
      <c r="B6" s="123" t="s">
        <v>442</v>
      </c>
      <c r="C6" s="123" t="s">
        <v>438</v>
      </c>
      <c r="D6" s="123">
        <v>0.819313835584223</v>
      </c>
      <c r="E6" s="123">
        <v>0.82534897381792</v>
      </c>
      <c r="F6" s="123">
        <v>0.83162520493287</v>
      </c>
      <c r="G6" s="123">
        <v>0.542195826332594</v>
      </c>
      <c r="H6" s="123">
        <v>0.002609292414087</v>
      </c>
      <c r="I6" s="123">
        <v>0.0221935604894423</v>
      </c>
      <c r="J6" s="123">
        <v>0.387137852539733</v>
      </c>
      <c r="K6" s="123">
        <v>0.293150481286648</v>
      </c>
      <c r="L6" s="123">
        <v>0.156537756314073</v>
      </c>
      <c r="M6" s="123">
        <v>0.138371056956016</v>
      </c>
      <c r="N6" s="123">
        <v>0.0990803743819717</v>
      </c>
      <c r="O6" s="123">
        <v>0.83199621069196</v>
      </c>
      <c r="P6" s="123">
        <v>0.052051673199399</v>
      </c>
      <c r="Q6" s="123">
        <v>0.0231897517595635</v>
      </c>
      <c r="R6" s="123">
        <v>0.366395486791994</v>
      </c>
      <c r="S6" s="123">
        <v>0.127228170410476</v>
      </c>
      <c r="T6" s="123">
        <v>0.041259383504182</v>
      </c>
      <c r="U6" s="123">
        <v>0.105572774655851</v>
      </c>
      <c r="V6" s="123">
        <v>0.242034433039109</v>
      </c>
      <c r="W6" s="123">
        <v>0.0876818401727478</v>
      </c>
      <c r="X6" s="123">
        <v>9.70172826136005E-4</v>
      </c>
      <c r="Y6" s="123">
        <v>0.00225631096338925</v>
      </c>
      <c r="Z6" s="123">
        <v>7.44047619047619E-4</v>
      </c>
      <c r="AA6" s="123">
        <v>0.10388925586615</v>
      </c>
      <c r="AB6" s="123">
        <v>0.046557740390763</v>
      </c>
      <c r="AC6" s="123">
        <v>0.877985607842753</v>
      </c>
      <c r="AD6" s="123">
        <v>0.01718055472059</v>
      </c>
      <c r="AE6" s="123">
        <v>0.0918232437775901</v>
      </c>
      <c r="AF6" s="123">
        <v>0.0565651390997984</v>
      </c>
      <c r="AG6" s="123">
        <v>0.0326579627026817</v>
      </c>
      <c r="AH6" s="123">
        <v>0.00856912333365245</v>
      </c>
      <c r="AI6" s="123">
        <v>0.0721648912182714</v>
      </c>
      <c r="AJ6" s="123">
        <v>0.00385591796578161</v>
      </c>
      <c r="AK6" s="123">
        <v>0.0211892784837505</v>
      </c>
      <c r="AL6" s="123">
        <v>2.25225225225225E-4</v>
      </c>
      <c r="AM6" s="123">
        <v>0.00182690288087041</v>
      </c>
      <c r="AN6" s="123">
        <v>0</v>
      </c>
      <c r="AO6" s="123">
        <v>0.0313417083333333</v>
      </c>
      <c r="AP6" s="123">
        <v>0.005428125</v>
      </c>
      <c r="AQ6" s="123">
        <v>0.0562340416666667</v>
      </c>
      <c r="AR6" s="123">
        <v>0.088773</v>
      </c>
      <c r="AS6" s="123">
        <v>0.266412458333333</v>
      </c>
      <c r="AT6" s="123">
        <v>0.0108744166666667</v>
      </c>
      <c r="AU6" s="123">
        <v>0.0657974166666667</v>
      </c>
      <c r="AV6" s="123">
        <v>0.130930125</v>
      </c>
      <c r="AW6" s="123">
        <v>0.192218125</v>
      </c>
      <c r="AX6" s="123">
        <v>0.118077</v>
      </c>
      <c r="AY6" s="123">
        <v>0.027361625</v>
      </c>
      <c r="AZ6" s="123">
        <v>0.0383849166666667</v>
      </c>
      <c r="BA6" s="123">
        <v>10795.5854166667</v>
      </c>
      <c r="BB6" s="123">
        <v>8543.97354166667</v>
      </c>
    </row>
    <row r="7" spans="1:54" ht="15">
      <c r="A7" s="123" t="s">
        <v>381</v>
      </c>
      <c r="B7" s="123" t="s">
        <v>442</v>
      </c>
      <c r="C7" s="123" t="s">
        <v>438</v>
      </c>
      <c r="D7" s="123">
        <v>0.737321737400139</v>
      </c>
      <c r="E7" s="123">
        <v>0.710314814049636</v>
      </c>
      <c r="F7" s="123">
        <v>0.707448037295778</v>
      </c>
      <c r="G7" s="123">
        <v>0.507515008820457</v>
      </c>
      <c r="H7" s="123">
        <v>0.00284828382183694</v>
      </c>
      <c r="I7" s="123">
        <v>0.039349890860761</v>
      </c>
      <c r="J7" s="123">
        <v>0.434586232576676</v>
      </c>
      <c r="K7" s="123">
        <v>0.249444135865727</v>
      </c>
      <c r="L7" s="123">
        <v>0.136535043641036</v>
      </c>
      <c r="M7" s="123">
        <v>0.137236413233964</v>
      </c>
      <c r="N7" s="123">
        <v>0.0646987661016741</v>
      </c>
      <c r="O7" s="123">
        <v>0.882227682344684</v>
      </c>
      <c r="P7" s="123">
        <v>0.0403756334456499</v>
      </c>
      <c r="Q7" s="123">
        <v>0.0127891595513472</v>
      </c>
      <c r="R7" s="123">
        <v>0.560923081337301</v>
      </c>
      <c r="S7" s="123">
        <v>0.124322188523232</v>
      </c>
      <c r="T7" s="123">
        <v>0.042390032988285</v>
      </c>
      <c r="U7" s="123">
        <v>0.0934005791642527</v>
      </c>
      <c r="V7" s="123">
        <v>0.0633617210573794</v>
      </c>
      <c r="W7" s="123">
        <v>0.0258328411188508</v>
      </c>
      <c r="X7" s="123">
        <v>6.77506775067751E-4</v>
      </c>
      <c r="Y7" s="123">
        <v>0.0187895534153866</v>
      </c>
      <c r="Z7" s="123">
        <v>0.0418462209434226</v>
      </c>
      <c r="AA7" s="123">
        <v>0.287988373734798</v>
      </c>
      <c r="AB7" s="123">
        <v>0.117806706371032</v>
      </c>
      <c r="AC7" s="123">
        <v>0.738412337203526</v>
      </c>
      <c r="AD7" s="123">
        <v>0.0177026296890196</v>
      </c>
      <c r="AE7" s="123">
        <v>0.11214116931954</v>
      </c>
      <c r="AF7" s="123">
        <v>0.0757042927575558</v>
      </c>
      <c r="AG7" s="123">
        <v>0.141786304311331</v>
      </c>
      <c r="AH7" s="123">
        <v>0.00237357878464952</v>
      </c>
      <c r="AI7" s="123">
        <v>0.135652586980625</v>
      </c>
      <c r="AJ7" s="123">
        <v>0.00917918747740891</v>
      </c>
      <c r="AK7" s="123">
        <v>0.108002336469728</v>
      </c>
      <c r="AL7" s="123">
        <v>6.88658583395425E-4</v>
      </c>
      <c r="AM7" s="123">
        <v>0.0120948981337415</v>
      </c>
      <c r="AN7" s="123">
        <v>3.38753387533875E-4</v>
      </c>
      <c r="AO7" s="123">
        <v>0.0409206666666667</v>
      </c>
      <c r="AP7" s="123">
        <v>0.0119962916666667</v>
      </c>
      <c r="AQ7" s="123">
        <v>0.0384530833333333</v>
      </c>
      <c r="AR7" s="123">
        <v>0.174327083333333</v>
      </c>
      <c r="AS7" s="123">
        <v>0.186329708333333</v>
      </c>
      <c r="AT7" s="123">
        <v>0.00912575</v>
      </c>
      <c r="AU7" s="123">
        <v>0.03764925</v>
      </c>
      <c r="AV7" s="123">
        <v>0.0762632083333333</v>
      </c>
      <c r="AW7" s="123">
        <v>0.29688775</v>
      </c>
      <c r="AX7" s="123">
        <v>0.100874083333333</v>
      </c>
      <c r="AY7" s="123">
        <v>0.0256500416666667</v>
      </c>
      <c r="AZ7" s="123">
        <v>0.0456431666666667</v>
      </c>
      <c r="BA7" s="123">
        <v>7436.80895833333</v>
      </c>
      <c r="BB7" s="123">
        <v>5487.29354166667</v>
      </c>
    </row>
    <row r="8" spans="1:54" ht="15">
      <c r="A8" s="123" t="s">
        <v>382</v>
      </c>
      <c r="B8" s="123" t="s">
        <v>442</v>
      </c>
      <c r="C8" s="123" t="s">
        <v>438</v>
      </c>
      <c r="D8" s="123">
        <v>0.850709104491999</v>
      </c>
      <c r="E8" s="123">
        <v>0.83169009743847</v>
      </c>
      <c r="F8" s="123">
        <v>0.80845292396206</v>
      </c>
      <c r="G8" s="123">
        <v>0.42075852692629</v>
      </c>
      <c r="H8" s="123">
        <v>0.00347222222222222</v>
      </c>
      <c r="I8" s="123">
        <v>0.0352043302701197</v>
      </c>
      <c r="J8" s="123">
        <v>0.330076459846197</v>
      </c>
      <c r="K8" s="123">
        <v>0.372927511085406</v>
      </c>
      <c r="L8" s="123">
        <v>0.149477861319967</v>
      </c>
      <c r="M8" s="123">
        <v>0.108841615256089</v>
      </c>
      <c r="N8" s="123">
        <v>0.0255913220551378</v>
      </c>
      <c r="O8" s="123">
        <v>0.937956436229463</v>
      </c>
      <c r="P8" s="123">
        <v>0.021984649122807</v>
      </c>
      <c r="Q8" s="123">
        <v>0.00277777777777778</v>
      </c>
      <c r="R8" s="123">
        <v>0.559065465479939</v>
      </c>
      <c r="S8" s="123">
        <v>0.161395442398732</v>
      </c>
      <c r="T8" s="123">
        <v>0.0199074074074074</v>
      </c>
      <c r="U8" s="123">
        <v>0.103756921684553</v>
      </c>
      <c r="V8" s="123">
        <v>0.0958027078915237</v>
      </c>
      <c r="W8" s="123">
        <v>0.0107060185185185</v>
      </c>
      <c r="X8" s="123">
        <v>0</v>
      </c>
      <c r="Y8" s="123">
        <v>0.00661375661375661</v>
      </c>
      <c r="Z8" s="123">
        <v>0</v>
      </c>
      <c r="AA8" s="123">
        <v>0.121556194171326</v>
      </c>
      <c r="AB8" s="123">
        <v>0.230635817642397</v>
      </c>
      <c r="AC8" s="123">
        <v>0.57629159035409</v>
      </c>
      <c r="AD8" s="123">
        <v>0.0183553501810081</v>
      </c>
      <c r="AE8" s="123">
        <v>0.0477401436283015</v>
      </c>
      <c r="AF8" s="123">
        <v>0.111189867028683</v>
      </c>
      <c r="AG8" s="123">
        <v>0.0138144841269841</v>
      </c>
      <c r="AH8" s="123">
        <v>0.00520833333333333</v>
      </c>
      <c r="AI8" s="123">
        <v>0.0751210960092539</v>
      </c>
      <c r="AJ8" s="123">
        <v>0.0183035714285714</v>
      </c>
      <c r="AK8" s="123">
        <v>0.0162482193732194</v>
      </c>
      <c r="AL8" s="123">
        <v>0</v>
      </c>
      <c r="AM8" s="123">
        <v>0.009375</v>
      </c>
      <c r="AN8" s="123">
        <v>0</v>
      </c>
      <c r="AO8" s="123">
        <v>0.0440794166666667</v>
      </c>
      <c r="AP8" s="123">
        <v>0.0138867916666667</v>
      </c>
      <c r="AQ8" s="123">
        <v>0.0462422916666667</v>
      </c>
      <c r="AR8" s="123">
        <v>0.156236041666667</v>
      </c>
      <c r="AS8" s="123">
        <v>0.2056675</v>
      </c>
      <c r="AT8" s="123">
        <v>0.0103199166666667</v>
      </c>
      <c r="AU8" s="123">
        <v>0.0365872916666667</v>
      </c>
      <c r="AV8" s="123">
        <v>0.0583784166666667</v>
      </c>
      <c r="AW8" s="123">
        <v>0.266749</v>
      </c>
      <c r="AX8" s="123">
        <v>0.106880916666667</v>
      </c>
      <c r="AY8" s="123">
        <v>0.0266247083333333</v>
      </c>
      <c r="AZ8" s="123">
        <v>0.0722404166666667</v>
      </c>
      <c r="BA8" s="123">
        <v>9475.16770833333</v>
      </c>
      <c r="BB8" s="123">
        <v>8650.14645833333</v>
      </c>
    </row>
    <row r="9" spans="1:54" ht="15">
      <c r="A9" s="123" t="s">
        <v>383</v>
      </c>
      <c r="B9" s="123" t="s">
        <v>442</v>
      </c>
      <c r="C9" s="123" t="s">
        <v>438</v>
      </c>
      <c r="D9" s="123">
        <v>0.75774284071691</v>
      </c>
      <c r="E9" s="123">
        <v>0.758076107937056</v>
      </c>
      <c r="F9" s="123">
        <v>0.766263896341825</v>
      </c>
      <c r="G9" s="123">
        <v>0.459287090076583</v>
      </c>
      <c r="H9" s="123">
        <v>0.00462962962962963</v>
      </c>
      <c r="I9" s="123">
        <v>0.0527292665920962</v>
      </c>
      <c r="J9" s="123">
        <v>0.335658233076994</v>
      </c>
      <c r="K9" s="123">
        <v>0.300351384368253</v>
      </c>
      <c r="L9" s="123">
        <v>0.147495486264376</v>
      </c>
      <c r="M9" s="123">
        <v>0.159136000068652</v>
      </c>
      <c r="N9" s="123">
        <v>0.0240434573408711</v>
      </c>
      <c r="O9" s="123">
        <v>0.918103679857387</v>
      </c>
      <c r="P9" s="123">
        <v>0.0528183548260573</v>
      </c>
      <c r="Q9" s="123">
        <v>0.011147009308774</v>
      </c>
      <c r="R9" s="123">
        <v>0.570401688012363</v>
      </c>
      <c r="S9" s="123">
        <v>0.129928181290923</v>
      </c>
      <c r="T9" s="123">
        <v>0.0324789251766939</v>
      </c>
      <c r="U9" s="123">
        <v>0.0802833049489035</v>
      </c>
      <c r="V9" s="123">
        <v>0.0938685419387403</v>
      </c>
      <c r="W9" s="123">
        <v>0.0165586808146739</v>
      </c>
      <c r="X9" s="123">
        <v>0</v>
      </c>
      <c r="Y9" s="123">
        <v>0.00259418901660281</v>
      </c>
      <c r="Z9" s="123">
        <v>0</v>
      </c>
      <c r="AA9" s="123">
        <v>0.204775025142128</v>
      </c>
      <c r="AB9" s="123">
        <v>0.140410027235581</v>
      </c>
      <c r="AC9" s="123">
        <v>0.725222106217297</v>
      </c>
      <c r="AD9" s="123">
        <v>0.011026936026936</v>
      </c>
      <c r="AE9" s="123">
        <v>0.110071637593312</v>
      </c>
      <c r="AF9" s="123">
        <v>0.112178515265928</v>
      </c>
      <c r="AG9" s="123">
        <v>0.0445434372862725</v>
      </c>
      <c r="AH9" s="123">
        <v>0.00717948717948718</v>
      </c>
      <c r="AI9" s="123">
        <v>0.0884416154772084</v>
      </c>
      <c r="AJ9" s="123">
        <v>0.0094334146058284</v>
      </c>
      <c r="AK9" s="123">
        <v>0.0484522688650211</v>
      </c>
      <c r="AL9" s="123">
        <v>0</v>
      </c>
      <c r="AM9" s="123">
        <v>0.0137047480595868</v>
      </c>
      <c r="AN9" s="123">
        <v>0</v>
      </c>
      <c r="AO9" s="123">
        <v>0.0370232916666667</v>
      </c>
      <c r="AP9" s="123">
        <v>0.010066875</v>
      </c>
      <c r="AQ9" s="123">
        <v>0.0519634166666667</v>
      </c>
      <c r="AR9" s="123">
        <v>0.148489583333333</v>
      </c>
      <c r="AS9" s="123">
        <v>0.159049458333333</v>
      </c>
      <c r="AT9" s="123">
        <v>0.0123258333333333</v>
      </c>
      <c r="AU9" s="123">
        <v>0.0334576666666667</v>
      </c>
      <c r="AV9" s="123">
        <v>0.073329875</v>
      </c>
      <c r="AW9" s="123">
        <v>0.284940666666667</v>
      </c>
      <c r="AX9" s="123">
        <v>0.12078825</v>
      </c>
      <c r="AY9" s="123">
        <v>0.02524625</v>
      </c>
      <c r="AZ9" s="123">
        <v>0.079586875</v>
      </c>
      <c r="BA9" s="123">
        <v>8594.78208333333</v>
      </c>
      <c r="BB9" s="123">
        <v>5678.78708333333</v>
      </c>
    </row>
    <row r="10" spans="1:54" ht="15">
      <c r="A10" s="123" t="s">
        <v>384</v>
      </c>
      <c r="B10" s="123" t="s">
        <v>442</v>
      </c>
      <c r="C10" s="123" t="s">
        <v>438</v>
      </c>
      <c r="D10" s="123">
        <v>0.823054126553224</v>
      </c>
      <c r="E10" s="123">
        <v>0.819326432870988</v>
      </c>
      <c r="F10" s="123">
        <v>0.798578950791202</v>
      </c>
      <c r="G10" s="123">
        <v>0.562479629276907</v>
      </c>
      <c r="H10" s="123">
        <v>0.0076593137254902</v>
      </c>
      <c r="I10" s="123">
        <v>0.0328433435663828</v>
      </c>
      <c r="J10" s="123">
        <v>0.44080215521779</v>
      </c>
      <c r="K10" s="123">
        <v>0.244586685829268</v>
      </c>
      <c r="L10" s="123">
        <v>0.12886399191385</v>
      </c>
      <c r="M10" s="123">
        <v>0.145244509747219</v>
      </c>
      <c r="N10" s="123">
        <v>0.0128281440781441</v>
      </c>
      <c r="O10" s="123">
        <v>0.948414593519083</v>
      </c>
      <c r="P10" s="123">
        <v>0.0363062820106164</v>
      </c>
      <c r="Q10" s="123">
        <v>0.0131438006438006</v>
      </c>
      <c r="R10" s="123">
        <v>0.572282056071723</v>
      </c>
      <c r="S10" s="123">
        <v>0.144307328927427</v>
      </c>
      <c r="T10" s="123">
        <v>0.0363147353520806</v>
      </c>
      <c r="U10" s="123">
        <v>0.0888228733317098</v>
      </c>
      <c r="V10" s="123">
        <v>0.071015069942766</v>
      </c>
      <c r="W10" s="123">
        <v>0.00763888888888889</v>
      </c>
      <c r="X10" s="123">
        <v>0</v>
      </c>
      <c r="Y10" s="123">
        <v>0.00416666666666667</v>
      </c>
      <c r="Z10" s="123">
        <v>0</v>
      </c>
      <c r="AA10" s="123">
        <v>0.198988564826413</v>
      </c>
      <c r="AB10" s="123">
        <v>0.0928174374430179</v>
      </c>
      <c r="AC10" s="123">
        <v>0.858251458461082</v>
      </c>
      <c r="AD10" s="123">
        <v>0.0291119886949995</v>
      </c>
      <c r="AE10" s="123">
        <v>0.096248363361689</v>
      </c>
      <c r="AF10" s="123">
        <v>0.0475542696921051</v>
      </c>
      <c r="AG10" s="123">
        <v>0.0481272905228014</v>
      </c>
      <c r="AH10" s="123">
        <v>0</v>
      </c>
      <c r="AI10" s="123">
        <v>0.104427612625497</v>
      </c>
      <c r="AJ10" s="123">
        <v>0.009375</v>
      </c>
      <c r="AK10" s="123">
        <v>0.0706535702859232</v>
      </c>
      <c r="AL10" s="123">
        <v>0</v>
      </c>
      <c r="AM10" s="123">
        <v>0.029139295731788</v>
      </c>
      <c r="AN10" s="123">
        <v>0</v>
      </c>
      <c r="AO10" s="123">
        <v>0.0360107083333333</v>
      </c>
      <c r="AP10" s="123">
        <v>0.0101215416666667</v>
      </c>
      <c r="AQ10" s="123">
        <v>0.036939125</v>
      </c>
      <c r="AR10" s="123">
        <v>0.295429666666667</v>
      </c>
      <c r="AS10" s="123">
        <v>0.189812791666667</v>
      </c>
      <c r="AT10" s="123">
        <v>0.00732104166666667</v>
      </c>
      <c r="AU10" s="123">
        <v>0.0260603333333333</v>
      </c>
      <c r="AV10" s="123">
        <v>0.0891316666666667</v>
      </c>
      <c r="AW10" s="123">
        <v>0.185537083333333</v>
      </c>
      <c r="AX10" s="123">
        <v>0.0985149583333333</v>
      </c>
      <c r="AY10" s="123">
        <v>0.0194395416666667</v>
      </c>
      <c r="AZ10" s="123">
        <v>0.0415439166666667</v>
      </c>
      <c r="BA10" s="123">
        <v>7646.33166666667</v>
      </c>
      <c r="BB10" s="123">
        <v>6916.21041666667</v>
      </c>
    </row>
    <row r="11" spans="1:54" ht="15">
      <c r="A11" s="123" t="s">
        <v>385</v>
      </c>
      <c r="B11" s="123" t="s">
        <v>442</v>
      </c>
      <c r="C11" s="123" t="s">
        <v>438</v>
      </c>
      <c r="D11" s="123">
        <v>0.77656154659315</v>
      </c>
      <c r="E11" s="123">
        <v>0.772528178916382</v>
      </c>
      <c r="F11" s="123">
        <v>0.771209200674688</v>
      </c>
      <c r="G11" s="123">
        <v>0.521448876524313</v>
      </c>
      <c r="H11" s="123">
        <v>0.0019281914893617</v>
      </c>
      <c r="I11" s="123">
        <v>0.0249549178974978</v>
      </c>
      <c r="J11" s="123">
        <v>0.349491533637402</v>
      </c>
      <c r="K11" s="123">
        <v>0.288977358699113</v>
      </c>
      <c r="L11" s="123">
        <v>0.170868185460872</v>
      </c>
      <c r="M11" s="123">
        <v>0.163779812815753</v>
      </c>
      <c r="N11" s="123">
        <v>0.0963215218149844</v>
      </c>
      <c r="O11" s="123">
        <v>0.852617301205725</v>
      </c>
      <c r="P11" s="123">
        <v>0.0422026339555902</v>
      </c>
      <c r="Q11" s="123">
        <v>0.015600813852456</v>
      </c>
      <c r="R11" s="123">
        <v>0.416772344955535</v>
      </c>
      <c r="S11" s="123">
        <v>0.148639591827424</v>
      </c>
      <c r="T11" s="123">
        <v>0.0388774682118912</v>
      </c>
      <c r="U11" s="123">
        <v>0.0923601741937626</v>
      </c>
      <c r="V11" s="123">
        <v>0.160260364493727</v>
      </c>
      <c r="W11" s="123">
        <v>0.0624020027162816</v>
      </c>
      <c r="X11" s="123">
        <v>0</v>
      </c>
      <c r="Y11" s="123">
        <v>0.0118310754522842</v>
      </c>
      <c r="Z11" s="123">
        <v>0.00293560606060606</v>
      </c>
      <c r="AA11" s="123">
        <v>0.131392207054049</v>
      </c>
      <c r="AB11" s="123">
        <v>0.0580341872869939</v>
      </c>
      <c r="AC11" s="123">
        <v>0.794005869525318</v>
      </c>
      <c r="AD11" s="123">
        <v>0.00877729854498823</v>
      </c>
      <c r="AE11" s="123">
        <v>0.0906438211596584</v>
      </c>
      <c r="AF11" s="123">
        <v>0.103158915013901</v>
      </c>
      <c r="AG11" s="123">
        <v>0.0636721822229918</v>
      </c>
      <c r="AH11" s="123">
        <v>0.00772763662084829</v>
      </c>
      <c r="AI11" s="123">
        <v>0.0705604006718671</v>
      </c>
      <c r="AJ11" s="123">
        <v>0.0129245600817881</v>
      </c>
      <c r="AK11" s="123">
        <v>0.0381603594153353</v>
      </c>
      <c r="AL11" s="123">
        <v>0</v>
      </c>
      <c r="AM11" s="123">
        <v>0.00486294826572604</v>
      </c>
      <c r="AN11" s="123">
        <v>0</v>
      </c>
      <c r="AO11" s="123">
        <v>0.0373647083333333</v>
      </c>
      <c r="AP11" s="123">
        <v>0.00519166666666667</v>
      </c>
      <c r="AQ11" s="123">
        <v>0.0490159166666667</v>
      </c>
      <c r="AR11" s="123">
        <v>0.179825125</v>
      </c>
      <c r="AS11" s="123">
        <v>0.240508875</v>
      </c>
      <c r="AT11" s="123">
        <v>0.00613604166666667</v>
      </c>
      <c r="AU11" s="123">
        <v>0.040266</v>
      </c>
      <c r="AV11" s="123">
        <v>0.0761644166666667</v>
      </c>
      <c r="AW11" s="123">
        <v>0.213063375</v>
      </c>
      <c r="AX11" s="123">
        <v>0.116760875</v>
      </c>
      <c r="AY11" s="123">
        <v>0.0239773333333333</v>
      </c>
      <c r="AZ11" s="123">
        <v>0.0511834583333333</v>
      </c>
      <c r="BA11" s="123">
        <v>10529.4289583333</v>
      </c>
      <c r="BB11" s="123">
        <v>7985.84458333333</v>
      </c>
    </row>
    <row r="12" spans="1:54" ht="15">
      <c r="A12" s="123" t="s">
        <v>386</v>
      </c>
      <c r="B12" s="123" t="s">
        <v>442</v>
      </c>
      <c r="C12" s="123" t="s">
        <v>438</v>
      </c>
      <c r="D12" s="123">
        <v>0.823004206264569</v>
      </c>
      <c r="E12" s="123">
        <v>0.827729707668275</v>
      </c>
      <c r="F12" s="123">
        <v>0.828424132801814</v>
      </c>
      <c r="G12" s="123">
        <v>0.473804036522889</v>
      </c>
      <c r="H12" s="123">
        <v>0.00228181226130645</v>
      </c>
      <c r="I12" s="123">
        <v>0.0280909973509794</v>
      </c>
      <c r="J12" s="123">
        <v>0.410332036957269</v>
      </c>
      <c r="K12" s="123">
        <v>0.272157232828982</v>
      </c>
      <c r="L12" s="123">
        <v>0.144974692994534</v>
      </c>
      <c r="M12" s="123">
        <v>0.142163227606929</v>
      </c>
      <c r="N12" s="123">
        <v>0.126809861336619</v>
      </c>
      <c r="O12" s="123">
        <v>0.813833775427515</v>
      </c>
      <c r="P12" s="123">
        <v>0.0467072687476182</v>
      </c>
      <c r="Q12" s="123">
        <v>0.0104855265017239</v>
      </c>
      <c r="R12" s="123">
        <v>0.421488973688382</v>
      </c>
      <c r="S12" s="123">
        <v>0.153502297221668</v>
      </c>
      <c r="T12" s="123">
        <v>0.0611229396370989</v>
      </c>
      <c r="U12" s="123">
        <v>0.126624742695396</v>
      </c>
      <c r="V12" s="123">
        <v>0.126536566158862</v>
      </c>
      <c r="W12" s="123">
        <v>0.0331187324744881</v>
      </c>
      <c r="X12" s="123">
        <v>0</v>
      </c>
      <c r="Y12" s="123">
        <v>0.0120157913442248</v>
      </c>
      <c r="Z12" s="123">
        <v>0.00124884366327475</v>
      </c>
      <c r="AA12" s="123">
        <v>0.253165513130452</v>
      </c>
      <c r="AB12" s="123">
        <v>0.062305982528936</v>
      </c>
      <c r="AC12" s="123">
        <v>0.814395582338392</v>
      </c>
      <c r="AD12" s="123">
        <v>0.0129189633998817</v>
      </c>
      <c r="AE12" s="123">
        <v>0.0906784240236228</v>
      </c>
      <c r="AF12" s="123">
        <v>0.075442145162216</v>
      </c>
      <c r="AG12" s="123">
        <v>0.036647829721005</v>
      </c>
      <c r="AH12" s="123">
        <v>0.00447557468857172</v>
      </c>
      <c r="AI12" s="123">
        <v>0.082753625639654</v>
      </c>
      <c r="AJ12" s="123">
        <v>0.0164389848103203</v>
      </c>
      <c r="AK12" s="123">
        <v>0.0667306127823474</v>
      </c>
      <c r="AL12" s="123">
        <v>0</v>
      </c>
      <c r="AM12" s="123">
        <v>0.0080913877265969</v>
      </c>
      <c r="AN12" s="123">
        <v>0</v>
      </c>
      <c r="AO12" s="123">
        <v>0.034586375</v>
      </c>
      <c r="AP12" s="123">
        <v>0.0159728333333333</v>
      </c>
      <c r="AQ12" s="123">
        <v>0.0534525</v>
      </c>
      <c r="AR12" s="123">
        <v>0.207215</v>
      </c>
      <c r="AS12" s="123">
        <v>0.200071</v>
      </c>
      <c r="AT12" s="123">
        <v>0.0104994166666667</v>
      </c>
      <c r="AU12" s="123">
        <v>0.03110075</v>
      </c>
      <c r="AV12" s="123">
        <v>0.101254625</v>
      </c>
      <c r="AW12" s="123">
        <v>0.225305875</v>
      </c>
      <c r="AX12" s="123">
        <v>0.0938360833333333</v>
      </c>
      <c r="AY12" s="123">
        <v>0.0285137083333333</v>
      </c>
      <c r="AZ12" s="123">
        <v>0.034743625</v>
      </c>
      <c r="BA12" s="123">
        <v>8619.99083333333</v>
      </c>
      <c r="BB12" s="123">
        <v>6605.5125</v>
      </c>
    </row>
    <row r="13" spans="1:54" ht="15">
      <c r="A13" s="123" t="s">
        <v>387</v>
      </c>
      <c r="B13" s="123" t="s">
        <v>442</v>
      </c>
      <c r="C13" s="123" t="s">
        <v>438</v>
      </c>
      <c r="D13" s="123">
        <v>0.757820980034777</v>
      </c>
      <c r="E13" s="123">
        <v>0.774664899200619</v>
      </c>
      <c r="F13" s="123">
        <v>0.784551082930399</v>
      </c>
      <c r="G13" s="123">
        <v>0.611715928365648</v>
      </c>
      <c r="H13" s="123">
        <v>0.0101400712813756</v>
      </c>
      <c r="I13" s="123">
        <v>0.0491083539996583</v>
      </c>
      <c r="J13" s="123">
        <v>0.479260650637316</v>
      </c>
      <c r="K13" s="123">
        <v>0.235538444034675</v>
      </c>
      <c r="L13" s="123">
        <v>0.118927823429051</v>
      </c>
      <c r="M13" s="123">
        <v>0.107024656617924</v>
      </c>
      <c r="N13" s="123">
        <v>0.603196492491724</v>
      </c>
      <c r="O13" s="123">
        <v>0.302002606273732</v>
      </c>
      <c r="P13" s="123">
        <v>0.0553427708489946</v>
      </c>
      <c r="Q13" s="123">
        <v>0.0450845332945613</v>
      </c>
      <c r="R13" s="123">
        <v>0.370572660179515</v>
      </c>
      <c r="S13" s="123">
        <v>0.158684598406285</v>
      </c>
      <c r="T13" s="123">
        <v>0.0385827457364975</v>
      </c>
      <c r="U13" s="123">
        <v>0.120227612673703</v>
      </c>
      <c r="V13" s="123">
        <v>0.159388525231793</v>
      </c>
      <c r="W13" s="123">
        <v>0.0676085352518557</v>
      </c>
      <c r="X13" s="123">
        <v>0.00252175252175252</v>
      </c>
      <c r="Y13" s="123">
        <v>0.011743917671337</v>
      </c>
      <c r="Z13" s="123">
        <v>0</v>
      </c>
      <c r="AA13" s="123">
        <v>0.46244755198954</v>
      </c>
      <c r="AB13" s="123">
        <v>0.0996437272971284</v>
      </c>
      <c r="AC13" s="123">
        <v>0.720956166518929</v>
      </c>
      <c r="AD13" s="123">
        <v>0.0665263137002267</v>
      </c>
      <c r="AE13" s="123">
        <v>0.136481275832608</v>
      </c>
      <c r="AF13" s="123">
        <v>0.0487164622289096</v>
      </c>
      <c r="AG13" s="123">
        <v>0.0289304945353332</v>
      </c>
      <c r="AH13" s="123">
        <v>0.0127485314985315</v>
      </c>
      <c r="AI13" s="123">
        <v>0.172234365838416</v>
      </c>
      <c r="AJ13" s="123">
        <v>0.03784788958702</v>
      </c>
      <c r="AK13" s="123">
        <v>0.0797989039363513</v>
      </c>
      <c r="AL13" s="123">
        <v>0</v>
      </c>
      <c r="AM13" s="123">
        <v>0.00605590958851828</v>
      </c>
      <c r="AN13" s="123">
        <v>0</v>
      </c>
      <c r="AO13" s="123">
        <v>0.0423035416666667</v>
      </c>
      <c r="AP13" s="123">
        <v>0.00110258333333333</v>
      </c>
      <c r="AQ13" s="123">
        <v>0.049771875</v>
      </c>
      <c r="AR13" s="123">
        <v>0.0894455416666667</v>
      </c>
      <c r="AS13" s="123">
        <v>0.198072916666667</v>
      </c>
      <c r="AT13" s="123">
        <v>0.0146822916666667</v>
      </c>
      <c r="AU13" s="123">
        <v>0.0617452083333333</v>
      </c>
      <c r="AV13" s="123">
        <v>0.174234333333333</v>
      </c>
      <c r="AW13" s="123">
        <v>0.239511166666667</v>
      </c>
      <c r="AX13" s="123">
        <v>0.0896297083333333</v>
      </c>
      <c r="AY13" s="123">
        <v>0.0324917083333333</v>
      </c>
      <c r="AZ13" s="123">
        <v>0.0489515</v>
      </c>
      <c r="BA13" s="123">
        <v>7389.38958333333</v>
      </c>
      <c r="BB13" s="123">
        <v>6644.10520833333</v>
      </c>
    </row>
    <row r="14" spans="1:54" ht="15">
      <c r="A14" s="123" t="s">
        <v>376</v>
      </c>
      <c r="B14" s="123" t="s">
        <v>442</v>
      </c>
      <c r="C14" s="123" t="s">
        <v>439</v>
      </c>
      <c r="D14" s="123">
        <v>0.613636363636364</v>
      </c>
      <c r="E14" s="123">
        <v>0.8526965985309</v>
      </c>
      <c r="F14" s="123">
        <v>0.813315544950297</v>
      </c>
      <c r="G14" s="123">
        <v>0.409090909090909</v>
      </c>
      <c r="H14" s="123">
        <v>0.0681818181818182</v>
      </c>
      <c r="I14" s="123">
        <v>0.113636363636364</v>
      </c>
      <c r="J14" s="123">
        <v>0.454545454545455</v>
      </c>
      <c r="K14" s="123">
        <v>0.181818181818182</v>
      </c>
      <c r="L14" s="123">
        <v>0.113636363636364</v>
      </c>
      <c r="M14" s="123">
        <v>0.0681818181818182</v>
      </c>
      <c r="N14" s="123">
        <v>0.25</v>
      </c>
      <c r="O14" s="123">
        <v>0.568181818181818</v>
      </c>
      <c r="P14" s="123">
        <v>0.136363636363636</v>
      </c>
      <c r="Q14" s="123">
        <v>0.204545454545455</v>
      </c>
      <c r="R14" s="123">
        <v>0.50</v>
      </c>
      <c r="S14" s="123">
        <v>0.113636363636364</v>
      </c>
      <c r="T14" s="123">
        <v>0.0681818181818182</v>
      </c>
      <c r="U14" s="123">
        <v>0</v>
      </c>
      <c r="V14" s="123">
        <v>0.0909090909090909</v>
      </c>
      <c r="W14" s="123">
        <v>0.0454545454545455</v>
      </c>
      <c r="X14" s="123">
        <v>0</v>
      </c>
      <c r="Y14" s="123">
        <v>0.0454545454545455</v>
      </c>
      <c r="Z14" s="123">
        <v>0</v>
      </c>
      <c r="AA14" s="123">
        <v>0.659090909090909</v>
      </c>
      <c r="AB14" s="123">
        <v>0.0454545454545455</v>
      </c>
      <c r="AC14" s="123">
        <v>0.590909090909091</v>
      </c>
      <c r="AD14" s="123">
        <v>0.0227272727272727</v>
      </c>
      <c r="AE14" s="123">
        <v>0.363636363636364</v>
      </c>
      <c r="AF14" s="123">
        <v>0.0454545454545455</v>
      </c>
      <c r="AG14" s="123">
        <v>0.0454545454545455</v>
      </c>
      <c r="AH14" s="123">
        <v>0</v>
      </c>
      <c r="AI14" s="123">
        <v>0.0454545454545455</v>
      </c>
      <c r="AJ14" s="123">
        <v>0.0454545454545455</v>
      </c>
      <c r="AK14" s="123">
        <v>0.0909090909090909</v>
      </c>
      <c r="AL14" s="123">
        <v>0</v>
      </c>
      <c r="AM14" s="123">
        <v>0.0454545454545455</v>
      </c>
      <c r="AN14" s="123">
        <v>0</v>
      </c>
      <c r="AO14" s="123">
        <v>0.044715</v>
      </c>
      <c r="AP14" s="123">
        <v>0.009161</v>
      </c>
      <c r="AQ14" s="123">
        <v>0.063885</v>
      </c>
      <c r="AR14" s="123">
        <v>0.141635</v>
      </c>
      <c r="AS14" s="123">
        <v>0.209898</v>
      </c>
      <c r="AT14" s="123">
        <v>0.008684</v>
      </c>
      <c r="AU14" s="123">
        <v>0.032984</v>
      </c>
      <c r="AV14" s="123">
        <v>0.096023</v>
      </c>
      <c r="AW14" s="123">
        <v>0.22719</v>
      </c>
      <c r="AX14" s="123">
        <v>0.124425</v>
      </c>
      <c r="AY14" s="123">
        <v>0.039462</v>
      </c>
      <c r="AZ14" s="123">
        <v>0.046652</v>
      </c>
      <c r="BA14" s="123">
        <v>2791.72</v>
      </c>
      <c r="BB14" s="123">
        <v>5034.75</v>
      </c>
    </row>
    <row r="15" spans="1:54" ht="15">
      <c r="A15" s="123" t="s">
        <v>377</v>
      </c>
      <c r="B15" s="123" t="s">
        <v>442</v>
      </c>
      <c r="C15" s="123" t="s">
        <v>439</v>
      </c>
      <c r="D15" s="123">
        <v>0.704545454545455</v>
      </c>
      <c r="E15" s="123">
        <v>0.74636467009428</v>
      </c>
      <c r="F15" s="123">
        <v>0.746264050035502</v>
      </c>
      <c r="G15" s="123">
        <v>0.386363636363636</v>
      </c>
      <c r="H15" s="123">
        <v>0</v>
      </c>
      <c r="I15" s="123">
        <v>0.0454545454545455</v>
      </c>
      <c r="J15" s="123">
        <v>0.431818181818182</v>
      </c>
      <c r="K15" s="123">
        <v>0.181818181818182</v>
      </c>
      <c r="L15" s="123">
        <v>0.159090909090909</v>
      </c>
      <c r="M15" s="123">
        <v>0.181818181818182</v>
      </c>
      <c r="N15" s="123">
        <v>0.159090909090909</v>
      </c>
      <c r="O15" s="123">
        <v>0.704545454545455</v>
      </c>
      <c r="P15" s="123">
        <v>0.0681818181818182</v>
      </c>
      <c r="Q15" s="123">
        <v>0.113636363636364</v>
      </c>
      <c r="R15" s="123">
        <v>0.522727272727273</v>
      </c>
      <c r="S15" s="123">
        <v>0.204545454545455</v>
      </c>
      <c r="T15" s="123">
        <v>0.0454545454545455</v>
      </c>
      <c r="U15" s="123">
        <v>0.0227272727272727</v>
      </c>
      <c r="V15" s="123">
        <v>0.0681818181818182</v>
      </c>
      <c r="W15" s="123">
        <v>0.0227272727272727</v>
      </c>
      <c r="X15" s="123">
        <v>0</v>
      </c>
      <c r="Y15" s="123">
        <v>0.0454545454545455</v>
      </c>
      <c r="Z15" s="123">
        <v>0.0227272727272727</v>
      </c>
      <c r="AA15" s="123">
        <v>0.431818181818182</v>
      </c>
      <c r="AB15" s="123">
        <v>0.227272727272727</v>
      </c>
      <c r="AC15" s="123">
        <v>0.681818181818182</v>
      </c>
      <c r="AD15" s="123">
        <v>0.0227272727272727</v>
      </c>
      <c r="AE15" s="123">
        <v>0.159090909090909</v>
      </c>
      <c r="AF15" s="123">
        <v>0.0681818181818182</v>
      </c>
      <c r="AG15" s="123">
        <v>0.0909090909090909</v>
      </c>
      <c r="AH15" s="123">
        <v>0.0227272727272727</v>
      </c>
      <c r="AI15" s="123">
        <v>0.227272727272727</v>
      </c>
      <c r="AJ15" s="123">
        <v>0.0681818181818182</v>
      </c>
      <c r="AK15" s="123">
        <v>0.0454545454545455</v>
      </c>
      <c r="AL15" s="123">
        <v>0</v>
      </c>
      <c r="AM15" s="123">
        <v>0</v>
      </c>
      <c r="AN15" s="123">
        <v>0</v>
      </c>
      <c r="AO15" s="123">
        <v>0.039908</v>
      </c>
      <c r="AP15" s="123">
        <v>0.00497</v>
      </c>
      <c r="AQ15" s="123">
        <v>0.041758</v>
      </c>
      <c r="AR15" s="123">
        <v>0.317396</v>
      </c>
      <c r="AS15" s="123">
        <v>0.172447</v>
      </c>
      <c r="AT15" s="123">
        <v>0.008703</v>
      </c>
      <c r="AU15" s="123">
        <v>0.030791</v>
      </c>
      <c r="AV15" s="123">
        <v>0.075825</v>
      </c>
      <c r="AW15" s="123">
        <v>0.202769</v>
      </c>
      <c r="AX15" s="123">
        <v>0.089394</v>
      </c>
      <c r="AY15" s="123">
        <v>0.027009</v>
      </c>
      <c r="AZ15" s="123">
        <v>0.028938</v>
      </c>
      <c r="BA15" s="123">
        <v>9830.925</v>
      </c>
      <c r="BB15" s="123">
        <v>9089.905</v>
      </c>
    </row>
    <row r="16" spans="1:54" ht="15">
      <c r="A16" s="123" t="s">
        <v>378</v>
      </c>
      <c r="B16" s="123" t="s">
        <v>442</v>
      </c>
      <c r="C16" s="123" t="s">
        <v>439</v>
      </c>
      <c r="D16" s="123">
        <v>0.740740740740741</v>
      </c>
      <c r="E16" s="123">
        <v>0.825512269292038</v>
      </c>
      <c r="F16" s="123">
        <v>0.810877826989974</v>
      </c>
      <c r="G16" s="123">
        <v>0.444444444444444</v>
      </c>
      <c r="H16" s="123">
        <v>0</v>
      </c>
      <c r="I16" s="123">
        <v>0</v>
      </c>
      <c r="J16" s="123">
        <v>0.333333333333333</v>
      </c>
      <c r="K16" s="123">
        <v>0.333333333333333</v>
      </c>
      <c r="L16" s="123">
        <v>0.148148148148148</v>
      </c>
      <c r="M16" s="123">
        <v>0.185185185185185</v>
      </c>
      <c r="N16" s="123">
        <v>0.0740740740740741</v>
      </c>
      <c r="O16" s="123">
        <v>0.851851851851852</v>
      </c>
      <c r="P16" s="123">
        <v>0.037037037037037</v>
      </c>
      <c r="Q16" s="123">
        <v>0</v>
      </c>
      <c r="R16" s="123">
        <v>0.592592592592593</v>
      </c>
      <c r="S16" s="123">
        <v>0.148148148148148</v>
      </c>
      <c r="T16" s="123">
        <v>0</v>
      </c>
      <c r="U16" s="123">
        <v>0.037037037037037</v>
      </c>
      <c r="V16" s="123">
        <v>0.0740740740740741</v>
      </c>
      <c r="W16" s="123">
        <v>0.111111111111111</v>
      </c>
      <c r="X16" s="123">
        <v>0</v>
      </c>
      <c r="Y16" s="123">
        <v>0</v>
      </c>
      <c r="Z16" s="123">
        <v>0</v>
      </c>
      <c r="AA16" s="123">
        <v>0.407407407407407</v>
      </c>
      <c r="AB16" s="123">
        <v>0</v>
      </c>
      <c r="AC16" s="123">
        <v>0.740740740740741</v>
      </c>
      <c r="AD16" s="123">
        <v>0</v>
      </c>
      <c r="AE16" s="123">
        <v>0.111111111111111</v>
      </c>
      <c r="AF16" s="123">
        <v>0.185185185185185</v>
      </c>
      <c r="AG16" s="123">
        <v>0.148148148148148</v>
      </c>
      <c r="AH16" s="123">
        <v>0</v>
      </c>
      <c r="AI16" s="123">
        <v>0.0740740740740741</v>
      </c>
      <c r="AJ16" s="123">
        <v>0</v>
      </c>
      <c r="AK16" s="123">
        <v>0.148148148148148</v>
      </c>
      <c r="AL16" s="123">
        <v>0</v>
      </c>
      <c r="AM16" s="123">
        <v>0</v>
      </c>
      <c r="AN16" s="123">
        <v>0</v>
      </c>
      <c r="AO16" s="123">
        <v>0.031497</v>
      </c>
      <c r="AP16" s="123">
        <v>0.007404</v>
      </c>
      <c r="AQ16" s="123">
        <v>0.048699</v>
      </c>
      <c r="AR16" s="123">
        <v>0.231642</v>
      </c>
      <c r="AS16" s="123">
        <v>0.201296</v>
      </c>
      <c r="AT16" s="123">
        <v>0.009914</v>
      </c>
      <c r="AU16" s="123">
        <v>0.041662</v>
      </c>
      <c r="AV16" s="123">
        <v>0.083405</v>
      </c>
      <c r="AW16" s="123">
        <v>0.219388</v>
      </c>
      <c r="AX16" s="123">
        <v>0.093795</v>
      </c>
      <c r="AY16" s="123">
        <v>0.0311</v>
      </c>
      <c r="AZ16" s="123">
        <v>0.031695</v>
      </c>
      <c r="BA16" s="123">
        <v>11384.15</v>
      </c>
      <c r="BB16" s="123">
        <v>9100</v>
      </c>
    </row>
    <row r="17" spans="1:54" ht="15">
      <c r="A17" s="123" t="s">
        <v>379</v>
      </c>
      <c r="B17" s="123" t="s">
        <v>442</v>
      </c>
      <c r="C17" s="123" t="s">
        <v>439</v>
      </c>
      <c r="D17" s="123">
        <v>0.70</v>
      </c>
      <c r="E17" s="123">
        <v>0.791177857138279</v>
      </c>
      <c r="F17" s="123">
        <v>0.79223060381821</v>
      </c>
      <c r="G17" s="123">
        <v>0.55</v>
      </c>
      <c r="H17" s="123">
        <v>0</v>
      </c>
      <c r="I17" s="123">
        <v>0</v>
      </c>
      <c r="J17" s="123">
        <v>0.30</v>
      </c>
      <c r="K17" s="123">
        <v>0.45</v>
      </c>
      <c r="L17" s="123">
        <v>0.10</v>
      </c>
      <c r="M17" s="123">
        <v>0.15</v>
      </c>
      <c r="N17" s="123">
        <v>0.05</v>
      </c>
      <c r="O17" s="123">
        <v>0.80</v>
      </c>
      <c r="P17" s="123">
        <v>0.15</v>
      </c>
      <c r="Q17" s="123">
        <v>0</v>
      </c>
      <c r="R17" s="123">
        <v>0.45</v>
      </c>
      <c r="S17" s="123">
        <v>0.15</v>
      </c>
      <c r="T17" s="123">
        <v>0.10</v>
      </c>
      <c r="U17" s="123">
        <v>0.15</v>
      </c>
      <c r="V17" s="123">
        <v>0.15</v>
      </c>
      <c r="W17" s="123">
        <v>0</v>
      </c>
      <c r="X17" s="123">
        <v>0</v>
      </c>
      <c r="Y17" s="123">
        <v>0</v>
      </c>
      <c r="Z17" s="123">
        <v>0</v>
      </c>
      <c r="AA17" s="123">
        <v>0.15</v>
      </c>
      <c r="AB17" s="123">
        <v>0.15</v>
      </c>
      <c r="AC17" s="123">
        <v>0.80</v>
      </c>
      <c r="AD17" s="123">
        <v>0</v>
      </c>
      <c r="AE17" s="123">
        <v>0.10</v>
      </c>
      <c r="AF17" s="123">
        <v>0.05</v>
      </c>
      <c r="AG17" s="123">
        <v>0</v>
      </c>
      <c r="AH17" s="123">
        <v>0</v>
      </c>
      <c r="AI17" s="123">
        <v>0.05</v>
      </c>
      <c r="AJ17" s="123">
        <v>0</v>
      </c>
      <c r="AK17" s="123">
        <v>0.05</v>
      </c>
      <c r="AL17" s="123">
        <v>0</v>
      </c>
      <c r="AM17" s="123">
        <v>0</v>
      </c>
      <c r="AN17" s="123">
        <v>0</v>
      </c>
      <c r="AO17" s="123">
        <v>0.03204</v>
      </c>
      <c r="AP17" s="123">
        <v>0.013257</v>
      </c>
      <c r="AQ17" s="123">
        <v>0.047177</v>
      </c>
      <c r="AR17" s="123">
        <v>0.249489</v>
      </c>
      <c r="AS17" s="123">
        <v>0.165531</v>
      </c>
      <c r="AT17" s="123">
        <v>0.008653</v>
      </c>
      <c r="AU17" s="123">
        <v>0.031509</v>
      </c>
      <c r="AV17" s="123">
        <v>0.066535</v>
      </c>
      <c r="AW17" s="123">
        <v>0.240957</v>
      </c>
      <c r="AX17" s="123">
        <v>0.103933</v>
      </c>
      <c r="AY17" s="123">
        <v>0.027221</v>
      </c>
      <c r="AZ17" s="123">
        <v>0.045736</v>
      </c>
      <c r="BA17" s="123">
        <v>9990.395</v>
      </c>
      <c r="BB17" s="123">
        <v>7524.515</v>
      </c>
    </row>
    <row r="18" spans="1:54" ht="15">
      <c r="A18" s="123" t="s">
        <v>380</v>
      </c>
      <c r="B18" s="123" t="s">
        <v>442</v>
      </c>
      <c r="C18" s="123" t="s">
        <v>439</v>
      </c>
      <c r="D18" s="123">
        <v>0.845070422535211</v>
      </c>
      <c r="E18" s="123">
        <v>0.810533820194392</v>
      </c>
      <c r="F18" s="123">
        <v>0.820517506136433</v>
      </c>
      <c r="G18" s="123">
        <v>0.549295774647887</v>
      </c>
      <c r="H18" s="123">
        <v>0</v>
      </c>
      <c r="I18" s="123">
        <v>0.0140845070422535</v>
      </c>
      <c r="J18" s="123">
        <v>0.323943661971831</v>
      </c>
      <c r="K18" s="123">
        <v>0.253521126760563</v>
      </c>
      <c r="L18" s="123">
        <v>0.183098591549296</v>
      </c>
      <c r="M18" s="123">
        <v>0.225352112676056</v>
      </c>
      <c r="N18" s="123">
        <v>0.0985915492957746</v>
      </c>
      <c r="O18" s="123">
        <v>0.859154929577465</v>
      </c>
      <c r="P18" s="123">
        <v>0.028169014084507</v>
      </c>
      <c r="Q18" s="123">
        <v>0.028169014084507</v>
      </c>
      <c r="R18" s="123">
        <v>0.323943661971831</v>
      </c>
      <c r="S18" s="123">
        <v>0.0845070422535211</v>
      </c>
      <c r="T18" s="123">
        <v>0.028169014084507</v>
      </c>
      <c r="U18" s="123">
        <v>0.140845070422535</v>
      </c>
      <c r="V18" s="123">
        <v>0.23943661971831</v>
      </c>
      <c r="W18" s="123">
        <v>0.126760563380282</v>
      </c>
      <c r="X18" s="123">
        <v>0</v>
      </c>
      <c r="Y18" s="123">
        <v>0.0140845070422535</v>
      </c>
      <c r="Z18" s="123">
        <v>0</v>
      </c>
      <c r="AA18" s="123">
        <v>0.126760563380282</v>
      </c>
      <c r="AB18" s="123">
        <v>0.0563380281690141</v>
      </c>
      <c r="AC18" s="123">
        <v>0.845070422535211</v>
      </c>
      <c r="AD18" s="123">
        <v>0.0140845070422535</v>
      </c>
      <c r="AE18" s="123">
        <v>0.0985915492957746</v>
      </c>
      <c r="AF18" s="123">
        <v>0.126760563380282</v>
      </c>
      <c r="AG18" s="123">
        <v>0.028169014084507</v>
      </c>
      <c r="AH18" s="123">
        <v>0.028169014084507</v>
      </c>
      <c r="AI18" s="123">
        <v>0.112676056338028</v>
      </c>
      <c r="AJ18" s="123">
        <v>0</v>
      </c>
      <c r="AK18" s="123">
        <v>0</v>
      </c>
      <c r="AL18" s="123">
        <v>0</v>
      </c>
      <c r="AM18" s="123">
        <v>0</v>
      </c>
      <c r="AN18" s="123">
        <v>0</v>
      </c>
      <c r="AO18" s="123">
        <v>0.02807</v>
      </c>
      <c r="AP18" s="123">
        <v>0.005269</v>
      </c>
      <c r="AQ18" s="123">
        <v>0.057338</v>
      </c>
      <c r="AR18" s="123">
        <v>0.086659</v>
      </c>
      <c r="AS18" s="123">
        <v>0.268178</v>
      </c>
      <c r="AT18" s="123">
        <v>0.008907</v>
      </c>
      <c r="AU18" s="123">
        <v>0.063545</v>
      </c>
      <c r="AV18" s="123">
        <v>0.125932</v>
      </c>
      <c r="AW18" s="123">
        <v>0.193982</v>
      </c>
      <c r="AX18" s="123">
        <v>0.122693</v>
      </c>
      <c r="AY18" s="123">
        <v>0.028321</v>
      </c>
      <c r="AZ18" s="123">
        <v>0.039175</v>
      </c>
      <c r="BA18" s="123">
        <v>12686.40</v>
      </c>
      <c r="BB18" s="123">
        <v>10849.10</v>
      </c>
    </row>
    <row r="19" spans="1:54" ht="15">
      <c r="A19" s="123" t="s">
        <v>381</v>
      </c>
      <c r="B19" s="123" t="s">
        <v>442</v>
      </c>
      <c r="C19" s="123" t="s">
        <v>439</v>
      </c>
      <c r="D19" s="123">
        <v>0.647058823529412</v>
      </c>
      <c r="E19" s="123">
        <v>0.689897666296257</v>
      </c>
      <c r="F19" s="123">
        <v>0.681967452214418</v>
      </c>
      <c r="G19" s="123">
        <v>0.573529411764706</v>
      </c>
      <c r="H19" s="123">
        <v>0</v>
      </c>
      <c r="I19" s="123">
        <v>0.0588235294117647</v>
      </c>
      <c r="J19" s="123">
        <v>0.382352941176471</v>
      </c>
      <c r="K19" s="123">
        <v>0.279411764705882</v>
      </c>
      <c r="L19" s="123">
        <v>0.132352941176471</v>
      </c>
      <c r="M19" s="123">
        <v>0.147058823529412</v>
      </c>
      <c r="N19" s="123">
        <v>0.0735294117647059</v>
      </c>
      <c r="O19" s="123">
        <v>0.867647058823529</v>
      </c>
      <c r="P19" s="123">
        <v>0.0294117647058824</v>
      </c>
      <c r="Q19" s="123">
        <v>0.0294117647058824</v>
      </c>
      <c r="R19" s="123">
        <v>0.514705882352941</v>
      </c>
      <c r="S19" s="123">
        <v>0.132352941176471</v>
      </c>
      <c r="T19" s="123">
        <v>0.0735294117647059</v>
      </c>
      <c r="U19" s="123">
        <v>0.0735294117647059</v>
      </c>
      <c r="V19" s="123">
        <v>0.147058823529412</v>
      </c>
      <c r="W19" s="123">
        <v>0</v>
      </c>
      <c r="X19" s="123">
        <v>0</v>
      </c>
      <c r="Y19" s="123">
        <v>0</v>
      </c>
      <c r="Z19" s="123">
        <v>0.0147058823529412</v>
      </c>
      <c r="AA19" s="123">
        <v>0.50</v>
      </c>
      <c r="AB19" s="123">
        <v>0.0735294117647059</v>
      </c>
      <c r="AC19" s="123">
        <v>0.955882352941177</v>
      </c>
      <c r="AD19" s="123">
        <v>0</v>
      </c>
      <c r="AE19" s="123">
        <v>0.161764705882353</v>
      </c>
      <c r="AF19" s="123">
        <v>0.0882352941176471</v>
      </c>
      <c r="AG19" s="123">
        <v>0.147058823529412</v>
      </c>
      <c r="AH19" s="123">
        <v>0</v>
      </c>
      <c r="AI19" s="123">
        <v>0.117647058823529</v>
      </c>
      <c r="AJ19" s="123">
        <v>0.0147058823529412</v>
      </c>
      <c r="AK19" s="123">
        <v>0.161764705882353</v>
      </c>
      <c r="AL19" s="123">
        <v>0</v>
      </c>
      <c r="AM19" s="123">
        <v>0</v>
      </c>
      <c r="AN19" s="123">
        <v>0</v>
      </c>
      <c r="AO19" s="123">
        <v>0.036064</v>
      </c>
      <c r="AP19" s="123">
        <v>0.014015</v>
      </c>
      <c r="AQ19" s="123">
        <v>0.042461</v>
      </c>
      <c r="AR19" s="123">
        <v>0.17315</v>
      </c>
      <c r="AS19" s="123">
        <v>0.185715</v>
      </c>
      <c r="AT19" s="123">
        <v>0.008515</v>
      </c>
      <c r="AU19" s="123">
        <v>0.035768</v>
      </c>
      <c r="AV19" s="123">
        <v>0.075422</v>
      </c>
      <c r="AW19" s="123">
        <v>0.28916</v>
      </c>
      <c r="AX19" s="123">
        <v>0.103039</v>
      </c>
      <c r="AY19" s="123">
        <v>0.02778</v>
      </c>
      <c r="AZ19" s="123">
        <v>0.044974</v>
      </c>
      <c r="BA19" s="123">
        <v>9420.27</v>
      </c>
      <c r="BB19" s="123">
        <v>3240.635</v>
      </c>
    </row>
    <row r="20" spans="1:54" ht="15">
      <c r="A20" s="123" t="s">
        <v>382</v>
      </c>
      <c r="B20" s="123" t="s">
        <v>442</v>
      </c>
      <c r="C20" s="123" t="s">
        <v>439</v>
      </c>
      <c r="D20" s="123">
        <v>0.80</v>
      </c>
      <c r="E20" s="123">
        <v>0.803532065783711</v>
      </c>
      <c r="F20" s="123">
        <v>0.774735820851215</v>
      </c>
      <c r="G20" s="123">
        <v>0.60</v>
      </c>
      <c r="H20" s="123">
        <v>0</v>
      </c>
      <c r="I20" s="123">
        <v>0.20</v>
      </c>
      <c r="J20" s="123">
        <v>0.40</v>
      </c>
      <c r="K20" s="123">
        <v>0.20</v>
      </c>
      <c r="L20" s="123">
        <v>0</v>
      </c>
      <c r="M20" s="123">
        <v>0.20</v>
      </c>
      <c r="N20" s="123">
        <v>0.20</v>
      </c>
      <c r="O20" s="123">
        <v>0.80</v>
      </c>
      <c r="P20" s="123">
        <v>0</v>
      </c>
      <c r="Q20" s="123">
        <v>0</v>
      </c>
      <c r="R20" s="123">
        <v>0.60</v>
      </c>
      <c r="S20" s="123">
        <v>0</v>
      </c>
      <c r="T20" s="123">
        <v>0</v>
      </c>
      <c r="U20" s="123">
        <v>0.40</v>
      </c>
      <c r="V20" s="123">
        <v>0</v>
      </c>
      <c r="W20" s="123">
        <v>0</v>
      </c>
      <c r="X20" s="123">
        <v>0</v>
      </c>
      <c r="Y20" s="123">
        <v>0</v>
      </c>
      <c r="Z20" s="123">
        <v>0</v>
      </c>
      <c r="AA20" s="123">
        <v>0.60</v>
      </c>
      <c r="AB20" s="123">
        <v>0</v>
      </c>
      <c r="AC20" s="123">
        <v>0.80</v>
      </c>
      <c r="AD20" s="123">
        <v>0</v>
      </c>
      <c r="AE20" s="123">
        <v>0.20</v>
      </c>
      <c r="AF20" s="123">
        <v>0.20</v>
      </c>
      <c r="AG20" s="123">
        <v>0.40</v>
      </c>
      <c r="AH20" s="123">
        <v>0</v>
      </c>
      <c r="AI20" s="123">
        <v>0</v>
      </c>
      <c r="AJ20" s="123">
        <v>0</v>
      </c>
      <c r="AK20" s="123">
        <v>0</v>
      </c>
      <c r="AL20" s="123">
        <v>0</v>
      </c>
      <c r="AM20" s="123">
        <v>0</v>
      </c>
      <c r="AN20" s="123">
        <v>0</v>
      </c>
      <c r="AO20" s="123">
        <v>0.035941</v>
      </c>
      <c r="AP20" s="123">
        <v>0.014717</v>
      </c>
      <c r="AQ20" s="123">
        <v>0.05365</v>
      </c>
      <c r="AR20" s="123">
        <v>0.155769</v>
      </c>
      <c r="AS20" s="123">
        <v>0.204287</v>
      </c>
      <c r="AT20" s="123">
        <v>0.011163</v>
      </c>
      <c r="AU20" s="123">
        <v>0.035917</v>
      </c>
      <c r="AV20" s="123">
        <v>0.054839</v>
      </c>
      <c r="AW20" s="123">
        <v>0.258551</v>
      </c>
      <c r="AX20" s="123">
        <v>0.109878</v>
      </c>
      <c r="AY20" s="123">
        <v>0.029534</v>
      </c>
      <c r="AZ20" s="123">
        <v>0.071696</v>
      </c>
      <c r="BA20" s="123">
        <v>9507.83</v>
      </c>
      <c r="BB20" s="123">
        <v>10351.38</v>
      </c>
    </row>
    <row r="21" spans="1:54" ht="15">
      <c r="A21" s="123" t="s">
        <v>383</v>
      </c>
      <c r="B21" s="123" t="s">
        <v>442</v>
      </c>
      <c r="C21" s="123" t="s">
        <v>439</v>
      </c>
      <c r="D21" s="123">
        <v>0.678571428571429</v>
      </c>
      <c r="E21" s="123">
        <v>0.730902681815316</v>
      </c>
      <c r="F21" s="123">
        <v>0.700649120747736</v>
      </c>
      <c r="G21" s="123">
        <v>0.428571428571429</v>
      </c>
      <c r="H21" s="123">
        <v>0</v>
      </c>
      <c r="I21" s="123">
        <v>0</v>
      </c>
      <c r="J21" s="123">
        <v>0.50</v>
      </c>
      <c r="K21" s="123">
        <v>0.142857142857143</v>
      </c>
      <c r="L21" s="123">
        <v>0.178571428571429</v>
      </c>
      <c r="M21" s="123">
        <v>0.178571428571429</v>
      </c>
      <c r="N21" s="123">
        <v>0.0714285714285714</v>
      </c>
      <c r="O21" s="123">
        <v>0.785714285714286</v>
      </c>
      <c r="P21" s="123">
        <v>0.107142857142857</v>
      </c>
      <c r="Q21" s="123">
        <v>0</v>
      </c>
      <c r="R21" s="123">
        <v>0.535714285714286</v>
      </c>
      <c r="S21" s="123">
        <v>0.107142857142857</v>
      </c>
      <c r="T21" s="123">
        <v>0.0714285714285714</v>
      </c>
      <c r="U21" s="123">
        <v>0.107142857142857</v>
      </c>
      <c r="V21" s="123">
        <v>0.107142857142857</v>
      </c>
      <c r="W21" s="123">
        <v>0</v>
      </c>
      <c r="X21" s="123">
        <v>0</v>
      </c>
      <c r="Y21" s="123">
        <v>0.0357142857142857</v>
      </c>
      <c r="Z21" s="123">
        <v>0</v>
      </c>
      <c r="AA21" s="123">
        <v>0.464285714285714</v>
      </c>
      <c r="AB21" s="123">
        <v>0.0357142857142857</v>
      </c>
      <c r="AC21" s="123">
        <v>0.857142857142857</v>
      </c>
      <c r="AD21" s="123">
        <v>0.0357142857142857</v>
      </c>
      <c r="AE21" s="123">
        <v>0.25</v>
      </c>
      <c r="AF21" s="123">
        <v>0.0357142857142857</v>
      </c>
      <c r="AG21" s="123">
        <v>0.0357142857142857</v>
      </c>
      <c r="AH21" s="123">
        <v>0.0357142857142857</v>
      </c>
      <c r="AI21" s="123">
        <v>0.25</v>
      </c>
      <c r="AJ21" s="123">
        <v>0</v>
      </c>
      <c r="AK21" s="123">
        <v>0.142857142857143</v>
      </c>
      <c r="AL21" s="123">
        <v>0</v>
      </c>
      <c r="AM21" s="123">
        <v>0.0357142857142857</v>
      </c>
      <c r="AN21" s="123">
        <v>0</v>
      </c>
      <c r="AO21" s="123">
        <v>0.033759</v>
      </c>
      <c r="AP21" s="123">
        <v>0.009071</v>
      </c>
      <c r="AQ21" s="123">
        <v>0.055834</v>
      </c>
      <c r="AR21" s="123">
        <v>0.150769</v>
      </c>
      <c r="AS21" s="123">
        <v>0.155081</v>
      </c>
      <c r="AT21" s="123">
        <v>0.010334</v>
      </c>
      <c r="AU21" s="123">
        <v>0.032411</v>
      </c>
      <c r="AV21" s="123">
        <v>0.074586</v>
      </c>
      <c r="AW21" s="123">
        <v>0.282403</v>
      </c>
      <c r="AX21" s="123">
        <v>0.124462</v>
      </c>
      <c r="AY21" s="123">
        <v>0.025802</v>
      </c>
      <c r="AZ21" s="123">
        <v>0.079248</v>
      </c>
      <c r="BA21" s="123">
        <v>10048.79</v>
      </c>
      <c r="BB21" s="123">
        <v>7254.975</v>
      </c>
    </row>
    <row r="22" spans="1:54" ht="15">
      <c r="A22" s="123" t="s">
        <v>384</v>
      </c>
      <c r="B22" s="123" t="s">
        <v>442</v>
      </c>
      <c r="C22" s="123" t="s">
        <v>439</v>
      </c>
      <c r="D22" s="123">
        <v>0.80</v>
      </c>
      <c r="E22" s="123">
        <v>0.631974766957734</v>
      </c>
      <c r="F22" s="123">
        <v>0.566825378819018</v>
      </c>
      <c r="G22" s="123">
        <v>0.60</v>
      </c>
      <c r="H22" s="123">
        <v>0</v>
      </c>
      <c r="I22" s="123">
        <v>0.20</v>
      </c>
      <c r="J22" s="123">
        <v>0.20</v>
      </c>
      <c r="K22" s="123">
        <v>0</v>
      </c>
      <c r="L22" s="123">
        <v>0.20</v>
      </c>
      <c r="M22" s="123">
        <v>0.40</v>
      </c>
      <c r="N22" s="123">
        <v>0</v>
      </c>
      <c r="O22" s="123">
        <v>1</v>
      </c>
      <c r="P22" s="123">
        <v>0</v>
      </c>
      <c r="Q22" s="123">
        <v>0</v>
      </c>
      <c r="R22" s="123">
        <v>0.20</v>
      </c>
      <c r="S22" s="123">
        <v>0.60</v>
      </c>
      <c r="T22" s="123">
        <v>0</v>
      </c>
      <c r="U22" s="123">
        <v>0</v>
      </c>
      <c r="V22" s="123">
        <v>0</v>
      </c>
      <c r="W22" s="123">
        <v>0</v>
      </c>
      <c r="X22" s="123">
        <v>0</v>
      </c>
      <c r="Y22" s="123">
        <v>0</v>
      </c>
      <c r="Z22" s="123">
        <v>0</v>
      </c>
      <c r="AA22" s="123">
        <v>0.60</v>
      </c>
      <c r="AB22" s="123">
        <v>0.20</v>
      </c>
      <c r="AC22" s="123">
        <v>0.80</v>
      </c>
      <c r="AD22" s="123">
        <v>0.20</v>
      </c>
      <c r="AE22" s="123">
        <v>0.80</v>
      </c>
      <c r="AF22" s="123">
        <v>0</v>
      </c>
      <c r="AG22" s="123">
        <v>0</v>
      </c>
      <c r="AH22" s="123">
        <v>0</v>
      </c>
      <c r="AI22" s="123">
        <v>0.20</v>
      </c>
      <c r="AJ22" s="123">
        <v>0</v>
      </c>
      <c r="AK22" s="123">
        <v>0</v>
      </c>
      <c r="AL22" s="123">
        <v>0</v>
      </c>
      <c r="AM22" s="123">
        <v>0</v>
      </c>
      <c r="AN22" s="123">
        <v>0</v>
      </c>
      <c r="AO22" s="123">
        <v>0.029963</v>
      </c>
      <c r="AP22" s="123">
        <v>0.010034</v>
      </c>
      <c r="AQ22" s="123">
        <v>0.040994</v>
      </c>
      <c r="AR22" s="123">
        <v>0.291903</v>
      </c>
      <c r="AS22" s="123">
        <v>0.192166</v>
      </c>
      <c r="AT22" s="123">
        <v>0.006577</v>
      </c>
      <c r="AU22" s="123">
        <v>0.026387</v>
      </c>
      <c r="AV22" s="123">
        <v>0.081215</v>
      </c>
      <c r="AW22" s="123">
        <v>0.186634</v>
      </c>
      <c r="AX22" s="123">
        <v>0.100603</v>
      </c>
      <c r="AY22" s="123">
        <v>0.021513</v>
      </c>
      <c r="AZ22" s="123">
        <v>0.041974</v>
      </c>
      <c r="BA22" s="123">
        <v>11217.04</v>
      </c>
      <c r="BB22" s="123">
        <v>9279.03</v>
      </c>
    </row>
    <row r="23" spans="1:54" ht="15">
      <c r="A23" s="123" t="s">
        <v>385</v>
      </c>
      <c r="B23" s="123" t="s">
        <v>442</v>
      </c>
      <c r="C23" s="123" t="s">
        <v>439</v>
      </c>
      <c r="D23" s="123">
        <v>0.80</v>
      </c>
      <c r="E23" s="123">
        <v>0.748151945292323</v>
      </c>
      <c r="F23" s="123">
        <v>0.762743585887594</v>
      </c>
      <c r="G23" s="123">
        <v>0.64</v>
      </c>
      <c r="H23" s="123">
        <v>0</v>
      </c>
      <c r="I23" s="123">
        <v>0.04</v>
      </c>
      <c r="J23" s="123">
        <v>0.36</v>
      </c>
      <c r="K23" s="123">
        <v>0.44</v>
      </c>
      <c r="L23" s="123">
        <v>0.04</v>
      </c>
      <c r="M23" s="123">
        <v>0.12</v>
      </c>
      <c r="N23" s="123">
        <v>0.16</v>
      </c>
      <c r="O23" s="123">
        <v>0.76</v>
      </c>
      <c r="P23" s="123">
        <v>0.04</v>
      </c>
      <c r="Q23" s="123">
        <v>0.04</v>
      </c>
      <c r="R23" s="123">
        <v>0.60</v>
      </c>
      <c r="S23" s="123">
        <v>0.08</v>
      </c>
      <c r="T23" s="123">
        <v>0.04</v>
      </c>
      <c r="U23" s="123">
        <v>0.04</v>
      </c>
      <c r="V23" s="123">
        <v>0.16</v>
      </c>
      <c r="W23" s="123">
        <v>0.04</v>
      </c>
      <c r="X23" s="123">
        <v>0</v>
      </c>
      <c r="Y23" s="123">
        <v>0.08</v>
      </c>
      <c r="Z23" s="123">
        <v>0</v>
      </c>
      <c r="AA23" s="123">
        <v>0.32</v>
      </c>
      <c r="AB23" s="123">
        <v>0.04</v>
      </c>
      <c r="AC23" s="123">
        <v>0.80</v>
      </c>
      <c r="AD23" s="123">
        <v>0.04</v>
      </c>
      <c r="AE23" s="123">
        <v>0.12</v>
      </c>
      <c r="AF23" s="123">
        <v>0</v>
      </c>
      <c r="AG23" s="123">
        <v>0.20</v>
      </c>
      <c r="AH23" s="123">
        <v>0.08</v>
      </c>
      <c r="AI23" s="123">
        <v>0.04</v>
      </c>
      <c r="AJ23" s="123">
        <v>0</v>
      </c>
      <c r="AK23" s="123">
        <v>0.04</v>
      </c>
      <c r="AL23" s="123">
        <v>0</v>
      </c>
      <c r="AM23" s="123">
        <v>0</v>
      </c>
      <c r="AN23" s="123">
        <v>0</v>
      </c>
      <c r="AO23" s="123">
        <v>0.030936</v>
      </c>
      <c r="AP23" s="123">
        <v>0.004937</v>
      </c>
      <c r="AQ23" s="123">
        <v>0.05478</v>
      </c>
      <c r="AR23" s="123">
        <v>0.164913</v>
      </c>
      <c r="AS23" s="123">
        <v>0.250916</v>
      </c>
      <c r="AT23" s="123">
        <v>0.005448</v>
      </c>
      <c r="AU23" s="123">
        <v>0.041139</v>
      </c>
      <c r="AV23" s="123">
        <v>0.076277</v>
      </c>
      <c r="AW23" s="123">
        <v>0.213908</v>
      </c>
      <c r="AX23" s="123">
        <v>0.118412</v>
      </c>
      <c r="AY23" s="123">
        <v>0.024363</v>
      </c>
      <c r="AZ23" s="123">
        <v>0.044907</v>
      </c>
      <c r="BA23" s="123">
        <v>9025.78</v>
      </c>
      <c r="BB23" s="123">
        <v>10575.80</v>
      </c>
    </row>
    <row r="24" spans="1:54" ht="15">
      <c r="A24" s="123" t="s">
        <v>386</v>
      </c>
      <c r="B24" s="123" t="s">
        <v>442</v>
      </c>
      <c r="C24" s="123" t="s">
        <v>439</v>
      </c>
      <c r="D24" s="123">
        <v>0.857142857142857</v>
      </c>
      <c r="E24" s="123">
        <v>0.823977016700736</v>
      </c>
      <c r="F24" s="123">
        <v>0.791213544584755</v>
      </c>
      <c r="G24" s="123">
        <v>0.40</v>
      </c>
      <c r="H24" s="123">
        <v>0</v>
      </c>
      <c r="I24" s="123">
        <v>0</v>
      </c>
      <c r="J24" s="123">
        <v>0.371428571428571</v>
      </c>
      <c r="K24" s="123">
        <v>0.228571428571429</v>
      </c>
      <c r="L24" s="123">
        <v>0.228571428571429</v>
      </c>
      <c r="M24" s="123">
        <v>0.171428571428571</v>
      </c>
      <c r="N24" s="123">
        <v>0.257142857142857</v>
      </c>
      <c r="O24" s="123">
        <v>0.714285714285714</v>
      </c>
      <c r="P24" s="123">
        <v>0.0285714285714286</v>
      </c>
      <c r="Q24" s="123">
        <v>0</v>
      </c>
      <c r="R24" s="123">
        <v>0.342857142857143</v>
      </c>
      <c r="S24" s="123">
        <v>0.228571428571429</v>
      </c>
      <c r="T24" s="123">
        <v>0.0571428571428571</v>
      </c>
      <c r="U24" s="123">
        <v>0.0857142857142857</v>
      </c>
      <c r="V24" s="123">
        <v>0.171428571428571</v>
      </c>
      <c r="W24" s="123">
        <v>0.0285714285714286</v>
      </c>
      <c r="X24" s="123">
        <v>0</v>
      </c>
      <c r="Y24" s="123">
        <v>0</v>
      </c>
      <c r="Z24" s="123">
        <v>0</v>
      </c>
      <c r="AA24" s="123">
        <v>0.228571428571429</v>
      </c>
      <c r="AB24" s="123">
        <v>0.171428571428571</v>
      </c>
      <c r="AC24" s="123">
        <v>0.914285714285714</v>
      </c>
      <c r="AD24" s="123">
        <v>0</v>
      </c>
      <c r="AE24" s="123">
        <v>0.114285714285714</v>
      </c>
      <c r="AF24" s="123">
        <v>0.0857142857142857</v>
      </c>
      <c r="AG24" s="123">
        <v>0.0285714285714286</v>
      </c>
      <c r="AH24" s="123">
        <v>0</v>
      </c>
      <c r="AI24" s="123">
        <v>0.0285714285714286</v>
      </c>
      <c r="AJ24" s="123">
        <v>0</v>
      </c>
      <c r="AK24" s="123">
        <v>0.0857142857142857</v>
      </c>
      <c r="AL24" s="123">
        <v>0</v>
      </c>
      <c r="AM24" s="123">
        <v>0</v>
      </c>
      <c r="AN24" s="123">
        <v>0</v>
      </c>
      <c r="AO24" s="123">
        <v>0.030039</v>
      </c>
      <c r="AP24" s="123">
        <v>0.016229</v>
      </c>
      <c r="AQ24" s="123">
        <v>0.054449</v>
      </c>
      <c r="AR24" s="123">
        <v>0.208785</v>
      </c>
      <c r="AS24" s="123">
        <v>0.194482</v>
      </c>
      <c r="AT24" s="123">
        <v>0.010334</v>
      </c>
      <c r="AU24" s="123">
        <v>0.032141</v>
      </c>
      <c r="AV24" s="123">
        <v>0.099584</v>
      </c>
      <c r="AW24" s="123">
        <v>0.218692</v>
      </c>
      <c r="AX24" s="123">
        <v>0.100976</v>
      </c>
      <c r="AY24" s="123">
        <v>0.029232</v>
      </c>
      <c r="AZ24" s="123">
        <v>0.035095</v>
      </c>
      <c r="BA24" s="123">
        <v>11806.64</v>
      </c>
      <c r="BB24" s="123">
        <v>10007.03</v>
      </c>
    </row>
    <row r="25" spans="1:54" ht="15">
      <c r="A25" s="123" t="s">
        <v>387</v>
      </c>
      <c r="B25" s="123" t="s">
        <v>442</v>
      </c>
      <c r="C25" s="123" t="s">
        <v>439</v>
      </c>
      <c r="D25" s="123">
        <v>0.80</v>
      </c>
      <c r="E25" s="123">
        <v>0.746360234707083</v>
      </c>
      <c r="F25" s="123">
        <v>0.754751622898643</v>
      </c>
      <c r="G25" s="123">
        <v>0.666666666666667</v>
      </c>
      <c r="H25" s="123">
        <v>0</v>
      </c>
      <c r="I25" s="123">
        <v>0</v>
      </c>
      <c r="J25" s="123">
        <v>0.433333333333333</v>
      </c>
      <c r="K25" s="123">
        <v>0.366666666666667</v>
      </c>
      <c r="L25" s="123">
        <v>0.20</v>
      </c>
      <c r="M25" s="123">
        <v>0</v>
      </c>
      <c r="N25" s="123">
        <v>0.60</v>
      </c>
      <c r="O25" s="123">
        <v>0.333333333333333</v>
      </c>
      <c r="P25" s="123">
        <v>0.0333333333333333</v>
      </c>
      <c r="Q25" s="123">
        <v>0.0666666666666667</v>
      </c>
      <c r="R25" s="123">
        <v>0.333333333333333</v>
      </c>
      <c r="S25" s="123">
        <v>0.366666666666667</v>
      </c>
      <c r="T25" s="123">
        <v>0.0333333333333333</v>
      </c>
      <c r="U25" s="123">
        <v>0.0666666666666667</v>
      </c>
      <c r="V25" s="123">
        <v>0.133333333333333</v>
      </c>
      <c r="W25" s="123">
        <v>0.0333333333333333</v>
      </c>
      <c r="X25" s="123">
        <v>0</v>
      </c>
      <c r="Y25" s="123">
        <v>0</v>
      </c>
      <c r="Z25" s="123">
        <v>0</v>
      </c>
      <c r="AA25" s="123">
        <v>0.533333333333333</v>
      </c>
      <c r="AB25" s="123">
        <v>0</v>
      </c>
      <c r="AC25" s="123">
        <v>0.90</v>
      </c>
      <c r="AD25" s="123">
        <v>0.0666666666666667</v>
      </c>
      <c r="AE25" s="123">
        <v>0.0666666666666667</v>
      </c>
      <c r="AF25" s="123">
        <v>0.10</v>
      </c>
      <c r="AG25" s="123">
        <v>0.133333333333333</v>
      </c>
      <c r="AH25" s="123">
        <v>0</v>
      </c>
      <c r="AI25" s="123">
        <v>0.366666666666667</v>
      </c>
      <c r="AJ25" s="123">
        <v>0.10</v>
      </c>
      <c r="AK25" s="123">
        <v>0.0666666666666667</v>
      </c>
      <c r="AL25" s="123">
        <v>0</v>
      </c>
      <c r="AM25" s="123">
        <v>0</v>
      </c>
      <c r="AN25" s="123">
        <v>0</v>
      </c>
      <c r="AO25" s="123">
        <v>0.034206</v>
      </c>
      <c r="AP25" s="123">
        <v>0.001121</v>
      </c>
      <c r="AQ25" s="123">
        <v>0.057019</v>
      </c>
      <c r="AR25" s="123">
        <v>0.090744</v>
      </c>
      <c r="AS25" s="123">
        <v>0.190765</v>
      </c>
      <c r="AT25" s="123">
        <v>0.012794</v>
      </c>
      <c r="AU25" s="123">
        <v>0.058353</v>
      </c>
      <c r="AV25" s="123">
        <v>0.176245</v>
      </c>
      <c r="AW25" s="123">
        <v>0.242023</v>
      </c>
      <c r="AX25" s="123">
        <v>0.091765</v>
      </c>
      <c r="AY25" s="123">
        <v>0.032551</v>
      </c>
      <c r="AZ25" s="123">
        <v>0.04662</v>
      </c>
      <c r="BA25" s="123">
        <v>9470.375</v>
      </c>
      <c r="BB25" s="123">
        <v>8688.725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9C280C-03D8-43BC-9604-C97BB532703A}">
  <dimension ref="A1:AA107"/>
  <sheetViews>
    <sheetView workbookViewId="0" topLeftCell="A1">
      <selection pane="topLeft" activeCell="R32" sqref="R32"/>
    </sheetView>
  </sheetViews>
  <sheetFormatPr defaultColWidth="8.83428571428571" defaultRowHeight="15"/>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212</v>
      </c>
      <c r="B4" s="123">
        <v>0.790217006713052</v>
      </c>
      <c r="C4" s="123">
        <v>0.798818568341007</v>
      </c>
      <c r="D4" s="123">
        <v>0.808868515042487</v>
      </c>
      <c r="E4" s="123">
        <v>0.75452724773902</v>
      </c>
      <c r="F4" s="123">
        <v>0.819313835584223</v>
      </c>
      <c r="G4" s="123">
        <v>0.737321737400139</v>
      </c>
      <c r="H4" s="123">
        <v>0.850709104491999</v>
      </c>
      <c r="I4" s="123">
        <v>0.75774284071691</v>
      </c>
      <c r="J4" s="123">
        <v>0.823054126553224</v>
      </c>
      <c r="K4" s="123">
        <v>0.77656154659315</v>
      </c>
      <c r="L4" s="123">
        <v>0.823004206264569</v>
      </c>
      <c r="M4" s="123">
        <v>0.757820980034777</v>
      </c>
      <c r="O4" s="93" t="s">
        <v>212</v>
      </c>
      <c r="P4" s="123">
        <v>0.613636363636364</v>
      </c>
      <c r="Q4" s="123">
        <v>0.704545454545455</v>
      </c>
      <c r="R4" s="123">
        <v>0.740740740740741</v>
      </c>
      <c r="S4" s="123">
        <v>0.70</v>
      </c>
      <c r="T4" s="123">
        <v>0.845070422535211</v>
      </c>
      <c r="U4" s="123">
        <v>0.647058823529412</v>
      </c>
      <c r="V4" s="123">
        <v>0.80</v>
      </c>
      <c r="W4" s="123">
        <v>0.678571428571429</v>
      </c>
      <c r="X4" s="123">
        <v>0.80</v>
      </c>
      <c r="Y4" s="123">
        <v>0.80</v>
      </c>
      <c r="Z4" s="123">
        <v>0.857142857142857</v>
      </c>
      <c r="AA4" s="123">
        <v>0.80</v>
      </c>
    </row>
    <row r="5" spans="1:27" ht="15">
      <c r="A5" s="93" t="s">
        <v>236</v>
      </c>
      <c r="B5" s="123">
        <v>0.574464001981724</v>
      </c>
      <c r="C5" s="123">
        <v>0.543881020951204</v>
      </c>
      <c r="D5" s="123">
        <v>0.56505682640025</v>
      </c>
      <c r="E5" s="123">
        <v>0.505213933799903</v>
      </c>
      <c r="F5" s="123">
        <v>0.542195826332594</v>
      </c>
      <c r="G5" s="123">
        <v>0.507515008820457</v>
      </c>
      <c r="H5" s="123">
        <v>0.42075852692629</v>
      </c>
      <c r="I5" s="123">
        <v>0.459287090076583</v>
      </c>
      <c r="J5" s="123">
        <v>0.562479629276907</v>
      </c>
      <c r="K5" s="123">
        <v>0.521448876524313</v>
      </c>
      <c r="L5" s="123">
        <v>0.473804036522889</v>
      </c>
      <c r="M5" s="123">
        <v>0.611715928365648</v>
      </c>
      <c r="O5" s="93" t="s">
        <v>236</v>
      </c>
      <c r="P5" s="123">
        <v>0.409090909090909</v>
      </c>
      <c r="Q5" s="123">
        <v>0.386363636363636</v>
      </c>
      <c r="R5" s="123">
        <v>0.444444444444444</v>
      </c>
      <c r="S5" s="123">
        <v>0.55</v>
      </c>
      <c r="T5" s="123">
        <v>0.549295774647887</v>
      </c>
      <c r="U5" s="123">
        <v>0.573529411764706</v>
      </c>
      <c r="V5" s="123">
        <v>0.60</v>
      </c>
      <c r="W5" s="123">
        <v>0.428571428571429</v>
      </c>
      <c r="X5" s="123">
        <v>0.60</v>
      </c>
      <c r="Y5" s="123">
        <v>0.64</v>
      </c>
      <c r="Z5" s="123">
        <v>0.40</v>
      </c>
      <c r="AA5" s="123">
        <v>0.666666666666667</v>
      </c>
    </row>
    <row r="6" spans="1:27" ht="15">
      <c r="A6" s="93" t="s">
        <v>240</v>
      </c>
      <c r="B6" s="123">
        <v>0.00458463623097769</v>
      </c>
      <c r="C6" s="123">
        <v>0.00587322572169728</v>
      </c>
      <c r="D6" s="123">
        <v>0.00384496717898413</v>
      </c>
      <c r="E6" s="123">
        <v>0.00155402530581513</v>
      </c>
      <c r="F6" s="123">
        <v>0.002609292414087</v>
      </c>
      <c r="G6" s="123">
        <v>0.00284828382183694</v>
      </c>
      <c r="H6" s="123">
        <v>0.00347222222222222</v>
      </c>
      <c r="I6" s="123">
        <v>0.00462962962962963</v>
      </c>
      <c r="J6" s="123">
        <v>0.0076593137254902</v>
      </c>
      <c r="K6" s="123">
        <v>0.0019281914893617</v>
      </c>
      <c r="L6" s="123">
        <v>0.00228181226130645</v>
      </c>
      <c r="M6" s="123">
        <v>0.0101400712813756</v>
      </c>
      <c r="O6" s="93" t="s">
        <v>240</v>
      </c>
      <c r="P6" s="123">
        <v>0.0681818181818182</v>
      </c>
      <c r="Q6" s="123">
        <v>0</v>
      </c>
      <c r="R6" s="123">
        <v>0</v>
      </c>
      <c r="S6" s="123">
        <v>0</v>
      </c>
      <c r="T6" s="123">
        <v>0</v>
      </c>
      <c r="U6" s="123">
        <v>0</v>
      </c>
      <c r="V6" s="123">
        <v>0</v>
      </c>
      <c r="W6" s="123">
        <v>0</v>
      </c>
      <c r="X6" s="123">
        <v>0</v>
      </c>
      <c r="Y6" s="123">
        <v>0</v>
      </c>
      <c r="Z6" s="123">
        <v>0</v>
      </c>
      <c r="AA6" s="123">
        <v>0</v>
      </c>
    </row>
    <row r="7" spans="1:27" ht="15">
      <c r="A7" s="93" t="s">
        <v>244</v>
      </c>
      <c r="B7" s="123">
        <v>0.0243349458620717</v>
      </c>
      <c r="C7" s="123">
        <v>0.0412914908335776</v>
      </c>
      <c r="D7" s="123">
        <v>0.0449721401937309</v>
      </c>
      <c r="E7" s="123">
        <v>0.0278484797849693</v>
      </c>
      <c r="F7" s="123">
        <v>0.0221935604894423</v>
      </c>
      <c r="G7" s="123">
        <v>0.039349890860761</v>
      </c>
      <c r="H7" s="123">
        <v>0.0352043302701197</v>
      </c>
      <c r="I7" s="123">
        <v>0.0527292665920962</v>
      </c>
      <c r="J7" s="123">
        <v>0.0328433435663828</v>
      </c>
      <c r="K7" s="123">
        <v>0.0249549178974978</v>
      </c>
      <c r="L7" s="123">
        <v>0.0280909973509794</v>
      </c>
      <c r="M7" s="123">
        <v>0.0491083539996583</v>
      </c>
      <c r="O7" s="93" t="s">
        <v>244</v>
      </c>
      <c r="P7" s="123">
        <v>0.113636363636364</v>
      </c>
      <c r="Q7" s="123">
        <v>0.0454545454545455</v>
      </c>
      <c r="R7" s="123">
        <v>0</v>
      </c>
      <c r="S7" s="123">
        <v>0</v>
      </c>
      <c r="T7" s="123">
        <v>0.0140845070422535</v>
      </c>
      <c r="U7" s="123">
        <v>0.0588235294117647</v>
      </c>
      <c r="V7" s="123">
        <v>0.20</v>
      </c>
      <c r="W7" s="123">
        <v>0</v>
      </c>
      <c r="X7" s="123">
        <v>0.20</v>
      </c>
      <c r="Y7" s="123">
        <v>0.04</v>
      </c>
      <c r="Z7" s="123">
        <v>0</v>
      </c>
      <c r="AA7" s="123">
        <v>0</v>
      </c>
    </row>
    <row r="8" spans="1:27" ht="15">
      <c r="A8" s="93" t="s">
        <v>247</v>
      </c>
      <c r="B8" s="123">
        <v>0.40798039559329</v>
      </c>
      <c r="C8" s="123">
        <v>0.43020991350578</v>
      </c>
      <c r="D8" s="123">
        <v>0.269945050730611</v>
      </c>
      <c r="E8" s="123">
        <v>0.402683839106183</v>
      </c>
      <c r="F8" s="123">
        <v>0.387137852539733</v>
      </c>
      <c r="G8" s="123">
        <v>0.434586232576676</v>
      </c>
      <c r="H8" s="123">
        <v>0.330076459846197</v>
      </c>
      <c r="I8" s="123">
        <v>0.335658233076994</v>
      </c>
      <c r="J8" s="123">
        <v>0.44080215521779</v>
      </c>
      <c r="K8" s="123">
        <v>0.349491533637402</v>
      </c>
      <c r="L8" s="123">
        <v>0.410332036957269</v>
      </c>
      <c r="M8" s="123">
        <v>0.479260650637316</v>
      </c>
      <c r="O8" s="93" t="s">
        <v>247</v>
      </c>
      <c r="P8" s="123">
        <v>0.454545454545455</v>
      </c>
      <c r="Q8" s="123">
        <v>0.431818181818182</v>
      </c>
      <c r="R8" s="123">
        <v>0.333333333333333</v>
      </c>
      <c r="S8" s="123">
        <v>0.30</v>
      </c>
      <c r="T8" s="123">
        <v>0.323943661971831</v>
      </c>
      <c r="U8" s="123">
        <v>0.382352941176471</v>
      </c>
      <c r="V8" s="123">
        <v>0.40</v>
      </c>
      <c r="W8" s="123">
        <v>0.50</v>
      </c>
      <c r="X8" s="123">
        <v>0.20</v>
      </c>
      <c r="Y8" s="123">
        <v>0.36</v>
      </c>
      <c r="Z8" s="123">
        <v>0.371428571428571</v>
      </c>
      <c r="AA8" s="123">
        <v>0.433333333333333</v>
      </c>
    </row>
    <row r="9" spans="1:27" ht="15">
      <c r="A9" s="93" t="s">
        <v>251</v>
      </c>
      <c r="B9" s="123">
        <v>0.319539462796795</v>
      </c>
      <c r="C9" s="123">
        <v>0.248374426241395</v>
      </c>
      <c r="D9" s="123">
        <v>0.292247709672109</v>
      </c>
      <c r="E9" s="123">
        <v>0.262847053882</v>
      </c>
      <c r="F9" s="123">
        <v>0.293150481286648</v>
      </c>
      <c r="G9" s="123">
        <v>0.249444135865727</v>
      </c>
      <c r="H9" s="123">
        <v>0.372927511085406</v>
      </c>
      <c r="I9" s="123">
        <v>0.300351384368253</v>
      </c>
      <c r="J9" s="123">
        <v>0.244586685829268</v>
      </c>
      <c r="K9" s="123">
        <v>0.288977358699113</v>
      </c>
      <c r="L9" s="123">
        <v>0.272157232828982</v>
      </c>
      <c r="M9" s="123">
        <v>0.235538444034675</v>
      </c>
      <c r="O9" s="93" t="s">
        <v>251</v>
      </c>
      <c r="P9" s="123">
        <v>0.181818181818182</v>
      </c>
      <c r="Q9" s="123">
        <v>0.181818181818182</v>
      </c>
      <c r="R9" s="123">
        <v>0.333333333333333</v>
      </c>
      <c r="S9" s="123">
        <v>0.45</v>
      </c>
      <c r="T9" s="123">
        <v>0.253521126760563</v>
      </c>
      <c r="U9" s="123">
        <v>0.279411764705882</v>
      </c>
      <c r="V9" s="123">
        <v>0.20</v>
      </c>
      <c r="W9" s="123">
        <v>0.142857142857143</v>
      </c>
      <c r="X9" s="123">
        <v>0</v>
      </c>
      <c r="Y9" s="123">
        <v>0.44</v>
      </c>
      <c r="Z9" s="123">
        <v>0.228571428571429</v>
      </c>
      <c r="AA9" s="123">
        <v>0.366666666666667</v>
      </c>
    </row>
    <row r="10" spans="1:27" ht="15">
      <c r="A10" s="93" t="s">
        <v>255</v>
      </c>
      <c r="B10" s="123">
        <v>0.132640229408761</v>
      </c>
      <c r="C10" s="123">
        <v>0.159639313731365</v>
      </c>
      <c r="D10" s="123">
        <v>0.224061049760131</v>
      </c>
      <c r="E10" s="123">
        <v>0.151873768155214</v>
      </c>
      <c r="F10" s="123">
        <v>0.156537756314073</v>
      </c>
      <c r="G10" s="123">
        <v>0.136535043641036</v>
      </c>
      <c r="H10" s="123">
        <v>0.149477861319967</v>
      </c>
      <c r="I10" s="123">
        <v>0.147495486264376</v>
      </c>
      <c r="J10" s="123">
        <v>0.12886399191385</v>
      </c>
      <c r="K10" s="123">
        <v>0.170868185460872</v>
      </c>
      <c r="L10" s="123">
        <v>0.144974692994534</v>
      </c>
      <c r="M10" s="123">
        <v>0.118927823429051</v>
      </c>
      <c r="O10" s="93" t="s">
        <v>255</v>
      </c>
      <c r="P10" s="123">
        <v>0.113636363636364</v>
      </c>
      <c r="Q10" s="123">
        <v>0.159090909090909</v>
      </c>
      <c r="R10" s="123">
        <v>0.148148148148148</v>
      </c>
      <c r="S10" s="123">
        <v>0.10</v>
      </c>
      <c r="T10" s="123">
        <v>0.183098591549296</v>
      </c>
      <c r="U10" s="123">
        <v>0.132352941176471</v>
      </c>
      <c r="V10" s="123">
        <v>0</v>
      </c>
      <c r="W10" s="123">
        <v>0.178571428571429</v>
      </c>
      <c r="X10" s="123">
        <v>0.20</v>
      </c>
      <c r="Y10" s="123">
        <v>0.04</v>
      </c>
      <c r="Z10" s="123">
        <v>0.228571428571429</v>
      </c>
      <c r="AA10" s="123">
        <v>0.20</v>
      </c>
    </row>
    <row r="11" spans="1:27" ht="15">
      <c r="A11" s="93" t="s">
        <v>259</v>
      </c>
      <c r="B11" s="123">
        <v>0.110920330108104</v>
      </c>
      <c r="C11" s="123">
        <v>0.114611629966185</v>
      </c>
      <c r="D11" s="123">
        <v>0.164929082464433</v>
      </c>
      <c r="E11" s="123">
        <v>0.153192833765819</v>
      </c>
      <c r="F11" s="123">
        <v>0.138371056956016</v>
      </c>
      <c r="G11" s="123">
        <v>0.137236413233964</v>
      </c>
      <c r="H11" s="123">
        <v>0.108841615256089</v>
      </c>
      <c r="I11" s="123">
        <v>0.159136000068652</v>
      </c>
      <c r="J11" s="123">
        <v>0.145244509747219</v>
      </c>
      <c r="K11" s="123">
        <v>0.163779812815753</v>
      </c>
      <c r="L11" s="123">
        <v>0.142163227606929</v>
      </c>
      <c r="M11" s="123">
        <v>0.107024656617924</v>
      </c>
      <c r="O11" s="93" t="s">
        <v>259</v>
      </c>
      <c r="P11" s="123">
        <v>0.0681818181818182</v>
      </c>
      <c r="Q11" s="123">
        <v>0.181818181818182</v>
      </c>
      <c r="R11" s="123">
        <v>0.185185185185185</v>
      </c>
      <c r="S11" s="123">
        <v>0.15</v>
      </c>
      <c r="T11" s="123">
        <v>0.225352112676056</v>
      </c>
      <c r="U11" s="123">
        <v>0.147058823529412</v>
      </c>
      <c r="V11" s="123">
        <v>0.20</v>
      </c>
      <c r="W11" s="123">
        <v>0.178571428571429</v>
      </c>
      <c r="X11" s="123">
        <v>0.40</v>
      </c>
      <c r="Y11" s="123">
        <v>0.12</v>
      </c>
      <c r="Z11" s="123">
        <v>0.171428571428571</v>
      </c>
      <c r="AA11" s="123">
        <v>0</v>
      </c>
    </row>
    <row r="12" spans="1:27" ht="15">
      <c r="A12" s="93" t="s">
        <v>298</v>
      </c>
      <c r="B12" s="123">
        <v>0.295096595900619</v>
      </c>
      <c r="C12" s="123">
        <v>0.207406840175752</v>
      </c>
      <c r="D12" s="123">
        <v>0.0807238967699664</v>
      </c>
      <c r="E12" s="123">
        <v>0.0831556973703534</v>
      </c>
      <c r="F12" s="123">
        <v>0.0990803743819717</v>
      </c>
      <c r="G12" s="123">
        <v>0.0646987661016741</v>
      </c>
      <c r="H12" s="123">
        <v>0.0255913220551378</v>
      </c>
      <c r="I12" s="123">
        <v>0.0240434573408711</v>
      </c>
      <c r="J12" s="123">
        <v>0.0128281440781441</v>
      </c>
      <c r="K12" s="123">
        <v>0.0963215218149844</v>
      </c>
      <c r="L12" s="123">
        <v>0.126809861336619</v>
      </c>
      <c r="M12" s="123">
        <v>0.603196492491724</v>
      </c>
      <c r="O12" s="93" t="s">
        <v>298</v>
      </c>
      <c r="P12" s="123">
        <v>0.25</v>
      </c>
      <c r="Q12" s="123">
        <v>0.159090909090909</v>
      </c>
      <c r="R12" s="123">
        <v>0.0740740740740741</v>
      </c>
      <c r="S12" s="123">
        <v>0.05</v>
      </c>
      <c r="T12" s="123">
        <v>0.0985915492957746</v>
      </c>
      <c r="U12" s="123">
        <v>0.0735294117647059</v>
      </c>
      <c r="V12" s="123">
        <v>0.20</v>
      </c>
      <c r="W12" s="123">
        <v>0.0714285714285714</v>
      </c>
      <c r="X12" s="123">
        <v>0</v>
      </c>
      <c r="Y12" s="123">
        <v>0.16</v>
      </c>
      <c r="Z12" s="123">
        <v>0.257142857142857</v>
      </c>
      <c r="AA12" s="123">
        <v>0.60</v>
      </c>
    </row>
    <row r="13" spans="1:27" ht="15">
      <c r="A13" s="93" t="s">
        <v>301</v>
      </c>
      <c r="B13" s="123">
        <v>0.590166992798693</v>
      </c>
      <c r="C13" s="123">
        <v>0.684180815123971</v>
      </c>
      <c r="D13" s="123">
        <v>0.834719748654022</v>
      </c>
      <c r="E13" s="123">
        <v>0.847504030766633</v>
      </c>
      <c r="F13" s="123">
        <v>0.83199621069196</v>
      </c>
      <c r="G13" s="123">
        <v>0.882227682344684</v>
      </c>
      <c r="H13" s="123">
        <v>0.937956436229463</v>
      </c>
      <c r="I13" s="123">
        <v>0.918103679857387</v>
      </c>
      <c r="J13" s="123">
        <v>0.948414593519083</v>
      </c>
      <c r="K13" s="123">
        <v>0.852617301205725</v>
      </c>
      <c r="L13" s="123">
        <v>0.813833775427515</v>
      </c>
      <c r="M13" s="123">
        <v>0.302002606273732</v>
      </c>
      <c r="O13" s="93" t="s">
        <v>301</v>
      </c>
      <c r="P13" s="123">
        <v>0.568181818181818</v>
      </c>
      <c r="Q13" s="123">
        <v>0.704545454545455</v>
      </c>
      <c r="R13" s="123">
        <v>0.851851851851852</v>
      </c>
      <c r="S13" s="123">
        <v>0.80</v>
      </c>
      <c r="T13" s="123">
        <v>0.859154929577465</v>
      </c>
      <c r="U13" s="123">
        <v>0.867647058823529</v>
      </c>
      <c r="V13" s="123">
        <v>0.80</v>
      </c>
      <c r="W13" s="123">
        <v>0.785714285714286</v>
      </c>
      <c r="X13" s="123">
        <v>1</v>
      </c>
      <c r="Y13" s="123">
        <v>0.76</v>
      </c>
      <c r="Z13" s="123">
        <v>0.714285714285714</v>
      </c>
      <c r="AA13" s="123">
        <v>0.333333333333333</v>
      </c>
    </row>
    <row r="14" spans="1:27" ht="15">
      <c r="A14" s="93" t="s">
        <v>304</v>
      </c>
      <c r="B14" s="123">
        <v>0.0830473543984824</v>
      </c>
      <c r="C14" s="123">
        <v>0.0656469617977851</v>
      </c>
      <c r="D14" s="123">
        <v>0.0670805596555182</v>
      </c>
      <c r="E14" s="123">
        <v>0.0548558699376174</v>
      </c>
      <c r="F14" s="123">
        <v>0.052051673199399</v>
      </c>
      <c r="G14" s="123">
        <v>0.0403756334456499</v>
      </c>
      <c r="H14" s="123">
        <v>0.021984649122807</v>
      </c>
      <c r="I14" s="123">
        <v>0.0528183548260573</v>
      </c>
      <c r="J14" s="123">
        <v>0.0363062820106164</v>
      </c>
      <c r="K14" s="123">
        <v>0.0422026339555902</v>
      </c>
      <c r="L14" s="123">
        <v>0.0467072687476182</v>
      </c>
      <c r="M14" s="123">
        <v>0.0553427708489946</v>
      </c>
      <c r="O14" s="93" t="s">
        <v>304</v>
      </c>
      <c r="P14" s="123">
        <v>0.136363636363636</v>
      </c>
      <c r="Q14" s="123">
        <v>0.0681818181818182</v>
      </c>
      <c r="R14" s="123">
        <v>0.037037037037037</v>
      </c>
      <c r="S14" s="123">
        <v>0.15</v>
      </c>
      <c r="T14" s="123">
        <v>0.028169014084507</v>
      </c>
      <c r="U14" s="123">
        <v>0.0294117647058824</v>
      </c>
      <c r="V14" s="123">
        <v>0</v>
      </c>
      <c r="W14" s="123">
        <v>0.107142857142857</v>
      </c>
      <c r="X14" s="123">
        <v>0</v>
      </c>
      <c r="Y14" s="123">
        <v>0.04</v>
      </c>
      <c r="Z14" s="123">
        <v>0.0285714285714286</v>
      </c>
      <c r="AA14" s="123">
        <v>0.0333333333333333</v>
      </c>
    </row>
    <row r="15" spans="1:27" ht="15">
      <c r="A15" s="93" t="s">
        <v>293</v>
      </c>
      <c r="B15" s="123">
        <v>0.0859942800009735</v>
      </c>
      <c r="C15" s="123">
        <v>0.0721036397089288</v>
      </c>
      <c r="D15" s="123">
        <v>0.035919439321433</v>
      </c>
      <c r="E15" s="123">
        <v>0.0269033651985838</v>
      </c>
      <c r="F15" s="123">
        <v>0.0231897517595635</v>
      </c>
      <c r="G15" s="123">
        <v>0.0127891595513472</v>
      </c>
      <c r="H15" s="123">
        <v>0.00277777777777778</v>
      </c>
      <c r="I15" s="123">
        <v>0.011147009308774</v>
      </c>
      <c r="J15" s="123">
        <v>0.0131438006438006</v>
      </c>
      <c r="K15" s="123">
        <v>0.015600813852456</v>
      </c>
      <c r="L15" s="123">
        <v>0.0104855265017239</v>
      </c>
      <c r="M15" s="123">
        <v>0.0450845332945613</v>
      </c>
      <c r="O15" s="93" t="s">
        <v>293</v>
      </c>
      <c r="P15" s="123">
        <v>0.204545454545455</v>
      </c>
      <c r="Q15" s="123">
        <v>0.113636363636364</v>
      </c>
      <c r="R15" s="123">
        <v>0</v>
      </c>
      <c r="S15" s="123">
        <v>0</v>
      </c>
      <c r="T15" s="123">
        <v>0.028169014084507</v>
      </c>
      <c r="U15" s="123">
        <v>0.0294117647058824</v>
      </c>
      <c r="V15" s="123">
        <v>0</v>
      </c>
      <c r="W15" s="123">
        <v>0</v>
      </c>
      <c r="X15" s="123">
        <v>0</v>
      </c>
      <c r="Y15" s="123">
        <v>0.04</v>
      </c>
      <c r="Z15" s="123">
        <v>0</v>
      </c>
      <c r="AA15" s="123">
        <v>0.0666666666666667</v>
      </c>
    </row>
    <row r="16" spans="1:27" ht="15">
      <c r="A16" s="93" t="s">
        <v>305</v>
      </c>
      <c r="B16" s="123">
        <v>0.441915451947979</v>
      </c>
      <c r="C16" s="123">
        <v>0.494032960981846</v>
      </c>
      <c r="D16" s="123">
        <v>0.430765964982082</v>
      </c>
      <c r="E16" s="123">
        <v>0.509308626065526</v>
      </c>
      <c r="F16" s="123">
        <v>0.366395486791994</v>
      </c>
      <c r="G16" s="123">
        <v>0.560923081337301</v>
      </c>
      <c r="H16" s="123">
        <v>0.559065465479939</v>
      </c>
      <c r="I16" s="123">
        <v>0.570401688012363</v>
      </c>
      <c r="J16" s="123">
        <v>0.572282056071723</v>
      </c>
      <c r="K16" s="123">
        <v>0.416772344955535</v>
      </c>
      <c r="L16" s="123">
        <v>0.421488973688382</v>
      </c>
      <c r="M16" s="123">
        <v>0.370572660179515</v>
      </c>
      <c r="O16" s="93" t="s">
        <v>305</v>
      </c>
      <c r="P16" s="123">
        <v>0.50</v>
      </c>
      <c r="Q16" s="123">
        <v>0.522727272727273</v>
      </c>
      <c r="R16" s="123">
        <v>0.592592592592593</v>
      </c>
      <c r="S16" s="123">
        <v>0.45</v>
      </c>
      <c r="T16" s="123">
        <v>0.323943661971831</v>
      </c>
      <c r="U16" s="123">
        <v>0.514705882352941</v>
      </c>
      <c r="V16" s="123">
        <v>0.60</v>
      </c>
      <c r="W16" s="123">
        <v>0.535714285714286</v>
      </c>
      <c r="X16" s="123">
        <v>0.20</v>
      </c>
      <c r="Y16" s="123">
        <v>0.60</v>
      </c>
      <c r="Z16" s="123">
        <v>0.342857142857143</v>
      </c>
      <c r="AA16" s="123">
        <v>0.333333333333333</v>
      </c>
    </row>
    <row r="17" spans="1:27" ht="15">
      <c r="A17" s="93" t="s">
        <v>306</v>
      </c>
      <c r="B17" s="123">
        <v>0.199900673872904</v>
      </c>
      <c r="C17" s="123">
        <v>0.141959048801439</v>
      </c>
      <c r="D17" s="123">
        <v>0.153323655692388</v>
      </c>
      <c r="E17" s="123">
        <v>0.15652623866752</v>
      </c>
      <c r="F17" s="123">
        <v>0.127228170410476</v>
      </c>
      <c r="G17" s="123">
        <v>0.124322188523232</v>
      </c>
      <c r="H17" s="123">
        <v>0.161395442398732</v>
      </c>
      <c r="I17" s="123">
        <v>0.129928181290923</v>
      </c>
      <c r="J17" s="123">
        <v>0.144307328927427</v>
      </c>
      <c r="K17" s="123">
        <v>0.148639591827424</v>
      </c>
      <c r="L17" s="123">
        <v>0.153502297221668</v>
      </c>
      <c r="M17" s="123">
        <v>0.158684598406285</v>
      </c>
      <c r="O17" s="93" t="s">
        <v>306</v>
      </c>
      <c r="P17" s="123">
        <v>0.113636363636364</v>
      </c>
      <c r="Q17" s="123">
        <v>0.204545454545455</v>
      </c>
      <c r="R17" s="123">
        <v>0.148148148148148</v>
      </c>
      <c r="S17" s="123">
        <v>0.15</v>
      </c>
      <c r="T17" s="123">
        <v>0.0845070422535211</v>
      </c>
      <c r="U17" s="123">
        <v>0.132352941176471</v>
      </c>
      <c r="V17" s="123">
        <v>0</v>
      </c>
      <c r="W17" s="123">
        <v>0.107142857142857</v>
      </c>
      <c r="X17" s="123">
        <v>0.60</v>
      </c>
      <c r="Y17" s="123">
        <v>0.08</v>
      </c>
      <c r="Z17" s="123">
        <v>0.228571428571429</v>
      </c>
      <c r="AA17" s="123">
        <v>0.366666666666667</v>
      </c>
    </row>
    <row r="18" spans="1:27" ht="15">
      <c r="A18" s="93" t="s">
        <v>307</v>
      </c>
      <c r="B18" s="123">
        <v>0.0617690481951506</v>
      </c>
      <c r="C18" s="123">
        <v>0.0357406122065413</v>
      </c>
      <c r="D18" s="123">
        <v>0.0506175989824342</v>
      </c>
      <c r="E18" s="123">
        <v>0.0391476107004143</v>
      </c>
      <c r="F18" s="123">
        <v>0.041259383504182</v>
      </c>
      <c r="G18" s="123">
        <v>0.042390032988285</v>
      </c>
      <c r="H18" s="123">
        <v>0.0199074074074074</v>
      </c>
      <c r="I18" s="123">
        <v>0.0324789251766939</v>
      </c>
      <c r="J18" s="123">
        <v>0.0363147353520806</v>
      </c>
      <c r="K18" s="123">
        <v>0.0388774682118912</v>
      </c>
      <c r="L18" s="123">
        <v>0.0611229396370989</v>
      </c>
      <c r="M18" s="123">
        <v>0.0385827457364975</v>
      </c>
      <c r="O18" s="93" t="s">
        <v>307</v>
      </c>
      <c r="P18" s="123">
        <v>0.0681818181818182</v>
      </c>
      <c r="Q18" s="123">
        <v>0.0454545454545455</v>
      </c>
      <c r="R18" s="123">
        <v>0</v>
      </c>
      <c r="S18" s="123">
        <v>0.10</v>
      </c>
      <c r="T18" s="123">
        <v>0.028169014084507</v>
      </c>
      <c r="U18" s="123">
        <v>0.0735294117647059</v>
      </c>
      <c r="V18" s="123">
        <v>0</v>
      </c>
      <c r="W18" s="123">
        <v>0.0714285714285714</v>
      </c>
      <c r="X18" s="123">
        <v>0</v>
      </c>
      <c r="Y18" s="123">
        <v>0.04</v>
      </c>
      <c r="Z18" s="123">
        <v>0.0571428571428571</v>
      </c>
      <c r="AA18" s="123">
        <v>0.0333333333333333</v>
      </c>
    </row>
    <row r="19" spans="1:27" ht="15">
      <c r="A19" s="93" t="s">
        <v>308</v>
      </c>
      <c r="B19" s="123">
        <v>0.0874985293191441</v>
      </c>
      <c r="C19" s="123">
        <v>0.0814550456120449</v>
      </c>
      <c r="D19" s="123">
        <v>0.107836798694746</v>
      </c>
      <c r="E19" s="123">
        <v>0.099465268790061</v>
      </c>
      <c r="F19" s="123">
        <v>0.105572774655851</v>
      </c>
      <c r="G19" s="123">
        <v>0.0934005791642527</v>
      </c>
      <c r="H19" s="123">
        <v>0.103756921684553</v>
      </c>
      <c r="I19" s="123">
        <v>0.0802833049489035</v>
      </c>
      <c r="J19" s="123">
        <v>0.0888228733317098</v>
      </c>
      <c r="K19" s="123">
        <v>0.0923601741937626</v>
      </c>
      <c r="L19" s="123">
        <v>0.126624742695396</v>
      </c>
      <c r="M19" s="123">
        <v>0.120227612673703</v>
      </c>
      <c r="O19" s="93" t="s">
        <v>308</v>
      </c>
      <c r="P19" s="123">
        <v>0</v>
      </c>
      <c r="Q19" s="123">
        <v>0.0227272727272727</v>
      </c>
      <c r="R19" s="123">
        <v>0.037037037037037</v>
      </c>
      <c r="S19" s="123">
        <v>0.15</v>
      </c>
      <c r="T19" s="123">
        <v>0.140845070422535</v>
      </c>
      <c r="U19" s="123">
        <v>0.0735294117647059</v>
      </c>
      <c r="V19" s="123">
        <v>0.40</v>
      </c>
      <c r="W19" s="123">
        <v>0.107142857142857</v>
      </c>
      <c r="X19" s="123">
        <v>0</v>
      </c>
      <c r="Y19" s="123">
        <v>0.04</v>
      </c>
      <c r="Z19" s="123">
        <v>0.0857142857142857</v>
      </c>
      <c r="AA19" s="123">
        <v>0.0666666666666667</v>
      </c>
    </row>
    <row r="20" spans="1:27" ht="15">
      <c r="A20" s="93" t="s">
        <v>309</v>
      </c>
      <c r="B20" s="123">
        <v>0.126394393544699</v>
      </c>
      <c r="C20" s="123">
        <v>0.1319074209502</v>
      </c>
      <c r="D20" s="123">
        <v>0.158627240305207</v>
      </c>
      <c r="E20" s="123">
        <v>0.094655757698341</v>
      </c>
      <c r="F20" s="123">
        <v>0.242034433039109</v>
      </c>
      <c r="G20" s="123">
        <v>0.0633617210573794</v>
      </c>
      <c r="H20" s="123">
        <v>0.0958027078915237</v>
      </c>
      <c r="I20" s="123">
        <v>0.0938685419387403</v>
      </c>
      <c r="J20" s="123">
        <v>0.071015069942766</v>
      </c>
      <c r="K20" s="123">
        <v>0.160260364493727</v>
      </c>
      <c r="L20" s="123">
        <v>0.126536566158862</v>
      </c>
      <c r="M20" s="123">
        <v>0.159388525231793</v>
      </c>
      <c r="O20" s="93" t="s">
        <v>309</v>
      </c>
      <c r="P20" s="123">
        <v>0.0909090909090909</v>
      </c>
      <c r="Q20" s="123">
        <v>0.0681818181818182</v>
      </c>
      <c r="R20" s="123">
        <v>0.0740740740740741</v>
      </c>
      <c r="S20" s="123">
        <v>0.15</v>
      </c>
      <c r="T20" s="123">
        <v>0.23943661971831</v>
      </c>
      <c r="U20" s="123">
        <v>0.147058823529412</v>
      </c>
      <c r="V20" s="123">
        <v>0</v>
      </c>
      <c r="W20" s="123">
        <v>0.107142857142857</v>
      </c>
      <c r="X20" s="123">
        <v>0</v>
      </c>
      <c r="Y20" s="123">
        <v>0.16</v>
      </c>
      <c r="Z20" s="123">
        <v>0.171428571428571</v>
      </c>
      <c r="AA20" s="123">
        <v>0.133333333333333</v>
      </c>
    </row>
    <row r="21" spans="1:27" ht="15">
      <c r="A21" s="93" t="s">
        <v>310</v>
      </c>
      <c r="B21" s="123">
        <v>0.0436346215856265</v>
      </c>
      <c r="C21" s="123">
        <v>0.0325544346557715</v>
      </c>
      <c r="D21" s="123">
        <v>0.0375218308742431</v>
      </c>
      <c r="E21" s="123">
        <v>0.0320625449578799</v>
      </c>
      <c r="F21" s="123">
        <v>0.0876818401727478</v>
      </c>
      <c r="G21" s="123">
        <v>0.0258328411188508</v>
      </c>
      <c r="H21" s="123">
        <v>0.0107060185185185</v>
      </c>
      <c r="I21" s="123">
        <v>0.0165586808146739</v>
      </c>
      <c r="J21" s="123">
        <v>0.00763888888888889</v>
      </c>
      <c r="K21" s="123">
        <v>0.0624020027162816</v>
      </c>
      <c r="L21" s="123">
        <v>0.0331187324744881</v>
      </c>
      <c r="M21" s="123">
        <v>0.0676085352518557</v>
      </c>
      <c r="O21" s="93" t="s">
        <v>310</v>
      </c>
      <c r="P21" s="123">
        <v>0.0454545454545455</v>
      </c>
      <c r="Q21" s="123">
        <v>0.0227272727272727</v>
      </c>
      <c r="R21" s="123">
        <v>0.111111111111111</v>
      </c>
      <c r="S21" s="123">
        <v>0</v>
      </c>
      <c r="T21" s="123">
        <v>0.126760563380282</v>
      </c>
      <c r="U21" s="123">
        <v>0</v>
      </c>
      <c r="V21" s="123">
        <v>0</v>
      </c>
      <c r="W21" s="123">
        <v>0</v>
      </c>
      <c r="X21" s="123">
        <v>0</v>
      </c>
      <c r="Y21" s="123">
        <v>0.04</v>
      </c>
      <c r="Z21" s="123">
        <v>0.0285714285714286</v>
      </c>
      <c r="AA21" s="123">
        <v>0.0333333333333333</v>
      </c>
    </row>
    <row r="22" spans="1:27" ht="15">
      <c r="A22" s="93" t="s">
        <v>317</v>
      </c>
      <c r="B22" s="123">
        <v>0.00208333333333333</v>
      </c>
      <c r="C22" s="123">
        <v>0</v>
      </c>
      <c r="D22" s="123">
        <v>9.25925925925926E-4</v>
      </c>
      <c r="E22" s="123">
        <v>0.00335324281523368</v>
      </c>
      <c r="F22" s="123">
        <v>9.70172826136005E-4</v>
      </c>
      <c r="G22" s="123">
        <v>6.77506775067751E-4</v>
      </c>
      <c r="H22" s="123">
        <v>0</v>
      </c>
      <c r="I22" s="123">
        <v>0</v>
      </c>
      <c r="J22" s="123">
        <v>0</v>
      </c>
      <c r="K22" s="123">
        <v>0</v>
      </c>
      <c r="L22" s="123">
        <v>0</v>
      </c>
      <c r="M22" s="123">
        <v>0.00252175252175252</v>
      </c>
      <c r="O22" s="93" t="s">
        <v>317</v>
      </c>
      <c r="P22" s="123">
        <v>0</v>
      </c>
      <c r="Q22" s="123">
        <v>0</v>
      </c>
      <c r="R22" s="123">
        <v>0</v>
      </c>
      <c r="S22" s="123">
        <v>0</v>
      </c>
      <c r="T22" s="123">
        <v>0</v>
      </c>
      <c r="U22" s="123">
        <v>0</v>
      </c>
      <c r="V22" s="123">
        <v>0</v>
      </c>
      <c r="W22" s="123">
        <v>0</v>
      </c>
      <c r="X22" s="123">
        <v>0</v>
      </c>
      <c r="Y22" s="123">
        <v>0</v>
      </c>
      <c r="Z22" s="123">
        <v>0</v>
      </c>
      <c r="AA22" s="123">
        <v>0</v>
      </c>
    </row>
    <row r="23" spans="1:27" ht="15">
      <c r="A23" s="93" t="s">
        <v>318</v>
      </c>
      <c r="B23" s="123">
        <v>0.0186609782304881</v>
      </c>
      <c r="C23" s="123">
        <v>0.00354355560850266</v>
      </c>
      <c r="D23" s="123">
        <v>0.00434375835338145</v>
      </c>
      <c r="E23" s="123">
        <v>0.00902909501388282</v>
      </c>
      <c r="F23" s="123">
        <v>0.00225631096338925</v>
      </c>
      <c r="G23" s="123">
        <v>0.0187895534153866</v>
      </c>
      <c r="H23" s="123">
        <v>0.00661375661375661</v>
      </c>
      <c r="I23" s="123">
        <v>0.00259418901660281</v>
      </c>
      <c r="J23" s="123">
        <v>0.00416666666666667</v>
      </c>
      <c r="K23" s="123">
        <v>0.0118310754522842</v>
      </c>
      <c r="L23" s="123">
        <v>0.0120157913442248</v>
      </c>
      <c r="M23" s="123">
        <v>0.011743917671337</v>
      </c>
      <c r="O23" s="93" t="s">
        <v>318</v>
      </c>
      <c r="P23" s="123">
        <v>0.0454545454545455</v>
      </c>
      <c r="Q23" s="123">
        <v>0.0454545454545455</v>
      </c>
      <c r="R23" s="123">
        <v>0</v>
      </c>
      <c r="S23" s="123">
        <v>0</v>
      </c>
      <c r="T23" s="123">
        <v>0.0140845070422535</v>
      </c>
      <c r="U23" s="123">
        <v>0</v>
      </c>
      <c r="V23" s="123">
        <v>0</v>
      </c>
      <c r="W23" s="123">
        <v>0.0357142857142857</v>
      </c>
      <c r="X23" s="123">
        <v>0</v>
      </c>
      <c r="Y23" s="123">
        <v>0.08</v>
      </c>
      <c r="Z23" s="123">
        <v>0</v>
      </c>
      <c r="AA23" s="123">
        <v>0</v>
      </c>
    </row>
    <row r="24" spans="1:27" ht="15">
      <c r="A24" s="93" t="s">
        <v>319</v>
      </c>
      <c r="B24" s="123">
        <v>0.00196105574012551</v>
      </c>
      <c r="C24" s="123">
        <v>0.00115740740740741</v>
      </c>
      <c r="D24" s="123">
        <v>0.00411155202821869</v>
      </c>
      <c r="E24" s="123">
        <v>0.00268635170052622</v>
      </c>
      <c r="F24" s="123">
        <v>7.44047619047619E-4</v>
      </c>
      <c r="G24" s="123">
        <v>0.0418462209434226</v>
      </c>
      <c r="H24" s="123">
        <v>0</v>
      </c>
      <c r="I24" s="123">
        <v>0</v>
      </c>
      <c r="J24" s="123">
        <v>0</v>
      </c>
      <c r="K24" s="123">
        <v>0.00293560606060606</v>
      </c>
      <c r="L24" s="123">
        <v>0.00124884366327475</v>
      </c>
      <c r="M24" s="123">
        <v>0</v>
      </c>
      <c r="O24" s="93" t="s">
        <v>319</v>
      </c>
      <c r="P24" s="123">
        <v>0</v>
      </c>
      <c r="Q24" s="123">
        <v>0.0227272727272727</v>
      </c>
      <c r="R24" s="123">
        <v>0</v>
      </c>
      <c r="S24" s="123">
        <v>0</v>
      </c>
      <c r="T24" s="123">
        <v>0</v>
      </c>
      <c r="U24" s="123">
        <v>0.0147058823529412</v>
      </c>
      <c r="V24" s="123">
        <v>0</v>
      </c>
      <c r="W24" s="123">
        <v>0</v>
      </c>
      <c r="X24" s="123">
        <v>0</v>
      </c>
      <c r="Y24" s="123">
        <v>0</v>
      </c>
      <c r="Z24" s="123">
        <v>0</v>
      </c>
      <c r="AA24" s="123">
        <v>0</v>
      </c>
    </row>
    <row r="25" spans="1:27" ht="15">
      <c r="A25" s="93" t="s">
        <v>316</v>
      </c>
      <c r="B25" s="123">
        <v>0.382741420820273</v>
      </c>
      <c r="C25" s="123">
        <v>0.23036450880339</v>
      </c>
      <c r="D25" s="123">
        <v>0.161037420980362</v>
      </c>
      <c r="E25" s="123">
        <v>0.261057287147723</v>
      </c>
      <c r="F25" s="123">
        <v>0.10388925586615</v>
      </c>
      <c r="G25" s="123">
        <v>0.287988373734798</v>
      </c>
      <c r="H25" s="123">
        <v>0.121556194171326</v>
      </c>
      <c r="I25" s="123">
        <v>0.204775025142128</v>
      </c>
      <c r="J25" s="123">
        <v>0.198988564826413</v>
      </c>
      <c r="K25" s="123">
        <v>0.131392207054049</v>
      </c>
      <c r="L25" s="123">
        <v>0.253165513130452</v>
      </c>
      <c r="M25" s="123">
        <v>0.46244755198954</v>
      </c>
      <c r="O25" s="93" t="s">
        <v>316</v>
      </c>
      <c r="P25" s="123">
        <v>0.659090909090909</v>
      </c>
      <c r="Q25" s="123">
        <v>0.431818181818182</v>
      </c>
      <c r="R25" s="123">
        <v>0.407407407407407</v>
      </c>
      <c r="S25" s="123">
        <v>0.15</v>
      </c>
      <c r="T25" s="123">
        <v>0.126760563380282</v>
      </c>
      <c r="U25" s="123">
        <v>0.50</v>
      </c>
      <c r="V25" s="123">
        <v>0.60</v>
      </c>
      <c r="W25" s="123">
        <v>0.464285714285714</v>
      </c>
      <c r="X25" s="123">
        <v>0.60</v>
      </c>
      <c r="Y25" s="123">
        <v>0.32</v>
      </c>
      <c r="Z25" s="123">
        <v>0.228571428571429</v>
      </c>
      <c r="AA25" s="123">
        <v>0.533333333333333</v>
      </c>
    </row>
    <row r="26" spans="1:27" ht="15">
      <c r="A26" s="93" t="s">
        <v>329</v>
      </c>
      <c r="B26" s="123">
        <v>0.0656133785717632</v>
      </c>
      <c r="C26" s="123">
        <v>0.133812710000518</v>
      </c>
      <c r="D26" s="123">
        <v>0.145054321271103</v>
      </c>
      <c r="E26" s="123">
        <v>0.132793508108484</v>
      </c>
      <c r="F26" s="123">
        <v>0.046557740390763</v>
      </c>
      <c r="G26" s="123">
        <v>0.117806706371032</v>
      </c>
      <c r="H26" s="123">
        <v>0.230635817642397</v>
      </c>
      <c r="I26" s="123">
        <v>0.140410027235581</v>
      </c>
      <c r="J26" s="123">
        <v>0.0928174374430179</v>
      </c>
      <c r="K26" s="123">
        <v>0.0580341872869939</v>
      </c>
      <c r="L26" s="123">
        <v>0.062305982528936</v>
      </c>
      <c r="M26" s="123">
        <v>0.0996437272971284</v>
      </c>
      <c r="O26" s="93" t="s">
        <v>329</v>
      </c>
      <c r="P26" s="123">
        <v>0.0454545454545455</v>
      </c>
      <c r="Q26" s="123">
        <v>0.227272727272727</v>
      </c>
      <c r="R26" s="123">
        <v>0</v>
      </c>
      <c r="S26" s="123">
        <v>0.15</v>
      </c>
      <c r="T26" s="123">
        <v>0.0563380281690141</v>
      </c>
      <c r="U26" s="123">
        <v>0.0735294117647059</v>
      </c>
      <c r="V26" s="123">
        <v>0</v>
      </c>
      <c r="W26" s="123">
        <v>0.0357142857142857</v>
      </c>
      <c r="X26" s="123">
        <v>0.20</v>
      </c>
      <c r="Y26" s="123">
        <v>0.04</v>
      </c>
      <c r="Z26" s="123">
        <v>0.171428571428571</v>
      </c>
      <c r="AA26" s="123">
        <v>0</v>
      </c>
    </row>
    <row r="27" spans="1:27" ht="15">
      <c r="A27" s="93" t="s">
        <v>322</v>
      </c>
      <c r="B27" s="123">
        <v>0.768569184722958</v>
      </c>
      <c r="C27" s="123">
        <v>0.735401969802029</v>
      </c>
      <c r="D27" s="123">
        <v>0.553125748157318</v>
      </c>
      <c r="E27" s="123">
        <v>0.801880195728107</v>
      </c>
      <c r="F27" s="123">
        <v>0.877985607842753</v>
      </c>
      <c r="G27" s="123">
        <v>0.738412337203526</v>
      </c>
      <c r="H27" s="123">
        <v>0.57629159035409</v>
      </c>
      <c r="I27" s="123">
        <v>0.725222106217297</v>
      </c>
      <c r="J27" s="123">
        <v>0.858251458461082</v>
      </c>
      <c r="K27" s="123">
        <v>0.794005869525318</v>
      </c>
      <c r="L27" s="123">
        <v>0.814395582338392</v>
      </c>
      <c r="M27" s="123">
        <v>0.720956166518929</v>
      </c>
      <c r="O27" s="93" t="s">
        <v>322</v>
      </c>
      <c r="P27" s="123">
        <v>0.590909090909091</v>
      </c>
      <c r="Q27" s="123">
        <v>0.681818181818182</v>
      </c>
      <c r="R27" s="123">
        <v>0.740740740740741</v>
      </c>
      <c r="S27" s="123">
        <v>0.80</v>
      </c>
      <c r="T27" s="123">
        <v>0.845070422535211</v>
      </c>
      <c r="U27" s="123">
        <v>0.955882352941177</v>
      </c>
      <c r="V27" s="123">
        <v>0.80</v>
      </c>
      <c r="W27" s="123">
        <v>0.857142857142857</v>
      </c>
      <c r="X27" s="123">
        <v>0.80</v>
      </c>
      <c r="Y27" s="123">
        <v>0.80</v>
      </c>
      <c r="Z27" s="123">
        <v>0.914285714285714</v>
      </c>
      <c r="AA27" s="123">
        <v>0.90</v>
      </c>
    </row>
    <row r="28" spans="1:27" ht="15">
      <c r="A28" s="93" t="s">
        <v>323</v>
      </c>
      <c r="B28" s="123">
        <v>0.0447629479093553</v>
      </c>
      <c r="C28" s="123">
        <v>0.0201965025346195</v>
      </c>
      <c r="D28" s="123">
        <v>0.0109102266804666</v>
      </c>
      <c r="E28" s="123">
        <v>0.0093219545215292</v>
      </c>
      <c r="F28" s="123">
        <v>0.01718055472059</v>
      </c>
      <c r="G28" s="123">
        <v>0.0177026296890196</v>
      </c>
      <c r="H28" s="123">
        <v>0.0183553501810081</v>
      </c>
      <c r="I28" s="123">
        <v>0.011026936026936</v>
      </c>
      <c r="J28" s="123">
        <v>0.0291119886949995</v>
      </c>
      <c r="K28" s="123">
        <v>0.00877729854498823</v>
      </c>
      <c r="L28" s="123">
        <v>0.0129189633998817</v>
      </c>
      <c r="M28" s="123">
        <v>0.0665263137002267</v>
      </c>
      <c r="O28" s="93" t="s">
        <v>323</v>
      </c>
      <c r="P28" s="123">
        <v>0.0227272727272727</v>
      </c>
      <c r="Q28" s="123">
        <v>0.0227272727272727</v>
      </c>
      <c r="R28" s="123">
        <v>0</v>
      </c>
      <c r="S28" s="123">
        <v>0</v>
      </c>
      <c r="T28" s="123">
        <v>0.0140845070422535</v>
      </c>
      <c r="U28" s="123">
        <v>0</v>
      </c>
      <c r="V28" s="123">
        <v>0</v>
      </c>
      <c r="W28" s="123">
        <v>0.0357142857142857</v>
      </c>
      <c r="X28" s="123">
        <v>0.20</v>
      </c>
      <c r="Y28" s="123">
        <v>0.04</v>
      </c>
      <c r="Z28" s="123">
        <v>0</v>
      </c>
      <c r="AA28" s="123">
        <v>0.0666666666666667</v>
      </c>
    </row>
    <row r="29" spans="1:27" ht="15">
      <c r="A29" s="93" t="s">
        <v>324</v>
      </c>
      <c r="B29" s="123">
        <v>0.151430519250129</v>
      </c>
      <c r="C29" s="123">
        <v>0.0748519266607032</v>
      </c>
      <c r="D29" s="123">
        <v>0.0686478365777711</v>
      </c>
      <c r="E29" s="123">
        <v>0.0598597725277487</v>
      </c>
      <c r="F29" s="123">
        <v>0.0918232437775901</v>
      </c>
      <c r="G29" s="123">
        <v>0.11214116931954</v>
      </c>
      <c r="H29" s="123">
        <v>0.0477401436283015</v>
      </c>
      <c r="I29" s="123">
        <v>0.110071637593312</v>
      </c>
      <c r="J29" s="123">
        <v>0.096248363361689</v>
      </c>
      <c r="K29" s="123">
        <v>0.0906438211596584</v>
      </c>
      <c r="L29" s="123">
        <v>0.0906784240236228</v>
      </c>
      <c r="M29" s="123">
        <v>0.136481275832608</v>
      </c>
      <c r="O29" s="93" t="s">
        <v>324</v>
      </c>
      <c r="P29" s="123">
        <v>0.363636363636364</v>
      </c>
      <c r="Q29" s="123">
        <v>0.159090909090909</v>
      </c>
      <c r="R29" s="123">
        <v>0.111111111111111</v>
      </c>
      <c r="S29" s="123">
        <v>0.10</v>
      </c>
      <c r="T29" s="123">
        <v>0.0985915492957746</v>
      </c>
      <c r="U29" s="123">
        <v>0.161764705882353</v>
      </c>
      <c r="V29" s="123">
        <v>0.20</v>
      </c>
      <c r="W29" s="123">
        <v>0.25</v>
      </c>
      <c r="X29" s="123">
        <v>0.80</v>
      </c>
      <c r="Y29" s="123">
        <v>0.12</v>
      </c>
      <c r="Z29" s="123">
        <v>0.114285714285714</v>
      </c>
      <c r="AA29" s="123">
        <v>0.0666666666666667</v>
      </c>
    </row>
    <row r="30" spans="1:27" ht="15">
      <c r="A30" s="93" t="s">
        <v>313</v>
      </c>
      <c r="B30" s="123">
        <v>0.0787132018523189</v>
      </c>
      <c r="C30" s="123">
        <v>0.0450204272369891</v>
      </c>
      <c r="D30" s="123">
        <v>0.0965830734777928</v>
      </c>
      <c r="E30" s="123">
        <v>0.0902884696054592</v>
      </c>
      <c r="F30" s="123">
        <v>0.0565651390997984</v>
      </c>
      <c r="G30" s="123">
        <v>0.0757042927575558</v>
      </c>
      <c r="H30" s="123">
        <v>0.111189867028683</v>
      </c>
      <c r="I30" s="123">
        <v>0.112178515265928</v>
      </c>
      <c r="J30" s="123">
        <v>0.0475542696921051</v>
      </c>
      <c r="K30" s="123">
        <v>0.103158915013901</v>
      </c>
      <c r="L30" s="123">
        <v>0.075442145162216</v>
      </c>
      <c r="M30" s="123">
        <v>0.0487164622289096</v>
      </c>
      <c r="O30" s="93" t="s">
        <v>313</v>
      </c>
      <c r="P30" s="123">
        <v>0.0454545454545455</v>
      </c>
      <c r="Q30" s="123">
        <v>0.0681818181818182</v>
      </c>
      <c r="R30" s="123">
        <v>0.185185185185185</v>
      </c>
      <c r="S30" s="123">
        <v>0.05</v>
      </c>
      <c r="T30" s="123">
        <v>0.126760563380282</v>
      </c>
      <c r="U30" s="123">
        <v>0.0882352941176471</v>
      </c>
      <c r="V30" s="123">
        <v>0.20</v>
      </c>
      <c r="W30" s="123">
        <v>0.0357142857142857</v>
      </c>
      <c r="X30" s="123">
        <v>0</v>
      </c>
      <c r="Y30" s="123">
        <v>0</v>
      </c>
      <c r="Z30" s="123">
        <v>0.0857142857142857</v>
      </c>
      <c r="AA30" s="123">
        <v>0.10</v>
      </c>
    </row>
    <row r="31" spans="1:27" ht="15">
      <c r="A31" s="93" t="s">
        <v>312</v>
      </c>
      <c r="B31" s="123">
        <v>0.0351769661595522</v>
      </c>
      <c r="C31" s="123">
        <v>0.0256149499056446</v>
      </c>
      <c r="D31" s="123">
        <v>0.0400681591828702</v>
      </c>
      <c r="E31" s="123">
        <v>0.0425703975493045</v>
      </c>
      <c r="F31" s="123">
        <v>0.0326579627026817</v>
      </c>
      <c r="G31" s="123">
        <v>0.141786304311331</v>
      </c>
      <c r="H31" s="123">
        <v>0.0138144841269841</v>
      </c>
      <c r="I31" s="123">
        <v>0.0445434372862725</v>
      </c>
      <c r="J31" s="123">
        <v>0.0481272905228014</v>
      </c>
      <c r="K31" s="123">
        <v>0.0636721822229918</v>
      </c>
      <c r="L31" s="123">
        <v>0.036647829721005</v>
      </c>
      <c r="M31" s="123">
        <v>0.0289304945353332</v>
      </c>
      <c r="O31" s="93" t="s">
        <v>312</v>
      </c>
      <c r="P31" s="123">
        <v>0.0454545454545455</v>
      </c>
      <c r="Q31" s="123">
        <v>0.0909090909090909</v>
      </c>
      <c r="R31" s="123">
        <v>0.148148148148148</v>
      </c>
      <c r="S31" s="123">
        <v>0</v>
      </c>
      <c r="T31" s="123">
        <v>0.028169014084507</v>
      </c>
      <c r="U31" s="123">
        <v>0.147058823529412</v>
      </c>
      <c r="V31" s="123">
        <v>0.40</v>
      </c>
      <c r="W31" s="123">
        <v>0.0357142857142857</v>
      </c>
      <c r="X31" s="123">
        <v>0</v>
      </c>
      <c r="Y31" s="123">
        <v>0.20</v>
      </c>
      <c r="Z31" s="123">
        <v>0.0285714285714286</v>
      </c>
      <c r="AA31" s="123">
        <v>0.133333333333333</v>
      </c>
    </row>
    <row r="32" spans="1:27" ht="15">
      <c r="A32" s="93" t="s">
        <v>314</v>
      </c>
      <c r="B32" s="123">
        <v>0.00251220212460523</v>
      </c>
      <c r="C32" s="123">
        <v>0.0155507285739854</v>
      </c>
      <c r="D32" s="123">
        <v>0.00934861094913448</v>
      </c>
      <c r="E32" s="123">
        <v>0.00290223061162344</v>
      </c>
      <c r="F32" s="123">
        <v>0.00856912333365245</v>
      </c>
      <c r="G32" s="123">
        <v>0.00237357878464952</v>
      </c>
      <c r="H32" s="123">
        <v>0.00520833333333333</v>
      </c>
      <c r="I32" s="123">
        <v>0.00717948717948718</v>
      </c>
      <c r="J32" s="123">
        <v>0</v>
      </c>
      <c r="K32" s="123">
        <v>0.00772763662084829</v>
      </c>
      <c r="L32" s="123">
        <v>0.00447557468857172</v>
      </c>
      <c r="M32" s="123">
        <v>0.0127485314985315</v>
      </c>
      <c r="O32" s="93" t="s">
        <v>314</v>
      </c>
      <c r="P32" s="123">
        <v>0</v>
      </c>
      <c r="Q32" s="123">
        <v>0.0227272727272727</v>
      </c>
      <c r="R32" s="123">
        <v>0</v>
      </c>
      <c r="S32" s="123">
        <v>0</v>
      </c>
      <c r="T32" s="123">
        <v>0.028169014084507</v>
      </c>
      <c r="U32" s="123">
        <v>0</v>
      </c>
      <c r="V32" s="123">
        <v>0</v>
      </c>
      <c r="W32" s="123">
        <v>0.0357142857142857</v>
      </c>
      <c r="X32" s="123">
        <v>0</v>
      </c>
      <c r="Y32" s="123">
        <v>0.08</v>
      </c>
      <c r="Z32" s="123">
        <v>0</v>
      </c>
      <c r="AA32" s="123">
        <v>0</v>
      </c>
    </row>
    <row r="33" spans="1:27" ht="15">
      <c r="A33" s="93" t="s">
        <v>315</v>
      </c>
      <c r="B33" s="123">
        <v>0.0891811979851223</v>
      </c>
      <c r="C33" s="123">
        <v>0.0997177515135455</v>
      </c>
      <c r="D33" s="123">
        <v>0.0649872474112957</v>
      </c>
      <c r="E33" s="123">
        <v>0.0915654626773216</v>
      </c>
      <c r="F33" s="123">
        <v>0.0721648912182714</v>
      </c>
      <c r="G33" s="123">
        <v>0.135652586980625</v>
      </c>
      <c r="H33" s="123">
        <v>0.0751210960092539</v>
      </c>
      <c r="I33" s="123">
        <v>0.0884416154772084</v>
      </c>
      <c r="J33" s="123">
        <v>0.104427612625497</v>
      </c>
      <c r="K33" s="123">
        <v>0.0705604006718671</v>
      </c>
      <c r="L33" s="123">
        <v>0.082753625639654</v>
      </c>
      <c r="M33" s="123">
        <v>0.172234365838416</v>
      </c>
      <c r="O33" s="93" t="s">
        <v>315</v>
      </c>
      <c r="P33" s="123">
        <v>0.0454545454545455</v>
      </c>
      <c r="Q33" s="123">
        <v>0.227272727272727</v>
      </c>
      <c r="R33" s="123">
        <v>0.0740740740740741</v>
      </c>
      <c r="S33" s="123">
        <v>0.05</v>
      </c>
      <c r="T33" s="123">
        <v>0.112676056338028</v>
      </c>
      <c r="U33" s="123">
        <v>0.117647058823529</v>
      </c>
      <c r="V33" s="123">
        <v>0</v>
      </c>
      <c r="W33" s="123">
        <v>0.25</v>
      </c>
      <c r="X33" s="123">
        <v>0.20</v>
      </c>
      <c r="Y33" s="123">
        <v>0.04</v>
      </c>
      <c r="Z33" s="123">
        <v>0.0285714285714286</v>
      </c>
      <c r="AA33" s="123">
        <v>0.366666666666667</v>
      </c>
    </row>
    <row r="34" spans="1:27" ht="15">
      <c r="A34" s="93" t="s">
        <v>320</v>
      </c>
      <c r="B34" s="123">
        <v>0.0243514163651916</v>
      </c>
      <c r="C34" s="123">
        <v>0.0133714786907348</v>
      </c>
      <c r="D34" s="123">
        <v>0.00529037542724096</v>
      </c>
      <c r="E34" s="123">
        <v>0.00415199298924596</v>
      </c>
      <c r="F34" s="123">
        <v>0.00385591796578161</v>
      </c>
      <c r="G34" s="123">
        <v>0.00917918747740891</v>
      </c>
      <c r="H34" s="123">
        <v>0.0183035714285714</v>
      </c>
      <c r="I34" s="123">
        <v>0.0094334146058284</v>
      </c>
      <c r="J34" s="123">
        <v>0.009375</v>
      </c>
      <c r="K34" s="123">
        <v>0.0129245600817881</v>
      </c>
      <c r="L34" s="123">
        <v>0.0164389848103203</v>
      </c>
      <c r="M34" s="123">
        <v>0.03784788958702</v>
      </c>
      <c r="O34" s="93" t="s">
        <v>320</v>
      </c>
      <c r="P34" s="123">
        <v>0.0454545454545455</v>
      </c>
      <c r="Q34" s="123">
        <v>0.0681818181818182</v>
      </c>
      <c r="R34" s="123">
        <v>0</v>
      </c>
      <c r="S34" s="123">
        <v>0</v>
      </c>
      <c r="T34" s="123">
        <v>0</v>
      </c>
      <c r="U34" s="123">
        <v>0.0147058823529412</v>
      </c>
      <c r="V34" s="123">
        <v>0</v>
      </c>
      <c r="W34" s="123">
        <v>0</v>
      </c>
      <c r="X34" s="123">
        <v>0</v>
      </c>
      <c r="Y34" s="123">
        <v>0</v>
      </c>
      <c r="Z34" s="123">
        <v>0</v>
      </c>
      <c r="AA34" s="123">
        <v>0.10</v>
      </c>
    </row>
    <row r="35" spans="1:27" ht="15">
      <c r="A35" s="93" t="s">
        <v>321</v>
      </c>
      <c r="B35" s="123">
        <v>0.0288287872904367</v>
      </c>
      <c r="C35" s="123">
        <v>0.0260607135136798</v>
      </c>
      <c r="D35" s="123">
        <v>0.0262482438779348</v>
      </c>
      <c r="E35" s="123">
        <v>0.0412212610967929</v>
      </c>
      <c r="F35" s="123">
        <v>0.0211892784837505</v>
      </c>
      <c r="G35" s="123">
        <v>0.108002336469728</v>
      </c>
      <c r="H35" s="123">
        <v>0.0162482193732194</v>
      </c>
      <c r="I35" s="123">
        <v>0.0484522688650211</v>
      </c>
      <c r="J35" s="123">
        <v>0.0706535702859232</v>
      </c>
      <c r="K35" s="123">
        <v>0.0381603594153353</v>
      </c>
      <c r="L35" s="123">
        <v>0.0667306127823474</v>
      </c>
      <c r="M35" s="123">
        <v>0.0797989039363513</v>
      </c>
      <c r="O35" s="93" t="s">
        <v>321</v>
      </c>
      <c r="P35" s="123">
        <v>0.0909090909090909</v>
      </c>
      <c r="Q35" s="123">
        <v>0.0454545454545455</v>
      </c>
      <c r="R35" s="123">
        <v>0.148148148148148</v>
      </c>
      <c r="S35" s="123">
        <v>0.05</v>
      </c>
      <c r="T35" s="123">
        <v>0</v>
      </c>
      <c r="U35" s="123">
        <v>0.161764705882353</v>
      </c>
      <c r="V35" s="123">
        <v>0</v>
      </c>
      <c r="W35" s="123">
        <v>0.142857142857143</v>
      </c>
      <c r="X35" s="123">
        <v>0</v>
      </c>
      <c r="Y35" s="123">
        <v>0.04</v>
      </c>
      <c r="Z35" s="123">
        <v>0.0857142857142857</v>
      </c>
      <c r="AA35" s="123">
        <v>0.0666666666666667</v>
      </c>
    </row>
    <row r="36" spans="1:27" ht="15">
      <c r="A36" s="93" t="s">
        <v>311</v>
      </c>
      <c r="B36" s="123">
        <v>0</v>
      </c>
      <c r="C36" s="123">
        <v>9.46969696969697E-4</v>
      </c>
      <c r="D36" s="123">
        <v>0</v>
      </c>
      <c r="E36" s="123">
        <v>1.19047619047619E-4</v>
      </c>
      <c r="F36" s="123">
        <v>2.25225225225225E-4</v>
      </c>
      <c r="G36" s="123">
        <v>6.88658583395425E-4</v>
      </c>
      <c r="H36" s="123">
        <v>0</v>
      </c>
      <c r="I36" s="123">
        <v>0</v>
      </c>
      <c r="J36" s="123">
        <v>0</v>
      </c>
      <c r="K36" s="123">
        <v>0</v>
      </c>
      <c r="L36" s="123">
        <v>0</v>
      </c>
      <c r="M36" s="123">
        <v>0</v>
      </c>
      <c r="O36" s="93" t="s">
        <v>311</v>
      </c>
      <c r="P36" s="123">
        <v>0</v>
      </c>
      <c r="Q36" s="123">
        <v>0</v>
      </c>
      <c r="R36" s="123">
        <v>0</v>
      </c>
      <c r="S36" s="123">
        <v>0</v>
      </c>
      <c r="T36" s="123">
        <v>0</v>
      </c>
      <c r="U36" s="123">
        <v>0</v>
      </c>
      <c r="V36" s="123">
        <v>0</v>
      </c>
      <c r="W36" s="123">
        <v>0</v>
      </c>
      <c r="X36" s="123">
        <v>0</v>
      </c>
      <c r="Y36" s="123">
        <v>0</v>
      </c>
      <c r="Z36" s="123">
        <v>0</v>
      </c>
      <c r="AA36" s="123">
        <v>0</v>
      </c>
    </row>
    <row r="37" spans="1:27" ht="15">
      <c r="A37" s="93" t="s">
        <v>332</v>
      </c>
      <c r="B37" s="123">
        <v>0.0206516477873924</v>
      </c>
      <c r="C37" s="123">
        <v>0.00706802885792206</v>
      </c>
      <c r="D37" s="123">
        <v>0.00237284856850074</v>
      </c>
      <c r="E37" s="123">
        <v>0.0021372994270965</v>
      </c>
      <c r="F37" s="123">
        <v>0.00182690288087041</v>
      </c>
      <c r="G37" s="123">
        <v>0.0120948981337415</v>
      </c>
      <c r="H37" s="123">
        <v>0.009375</v>
      </c>
      <c r="I37" s="123">
        <v>0.0137047480595868</v>
      </c>
      <c r="J37" s="123">
        <v>0.029139295731788</v>
      </c>
      <c r="K37" s="123">
        <v>0.00486294826572604</v>
      </c>
      <c r="L37" s="123">
        <v>0.0080913877265969</v>
      </c>
      <c r="M37" s="123">
        <v>0.00605590958851828</v>
      </c>
      <c r="O37" s="93" t="s">
        <v>332</v>
      </c>
      <c r="P37" s="123">
        <v>0.0454545454545455</v>
      </c>
      <c r="Q37" s="123">
        <v>0</v>
      </c>
      <c r="R37" s="123">
        <v>0</v>
      </c>
      <c r="S37" s="123">
        <v>0</v>
      </c>
      <c r="T37" s="123">
        <v>0</v>
      </c>
      <c r="U37" s="123">
        <v>0</v>
      </c>
      <c r="V37" s="123">
        <v>0</v>
      </c>
      <c r="W37" s="123">
        <v>0.0357142857142857</v>
      </c>
      <c r="X37" s="123">
        <v>0</v>
      </c>
      <c r="Y37" s="123">
        <v>0</v>
      </c>
      <c r="Z37" s="123">
        <v>0</v>
      </c>
      <c r="AA37" s="123">
        <v>0</v>
      </c>
    </row>
    <row r="38" spans="1:27" ht="15">
      <c r="A38" s="93" t="s">
        <v>340</v>
      </c>
      <c r="B38" s="123">
        <v>0</v>
      </c>
      <c r="C38" s="123">
        <v>0</v>
      </c>
      <c r="D38" s="123">
        <v>0</v>
      </c>
      <c r="E38" s="123">
        <v>0</v>
      </c>
      <c r="F38" s="123">
        <v>0</v>
      </c>
      <c r="G38" s="123">
        <v>3.38753387533875E-4</v>
      </c>
      <c r="H38" s="123">
        <v>0</v>
      </c>
      <c r="I38" s="123">
        <v>0</v>
      </c>
      <c r="J38" s="123">
        <v>0</v>
      </c>
      <c r="K38" s="123">
        <v>0</v>
      </c>
      <c r="L38" s="123">
        <v>0</v>
      </c>
      <c r="M38" s="123">
        <v>0</v>
      </c>
      <c r="O38" s="93" t="s">
        <v>340</v>
      </c>
      <c r="P38" s="123">
        <v>0</v>
      </c>
      <c r="Q38" s="123">
        <v>0</v>
      </c>
      <c r="R38" s="123">
        <v>0</v>
      </c>
      <c r="S38" s="123">
        <v>0</v>
      </c>
      <c r="T38" s="123">
        <v>0</v>
      </c>
      <c r="U38" s="123">
        <v>0</v>
      </c>
      <c r="V38" s="123">
        <v>0</v>
      </c>
      <c r="W38" s="123">
        <v>0</v>
      </c>
      <c r="X38" s="123">
        <v>0</v>
      </c>
      <c r="Y38" s="123">
        <v>0</v>
      </c>
      <c r="Z38" s="123">
        <v>0</v>
      </c>
      <c r="AA38" s="123">
        <v>0</v>
      </c>
    </row>
    <row r="39" spans="1:27" ht="15">
      <c r="A39" s="93" t="s">
        <v>292</v>
      </c>
      <c r="B39" s="123">
        <v>0.0537444166666667</v>
      </c>
      <c r="C39" s="123">
        <v>0.0385105416666667</v>
      </c>
      <c r="D39" s="123">
        <v>0.0367359583333333</v>
      </c>
      <c r="E39" s="123">
        <v>0.0387309583333333</v>
      </c>
      <c r="F39" s="123">
        <v>0.0313417083333333</v>
      </c>
      <c r="G39" s="123">
        <v>0.0409206666666667</v>
      </c>
      <c r="H39" s="123">
        <v>0.0440794166666667</v>
      </c>
      <c r="I39" s="123">
        <v>0.0370232916666667</v>
      </c>
      <c r="J39" s="123">
        <v>0.0360107083333333</v>
      </c>
      <c r="K39" s="123">
        <v>0.0373647083333333</v>
      </c>
      <c r="L39" s="123">
        <v>0.034586375</v>
      </c>
      <c r="M39" s="123">
        <v>0.0423035416666667</v>
      </c>
      <c r="O39" s="93" t="s">
        <v>292</v>
      </c>
      <c r="P39" s="123">
        <v>0.044715</v>
      </c>
      <c r="Q39" s="123">
        <v>0.039908</v>
      </c>
      <c r="R39" s="123">
        <v>0.031497</v>
      </c>
      <c r="S39" s="123">
        <v>0.03204</v>
      </c>
      <c r="T39" s="123">
        <v>0.02807</v>
      </c>
      <c r="U39" s="123">
        <v>0.036064</v>
      </c>
      <c r="V39" s="123">
        <v>0.035941</v>
      </c>
      <c r="W39" s="123">
        <v>0.033759</v>
      </c>
      <c r="X39" s="123">
        <v>0.029963</v>
      </c>
      <c r="Y39" s="123">
        <v>0.030936</v>
      </c>
      <c r="Z39" s="123">
        <v>0.030039</v>
      </c>
      <c r="AA39" s="123">
        <v>0.034206</v>
      </c>
    </row>
    <row r="40" spans="1:27" ht="15">
      <c r="A40" s="93" t="s">
        <v>263</v>
      </c>
      <c r="B40" s="123">
        <v>0.00830120833333333</v>
      </c>
      <c r="C40" s="123">
        <v>0.00426295833333333</v>
      </c>
      <c r="D40" s="123">
        <v>0.006880625</v>
      </c>
      <c r="E40" s="123">
        <v>0.0133431666666667</v>
      </c>
      <c r="F40" s="123">
        <v>0.005428125</v>
      </c>
      <c r="G40" s="123">
        <v>0.0119962916666667</v>
      </c>
      <c r="H40" s="123">
        <v>0.0138867916666667</v>
      </c>
      <c r="I40" s="123">
        <v>0.010066875</v>
      </c>
      <c r="J40" s="123">
        <v>0.0101215416666667</v>
      </c>
      <c r="K40" s="123">
        <v>0.00519166666666667</v>
      </c>
      <c r="L40" s="123">
        <v>0.0159728333333333</v>
      </c>
      <c r="M40" s="123">
        <v>0.00110258333333333</v>
      </c>
      <c r="O40" s="93" t="s">
        <v>263</v>
      </c>
      <c r="P40" s="123">
        <v>0.009161</v>
      </c>
      <c r="Q40" s="123">
        <v>0.00497</v>
      </c>
      <c r="R40" s="123">
        <v>0.007404</v>
      </c>
      <c r="S40" s="123">
        <v>0.013257</v>
      </c>
      <c r="T40" s="123">
        <v>0.005269</v>
      </c>
      <c r="U40" s="123">
        <v>0.014015</v>
      </c>
      <c r="V40" s="123">
        <v>0.014717</v>
      </c>
      <c r="W40" s="123">
        <v>0.009071</v>
      </c>
      <c r="X40" s="123">
        <v>0.010034</v>
      </c>
      <c r="Y40" s="123">
        <v>0.004937</v>
      </c>
      <c r="Z40" s="123">
        <v>0.016229</v>
      </c>
      <c r="AA40" s="123">
        <v>0.001121</v>
      </c>
    </row>
    <row r="41" spans="1:27" ht="15">
      <c r="A41" s="93" t="s">
        <v>267</v>
      </c>
      <c r="B41" s="123">
        <v>0.0603324583333333</v>
      </c>
      <c r="C41" s="123">
        <v>0.0373492083333333</v>
      </c>
      <c r="D41" s="123">
        <v>0.0453880416666667</v>
      </c>
      <c r="E41" s="123">
        <v>0.039422625</v>
      </c>
      <c r="F41" s="123">
        <v>0.0562340416666667</v>
      </c>
      <c r="G41" s="123">
        <v>0.0384530833333333</v>
      </c>
      <c r="H41" s="123">
        <v>0.0462422916666667</v>
      </c>
      <c r="I41" s="123">
        <v>0.0519634166666667</v>
      </c>
      <c r="J41" s="123">
        <v>0.036939125</v>
      </c>
      <c r="K41" s="123">
        <v>0.0490159166666667</v>
      </c>
      <c r="L41" s="123">
        <v>0.0534525</v>
      </c>
      <c r="M41" s="123">
        <v>0.049771875</v>
      </c>
      <c r="O41" s="93" t="s">
        <v>267</v>
      </c>
      <c r="P41" s="123">
        <v>0.063885</v>
      </c>
      <c r="Q41" s="123">
        <v>0.041758</v>
      </c>
      <c r="R41" s="123">
        <v>0.048699</v>
      </c>
      <c r="S41" s="123">
        <v>0.047177</v>
      </c>
      <c r="T41" s="123">
        <v>0.057338</v>
      </c>
      <c r="U41" s="123">
        <v>0.042461</v>
      </c>
      <c r="V41" s="123">
        <v>0.05365</v>
      </c>
      <c r="W41" s="123">
        <v>0.055834</v>
      </c>
      <c r="X41" s="123">
        <v>0.040994</v>
      </c>
      <c r="Y41" s="123">
        <v>0.05478</v>
      </c>
      <c r="Z41" s="123">
        <v>0.054449</v>
      </c>
      <c r="AA41" s="123">
        <v>0.057019</v>
      </c>
    </row>
    <row r="42" spans="1:27" ht="15">
      <c r="A42" s="93" t="s">
        <v>271</v>
      </c>
      <c r="B42" s="123">
        <v>0.143521291666667</v>
      </c>
      <c r="C42" s="123">
        <v>0.335256458333333</v>
      </c>
      <c r="D42" s="123">
        <v>0.238712875</v>
      </c>
      <c r="E42" s="123">
        <v>0.258193291666667</v>
      </c>
      <c r="F42" s="123">
        <v>0.088773</v>
      </c>
      <c r="G42" s="123">
        <v>0.174327083333333</v>
      </c>
      <c r="H42" s="123">
        <v>0.156236041666667</v>
      </c>
      <c r="I42" s="123">
        <v>0.148489583333333</v>
      </c>
      <c r="J42" s="123">
        <v>0.295429666666667</v>
      </c>
      <c r="K42" s="123">
        <v>0.179825125</v>
      </c>
      <c r="L42" s="123">
        <v>0.207215</v>
      </c>
      <c r="M42" s="123">
        <v>0.0894455416666667</v>
      </c>
      <c r="O42" s="93" t="s">
        <v>271</v>
      </c>
      <c r="P42" s="123">
        <v>0.141635</v>
      </c>
      <c r="Q42" s="123">
        <v>0.317396</v>
      </c>
      <c r="R42" s="123">
        <v>0.231642</v>
      </c>
      <c r="S42" s="123">
        <v>0.249489</v>
      </c>
      <c r="T42" s="123">
        <v>0.086659</v>
      </c>
      <c r="U42" s="123">
        <v>0.17315</v>
      </c>
      <c r="V42" s="123">
        <v>0.155769</v>
      </c>
      <c r="W42" s="123">
        <v>0.150769</v>
      </c>
      <c r="X42" s="123">
        <v>0.291903</v>
      </c>
      <c r="Y42" s="123">
        <v>0.164913</v>
      </c>
      <c r="Z42" s="123">
        <v>0.208785</v>
      </c>
      <c r="AA42" s="123">
        <v>0.090744</v>
      </c>
    </row>
    <row r="43" spans="1:27" ht="15">
      <c r="A43" s="93" t="s">
        <v>291</v>
      </c>
      <c r="B43" s="123">
        <v>0.212091625</v>
      </c>
      <c r="C43" s="123">
        <v>0.168427083333333</v>
      </c>
      <c r="D43" s="123">
        <v>0.197429416666667</v>
      </c>
      <c r="E43" s="123">
        <v>0.166685958333333</v>
      </c>
      <c r="F43" s="123">
        <v>0.266412458333333</v>
      </c>
      <c r="G43" s="123">
        <v>0.186329708333333</v>
      </c>
      <c r="H43" s="123">
        <v>0.2056675</v>
      </c>
      <c r="I43" s="123">
        <v>0.159049458333333</v>
      </c>
      <c r="J43" s="123">
        <v>0.189812791666667</v>
      </c>
      <c r="K43" s="123">
        <v>0.240508875</v>
      </c>
      <c r="L43" s="123">
        <v>0.200071</v>
      </c>
      <c r="M43" s="123">
        <v>0.198072916666667</v>
      </c>
      <c r="O43" s="93" t="s">
        <v>291</v>
      </c>
      <c r="P43" s="123">
        <v>0.209898</v>
      </c>
      <c r="Q43" s="123">
        <v>0.172447</v>
      </c>
      <c r="R43" s="123">
        <v>0.201296</v>
      </c>
      <c r="S43" s="123">
        <v>0.165531</v>
      </c>
      <c r="T43" s="123">
        <v>0.268178</v>
      </c>
      <c r="U43" s="123">
        <v>0.185715</v>
      </c>
      <c r="V43" s="123">
        <v>0.204287</v>
      </c>
      <c r="W43" s="123">
        <v>0.155081</v>
      </c>
      <c r="X43" s="123">
        <v>0.192166</v>
      </c>
      <c r="Y43" s="123">
        <v>0.250916</v>
      </c>
      <c r="Z43" s="123">
        <v>0.194482</v>
      </c>
      <c r="AA43" s="123">
        <v>0.190765</v>
      </c>
    </row>
    <row r="44" spans="1:27" ht="15">
      <c r="A44" s="93" t="s">
        <v>275</v>
      </c>
      <c r="B44" s="123">
        <v>0.00877891666666667</v>
      </c>
      <c r="C44" s="123">
        <v>0.00853783333333333</v>
      </c>
      <c r="D44" s="123">
        <v>0.0116442916666667</v>
      </c>
      <c r="E44" s="123">
        <v>0.00889729166666667</v>
      </c>
      <c r="F44" s="123">
        <v>0.0108744166666667</v>
      </c>
      <c r="G44" s="123">
        <v>0.00912575</v>
      </c>
      <c r="H44" s="123">
        <v>0.0103199166666667</v>
      </c>
      <c r="I44" s="123">
        <v>0.0123258333333333</v>
      </c>
      <c r="J44" s="123">
        <v>0.00732104166666667</v>
      </c>
      <c r="K44" s="123">
        <v>0.00613604166666667</v>
      </c>
      <c r="L44" s="123">
        <v>0.0104994166666667</v>
      </c>
      <c r="M44" s="123">
        <v>0.0146822916666667</v>
      </c>
      <c r="O44" s="93" t="s">
        <v>275</v>
      </c>
      <c r="P44" s="123">
        <v>0.008684</v>
      </c>
      <c r="Q44" s="123">
        <v>0.008703</v>
      </c>
      <c r="R44" s="123">
        <v>0.009914</v>
      </c>
      <c r="S44" s="123">
        <v>0.008653</v>
      </c>
      <c r="T44" s="123">
        <v>0.008907</v>
      </c>
      <c r="U44" s="123">
        <v>0.008515</v>
      </c>
      <c r="V44" s="123">
        <v>0.011163</v>
      </c>
      <c r="W44" s="123">
        <v>0.010334</v>
      </c>
      <c r="X44" s="123">
        <v>0.006577</v>
      </c>
      <c r="Y44" s="123">
        <v>0.005448</v>
      </c>
      <c r="Z44" s="123">
        <v>0.010334</v>
      </c>
      <c r="AA44" s="123">
        <v>0.012794</v>
      </c>
    </row>
    <row r="45" spans="1:27" ht="15">
      <c r="A45" s="93" t="s">
        <v>279</v>
      </c>
      <c r="B45" s="123">
        <v>0.0326866666666667</v>
      </c>
      <c r="C45" s="123">
        <v>0.0301835416666667</v>
      </c>
      <c r="D45" s="123">
        <v>0.0429975</v>
      </c>
      <c r="E45" s="123">
        <v>0.0320201666666667</v>
      </c>
      <c r="F45" s="123">
        <v>0.0657974166666667</v>
      </c>
      <c r="G45" s="123">
        <v>0.03764925</v>
      </c>
      <c r="H45" s="123">
        <v>0.0365872916666667</v>
      </c>
      <c r="I45" s="123">
        <v>0.0334576666666667</v>
      </c>
      <c r="J45" s="123">
        <v>0.0260603333333333</v>
      </c>
      <c r="K45" s="123">
        <v>0.040266</v>
      </c>
      <c r="L45" s="123">
        <v>0.03110075</v>
      </c>
      <c r="M45" s="123">
        <v>0.0617452083333333</v>
      </c>
      <c r="O45" s="93" t="s">
        <v>279</v>
      </c>
      <c r="P45" s="123">
        <v>0.032984</v>
      </c>
      <c r="Q45" s="123">
        <v>0.030791</v>
      </c>
      <c r="R45" s="123">
        <v>0.041662</v>
      </c>
      <c r="S45" s="123">
        <v>0.031509</v>
      </c>
      <c r="T45" s="123">
        <v>0.063545</v>
      </c>
      <c r="U45" s="123">
        <v>0.035768</v>
      </c>
      <c r="V45" s="123">
        <v>0.035917</v>
      </c>
      <c r="W45" s="123">
        <v>0.032411</v>
      </c>
      <c r="X45" s="123">
        <v>0.026387</v>
      </c>
      <c r="Y45" s="123">
        <v>0.041139</v>
      </c>
      <c r="Z45" s="123">
        <v>0.032141</v>
      </c>
      <c r="AA45" s="123">
        <v>0.058353</v>
      </c>
    </row>
    <row r="46" spans="1:27" ht="15">
      <c r="A46" s="93" t="s">
        <v>282</v>
      </c>
      <c r="B46" s="123">
        <v>0.0874661666666667</v>
      </c>
      <c r="C46" s="123">
        <v>0.0799693333333333</v>
      </c>
      <c r="D46" s="123">
        <v>0.0809886666666667</v>
      </c>
      <c r="E46" s="123">
        <v>0.063843</v>
      </c>
      <c r="F46" s="123">
        <v>0.130930125</v>
      </c>
      <c r="G46" s="123">
        <v>0.0762632083333333</v>
      </c>
      <c r="H46" s="123">
        <v>0.0583784166666667</v>
      </c>
      <c r="I46" s="123">
        <v>0.073329875</v>
      </c>
      <c r="J46" s="123">
        <v>0.0891316666666667</v>
      </c>
      <c r="K46" s="123">
        <v>0.0761644166666667</v>
      </c>
      <c r="L46" s="123">
        <v>0.101254625</v>
      </c>
      <c r="M46" s="123">
        <v>0.174234333333333</v>
      </c>
      <c r="O46" s="93" t="s">
        <v>282</v>
      </c>
      <c r="P46" s="123">
        <v>0.096023</v>
      </c>
      <c r="Q46" s="123">
        <v>0.075825</v>
      </c>
      <c r="R46" s="123">
        <v>0.083405</v>
      </c>
      <c r="S46" s="123">
        <v>0.066535</v>
      </c>
      <c r="T46" s="123">
        <v>0.125932</v>
      </c>
      <c r="U46" s="123">
        <v>0.075422</v>
      </c>
      <c r="V46" s="123">
        <v>0.054839</v>
      </c>
      <c r="W46" s="123">
        <v>0.074586</v>
      </c>
      <c r="X46" s="123">
        <v>0.081215</v>
      </c>
      <c r="Y46" s="123">
        <v>0.076277</v>
      </c>
      <c r="Z46" s="123">
        <v>0.099584</v>
      </c>
      <c r="AA46" s="123">
        <v>0.176245</v>
      </c>
    </row>
    <row r="47" spans="1:27" ht="15">
      <c r="A47" s="93" t="s">
        <v>285</v>
      </c>
      <c r="B47" s="123">
        <v>0.240412458333333</v>
      </c>
      <c r="C47" s="123">
        <v>0.204625666666667</v>
      </c>
      <c r="D47" s="123">
        <v>0.225301666666667</v>
      </c>
      <c r="E47" s="123">
        <v>0.246048041666667</v>
      </c>
      <c r="F47" s="123">
        <v>0.192218125</v>
      </c>
      <c r="G47" s="123">
        <v>0.29688775</v>
      </c>
      <c r="H47" s="123">
        <v>0.266749</v>
      </c>
      <c r="I47" s="123">
        <v>0.284940666666667</v>
      </c>
      <c r="J47" s="123">
        <v>0.185537083333333</v>
      </c>
      <c r="K47" s="123">
        <v>0.213063375</v>
      </c>
      <c r="L47" s="123">
        <v>0.225305875</v>
      </c>
      <c r="M47" s="123">
        <v>0.239511166666667</v>
      </c>
      <c r="O47" s="93" t="s">
        <v>285</v>
      </c>
      <c r="P47" s="123">
        <v>0.22719</v>
      </c>
      <c r="Q47" s="123">
        <v>0.202769</v>
      </c>
      <c r="R47" s="123">
        <v>0.219388</v>
      </c>
      <c r="S47" s="123">
        <v>0.240957</v>
      </c>
      <c r="T47" s="123">
        <v>0.193982</v>
      </c>
      <c r="U47" s="123">
        <v>0.28916</v>
      </c>
      <c r="V47" s="123">
        <v>0.258551</v>
      </c>
      <c r="W47" s="123">
        <v>0.282403</v>
      </c>
      <c r="X47" s="123">
        <v>0.186634</v>
      </c>
      <c r="Y47" s="123">
        <v>0.213908</v>
      </c>
      <c r="Z47" s="123">
        <v>0.218692</v>
      </c>
      <c r="AA47" s="123">
        <v>0.242023</v>
      </c>
    </row>
    <row r="48" spans="1:27" ht="15">
      <c r="A48" s="93" t="s">
        <v>288</v>
      </c>
      <c r="B48" s="123">
        <v>0.122418083333333</v>
      </c>
      <c r="C48" s="123">
        <v>0.0780389166666667</v>
      </c>
      <c r="D48" s="123">
        <v>0.090622375</v>
      </c>
      <c r="E48" s="123">
        <v>0.09876925</v>
      </c>
      <c r="F48" s="123">
        <v>0.118077</v>
      </c>
      <c r="G48" s="123">
        <v>0.100874083333333</v>
      </c>
      <c r="H48" s="123">
        <v>0.106880916666667</v>
      </c>
      <c r="I48" s="123">
        <v>0.12078825</v>
      </c>
      <c r="J48" s="123">
        <v>0.0985149583333333</v>
      </c>
      <c r="K48" s="123">
        <v>0.116760875</v>
      </c>
      <c r="L48" s="123">
        <v>0.0938360833333333</v>
      </c>
      <c r="M48" s="123">
        <v>0.0896297083333333</v>
      </c>
      <c r="O48" s="93" t="s">
        <v>288</v>
      </c>
      <c r="P48" s="123">
        <v>0.124425</v>
      </c>
      <c r="Q48" s="123">
        <v>0.089394</v>
      </c>
      <c r="R48" s="123">
        <v>0.093795</v>
      </c>
      <c r="S48" s="123">
        <v>0.103933</v>
      </c>
      <c r="T48" s="123">
        <v>0.122693</v>
      </c>
      <c r="U48" s="123">
        <v>0.103039</v>
      </c>
      <c r="V48" s="123">
        <v>0.109878</v>
      </c>
      <c r="W48" s="123">
        <v>0.124462</v>
      </c>
      <c r="X48" s="123">
        <v>0.100603</v>
      </c>
      <c r="Y48" s="123">
        <v>0.118412</v>
      </c>
      <c r="Z48" s="123">
        <v>0.100976</v>
      </c>
      <c r="AA48" s="123">
        <v>0.091765</v>
      </c>
    </row>
    <row r="49" spans="1:27" ht="15">
      <c r="A49" s="93" t="s">
        <v>289</v>
      </c>
      <c r="B49" s="123">
        <v>0.0361635833333333</v>
      </c>
      <c r="C49" s="123">
        <v>0.025625875</v>
      </c>
      <c r="D49" s="123">
        <v>0.0294616666666667</v>
      </c>
      <c r="E49" s="123">
        <v>0.0267214166666667</v>
      </c>
      <c r="F49" s="123">
        <v>0.027361625</v>
      </c>
      <c r="G49" s="123">
        <v>0.0256500416666667</v>
      </c>
      <c r="H49" s="123">
        <v>0.0266247083333333</v>
      </c>
      <c r="I49" s="123">
        <v>0.02524625</v>
      </c>
      <c r="J49" s="123">
        <v>0.0194395416666667</v>
      </c>
      <c r="K49" s="123">
        <v>0.0239773333333333</v>
      </c>
      <c r="L49" s="123">
        <v>0.0285137083333333</v>
      </c>
      <c r="M49" s="123">
        <v>0.0324917083333333</v>
      </c>
      <c r="O49" s="93" t="s">
        <v>289</v>
      </c>
      <c r="P49" s="123">
        <v>0.039462</v>
      </c>
      <c r="Q49" s="123">
        <v>0.027009</v>
      </c>
      <c r="R49" s="123">
        <v>0.0311</v>
      </c>
      <c r="S49" s="123">
        <v>0.027221</v>
      </c>
      <c r="T49" s="123">
        <v>0.028321</v>
      </c>
      <c r="U49" s="123">
        <v>0.02778</v>
      </c>
      <c r="V49" s="123">
        <v>0.029534</v>
      </c>
      <c r="W49" s="123">
        <v>0.025802</v>
      </c>
      <c r="X49" s="123">
        <v>0.021513</v>
      </c>
      <c r="Y49" s="123">
        <v>0.024363</v>
      </c>
      <c r="Z49" s="123">
        <v>0.029232</v>
      </c>
      <c r="AA49" s="123">
        <v>0.032551</v>
      </c>
    </row>
    <row r="50" spans="1:27" ht="15">
      <c r="A50" s="93" t="s">
        <v>290</v>
      </c>
      <c r="B50" s="123">
        <v>0.0478276666666667</v>
      </c>
      <c r="C50" s="123">
        <v>0.0277233333333333</v>
      </c>
      <c r="D50" s="123">
        <v>0.0325325416666667</v>
      </c>
      <c r="E50" s="123">
        <v>0.046052125</v>
      </c>
      <c r="F50" s="123">
        <v>0.0383849166666667</v>
      </c>
      <c r="G50" s="123">
        <v>0.0456431666666667</v>
      </c>
      <c r="H50" s="123">
        <v>0.0722404166666667</v>
      </c>
      <c r="I50" s="123">
        <v>0.079586875</v>
      </c>
      <c r="J50" s="123">
        <v>0.0415439166666667</v>
      </c>
      <c r="K50" s="123">
        <v>0.0511834583333333</v>
      </c>
      <c r="L50" s="123">
        <v>0.034743625</v>
      </c>
      <c r="M50" s="123">
        <v>0.0489515</v>
      </c>
      <c r="O50" s="93" t="s">
        <v>290</v>
      </c>
      <c r="P50" s="123">
        <v>0.046652</v>
      </c>
      <c r="Q50" s="123">
        <v>0.028938</v>
      </c>
      <c r="R50" s="123">
        <v>0.031695</v>
      </c>
      <c r="S50" s="123">
        <v>0.045736</v>
      </c>
      <c r="T50" s="123">
        <v>0.039175</v>
      </c>
      <c r="U50" s="123">
        <v>0.044974</v>
      </c>
      <c r="V50" s="123">
        <v>0.071696</v>
      </c>
      <c r="W50" s="123">
        <v>0.079248</v>
      </c>
      <c r="X50" s="123">
        <v>0.041974</v>
      </c>
      <c r="Y50" s="123">
        <v>0.044907</v>
      </c>
      <c r="Z50" s="123">
        <v>0.035095</v>
      </c>
      <c r="AA50" s="123">
        <v>0.04662</v>
      </c>
    </row>
    <row r="51" spans="1:27" ht="15">
      <c r="A51" s="93" t="s">
        <v>333</v>
      </c>
      <c r="B51" s="123">
        <v>7452.30354166667</v>
      </c>
      <c r="C51" s="123">
        <v>9377.79125</v>
      </c>
      <c r="D51" s="123">
        <v>8901.25645833333</v>
      </c>
      <c r="E51" s="123">
        <v>8705.37375</v>
      </c>
      <c r="F51" s="123">
        <v>10795.5854166667</v>
      </c>
      <c r="G51" s="123">
        <v>7436.80895833333</v>
      </c>
      <c r="H51" s="123">
        <v>9475.16770833333</v>
      </c>
      <c r="I51" s="123">
        <v>8594.78208333333</v>
      </c>
      <c r="J51" s="123">
        <v>7646.33166666667</v>
      </c>
      <c r="K51" s="123">
        <v>10529.4289583333</v>
      </c>
      <c r="L51" s="123">
        <v>8619.99083333333</v>
      </c>
      <c r="M51" s="123">
        <v>7389.38958333333</v>
      </c>
      <c r="O51" s="93" t="s">
        <v>333</v>
      </c>
      <c r="P51" s="123">
        <v>2791.72</v>
      </c>
      <c r="Q51" s="123">
        <v>9830.925</v>
      </c>
      <c r="R51" s="123">
        <v>11384.15</v>
      </c>
      <c r="S51" s="123">
        <v>9990.395</v>
      </c>
      <c r="T51" s="123">
        <v>12686.40</v>
      </c>
      <c r="U51" s="123">
        <v>9420.27</v>
      </c>
      <c r="V51" s="123">
        <v>9507.83</v>
      </c>
      <c r="W51" s="123">
        <v>10048.79</v>
      </c>
      <c r="X51" s="123">
        <v>11217.04</v>
      </c>
      <c r="Y51" s="123">
        <v>9025.78</v>
      </c>
      <c r="Z51" s="123">
        <v>11806.64</v>
      </c>
      <c r="AA51" s="123">
        <v>9470.375</v>
      </c>
    </row>
    <row r="52" spans="1:27" ht="15">
      <c r="A52" s="93" t="s">
        <v>351</v>
      </c>
      <c r="B52" s="123">
        <v>6612.16166666667</v>
      </c>
      <c r="C52" s="123">
        <v>7021.77395833333</v>
      </c>
      <c r="D52" s="123">
        <v>7292.3125</v>
      </c>
      <c r="E52" s="123">
        <v>5691.18166666667</v>
      </c>
      <c r="F52" s="123">
        <v>8543.97354166667</v>
      </c>
      <c r="G52" s="123">
        <v>5487.29354166667</v>
      </c>
      <c r="H52" s="123">
        <v>8650.14645833333</v>
      </c>
      <c r="I52" s="123">
        <v>5678.78708333333</v>
      </c>
      <c r="J52" s="123">
        <v>6916.21041666667</v>
      </c>
      <c r="K52" s="123">
        <v>7985.84458333333</v>
      </c>
      <c r="L52" s="123">
        <v>6605.5125</v>
      </c>
      <c r="M52" s="123">
        <v>6644.10520833333</v>
      </c>
      <c r="O52" s="93" t="s">
        <v>351</v>
      </c>
      <c r="P52" s="123">
        <v>5034.75</v>
      </c>
      <c r="Q52" s="123">
        <v>9089.905</v>
      </c>
      <c r="R52" s="123">
        <v>9100</v>
      </c>
      <c r="S52" s="123">
        <v>7524.515</v>
      </c>
      <c r="T52" s="123">
        <v>10849.10</v>
      </c>
      <c r="U52" s="123">
        <v>3240.635</v>
      </c>
      <c r="V52" s="123">
        <v>10351.38</v>
      </c>
      <c r="W52" s="123">
        <v>7254.975</v>
      </c>
      <c r="X52" s="123">
        <v>9279.03</v>
      </c>
      <c r="Y52" s="123">
        <v>10575.80</v>
      </c>
      <c r="Z52" s="123">
        <v>10007.03</v>
      </c>
      <c r="AA52" s="123">
        <v>8688.725</v>
      </c>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65B5947-9674-4452-B9C1-8F08B2D2E28F}">
  <dimension ref="A1:BH25"/>
  <sheetViews>
    <sheetView workbookViewId="0" topLeftCell="A1">
      <selection pane="topLeft" activeCell="I18" sqref="I18"/>
    </sheetView>
  </sheetViews>
  <sheetFormatPr defaultColWidth="8.66428571428571" defaultRowHeight="15"/>
  <cols>
    <col min="1" max="16384" width="8.71428571428571" style="123"/>
  </cols>
  <sheetData>
    <row r="1" spans="1:60" ht="15">
      <c r="A1" s="123" t="s">
        <v>432</v>
      </c>
      <c r="B1" s="123" t="s">
        <v>433</v>
      </c>
      <c r="C1" s="123" t="s">
        <v>434</v>
      </c>
      <c r="D1" s="123" t="s">
        <v>212</v>
      </c>
      <c r="E1" s="123" t="s">
        <v>435</v>
      </c>
      <c r="F1" s="123" t="s">
        <v>436</v>
      </c>
      <c r="G1" s="123" t="s">
        <v>443</v>
      </c>
      <c r="H1" s="123" t="s">
        <v>444</v>
      </c>
      <c r="I1" s="123" t="s">
        <v>445</v>
      </c>
      <c r="J1" s="123" t="s">
        <v>446</v>
      </c>
      <c r="K1" s="123" t="s">
        <v>447</v>
      </c>
      <c r="L1" s="123" t="s">
        <v>448</v>
      </c>
      <c r="M1" s="123" t="s">
        <v>236</v>
      </c>
      <c r="N1" s="123" t="s">
        <v>240</v>
      </c>
      <c r="O1" s="123" t="s">
        <v>244</v>
      </c>
      <c r="P1" s="123" t="s">
        <v>247</v>
      </c>
      <c r="Q1" s="123" t="s">
        <v>251</v>
      </c>
      <c r="R1" s="123" t="s">
        <v>255</v>
      </c>
      <c r="S1" s="123" t="s">
        <v>259</v>
      </c>
      <c r="T1" s="123" t="s">
        <v>298</v>
      </c>
      <c r="U1" s="123" t="s">
        <v>301</v>
      </c>
      <c r="V1" s="123" t="s">
        <v>304</v>
      </c>
      <c r="W1" s="123" t="s">
        <v>293</v>
      </c>
      <c r="X1" s="123" t="s">
        <v>305</v>
      </c>
      <c r="Y1" s="123" t="s">
        <v>306</v>
      </c>
      <c r="Z1" s="123" t="s">
        <v>307</v>
      </c>
      <c r="AA1" s="123" t="s">
        <v>308</v>
      </c>
      <c r="AB1" s="123" t="s">
        <v>309</v>
      </c>
      <c r="AC1" s="123" t="s">
        <v>310</v>
      </c>
      <c r="AD1" s="123" t="s">
        <v>317</v>
      </c>
      <c r="AE1" s="123" t="s">
        <v>318</v>
      </c>
      <c r="AF1" s="123" t="s">
        <v>319</v>
      </c>
      <c r="AG1" s="123" t="s">
        <v>316</v>
      </c>
      <c r="AH1" s="123" t="s">
        <v>329</v>
      </c>
      <c r="AI1" s="123" t="s">
        <v>322</v>
      </c>
      <c r="AJ1" s="123" t="s">
        <v>323</v>
      </c>
      <c r="AK1" s="123" t="s">
        <v>324</v>
      </c>
      <c r="AL1" s="123" t="s">
        <v>313</v>
      </c>
      <c r="AM1" s="123" t="s">
        <v>312</v>
      </c>
      <c r="AN1" s="123" t="s">
        <v>314</v>
      </c>
      <c r="AO1" s="123" t="s">
        <v>315</v>
      </c>
      <c r="AP1" s="123" t="s">
        <v>320</v>
      </c>
      <c r="AQ1" s="123" t="s">
        <v>321</v>
      </c>
      <c r="AR1" s="123" t="s">
        <v>311</v>
      </c>
      <c r="AS1" s="123" t="s">
        <v>332</v>
      </c>
      <c r="AT1" s="123" t="s">
        <v>340</v>
      </c>
      <c r="AU1" s="123" t="s">
        <v>292</v>
      </c>
      <c r="AV1" s="123" t="s">
        <v>263</v>
      </c>
      <c r="AW1" s="123" t="s">
        <v>267</v>
      </c>
      <c r="AX1" s="123" t="s">
        <v>271</v>
      </c>
      <c r="AY1" s="123" t="s">
        <v>291</v>
      </c>
      <c r="AZ1" s="123" t="s">
        <v>275</v>
      </c>
      <c r="BA1" s="123" t="s">
        <v>279</v>
      </c>
      <c r="BB1" s="123" t="s">
        <v>282</v>
      </c>
      <c r="BC1" s="123" t="s">
        <v>285</v>
      </c>
      <c r="BD1" s="123" t="s">
        <v>288</v>
      </c>
      <c r="BE1" s="123" t="s">
        <v>289</v>
      </c>
      <c r="BF1" s="123" t="s">
        <v>290</v>
      </c>
      <c r="BG1" s="123" t="s">
        <v>333</v>
      </c>
      <c r="BH1" s="123" t="s">
        <v>351</v>
      </c>
    </row>
    <row r="2" spans="1:60" ht="15">
      <c r="A2" s="123" t="s">
        <v>376</v>
      </c>
      <c r="B2" s="123" t="s">
        <v>449</v>
      </c>
      <c r="C2" s="123" t="s">
        <v>438</v>
      </c>
      <c r="D2" s="123">
        <v>0.755200023250421</v>
      </c>
      <c r="E2" s="123">
        <v>0.750836608690206</v>
      </c>
      <c r="F2" s="123">
        <v>0.752266223140198</v>
      </c>
      <c r="G2" s="123">
        <v>0.524049313861048</v>
      </c>
      <c r="H2" s="123">
        <v>0.513374761444388</v>
      </c>
      <c r="I2" s="123">
        <v>0.475882493273759</v>
      </c>
      <c r="J2" s="123">
        <v>0.357401872130162</v>
      </c>
      <c r="K2" s="123">
        <v>0.497696032947449</v>
      </c>
      <c r="L2" s="123">
        <v>0.126932623885278</v>
      </c>
      <c r="M2" s="123">
        <v>0.165586154817155</v>
      </c>
      <c r="N2" s="123">
        <v>0.428443595634051</v>
      </c>
      <c r="O2" s="123">
        <v>0.0144079909649924</v>
      </c>
      <c r="P2" s="123">
        <v>0.00204412953990176</v>
      </c>
      <c r="Q2" s="123">
        <v>0.00212338076479341</v>
      </c>
      <c r="R2" s="123">
        <v>0.00452538410944263</v>
      </c>
      <c r="S2" s="123">
        <v>0.0207671285820845</v>
      </c>
      <c r="T2" s="123">
        <v>1.79597701149425E-4</v>
      </c>
      <c r="U2" s="123">
        <v>0.781748874165312</v>
      </c>
      <c r="V2" s="123">
        <v>0.323776069736543</v>
      </c>
      <c r="W2" s="123">
        <v>0.0252048893248466</v>
      </c>
      <c r="X2" s="123">
        <v>4.70573313039066E-4</v>
      </c>
      <c r="Y2" s="123">
        <v>0.146049858600824</v>
      </c>
      <c r="Z2" s="123">
        <v>0.00673325803672265</v>
      </c>
      <c r="AA2" s="123">
        <v>0.113499771889773</v>
      </c>
      <c r="AB2" s="123">
        <v>0.00447505785117967</v>
      </c>
      <c r="AC2" s="123">
        <v>0.0974074811233327</v>
      </c>
      <c r="AD2" s="123">
        <v>0.0245750792204785</v>
      </c>
      <c r="AE2" s="123">
        <v>0.0692500172535416</v>
      </c>
      <c r="AF2" s="123">
        <v>0.00324893965630399</v>
      </c>
      <c r="AG2" s="123">
        <v>0.0137192810974647</v>
      </c>
      <c r="AH2" s="123">
        <v>0.0537444166666667</v>
      </c>
      <c r="AI2" s="123">
        <v>0.00830120833333333</v>
      </c>
      <c r="AJ2" s="123">
        <v>0.0603324583333333</v>
      </c>
      <c r="AK2" s="123">
        <v>0.143521291666667</v>
      </c>
      <c r="AL2" s="123">
        <v>0.212091625</v>
      </c>
      <c r="AM2" s="123">
        <v>0.00877891666666667</v>
      </c>
      <c r="AN2" s="123">
        <v>0.0326866666666667</v>
      </c>
      <c r="AO2" s="123">
        <v>0.0874661666666667</v>
      </c>
      <c r="AP2" s="123">
        <v>0.240412458333333</v>
      </c>
      <c r="AQ2" s="123">
        <v>0.122418083333333</v>
      </c>
      <c r="AR2" s="123">
        <v>0.0361635833333333</v>
      </c>
      <c r="AS2" s="123">
        <v>0.0478276666666667</v>
      </c>
      <c r="AT2" s="123">
        <v>0.01238275472713769</v>
      </c>
      <c r="AU2" s="123">
        <v>0.05966493750000002</v>
      </c>
      <c r="AV2" s="123">
        <v>0.008121250000000003</v>
      </c>
      <c r="AW2" s="123">
        <v>0.0594218125</v>
      </c>
      <c r="AX2" s="123">
        <v>0.14461312499999995</v>
      </c>
      <c r="AY2" s="123">
        <v>0.21161581249999975</v>
      </c>
      <c r="AZ2" s="123">
        <v>0.0090158125</v>
      </c>
      <c r="BA2" s="123">
        <v>0.03268768750000002</v>
      </c>
      <c r="BB2" s="123">
        <v>0.08496412500000002</v>
      </c>
      <c r="BC2" s="123">
        <v>0.2432392499999997</v>
      </c>
      <c r="BD2" s="123">
        <v>0.12186612500000006</v>
      </c>
      <c r="BE2" s="123">
        <v>0.03553956249999999</v>
      </c>
      <c r="BF2" s="123">
        <v>0.04891562500000001</v>
      </c>
      <c r="BG2" s="123">
        <v>411.8543701171875</v>
      </c>
      <c r="BH2" s="123">
        <v>2438.033447265625</v>
      </c>
    </row>
    <row r="3" spans="1:60" ht="15">
      <c r="A3" s="123" t="s">
        <v>377</v>
      </c>
      <c r="B3" s="123" t="s">
        <v>449</v>
      </c>
      <c r="C3" s="123" t="s">
        <v>438</v>
      </c>
      <c r="D3" s="123">
        <v>0.760208462251872</v>
      </c>
      <c r="E3" s="123">
        <v>0.761353102014037</v>
      </c>
      <c r="F3" s="123">
        <v>0.762128067249684</v>
      </c>
      <c r="G3" s="123">
        <v>0.586660965474552</v>
      </c>
      <c r="H3" s="123">
        <v>0.64885412169445</v>
      </c>
      <c r="I3" s="123">
        <v>0.346577528588292</v>
      </c>
      <c r="J3" s="123">
        <v>0.250611956999869</v>
      </c>
      <c r="K3" s="123">
        <v>0.523077957478839</v>
      </c>
      <c r="L3" s="123">
        <v>0.207655832191828</v>
      </c>
      <c r="M3" s="123">
        <v>0.215964929148248</v>
      </c>
      <c r="N3" s="123">
        <v>0.318875614478013</v>
      </c>
      <c r="O3" s="123">
        <v>0.00157359883922384</v>
      </c>
      <c r="P3" s="123">
        <v>6.51041666666667E-4</v>
      </c>
      <c r="Q3" s="123">
        <v>0.00179927748420899</v>
      </c>
      <c r="R3" s="123">
        <v>2.81531531531532E-4</v>
      </c>
      <c r="S3" s="123">
        <v>0.0035326720202248</v>
      </c>
      <c r="T3" s="123">
        <v>0</v>
      </c>
      <c r="U3" s="123">
        <v>0.825063091741435</v>
      </c>
      <c r="V3" s="123">
        <v>0.341568674916907</v>
      </c>
      <c r="W3" s="123">
        <v>0.0174904537293772</v>
      </c>
      <c r="X3" s="123">
        <v>0.00332076791766589</v>
      </c>
      <c r="Y3" s="123">
        <v>0.157045097756288</v>
      </c>
      <c r="Z3" s="123">
        <v>0.00132835201328352</v>
      </c>
      <c r="AA3" s="123">
        <v>0.120800599803377</v>
      </c>
      <c r="AB3" s="123">
        <v>0.0251376401716469</v>
      </c>
      <c r="AC3" s="123">
        <v>0.156078712243127</v>
      </c>
      <c r="AD3" s="123">
        <v>0.030037446605365</v>
      </c>
      <c r="AE3" s="123">
        <v>0.083380449908581</v>
      </c>
      <c r="AF3" s="123">
        <v>0.0031933629576638</v>
      </c>
      <c r="AG3" s="123">
        <v>0.0100020473408523</v>
      </c>
      <c r="AH3" s="123">
        <v>0.0385105416666667</v>
      </c>
      <c r="AI3" s="123">
        <v>0.00426295833333333</v>
      </c>
      <c r="AJ3" s="123">
        <v>0.0373492083333333</v>
      </c>
      <c r="AK3" s="123">
        <v>0.335256458333333</v>
      </c>
      <c r="AL3" s="123">
        <v>0.168427083333333</v>
      </c>
      <c r="AM3" s="123">
        <v>0.00853783333333333</v>
      </c>
      <c r="AN3" s="123">
        <v>0.0301835416666667</v>
      </c>
      <c r="AO3" s="123">
        <v>0.0799693333333333</v>
      </c>
      <c r="AP3" s="123">
        <v>0.204625666666667</v>
      </c>
      <c r="AQ3" s="123">
        <v>0.0780389166666667</v>
      </c>
      <c r="AR3" s="123">
        <v>0.025625875</v>
      </c>
      <c r="AS3" s="123">
        <v>0.0277233333333333</v>
      </c>
      <c r="AT3" s="123">
        <v>0.006034439397972325</v>
      </c>
      <c r="AU3" s="123">
        <v>0.04342249999999996</v>
      </c>
      <c r="AV3" s="123">
        <v>0.004274250000000003</v>
      </c>
      <c r="AW3" s="123">
        <v>0.036783249999999997</v>
      </c>
      <c r="AX3" s="123">
        <v>0.33170599999999995</v>
      </c>
      <c r="AY3" s="123">
        <v>0.16864443750000005</v>
      </c>
      <c r="AZ3" s="123">
        <v>0.008721062499999998</v>
      </c>
      <c r="BA3" s="123">
        <v>0.03051725</v>
      </c>
      <c r="BB3" s="123">
        <v>0.08056956250000001</v>
      </c>
      <c r="BC3" s="123">
        <v>0.20805212499999992</v>
      </c>
      <c r="BD3" s="123">
        <v>0.07728575000000003</v>
      </c>
      <c r="BE3" s="123">
        <v>0.025490187500000004</v>
      </c>
      <c r="BF3" s="123">
        <v>0.02795637499999999</v>
      </c>
      <c r="BG3" s="123">
        <v>339.4131164550781</v>
      </c>
      <c r="BH3" s="123">
        <v>2257.859130859375</v>
      </c>
    </row>
    <row r="4" spans="1:60" ht="15">
      <c r="A4" s="123" t="s">
        <v>378</v>
      </c>
      <c r="B4" s="123" t="s">
        <v>449</v>
      </c>
      <c r="C4" s="123" t="s">
        <v>438</v>
      </c>
      <c r="D4" s="123">
        <v>0.72925303574839</v>
      </c>
      <c r="E4" s="123">
        <v>0.750132781562951</v>
      </c>
      <c r="F4" s="123">
        <v>0.74827798689105</v>
      </c>
      <c r="G4" s="123">
        <v>0.545323545199269</v>
      </c>
      <c r="H4" s="123">
        <v>0.826520567868816</v>
      </c>
      <c r="I4" s="123">
        <v>0.172136611102918</v>
      </c>
      <c r="J4" s="123">
        <v>0.227160442473004</v>
      </c>
      <c r="K4" s="123">
        <v>0.576613699586088</v>
      </c>
      <c r="L4" s="123">
        <v>0.180426558676538</v>
      </c>
      <c r="M4" s="123">
        <v>0.102152012651125</v>
      </c>
      <c r="N4" s="123">
        <v>0.0980367074626393</v>
      </c>
      <c r="O4" s="123">
        <v>0.00260416666666667</v>
      </c>
      <c r="P4" s="123">
        <v>0.00208333333333333</v>
      </c>
      <c r="Q4" s="123">
        <v>0</v>
      </c>
      <c r="R4" s="123">
        <v>0.00112612612612613</v>
      </c>
      <c r="S4" s="123">
        <v>0.0152924829596979</v>
      </c>
      <c r="T4" s="123">
        <v>0</v>
      </c>
      <c r="U4" s="123">
        <v>0.82840677804303</v>
      </c>
      <c r="V4" s="123">
        <v>0.157279222121849</v>
      </c>
      <c r="W4" s="123">
        <v>0.00206017420929702</v>
      </c>
      <c r="X4" s="123">
        <v>0.00151599702380952</v>
      </c>
      <c r="Y4" s="123">
        <v>0.31922131662598</v>
      </c>
      <c r="Z4" s="123">
        <v>0</v>
      </c>
      <c r="AA4" s="123">
        <v>0.211293729003465</v>
      </c>
      <c r="AB4" s="123">
        <v>0.0354676376791573</v>
      </c>
      <c r="AC4" s="123">
        <v>0.0574130060873834</v>
      </c>
      <c r="AD4" s="123">
        <v>0.0199760557839922</v>
      </c>
      <c r="AE4" s="123">
        <v>0.0328260275834972</v>
      </c>
      <c r="AF4" s="123">
        <v>0.0076040012056626</v>
      </c>
      <c r="AG4" s="123">
        <v>0.0229749366829979</v>
      </c>
      <c r="AH4" s="123">
        <v>0.0367359583333333</v>
      </c>
      <c r="AI4" s="123">
        <v>0.006880625</v>
      </c>
      <c r="AJ4" s="123">
        <v>0.0453880416666667</v>
      </c>
      <c r="AK4" s="123">
        <v>0.238712875</v>
      </c>
      <c r="AL4" s="123">
        <v>0.197429416666667</v>
      </c>
      <c r="AM4" s="123">
        <v>0.0116442916666667</v>
      </c>
      <c r="AN4" s="123">
        <v>0.0429975</v>
      </c>
      <c r="AO4" s="123">
        <v>0.0809886666666667</v>
      </c>
      <c r="AP4" s="123">
        <v>0.225301666666667</v>
      </c>
      <c r="AQ4" s="123">
        <v>0.090622375</v>
      </c>
      <c r="AR4" s="123">
        <v>0.0294616666666667</v>
      </c>
      <c r="AS4" s="123">
        <v>0.0325325416666667</v>
      </c>
      <c r="AT4" s="123">
        <v>0.0282445640204716</v>
      </c>
      <c r="AU4" s="123">
        <v>0.04174956250000002</v>
      </c>
      <c r="AV4" s="123">
        <v>0.006882374999999999</v>
      </c>
      <c r="AW4" s="123">
        <v>0.044679687499999995</v>
      </c>
      <c r="AX4" s="123">
        <v>0.23907937499999993</v>
      </c>
      <c r="AY4" s="123">
        <v>0.19540556250000002</v>
      </c>
      <c r="AZ4" s="123">
        <v>0.012244125000000005</v>
      </c>
      <c r="BA4" s="123">
        <v>0.04311887500000001</v>
      </c>
      <c r="BB4" s="123">
        <v>0.07851381249999997</v>
      </c>
      <c r="BC4" s="123">
        <v>0.22752625000000007</v>
      </c>
      <c r="BD4" s="123">
        <v>0.090534625</v>
      </c>
      <c r="BE4" s="123">
        <v>0.029083874999999995</v>
      </c>
      <c r="BF4" s="123">
        <v>0.03289274999999999</v>
      </c>
      <c r="BG4" s="123">
        <v>60.868125915527344</v>
      </c>
      <c r="BH4" s="123">
        <v>1972.18408203125</v>
      </c>
    </row>
    <row r="5" spans="1:60" ht="15">
      <c r="A5" s="123" t="s">
        <v>379</v>
      </c>
      <c r="B5" s="123" t="s">
        <v>449</v>
      </c>
      <c r="C5" s="123" t="s">
        <v>438</v>
      </c>
      <c r="D5" s="123">
        <v>0.783424204197078</v>
      </c>
      <c r="E5" s="123">
        <v>0.779866706739606</v>
      </c>
      <c r="F5" s="123">
        <v>0.78038276169577</v>
      </c>
      <c r="G5" s="123">
        <v>0.524610722158713</v>
      </c>
      <c r="H5" s="123">
        <v>0.614982007244422</v>
      </c>
      <c r="I5" s="123">
        <v>0.385017992755578</v>
      </c>
      <c r="J5" s="123">
        <v>0.192883723108764</v>
      </c>
      <c r="K5" s="123">
        <v>0.654250536325534</v>
      </c>
      <c r="L5" s="123">
        <v>0.133563052536112</v>
      </c>
      <c r="M5" s="123">
        <v>0.134889185655538</v>
      </c>
      <c r="N5" s="123">
        <v>0.368371238908778</v>
      </c>
      <c r="O5" s="123">
        <v>0.020760944967895</v>
      </c>
      <c r="P5" s="123">
        <v>0.0106837803164708</v>
      </c>
      <c r="Q5" s="123">
        <v>0.0110944935321683</v>
      </c>
      <c r="R5" s="123">
        <v>7.06214689265537E-4</v>
      </c>
      <c r="S5" s="123">
        <v>0.0172940710346514</v>
      </c>
      <c r="T5" s="123">
        <v>0.00523317108114128</v>
      </c>
      <c r="U5" s="123">
        <v>0.81917241614081</v>
      </c>
      <c r="V5" s="123">
        <v>0.252707129880725</v>
      </c>
      <c r="W5" s="123">
        <v>0.0406230618209613</v>
      </c>
      <c r="X5" s="123">
        <v>0.00252123994179079</v>
      </c>
      <c r="Y5" s="123">
        <v>0.196741848344812</v>
      </c>
      <c r="Z5" s="123">
        <v>0.0111866909388209</v>
      </c>
      <c r="AA5" s="123">
        <v>0.262717389651225</v>
      </c>
      <c r="AB5" s="123">
        <v>0.0261318448490454</v>
      </c>
      <c r="AC5" s="123">
        <v>0.122476487922418</v>
      </c>
      <c r="AD5" s="123">
        <v>0.0164386932641826</v>
      </c>
      <c r="AE5" s="123">
        <v>0.0928896590566392</v>
      </c>
      <c r="AF5" s="123">
        <v>7.71604938271605E-4</v>
      </c>
      <c r="AG5" s="123">
        <v>0.0103124909246841</v>
      </c>
      <c r="AH5" s="123">
        <v>0.0387309583333333</v>
      </c>
      <c r="AI5" s="123">
        <v>0.0133431666666667</v>
      </c>
      <c r="AJ5" s="123">
        <v>0.039422625</v>
      </c>
      <c r="AK5" s="123">
        <v>0.258193291666667</v>
      </c>
      <c r="AL5" s="123">
        <v>0.166685958333333</v>
      </c>
      <c r="AM5" s="123">
        <v>0.00889729166666667</v>
      </c>
      <c r="AN5" s="123">
        <v>0.0320201666666667</v>
      </c>
      <c r="AO5" s="123">
        <v>0.063843</v>
      </c>
      <c r="AP5" s="123">
        <v>0.246048041666667</v>
      </c>
      <c r="AQ5" s="123">
        <v>0.09876925</v>
      </c>
      <c r="AR5" s="123">
        <v>0.0267214166666667</v>
      </c>
      <c r="AS5" s="123">
        <v>0.046052125</v>
      </c>
      <c r="AT5" s="123">
        <v>0.0082629418828445</v>
      </c>
      <c r="AU5" s="123">
        <v>0.04296512499999999</v>
      </c>
      <c r="AV5" s="123">
        <v>0.013329687499999996</v>
      </c>
      <c r="AW5" s="123">
        <v>0.037812312500000014</v>
      </c>
      <c r="AX5" s="123">
        <v>0.26148462499999997</v>
      </c>
      <c r="AY5" s="123">
        <v>0.1665348125</v>
      </c>
      <c r="AZ5" s="123">
        <v>0.0090393125</v>
      </c>
      <c r="BA5" s="123">
        <v>0.03217</v>
      </c>
      <c r="BB5" s="123">
        <v>0.06205225</v>
      </c>
      <c r="BC5" s="123">
        <v>0.24749568750000003</v>
      </c>
      <c r="BD5" s="123">
        <v>0.09702881249999996</v>
      </c>
      <c r="BE5" s="123">
        <v>0.0266631875</v>
      </c>
      <c r="BF5" s="123">
        <v>0.04638381250000002</v>
      </c>
      <c r="BG5" s="123">
        <v>291.6315612792969</v>
      </c>
      <c r="BH5" s="123">
        <v>2467.196533203125</v>
      </c>
    </row>
    <row r="6" spans="1:60" ht="15">
      <c r="A6" s="123" t="s">
        <v>380</v>
      </c>
      <c r="B6" s="123" t="s">
        <v>449</v>
      </c>
      <c r="C6" s="123" t="s">
        <v>438</v>
      </c>
      <c r="D6" s="123">
        <v>0.783880665189921</v>
      </c>
      <c r="E6" s="123">
        <v>0.775258966972754</v>
      </c>
      <c r="F6" s="123">
        <v>0.780407468608026</v>
      </c>
      <c r="G6" s="123">
        <v>0.565224422095308</v>
      </c>
      <c r="H6" s="123">
        <v>0.533491534414853</v>
      </c>
      <c r="I6" s="123">
        <v>0.463067535666965</v>
      </c>
      <c r="J6" s="123">
        <v>0.140078129264881</v>
      </c>
      <c r="K6" s="123">
        <v>0.749692297741469</v>
      </c>
      <c r="L6" s="123">
        <v>0.0966197124282465</v>
      </c>
      <c r="M6" s="123">
        <v>0.0742746626397462</v>
      </c>
      <c r="N6" s="123">
        <v>0.345833373759409</v>
      </c>
      <c r="O6" s="123">
        <v>0.0373281761549117</v>
      </c>
      <c r="P6" s="123">
        <v>0.0181310656726964</v>
      </c>
      <c r="Q6" s="123">
        <v>0.00618608946065801</v>
      </c>
      <c r="R6" s="123">
        <v>2.51004016064257E-4</v>
      </c>
      <c r="S6" s="123">
        <v>0.0115250928247533</v>
      </c>
      <c r="T6" s="123">
        <v>0</v>
      </c>
      <c r="U6" s="123">
        <v>0.66449030496826</v>
      </c>
      <c r="V6" s="123">
        <v>0.398493095746546</v>
      </c>
      <c r="W6" s="123">
        <v>0.0372668050313714</v>
      </c>
      <c r="X6" s="123">
        <v>0.00207491582491582</v>
      </c>
      <c r="Y6" s="123">
        <v>0.230830535988187</v>
      </c>
      <c r="Z6" s="123">
        <v>0.0061711932572797</v>
      </c>
      <c r="AA6" s="123">
        <v>0.251162362228532</v>
      </c>
      <c r="AB6" s="123">
        <v>0.0271972184592634</v>
      </c>
      <c r="AC6" s="123">
        <v>0.17537237256772</v>
      </c>
      <c r="AD6" s="123">
        <v>0.00778642366735386</v>
      </c>
      <c r="AE6" s="123">
        <v>0.0679811684706118</v>
      </c>
      <c r="AF6" s="123">
        <v>0.006349487785658</v>
      </c>
      <c r="AG6" s="123">
        <v>0.00814149125313073</v>
      </c>
      <c r="AH6" s="123">
        <v>0.0313417083333333</v>
      </c>
      <c r="AI6" s="123">
        <v>0.005428125</v>
      </c>
      <c r="AJ6" s="123">
        <v>0.0562340416666667</v>
      </c>
      <c r="AK6" s="123">
        <v>0.088773</v>
      </c>
      <c r="AL6" s="123">
        <v>0.266412458333333</v>
      </c>
      <c r="AM6" s="123">
        <v>0.0108744166666667</v>
      </c>
      <c r="AN6" s="123">
        <v>0.0657974166666667</v>
      </c>
      <c r="AO6" s="123">
        <v>0.130930125</v>
      </c>
      <c r="AP6" s="123">
        <v>0.192218125</v>
      </c>
      <c r="AQ6" s="123">
        <v>0.118077</v>
      </c>
      <c r="AR6" s="123">
        <v>0.027361625</v>
      </c>
      <c r="AS6" s="123">
        <v>0.0383849166666667</v>
      </c>
      <c r="AT6" s="123">
        <v>0.004916192406927487</v>
      </c>
      <c r="AU6" s="123">
        <v>0.03559387500000001</v>
      </c>
      <c r="AV6" s="123">
        <v>0.005532374999999997</v>
      </c>
      <c r="AW6" s="123">
        <v>0.05579287499999999</v>
      </c>
      <c r="AX6" s="123">
        <v>0.08958668750000004</v>
      </c>
      <c r="AY6" s="123">
        <v>0.26330687500000005</v>
      </c>
      <c r="AZ6" s="123">
        <v>0.011847250000000002</v>
      </c>
      <c r="BA6" s="123">
        <v>0.06654725000000002</v>
      </c>
      <c r="BB6" s="123">
        <v>0.1301889375</v>
      </c>
      <c r="BC6" s="123">
        <v>0.19290212499999995</v>
      </c>
      <c r="BD6" s="123">
        <v>0.11874981249999998</v>
      </c>
      <c r="BE6" s="123">
        <v>0.027271312500000006</v>
      </c>
      <c r="BF6" s="123">
        <v>0.039066000000000004</v>
      </c>
      <c r="BG6" s="123">
        <v>837.8128051757812</v>
      </c>
      <c r="BH6" s="123">
        <v>2914.894775390625</v>
      </c>
    </row>
    <row r="7" spans="1:60" ht="15">
      <c r="A7" s="123" t="s">
        <v>381</v>
      </c>
      <c r="B7" s="123" t="s">
        <v>449</v>
      </c>
      <c r="C7" s="123" t="s">
        <v>438</v>
      </c>
      <c r="D7" s="123">
        <v>0.712283211937466</v>
      </c>
      <c r="E7" s="123">
        <v>0.690544422203006</v>
      </c>
      <c r="F7" s="123">
        <v>0.700857010637102</v>
      </c>
      <c r="G7" s="123">
        <v>0.486980232599343</v>
      </c>
      <c r="H7" s="123">
        <v>0.601590937207665</v>
      </c>
      <c r="I7" s="123">
        <v>0.398409062792335</v>
      </c>
      <c r="J7" s="123">
        <v>0.125501887254494</v>
      </c>
      <c r="K7" s="123">
        <v>0.755151863458457</v>
      </c>
      <c r="L7" s="123">
        <v>0.108862667862655</v>
      </c>
      <c r="M7" s="123">
        <v>0.0402205878106653</v>
      </c>
      <c r="N7" s="123">
        <v>0.308434411217766</v>
      </c>
      <c r="O7" s="123">
        <v>0.0516291194588523</v>
      </c>
      <c r="P7" s="123">
        <v>0.0111522511598499</v>
      </c>
      <c r="Q7" s="123">
        <v>0.00641325118275473</v>
      </c>
      <c r="R7" s="123">
        <v>0.00585711968324593</v>
      </c>
      <c r="S7" s="123">
        <v>0.0136447443066835</v>
      </c>
      <c r="T7" s="123">
        <v>0.0276640899248773</v>
      </c>
      <c r="U7" s="123">
        <v>0.803960337097586</v>
      </c>
      <c r="V7" s="123">
        <v>0.22097220443466</v>
      </c>
      <c r="W7" s="123">
        <v>0.0566876823639213</v>
      </c>
      <c r="X7" s="123">
        <v>0.00134408602150538</v>
      </c>
      <c r="Y7" s="123">
        <v>0.253766338844161</v>
      </c>
      <c r="Z7" s="123">
        <v>0.00938953022286356</v>
      </c>
      <c r="AA7" s="123">
        <v>0.425271192985163</v>
      </c>
      <c r="AB7" s="123">
        <v>0.0103409041517935</v>
      </c>
      <c r="AC7" s="123">
        <v>0.112623249565121</v>
      </c>
      <c r="AD7" s="123">
        <v>0.0176450305602631</v>
      </c>
      <c r="AE7" s="123">
        <v>0.105971789887782</v>
      </c>
      <c r="AF7" s="123">
        <v>0.0034965034965035</v>
      </c>
      <c r="AG7" s="123">
        <v>0.0154060576831077</v>
      </c>
      <c r="AH7" s="123">
        <v>0.0409206666666667</v>
      </c>
      <c r="AI7" s="123">
        <v>0.0119962916666667</v>
      </c>
      <c r="AJ7" s="123">
        <v>0.0384530833333333</v>
      </c>
      <c r="AK7" s="123">
        <v>0.174327083333333</v>
      </c>
      <c r="AL7" s="123">
        <v>0.186329708333333</v>
      </c>
      <c r="AM7" s="123">
        <v>0.00912575</v>
      </c>
      <c r="AN7" s="123">
        <v>0.03764925</v>
      </c>
      <c r="AO7" s="123">
        <v>0.0762632083333333</v>
      </c>
      <c r="AP7" s="123">
        <v>0.29688775</v>
      </c>
      <c r="AQ7" s="123">
        <v>0.100874083333333</v>
      </c>
      <c r="AR7" s="123">
        <v>0.0256500416666667</v>
      </c>
      <c r="AS7" s="123">
        <v>0.0456431666666667</v>
      </c>
      <c r="AT7" s="123">
        <v>0.01659866985799487</v>
      </c>
      <c r="AU7" s="123">
        <v>0.04607375000000001</v>
      </c>
      <c r="AV7" s="123">
        <v>0.011575875000000003</v>
      </c>
      <c r="AW7" s="123">
        <v>0.03644575</v>
      </c>
      <c r="AX7" s="123">
        <v>0.17448131250000004</v>
      </c>
      <c r="AY7" s="123">
        <v>0.185808625</v>
      </c>
      <c r="AZ7" s="123">
        <v>0.009273249999999999</v>
      </c>
      <c r="BA7" s="123">
        <v>0.0382088125</v>
      </c>
      <c r="BB7" s="123">
        <v>0.07724112500000002</v>
      </c>
      <c r="BC7" s="123">
        <v>0.29724943750000005</v>
      </c>
      <c r="BD7" s="123">
        <v>0.09921100000000002</v>
      </c>
      <c r="BE7" s="123">
        <v>0.024799625000000002</v>
      </c>
      <c r="BF7" s="123">
        <v>0.0458420625</v>
      </c>
      <c r="BG7" s="123">
        <v>84.87874603271484</v>
      </c>
      <c r="BH7" s="123">
        <v>1678.8809814453125</v>
      </c>
    </row>
    <row r="8" spans="1:60" ht="15">
      <c r="A8" s="123" t="s">
        <v>382</v>
      </c>
      <c r="B8" s="123" t="s">
        <v>449</v>
      </c>
      <c r="C8" s="123" t="s">
        <v>438</v>
      </c>
      <c r="D8" s="123">
        <v>0.835818320038521</v>
      </c>
      <c r="E8" s="123">
        <v>0.82690435653402</v>
      </c>
      <c r="F8" s="123">
        <v>0.831617795222225</v>
      </c>
      <c r="G8" s="123">
        <v>0.592982000799338</v>
      </c>
      <c r="H8" s="123">
        <v>0.676068013442239</v>
      </c>
      <c r="I8" s="123">
        <v>0.321280471406245</v>
      </c>
      <c r="J8" s="123">
        <v>0.0690127482310145</v>
      </c>
      <c r="K8" s="123">
        <v>0.842155454123333</v>
      </c>
      <c r="L8" s="123">
        <v>0.0768118935301598</v>
      </c>
      <c r="M8" s="123">
        <v>0.0592628414900087</v>
      </c>
      <c r="N8" s="123">
        <v>0.50126270573252</v>
      </c>
      <c r="O8" s="123">
        <v>0.0197215752943307</v>
      </c>
      <c r="P8" s="123">
        <v>0.00126262626262626</v>
      </c>
      <c r="Q8" s="123">
        <v>0.0100250626566416</v>
      </c>
      <c r="R8" s="123">
        <v>0.00296160130718954</v>
      </c>
      <c r="S8" s="123">
        <v>0.0206515480993035</v>
      </c>
      <c r="T8" s="123">
        <v>0.00972222222222222</v>
      </c>
      <c r="U8" s="123">
        <v>0.844641836205304</v>
      </c>
      <c r="V8" s="123">
        <v>0.366790282444307</v>
      </c>
      <c r="W8" s="123">
        <v>0.013640873015873</v>
      </c>
      <c r="X8" s="123">
        <v>0.0165070793070019</v>
      </c>
      <c r="Y8" s="123">
        <v>0.181378947419969</v>
      </c>
      <c r="Z8" s="123">
        <v>0.00694444444444444</v>
      </c>
      <c r="AA8" s="123">
        <v>0.25873359634002</v>
      </c>
      <c r="AB8" s="123">
        <v>0.00320961718020542</v>
      </c>
      <c r="AC8" s="123">
        <v>0.120643865651606</v>
      </c>
      <c r="AD8" s="123">
        <v>0.0714294470292922</v>
      </c>
      <c r="AE8" s="123">
        <v>0.0839469039159442</v>
      </c>
      <c r="AF8" s="123">
        <v>0.00173611111111111</v>
      </c>
      <c r="AG8" s="123">
        <v>0.0233672759988549</v>
      </c>
      <c r="AH8" s="123">
        <v>0.0440794166666667</v>
      </c>
      <c r="AI8" s="123">
        <v>0.0138867916666667</v>
      </c>
      <c r="AJ8" s="123">
        <v>0.0462422916666667</v>
      </c>
      <c r="AK8" s="123">
        <v>0.156236041666667</v>
      </c>
      <c r="AL8" s="123">
        <v>0.2056675</v>
      </c>
      <c r="AM8" s="123">
        <v>0.0103199166666667</v>
      </c>
      <c r="AN8" s="123">
        <v>0.0365872916666667</v>
      </c>
      <c r="AO8" s="123">
        <v>0.0583784166666667</v>
      </c>
      <c r="AP8" s="123">
        <v>0.266749</v>
      </c>
      <c r="AQ8" s="123">
        <v>0.106880916666667</v>
      </c>
      <c r="AR8" s="123">
        <v>0.0266247083333333</v>
      </c>
      <c r="AS8" s="123">
        <v>0.0722404166666667</v>
      </c>
      <c r="AT8" s="123">
        <v>0.03024322169059011</v>
      </c>
      <c r="AU8" s="123">
        <v>0.049870562499999986</v>
      </c>
      <c r="AV8" s="123">
        <v>0.013540874999999999</v>
      </c>
      <c r="AW8" s="123">
        <v>0.044599437500000005</v>
      </c>
      <c r="AX8" s="123">
        <v>0.15899124999999997</v>
      </c>
      <c r="AY8" s="123">
        <v>0.2031600625</v>
      </c>
      <c r="AZ8" s="123">
        <v>0.010138687499999997</v>
      </c>
      <c r="BA8" s="123">
        <v>0.036742187499999995</v>
      </c>
      <c r="BB8" s="123">
        <v>0.059573625000000005</v>
      </c>
      <c r="BC8" s="123">
        <v>0.26787418749999997</v>
      </c>
      <c r="BD8" s="123">
        <v>0.10600725</v>
      </c>
      <c r="BE8" s="123">
        <v>0.026204687499999997</v>
      </c>
      <c r="BF8" s="123">
        <v>0.072887875</v>
      </c>
      <c r="BG8" s="123">
        <v>237.69969177246094</v>
      </c>
      <c r="BH8" s="123">
        <v>3358.130615234375</v>
      </c>
    </row>
    <row r="9" spans="1:60" ht="15">
      <c r="A9" s="123" t="s">
        <v>383</v>
      </c>
      <c r="B9" s="123" t="s">
        <v>449</v>
      </c>
      <c r="C9" s="123" t="s">
        <v>438</v>
      </c>
      <c r="D9" s="123">
        <v>0.794349706927719</v>
      </c>
      <c r="E9" s="123">
        <v>0.784188352308787</v>
      </c>
      <c r="F9" s="123">
        <v>0.782269425443403</v>
      </c>
      <c r="G9" s="123">
        <v>0.552617790034102</v>
      </c>
      <c r="H9" s="123">
        <v>0.6196574285453</v>
      </c>
      <c r="I9" s="123">
        <v>0.3803425714547</v>
      </c>
      <c r="J9" s="123">
        <v>0.0227951315135605</v>
      </c>
      <c r="K9" s="123">
        <v>0.889500502218558</v>
      </c>
      <c r="L9" s="123">
        <v>0.0767365532167355</v>
      </c>
      <c r="M9" s="123">
        <v>0.0777452258004691</v>
      </c>
      <c r="N9" s="123">
        <v>0.444134820446807</v>
      </c>
      <c r="O9" s="123">
        <v>0.0460293430430086</v>
      </c>
      <c r="P9" s="123">
        <v>0.00875603864734299</v>
      </c>
      <c r="Q9" s="123">
        <v>0.00277777777777778</v>
      </c>
      <c r="R9" s="123">
        <v>0.0014367816091954</v>
      </c>
      <c r="S9" s="123">
        <v>0.00810886644219978</v>
      </c>
      <c r="T9" s="123">
        <v>0</v>
      </c>
      <c r="U9" s="123">
        <v>0.728230183144529</v>
      </c>
      <c r="V9" s="123">
        <v>0.418559432425941</v>
      </c>
      <c r="W9" s="123">
        <v>0.018753089852923</v>
      </c>
      <c r="X9" s="123">
        <v>0.0100080714304852</v>
      </c>
      <c r="Y9" s="123">
        <v>0.252958525729025</v>
      </c>
      <c r="Z9" s="123">
        <v>0.011947601010101</v>
      </c>
      <c r="AA9" s="123">
        <v>0.206302417403935</v>
      </c>
      <c r="AB9" s="123">
        <v>0.00134408602150538</v>
      </c>
      <c r="AC9" s="123">
        <v>0.158053755827008</v>
      </c>
      <c r="AD9" s="123">
        <v>0.0461971696041212</v>
      </c>
      <c r="AE9" s="123">
        <v>0.116422269154623</v>
      </c>
      <c r="AF9" s="123">
        <v>0</v>
      </c>
      <c r="AG9" s="123">
        <v>0.0208922205245735</v>
      </c>
      <c r="AH9" s="123">
        <v>0.0370232916666667</v>
      </c>
      <c r="AI9" s="123">
        <v>0.010066875</v>
      </c>
      <c r="AJ9" s="123">
        <v>0.0519634166666667</v>
      </c>
      <c r="AK9" s="123">
        <v>0.148489583333333</v>
      </c>
      <c r="AL9" s="123">
        <v>0.159049458333333</v>
      </c>
      <c r="AM9" s="123">
        <v>0.0123258333333333</v>
      </c>
      <c r="AN9" s="123">
        <v>0.0334576666666667</v>
      </c>
      <c r="AO9" s="123">
        <v>0.073329875</v>
      </c>
      <c r="AP9" s="123">
        <v>0.284940666666667</v>
      </c>
      <c r="AQ9" s="123">
        <v>0.12078825</v>
      </c>
      <c r="AR9" s="123">
        <v>0.02524625</v>
      </c>
      <c r="AS9" s="123">
        <v>0.079586875</v>
      </c>
      <c r="AT9" s="123">
        <v>0.02717166412019353</v>
      </c>
      <c r="AU9" s="123">
        <v>0.04168018749999999</v>
      </c>
      <c r="AV9" s="123">
        <v>0.010272874999999999</v>
      </c>
      <c r="AW9" s="123">
        <v>0.05028399999999999</v>
      </c>
      <c r="AX9" s="123">
        <v>0.14285075</v>
      </c>
      <c r="AY9" s="123">
        <v>0.160631875</v>
      </c>
      <c r="AZ9" s="123">
        <v>0.0131421875</v>
      </c>
      <c r="BA9" s="123">
        <v>0.034153375</v>
      </c>
      <c r="BB9" s="123">
        <v>0.07243025</v>
      </c>
      <c r="BC9" s="123">
        <v>0.2887819375000001</v>
      </c>
      <c r="BD9" s="123">
        <v>0.12035406249999998</v>
      </c>
      <c r="BE9" s="123">
        <v>0.025426999999999998</v>
      </c>
      <c r="BF9" s="123">
        <v>0.0805395</v>
      </c>
      <c r="BG9" s="123">
        <v>431.18499755859375</v>
      </c>
      <c r="BH9" s="123">
        <v>2983.74267578125</v>
      </c>
    </row>
    <row r="10" spans="1:60" ht="15">
      <c r="A10" s="123" t="s">
        <v>384</v>
      </c>
      <c r="B10" s="123" t="s">
        <v>449</v>
      </c>
      <c r="C10" s="123" t="s">
        <v>438</v>
      </c>
      <c r="D10" s="123">
        <v>0.816563823510396</v>
      </c>
      <c r="E10" s="123">
        <v>0.814861337439732</v>
      </c>
      <c r="F10" s="123">
        <v>0.816770886118219</v>
      </c>
      <c r="G10" s="123">
        <v>0.601338313179497</v>
      </c>
      <c r="H10" s="123">
        <v>0.669195622932863</v>
      </c>
      <c r="I10" s="123">
        <v>0.327828186590947</v>
      </c>
      <c r="J10" s="123">
        <v>0.00840336134453781</v>
      </c>
      <c r="K10" s="123">
        <v>0.902237257099073</v>
      </c>
      <c r="L10" s="123">
        <v>0.0534014567197884</v>
      </c>
      <c r="M10" s="123">
        <v>0.0310320743932063</v>
      </c>
      <c r="N10" s="123">
        <v>0.299027780608498</v>
      </c>
      <c r="O10" s="123">
        <v>0.00843253968253968</v>
      </c>
      <c r="P10" s="123">
        <v>0.0272425052597466</v>
      </c>
      <c r="Q10" s="123">
        <v>0.00580929487179487</v>
      </c>
      <c r="R10" s="123">
        <v>0.00667735042735043</v>
      </c>
      <c r="S10" s="123">
        <v>0.0159779456654457</v>
      </c>
      <c r="T10" s="123">
        <v>0.00245098039215686</v>
      </c>
      <c r="U10" s="123">
        <v>0.616732197703155</v>
      </c>
      <c r="V10" s="123">
        <v>0.365364473303886</v>
      </c>
      <c r="W10" s="123">
        <v>0.0345848595848596</v>
      </c>
      <c r="X10" s="123">
        <v>0.0016025641025641</v>
      </c>
      <c r="Y10" s="123">
        <v>0.19423827320798</v>
      </c>
      <c r="Z10" s="123">
        <v>0.00490900383141762</v>
      </c>
      <c r="AA10" s="123">
        <v>0.214965321098192</v>
      </c>
      <c r="AB10" s="123">
        <v>0.0014367816091954</v>
      </c>
      <c r="AC10" s="123">
        <v>0.237530342451136</v>
      </c>
      <c r="AD10" s="123">
        <v>0.0245347993509758</v>
      </c>
      <c r="AE10" s="123">
        <v>0.0754178976127285</v>
      </c>
      <c r="AF10" s="123">
        <v>0</v>
      </c>
      <c r="AG10" s="123">
        <v>0.0220634727521909</v>
      </c>
      <c r="AH10" s="123">
        <v>0.0360107083333333</v>
      </c>
      <c r="AI10" s="123">
        <v>0.0101215416666667</v>
      </c>
      <c r="AJ10" s="123">
        <v>0.036939125</v>
      </c>
      <c r="AK10" s="123">
        <v>0.295429666666667</v>
      </c>
      <c r="AL10" s="123">
        <v>0.189812791666667</v>
      </c>
      <c r="AM10" s="123">
        <v>0.00732104166666667</v>
      </c>
      <c r="AN10" s="123">
        <v>0.0260603333333333</v>
      </c>
      <c r="AO10" s="123">
        <v>0.0891316666666667</v>
      </c>
      <c r="AP10" s="123">
        <v>0.185537083333333</v>
      </c>
      <c r="AQ10" s="123">
        <v>0.0985149583333333</v>
      </c>
      <c r="AR10" s="123">
        <v>0.0194395416666667</v>
      </c>
      <c r="AS10" s="123">
        <v>0.0415439166666667</v>
      </c>
      <c r="AT10" s="123">
        <v>0.012075807334428024</v>
      </c>
      <c r="AU10" s="123">
        <v>0.041286</v>
      </c>
      <c r="AV10" s="123">
        <v>0.010312437500000002</v>
      </c>
      <c r="AW10" s="123">
        <v>0.035547499999999996</v>
      </c>
      <c r="AX10" s="123">
        <v>0.2966145625</v>
      </c>
      <c r="AY10" s="123">
        <v>0.18771768749999998</v>
      </c>
      <c r="AZ10" s="123">
        <v>0.00767075</v>
      </c>
      <c r="BA10" s="123">
        <v>0.026118187499999997</v>
      </c>
      <c r="BB10" s="123">
        <v>0.09157681250000001</v>
      </c>
      <c r="BC10" s="123">
        <v>0.18527</v>
      </c>
      <c r="BD10" s="123">
        <v>0.098320125</v>
      </c>
      <c r="BE10" s="123">
        <v>0.018925249999999998</v>
      </c>
      <c r="BF10" s="123">
        <v>0.041704250000000005</v>
      </c>
      <c r="BG10" s="123">
        <v>1023.6656494140625</v>
      </c>
      <c r="BH10" s="123">
        <v>2949.4521484375</v>
      </c>
    </row>
    <row r="11" spans="1:60" ht="15">
      <c r="A11" s="123" t="s">
        <v>385</v>
      </c>
      <c r="B11" s="123" t="s">
        <v>449</v>
      </c>
      <c r="C11" s="123" t="s">
        <v>438</v>
      </c>
      <c r="D11" s="123">
        <v>0.782739050845669</v>
      </c>
      <c r="E11" s="123">
        <v>0.783850507655591</v>
      </c>
      <c r="F11" s="123">
        <v>0.786178998977485</v>
      </c>
      <c r="G11" s="123">
        <v>0.410264633242574</v>
      </c>
      <c r="H11" s="123">
        <v>0.324323984158543</v>
      </c>
      <c r="I11" s="123">
        <v>0.675676015841457</v>
      </c>
      <c r="J11" s="123">
        <v>0.102444025881526</v>
      </c>
      <c r="K11" s="123">
        <v>0.791905769203563</v>
      </c>
      <c r="L11" s="123">
        <v>0.0898515938037997</v>
      </c>
      <c r="M11" s="123">
        <v>0.0605928963465728</v>
      </c>
      <c r="N11" s="123">
        <v>0.600231478080743</v>
      </c>
      <c r="O11" s="123">
        <v>0.100978147669324</v>
      </c>
      <c r="P11" s="123">
        <v>0.0121948653198653</v>
      </c>
      <c r="Q11" s="123">
        <v>0.0128472222222222</v>
      </c>
      <c r="R11" s="123">
        <v>0.00277777777777778</v>
      </c>
      <c r="S11" s="123">
        <v>0.0115474802974803</v>
      </c>
      <c r="T11" s="123">
        <v>0</v>
      </c>
      <c r="U11" s="123">
        <v>0.410383587681382</v>
      </c>
      <c r="V11" s="123">
        <v>0.282984213498919</v>
      </c>
      <c r="W11" s="123">
        <v>0.0858550592925593</v>
      </c>
      <c r="X11" s="123">
        <v>0.00992063492063492</v>
      </c>
      <c r="Y11" s="123">
        <v>0.10117754318122</v>
      </c>
      <c r="Z11" s="123">
        <v>0.0312742812742813</v>
      </c>
      <c r="AA11" s="123">
        <v>0.481596912755001</v>
      </c>
      <c r="AB11" s="123">
        <v>0.00694444444444444</v>
      </c>
      <c r="AC11" s="123">
        <v>0.140886486198986</v>
      </c>
      <c r="AD11" s="123">
        <v>0.0128676470588235</v>
      </c>
      <c r="AE11" s="123">
        <v>0.147481950239303</v>
      </c>
      <c r="AF11" s="123">
        <v>0</v>
      </c>
      <c r="AG11" s="123">
        <v>0.0136065323565324</v>
      </c>
      <c r="AH11" s="123">
        <v>0.0373647083333333</v>
      </c>
      <c r="AI11" s="123">
        <v>0.00519166666666667</v>
      </c>
      <c r="AJ11" s="123">
        <v>0.0490159166666667</v>
      </c>
      <c r="AK11" s="123">
        <v>0.179825125</v>
      </c>
      <c r="AL11" s="123">
        <v>0.240508875</v>
      </c>
      <c r="AM11" s="123">
        <v>0.00613604166666667</v>
      </c>
      <c r="AN11" s="123">
        <v>0.040266</v>
      </c>
      <c r="AO11" s="123">
        <v>0.0761644166666667</v>
      </c>
      <c r="AP11" s="123">
        <v>0.213063375</v>
      </c>
      <c r="AQ11" s="123">
        <v>0.116760875</v>
      </c>
      <c r="AR11" s="123">
        <v>0.0239773333333333</v>
      </c>
      <c r="AS11" s="123">
        <v>0.0511834583333333</v>
      </c>
      <c r="AT11" s="123">
        <v>0.0120764652014652</v>
      </c>
      <c r="AU11" s="123">
        <v>0.0432009375</v>
      </c>
      <c r="AV11" s="123">
        <v>0.005300562499999999</v>
      </c>
      <c r="AW11" s="123">
        <v>0.0478271875</v>
      </c>
      <c r="AX11" s="123">
        <v>0.18330012499999998</v>
      </c>
      <c r="AY11" s="123">
        <v>0.2344971875</v>
      </c>
      <c r="AZ11" s="123">
        <v>0.0063488749999999995</v>
      </c>
      <c r="BA11" s="123">
        <v>0.03981693750000001</v>
      </c>
      <c r="BB11" s="123">
        <v>0.0736624375</v>
      </c>
      <c r="BC11" s="123">
        <v>0.2146844375</v>
      </c>
      <c r="BD11" s="123">
        <v>0.11684137500000001</v>
      </c>
      <c r="BE11" s="123">
        <v>0.024059437500000003</v>
      </c>
      <c r="BF11" s="123">
        <v>0.0534153125</v>
      </c>
      <c r="BG11" s="123">
        <v>1396.4156494140625</v>
      </c>
      <c r="BH11" s="123">
        <v>3920.298095703125</v>
      </c>
    </row>
    <row r="12" spans="1:60" ht="15">
      <c r="A12" s="123" t="s">
        <v>386</v>
      </c>
      <c r="B12" s="123" t="s">
        <v>449</v>
      </c>
      <c r="C12" s="123" t="s">
        <v>438</v>
      </c>
      <c r="D12" s="123">
        <v>0.83940855611833</v>
      </c>
      <c r="E12" s="123">
        <v>0.850154757726408</v>
      </c>
      <c r="F12" s="123">
        <v>0.850084189785773</v>
      </c>
      <c r="G12" s="123">
        <v>0.52562242236776</v>
      </c>
      <c r="H12" s="123">
        <v>0.686536806061934</v>
      </c>
      <c r="I12" s="123">
        <v>0.30845080342881</v>
      </c>
      <c r="J12" s="123">
        <v>0.162742000092208</v>
      </c>
      <c r="K12" s="123">
        <v>0.724096162091607</v>
      </c>
      <c r="L12" s="123">
        <v>0.101252007219371</v>
      </c>
      <c r="M12" s="123">
        <v>0.0721908379043712</v>
      </c>
      <c r="N12" s="123">
        <v>0.276884871988211</v>
      </c>
      <c r="O12" s="123">
        <v>0.0221844654254574</v>
      </c>
      <c r="P12" s="123">
        <v>0.00496386230257198</v>
      </c>
      <c r="Q12" s="123">
        <v>0</v>
      </c>
      <c r="R12" s="123">
        <v>0.0111591434965178</v>
      </c>
      <c r="S12" s="123">
        <v>0.0111561986104701</v>
      </c>
      <c r="T12" s="123">
        <v>0.0103580486478039</v>
      </c>
      <c r="U12" s="123">
        <v>0.863665206514211</v>
      </c>
      <c r="V12" s="123">
        <v>0.302886579552032</v>
      </c>
      <c r="W12" s="123">
        <v>0.0374068724660883</v>
      </c>
      <c r="X12" s="123">
        <v>0.0049825703232506</v>
      </c>
      <c r="Y12" s="123">
        <v>0.103071230689403</v>
      </c>
      <c r="Z12" s="123">
        <v>0.00170989404860373</v>
      </c>
      <c r="AA12" s="123">
        <v>0.127484708347125</v>
      </c>
      <c r="AB12" s="123">
        <v>0.0270535163856534</v>
      </c>
      <c r="AC12" s="123">
        <v>0.131865255573281</v>
      </c>
      <c r="AD12" s="123">
        <v>0.0170942727647358</v>
      </c>
      <c r="AE12" s="123">
        <v>0.0737518301322001</v>
      </c>
      <c r="AF12" s="123">
        <v>0</v>
      </c>
      <c r="AG12" s="123">
        <v>0.0128218028239121</v>
      </c>
      <c r="AH12" s="123">
        <v>0.034586375</v>
      </c>
      <c r="AI12" s="123">
        <v>0.0159728333333333</v>
      </c>
      <c r="AJ12" s="123">
        <v>0.0534525</v>
      </c>
      <c r="AK12" s="123">
        <v>0.207215</v>
      </c>
      <c r="AL12" s="123">
        <v>0.200071</v>
      </c>
      <c r="AM12" s="123">
        <v>0.0104994166666667</v>
      </c>
      <c r="AN12" s="123">
        <v>0.03110075</v>
      </c>
      <c r="AO12" s="123">
        <v>0.101254625</v>
      </c>
      <c r="AP12" s="123">
        <v>0.225305875</v>
      </c>
      <c r="AQ12" s="123">
        <v>0.0938360833333333</v>
      </c>
      <c r="AR12" s="123">
        <v>0.0285137083333333</v>
      </c>
      <c r="AS12" s="123">
        <v>0.034743625</v>
      </c>
      <c r="AT12" s="123">
        <v>0.008851051574803726</v>
      </c>
      <c r="AU12" s="123">
        <v>0.038906812500000006</v>
      </c>
      <c r="AV12" s="123">
        <v>0.0163935</v>
      </c>
      <c r="AW12" s="123">
        <v>0.053715874999999975</v>
      </c>
      <c r="AX12" s="123">
        <v>0.20589950000000004</v>
      </c>
      <c r="AY12" s="123">
        <v>0.19892993750000004</v>
      </c>
      <c r="AZ12" s="123">
        <v>0.010559437499999998</v>
      </c>
      <c r="BA12" s="123">
        <v>0.030588624999999998</v>
      </c>
      <c r="BB12" s="123">
        <v>0.10149775000000001</v>
      </c>
      <c r="BC12" s="123">
        <v>0.22628081249999993</v>
      </c>
      <c r="BD12" s="123">
        <v>0.09295012499999995</v>
      </c>
      <c r="BE12" s="123">
        <v>0.02833143750000001</v>
      </c>
      <c r="BF12" s="123">
        <v>0.03477149999999998</v>
      </c>
      <c r="BG12" s="123">
        <v>393.69061279296875</v>
      </c>
      <c r="BH12" s="123">
        <v>2741.670654296875</v>
      </c>
    </row>
    <row r="13" spans="1:60" ht="15">
      <c r="A13" s="123" t="s">
        <v>387</v>
      </c>
      <c r="B13" s="123" t="s">
        <v>449</v>
      </c>
      <c r="C13" s="123" t="s">
        <v>438</v>
      </c>
      <c r="D13" s="123">
        <v>0.73349012231045</v>
      </c>
      <c r="E13" s="123">
        <v>0.722740266258585</v>
      </c>
      <c r="F13" s="123">
        <v>0.72406943656439</v>
      </c>
      <c r="G13" s="123">
        <v>0.477516957548199</v>
      </c>
      <c r="H13" s="123">
        <v>0.45249035393835</v>
      </c>
      <c r="I13" s="123">
        <v>0.542559858217125</v>
      </c>
      <c r="J13" s="123">
        <v>0.639117569690657</v>
      </c>
      <c r="K13" s="123">
        <v>0.230169793916185</v>
      </c>
      <c r="L13" s="123">
        <v>0.111323637589225</v>
      </c>
      <c r="M13" s="123">
        <v>0.108371854572793</v>
      </c>
      <c r="N13" s="123">
        <v>0.379038233543287</v>
      </c>
      <c r="O13" s="123">
        <v>0.0234604563982227</v>
      </c>
      <c r="P13" s="123">
        <v>5.48245614035088E-4</v>
      </c>
      <c r="Q13" s="123">
        <v>0.00109649122807018</v>
      </c>
      <c r="R13" s="123">
        <v>0.0037390787801972</v>
      </c>
      <c r="S13" s="123">
        <v>0.0180116199802818</v>
      </c>
      <c r="T13" s="123">
        <v>0.00322815355142941</v>
      </c>
      <c r="U13" s="123">
        <v>0.925299996977903</v>
      </c>
      <c r="V13" s="123">
        <v>0.261919463319044</v>
      </c>
      <c r="W13" s="123">
        <v>0.0319909954219798</v>
      </c>
      <c r="X13" s="123">
        <v>0.0015172378620971</v>
      </c>
      <c r="Y13" s="123">
        <v>0.312722644202875</v>
      </c>
      <c r="Z13" s="123">
        <v>0.00368405540819334</v>
      </c>
      <c r="AA13" s="123">
        <v>0.0678112084581896</v>
      </c>
      <c r="AB13" s="123">
        <v>0.0666599061022865</v>
      </c>
      <c r="AC13" s="123">
        <v>0.221661161986587</v>
      </c>
      <c r="AD13" s="123">
        <v>0.102157081536585</v>
      </c>
      <c r="AE13" s="123">
        <v>0.269432519263955</v>
      </c>
      <c r="AF13" s="123">
        <v>0</v>
      </c>
      <c r="AG13" s="123">
        <v>0.021706159609324</v>
      </c>
      <c r="AH13" s="123">
        <v>0.0423035416666667</v>
      </c>
      <c r="AI13" s="123">
        <v>0.00110258333333333</v>
      </c>
      <c r="AJ13" s="123">
        <v>0.049771875</v>
      </c>
      <c r="AK13" s="123">
        <v>0.0894455416666667</v>
      </c>
      <c r="AL13" s="123">
        <v>0.198072916666667</v>
      </c>
      <c r="AM13" s="123">
        <v>0.0146822916666667</v>
      </c>
      <c r="AN13" s="123">
        <v>0.0617452083333333</v>
      </c>
      <c r="AO13" s="123">
        <v>0.174234333333333</v>
      </c>
      <c r="AP13" s="123">
        <v>0.239511166666667</v>
      </c>
      <c r="AQ13" s="123">
        <v>0.0896297083333333</v>
      </c>
      <c r="AR13" s="123">
        <v>0.0324917083333333</v>
      </c>
      <c r="AS13" s="123">
        <v>0.0489515</v>
      </c>
      <c r="AT13" s="123">
        <v>0.029350377368917054</v>
      </c>
      <c r="AU13" s="123">
        <v>0.04761743750000001</v>
      </c>
      <c r="AV13" s="123">
        <v>0.0010582500000000002</v>
      </c>
      <c r="AW13" s="123">
        <v>0.048501312500000004</v>
      </c>
      <c r="AX13" s="123">
        <v>0.0893501875</v>
      </c>
      <c r="AY13" s="123">
        <v>0.19912043750000005</v>
      </c>
      <c r="AZ13" s="123">
        <v>0.015238187500000002</v>
      </c>
      <c r="BA13" s="123">
        <v>0.062276312499999986</v>
      </c>
      <c r="BB13" s="123">
        <v>0.17176112499999996</v>
      </c>
      <c r="BC13" s="123">
        <v>0.23916600000000005</v>
      </c>
      <c r="BD13" s="123">
        <v>0.090290625</v>
      </c>
      <c r="BE13" s="123">
        <v>0.032970000000000006</v>
      </c>
      <c r="BF13" s="123">
        <v>0.0497256875</v>
      </c>
      <c r="BG13" s="123">
        <v>571.1759643554688</v>
      </c>
      <c r="BH13" s="123">
        <v>1927.0712890625</v>
      </c>
    </row>
    <row r="14" spans="1:60" ht="15">
      <c r="A14" s="123" t="s">
        <v>376</v>
      </c>
      <c r="B14" s="123" t="s">
        <v>449</v>
      </c>
      <c r="C14" s="123" t="s">
        <v>439</v>
      </c>
      <c r="D14" s="123">
        <v>0.744186046511628</v>
      </c>
      <c r="E14" s="123">
        <v>0.749323565444062</v>
      </c>
      <c r="F14" s="123">
        <v>0.758147476730392</v>
      </c>
      <c r="G14" s="123">
        <v>0.540697674418605</v>
      </c>
      <c r="H14" s="123">
        <v>0.395348837209302</v>
      </c>
      <c r="I14" s="123">
        <v>0.575581395348837</v>
      </c>
      <c r="J14" s="123">
        <v>0.558139534883721</v>
      </c>
      <c r="K14" s="123">
        <v>0.337209302325581</v>
      </c>
      <c r="L14" s="123">
        <v>0.0988372093023256</v>
      </c>
      <c r="M14" s="123">
        <v>0.127906976744186</v>
      </c>
      <c r="N14" s="123">
        <v>0.558139534883721</v>
      </c>
      <c r="O14" s="123">
        <v>0.0116279069767442</v>
      </c>
      <c r="P14" s="123">
        <v>0</v>
      </c>
      <c r="Q14" s="123">
        <v>0</v>
      </c>
      <c r="R14" s="123">
        <v>0</v>
      </c>
      <c r="S14" s="123">
        <v>0.0174418604651163</v>
      </c>
      <c r="T14" s="123">
        <v>0</v>
      </c>
      <c r="U14" s="123">
        <v>0.796511627906977</v>
      </c>
      <c r="V14" s="123">
        <v>0.255813953488372</v>
      </c>
      <c r="W14" s="123">
        <v>0.0406976744186047</v>
      </c>
      <c r="X14" s="123">
        <v>0</v>
      </c>
      <c r="Y14" s="123">
        <v>0.337209302325581</v>
      </c>
      <c r="Z14" s="123">
        <v>0</v>
      </c>
      <c r="AA14" s="123">
        <v>0.13953488372093</v>
      </c>
      <c r="AB14" s="123">
        <v>0.00581395348837209</v>
      </c>
      <c r="AC14" s="123">
        <v>0.0872093023255814</v>
      </c>
      <c r="AD14" s="123">
        <v>0.0348837209302326</v>
      </c>
      <c r="AE14" s="123">
        <v>0.104651162790698</v>
      </c>
      <c r="AF14" s="123">
        <v>0</v>
      </c>
      <c r="AG14" s="123">
        <v>0.0348837209302326</v>
      </c>
      <c r="AH14" s="123">
        <v>0.044715</v>
      </c>
      <c r="AI14" s="123">
        <v>0.009161</v>
      </c>
      <c r="AJ14" s="123">
        <v>0.063885</v>
      </c>
      <c r="AK14" s="123">
        <v>0.141635</v>
      </c>
      <c r="AL14" s="123">
        <v>0.209898</v>
      </c>
      <c r="AM14" s="123">
        <v>0.008684</v>
      </c>
      <c r="AN14" s="123">
        <v>0.032984</v>
      </c>
      <c r="AO14" s="123">
        <v>0.096023</v>
      </c>
      <c r="AP14" s="123">
        <v>0.22719</v>
      </c>
      <c r="AQ14" s="123">
        <v>0.124425</v>
      </c>
      <c r="AR14" s="123">
        <v>0.039462</v>
      </c>
      <c r="AS14" s="123">
        <v>0.046652</v>
      </c>
      <c r="AT14" s="123">
        <v>0.011886819338105429</v>
      </c>
      <c r="AU14" s="123">
        <v>0.04078799999999999</v>
      </c>
      <c r="AV14" s="123">
        <v>0.008600249999999992</v>
      </c>
      <c r="AW14" s="123">
        <v>0.06212775000000005</v>
      </c>
      <c r="AX14" s="123">
        <v>0.14057024999999987</v>
      </c>
      <c r="AY14" s="123">
        <v>0.21497625000000023</v>
      </c>
      <c r="AZ14" s="123">
        <v>0.008658999999999998</v>
      </c>
      <c r="BA14" s="123">
        <v>0.03295850000000004</v>
      </c>
      <c r="BB14" s="123">
        <v>0.09066949999999982</v>
      </c>
      <c r="BC14" s="123">
        <v>0.23595250000000004</v>
      </c>
      <c r="BD14" s="123">
        <v>0.12294824999999994</v>
      </c>
      <c r="BE14" s="123">
        <v>0.036641500000000056</v>
      </c>
      <c r="BF14" s="123">
        <v>0.045896750000000035</v>
      </c>
      <c r="BG14" s="123">
        <v>306.177490234375</v>
      </c>
      <c r="BH14" s="123">
        <v>3407.219970703125</v>
      </c>
    </row>
    <row r="15" spans="1:60" ht="15">
      <c r="A15" s="123" t="s">
        <v>377</v>
      </c>
      <c r="B15" s="123" t="s">
        <v>449</v>
      </c>
      <c r="C15" s="123" t="s">
        <v>439</v>
      </c>
      <c r="D15" s="123">
        <v>0.744186046511628</v>
      </c>
      <c r="E15" s="123">
        <v>0.719182841372683</v>
      </c>
      <c r="F15" s="123">
        <v>0.744138619333203</v>
      </c>
      <c r="G15" s="123">
        <v>0.534883720930233</v>
      </c>
      <c r="H15" s="123">
        <v>0.465116279069767</v>
      </c>
      <c r="I15" s="123">
        <v>0.534883720930233</v>
      </c>
      <c r="J15" s="123">
        <v>0.302325581395349</v>
      </c>
      <c r="K15" s="123">
        <v>0.441860465116279</v>
      </c>
      <c r="L15" s="123">
        <v>0.232558139534884</v>
      </c>
      <c r="M15" s="123">
        <v>0.255813953488372</v>
      </c>
      <c r="N15" s="123">
        <v>0.441860465116279</v>
      </c>
      <c r="O15" s="123">
        <v>0</v>
      </c>
      <c r="P15" s="123">
        <v>0</v>
      </c>
      <c r="Q15" s="123">
        <v>0</v>
      </c>
      <c r="R15" s="123">
        <v>0</v>
      </c>
      <c r="S15" s="123">
        <v>0.0232558139534884</v>
      </c>
      <c r="T15" s="123">
        <v>0</v>
      </c>
      <c r="U15" s="123">
        <v>0.883720930232558</v>
      </c>
      <c r="V15" s="123">
        <v>0.302325581395349</v>
      </c>
      <c r="W15" s="123">
        <v>0.0465116279069767</v>
      </c>
      <c r="X15" s="123">
        <v>0</v>
      </c>
      <c r="Y15" s="123">
        <v>0.209302325581395</v>
      </c>
      <c r="Z15" s="123">
        <v>0</v>
      </c>
      <c r="AA15" s="123">
        <v>0.209302325581395</v>
      </c>
      <c r="AB15" s="123">
        <v>0.0697674418604651</v>
      </c>
      <c r="AC15" s="123">
        <v>0.13953488372093</v>
      </c>
      <c r="AD15" s="123">
        <v>0.0930232558139535</v>
      </c>
      <c r="AE15" s="123">
        <v>0.186046511627907</v>
      </c>
      <c r="AF15" s="123">
        <v>0</v>
      </c>
      <c r="AG15" s="123">
        <v>0.0232558139534884</v>
      </c>
      <c r="AH15" s="123">
        <v>0.039908</v>
      </c>
      <c r="AI15" s="123">
        <v>0.00497</v>
      </c>
      <c r="AJ15" s="123">
        <v>0.041758</v>
      </c>
      <c r="AK15" s="123">
        <v>0.317396</v>
      </c>
      <c r="AL15" s="123">
        <v>0.172447</v>
      </c>
      <c r="AM15" s="123">
        <v>0.008703</v>
      </c>
      <c r="AN15" s="123">
        <v>0.030791</v>
      </c>
      <c r="AO15" s="123">
        <v>0.075825</v>
      </c>
      <c r="AP15" s="123">
        <v>0.202769</v>
      </c>
      <c r="AQ15" s="123">
        <v>0.089394</v>
      </c>
      <c r="AR15" s="123">
        <v>0.027009</v>
      </c>
      <c r="AS15" s="123">
        <v>0.028938</v>
      </c>
      <c r="AT15" s="123">
        <v>0.005681818181818182</v>
      </c>
      <c r="AU15" s="123">
        <v>0.02397525000000001</v>
      </c>
      <c r="AV15" s="123">
        <v>0.004131750000000002</v>
      </c>
      <c r="AW15" s="123">
        <v>0.037916250000000006</v>
      </c>
      <c r="AX15" s="123">
        <v>0.34830625000000004</v>
      </c>
      <c r="AY15" s="123">
        <v>0.1666417499999999</v>
      </c>
      <c r="AZ15" s="123">
        <v>0.008021999999999996</v>
      </c>
      <c r="BA15" s="123">
        <v>0.029413</v>
      </c>
      <c r="BB15" s="123">
        <v>0.08038675000000003</v>
      </c>
      <c r="BC15" s="123">
        <v>0.1957962500000001</v>
      </c>
      <c r="BD15" s="123">
        <v>0.07688449999999998</v>
      </c>
      <c r="BE15" s="123">
        <v>0.02532700000000001</v>
      </c>
      <c r="BF15" s="123">
        <v>0.027173749999999993</v>
      </c>
      <c r="BG15" s="123">
        <v>833.1337280273438</v>
      </c>
      <c r="BH15" s="123">
        <v>3245.4287109375</v>
      </c>
    </row>
    <row r="16" spans="1:60" ht="15">
      <c r="A16" s="123" t="s">
        <v>378</v>
      </c>
      <c r="B16" s="123" t="s">
        <v>449</v>
      </c>
      <c r="C16" s="123" t="s">
        <v>439</v>
      </c>
      <c r="D16" s="123">
        <v>0.818181818181818</v>
      </c>
      <c r="E16" s="123">
        <v>0.758804873645761</v>
      </c>
      <c r="F16" s="123">
        <v>0.781735607397866</v>
      </c>
      <c r="G16" s="123">
        <v>0.704545454545455</v>
      </c>
      <c r="H16" s="123">
        <v>0.954545454545455</v>
      </c>
      <c r="I16" s="123">
        <v>0.0454545454545455</v>
      </c>
      <c r="J16" s="123">
        <v>0.136363636363636</v>
      </c>
      <c r="K16" s="123">
        <v>0.386363636363636</v>
      </c>
      <c r="L16" s="123">
        <v>0.477272727272727</v>
      </c>
      <c r="M16" s="123">
        <v>0.0909090909090909</v>
      </c>
      <c r="N16" s="123">
        <v>0.0454545454545455</v>
      </c>
      <c r="O16" s="123">
        <v>0</v>
      </c>
      <c r="P16" s="123">
        <v>0</v>
      </c>
      <c r="Q16" s="123">
        <v>0</v>
      </c>
      <c r="R16" s="123">
        <v>0</v>
      </c>
      <c r="S16" s="123">
        <v>0</v>
      </c>
      <c r="T16" s="123">
        <v>0</v>
      </c>
      <c r="U16" s="123">
        <v>1</v>
      </c>
      <c r="V16" s="123">
        <v>0.0681818181818182</v>
      </c>
      <c r="W16" s="123">
        <v>0</v>
      </c>
      <c r="X16" s="123">
        <v>0</v>
      </c>
      <c r="Y16" s="123">
        <v>0.136363636363636</v>
      </c>
      <c r="Z16" s="123">
        <v>0</v>
      </c>
      <c r="AA16" s="123">
        <v>0.136363636363636</v>
      </c>
      <c r="AB16" s="123">
        <v>0.0681818181818182</v>
      </c>
      <c r="AC16" s="123">
        <v>0</v>
      </c>
      <c r="AD16" s="123">
        <v>0.0454545454545455</v>
      </c>
      <c r="AE16" s="123">
        <v>0</v>
      </c>
      <c r="AF16" s="123">
        <v>0</v>
      </c>
      <c r="AG16" s="123">
        <v>0</v>
      </c>
      <c r="AH16" s="123">
        <v>0.031497</v>
      </c>
      <c r="AI16" s="123">
        <v>0.007404</v>
      </c>
      <c r="AJ16" s="123">
        <v>0.048699</v>
      </c>
      <c r="AK16" s="123">
        <v>0.231642</v>
      </c>
      <c r="AL16" s="123">
        <v>0.201296</v>
      </c>
      <c r="AM16" s="123">
        <v>0.009914</v>
      </c>
      <c r="AN16" s="123">
        <v>0.041662</v>
      </c>
      <c r="AO16" s="123">
        <v>0.083405</v>
      </c>
      <c r="AP16" s="123">
        <v>0.219388</v>
      </c>
      <c r="AQ16" s="123">
        <v>0.093795</v>
      </c>
      <c r="AR16" s="123">
        <v>0.0311</v>
      </c>
      <c r="AS16" s="123">
        <v>0.031695</v>
      </c>
      <c r="AT16" s="123">
        <v>0.01465311004784689</v>
      </c>
      <c r="AU16" s="123">
        <v>0.024870250000000003</v>
      </c>
      <c r="AV16" s="123">
        <v>0.006844999999999999</v>
      </c>
      <c r="AW16" s="123">
        <v>0.04673249999999997</v>
      </c>
      <c r="AX16" s="123">
        <v>0.2409015</v>
      </c>
      <c r="AY16" s="123">
        <v>0.20148725000000012</v>
      </c>
      <c r="AZ16" s="123">
        <v>0.010820500000000002</v>
      </c>
      <c r="BA16" s="123">
        <v>0.04337775</v>
      </c>
      <c r="BB16" s="123">
        <v>0.08643049999999997</v>
      </c>
      <c r="BC16" s="123">
        <v>0.22232925000000023</v>
      </c>
      <c r="BD16" s="123">
        <v>0.09076050000000001</v>
      </c>
      <c r="BE16" s="123">
        <v>0.029903250000000017</v>
      </c>
      <c r="BF16" s="123">
        <v>0.03232575</v>
      </c>
      <c r="BG16" s="123">
        <v>0</v>
      </c>
      <c r="BH16" s="123">
        <v>3200.396240234375</v>
      </c>
    </row>
    <row r="17" spans="1:60" ht="15">
      <c r="A17" s="123" t="s">
        <v>379</v>
      </c>
      <c r="B17" s="123" t="s">
        <v>449</v>
      </c>
      <c r="C17" s="123" t="s">
        <v>439</v>
      </c>
      <c r="D17" s="123">
        <v>0.891891891891892</v>
      </c>
      <c r="E17" s="123">
        <v>0.750957309593478</v>
      </c>
      <c r="F17" s="123">
        <v>0.755480286945364</v>
      </c>
      <c r="G17" s="123">
        <v>0.351351351351351</v>
      </c>
      <c r="H17" s="123">
        <v>0.864864864864865</v>
      </c>
      <c r="I17" s="123">
        <v>0.135135135135135</v>
      </c>
      <c r="J17" s="123">
        <v>0.189189189189189</v>
      </c>
      <c r="K17" s="123">
        <v>0.675675675675676</v>
      </c>
      <c r="L17" s="123">
        <v>0.135135135135135</v>
      </c>
      <c r="M17" s="123">
        <v>0.27027027027027</v>
      </c>
      <c r="N17" s="123">
        <v>0.189189189189189</v>
      </c>
      <c r="O17" s="123">
        <v>0</v>
      </c>
      <c r="P17" s="123">
        <v>0.027027027027027</v>
      </c>
      <c r="Q17" s="123">
        <v>0</v>
      </c>
      <c r="R17" s="123">
        <v>0</v>
      </c>
      <c r="S17" s="123">
        <v>0.027027027027027</v>
      </c>
      <c r="T17" s="123">
        <v>0</v>
      </c>
      <c r="U17" s="123">
        <v>0.945945945945946</v>
      </c>
      <c r="V17" s="123">
        <v>0.351351351351351</v>
      </c>
      <c r="W17" s="123">
        <v>0.027027027027027</v>
      </c>
      <c r="X17" s="123">
        <v>0</v>
      </c>
      <c r="Y17" s="123">
        <v>0.0810810810810811</v>
      </c>
      <c r="Z17" s="123">
        <v>0</v>
      </c>
      <c r="AA17" s="123">
        <v>0.378378378378378</v>
      </c>
      <c r="AB17" s="123">
        <v>0.027027027027027</v>
      </c>
      <c r="AC17" s="123">
        <v>0.0540540540540541</v>
      </c>
      <c r="AD17" s="123">
        <v>0.027027027027027</v>
      </c>
      <c r="AE17" s="123">
        <v>0.0540540540540541</v>
      </c>
      <c r="AF17" s="123">
        <v>0</v>
      </c>
      <c r="AG17" s="123">
        <v>0</v>
      </c>
      <c r="AH17" s="123">
        <v>0.03204</v>
      </c>
      <c r="AI17" s="123">
        <v>0.013257</v>
      </c>
      <c r="AJ17" s="123">
        <v>0.047177</v>
      </c>
      <c r="AK17" s="123">
        <v>0.249489</v>
      </c>
      <c r="AL17" s="123">
        <v>0.165531</v>
      </c>
      <c r="AM17" s="123">
        <v>0.008653</v>
      </c>
      <c r="AN17" s="123">
        <v>0.031509</v>
      </c>
      <c r="AO17" s="123">
        <v>0.066535</v>
      </c>
      <c r="AP17" s="123">
        <v>0.240957</v>
      </c>
      <c r="AQ17" s="123">
        <v>0.103933</v>
      </c>
      <c r="AR17" s="123">
        <v>0.027221</v>
      </c>
      <c r="AS17" s="123">
        <v>0.045736</v>
      </c>
      <c r="AT17" s="123">
        <v>0</v>
      </c>
      <c r="AU17" s="123">
        <v>0.028243999999999977</v>
      </c>
      <c r="AV17" s="123">
        <v>0.013446250000000003</v>
      </c>
      <c r="AW17" s="123">
        <v>0.041386</v>
      </c>
      <c r="AX17" s="123">
        <v>0.25161375</v>
      </c>
      <c r="AY17" s="123">
        <v>0.16848975</v>
      </c>
      <c r="AZ17" s="123">
        <v>0.008591999999999999</v>
      </c>
      <c r="BA17" s="123">
        <v>0.031991249999999985</v>
      </c>
      <c r="BB17" s="123">
        <v>0.06612899999999995</v>
      </c>
      <c r="BC17" s="123">
        <v>0.24402474999999993</v>
      </c>
      <c r="BD17" s="123">
        <v>0.10186499999999998</v>
      </c>
      <c r="BE17" s="123">
        <v>0.026560250000000014</v>
      </c>
      <c r="BF17" s="123">
        <v>0.04590200000000001</v>
      </c>
      <c r="BG17" s="123">
        <v>565.0050048828125</v>
      </c>
      <c r="BH17" s="123">
        <v>3039.159912109375</v>
      </c>
    </row>
    <row r="18" spans="1:60" ht="15">
      <c r="A18" s="123" t="s">
        <v>380</v>
      </c>
      <c r="B18" s="123" t="s">
        <v>449</v>
      </c>
      <c r="C18" s="123" t="s">
        <v>439</v>
      </c>
      <c r="D18" s="123">
        <v>0.796296296296296</v>
      </c>
      <c r="E18" s="123">
        <v>0.785584887203031</v>
      </c>
      <c r="F18" s="123">
        <v>0.802227998885469</v>
      </c>
      <c r="G18" s="123">
        <v>0.574074074074074</v>
      </c>
      <c r="H18" s="123">
        <v>0.537037037037037</v>
      </c>
      <c r="I18" s="123">
        <v>0.462962962962963</v>
      </c>
      <c r="J18" s="123">
        <v>0.12962962962963</v>
      </c>
      <c r="K18" s="123">
        <v>0.759259259259259</v>
      </c>
      <c r="L18" s="123">
        <v>0.111111111111111</v>
      </c>
      <c r="M18" s="123">
        <v>0.111111111111111</v>
      </c>
      <c r="N18" s="123">
        <v>0.444444444444444</v>
      </c>
      <c r="O18" s="123">
        <v>0</v>
      </c>
      <c r="P18" s="123">
        <v>0.037037037037037</v>
      </c>
      <c r="Q18" s="123">
        <v>0.0185185185185185</v>
      </c>
      <c r="R18" s="123">
        <v>0</v>
      </c>
      <c r="S18" s="123">
        <v>0</v>
      </c>
      <c r="T18" s="123">
        <v>0</v>
      </c>
      <c r="U18" s="123">
        <v>0.666666666666667</v>
      </c>
      <c r="V18" s="123">
        <v>0.444444444444444</v>
      </c>
      <c r="W18" s="123">
        <v>0.0185185185185185</v>
      </c>
      <c r="X18" s="123">
        <v>0</v>
      </c>
      <c r="Y18" s="123">
        <v>0.259259259259259</v>
      </c>
      <c r="Z18" s="123">
        <v>0</v>
      </c>
      <c r="AA18" s="123">
        <v>0.240740740740741</v>
      </c>
      <c r="AB18" s="123">
        <v>0.037037037037037</v>
      </c>
      <c r="AC18" s="123">
        <v>0.222222222222222</v>
      </c>
      <c r="AD18" s="123">
        <v>0.0185185185185185</v>
      </c>
      <c r="AE18" s="123">
        <v>0.0740740740740741</v>
      </c>
      <c r="AF18" s="123">
        <v>0</v>
      </c>
      <c r="AG18" s="123">
        <v>0</v>
      </c>
      <c r="AH18" s="123">
        <v>0.02807</v>
      </c>
      <c r="AI18" s="123">
        <v>0.005269</v>
      </c>
      <c r="AJ18" s="123">
        <v>0.057338</v>
      </c>
      <c r="AK18" s="123">
        <v>0.086659</v>
      </c>
      <c r="AL18" s="123">
        <v>0.268178</v>
      </c>
      <c r="AM18" s="123">
        <v>0.008907</v>
      </c>
      <c r="AN18" s="123">
        <v>0.063545</v>
      </c>
      <c r="AO18" s="123">
        <v>0.125932</v>
      </c>
      <c r="AP18" s="123">
        <v>0.193982</v>
      </c>
      <c r="AQ18" s="123">
        <v>0.122693</v>
      </c>
      <c r="AR18" s="123">
        <v>0.028321</v>
      </c>
      <c r="AS18" s="123">
        <v>0.039175</v>
      </c>
      <c r="AT18" s="123">
        <v>0.012121212121212121</v>
      </c>
      <c r="AU18" s="123">
        <v>0.020572500000000014</v>
      </c>
      <c r="AV18" s="123">
        <v>0.005371749999999998</v>
      </c>
      <c r="AW18" s="123">
        <v>0.05765274999999998</v>
      </c>
      <c r="AX18" s="123">
        <v>0.08709249999999995</v>
      </c>
      <c r="AY18" s="123">
        <v>0.2758807500000001</v>
      </c>
      <c r="AZ18" s="123">
        <v>0.008818500000000003</v>
      </c>
      <c r="BA18" s="123">
        <v>0.06501974999999997</v>
      </c>
      <c r="BB18" s="123">
        <v>0.13288049999999996</v>
      </c>
      <c r="BC18" s="123">
        <v>0.18878949999999997</v>
      </c>
      <c r="BD18" s="123">
        <v>0.11515925000000003</v>
      </c>
      <c r="BE18" s="123">
        <v>0.02711000000000001</v>
      </c>
      <c r="BF18" s="123">
        <v>0.03700474999999998</v>
      </c>
      <c r="BG18" s="123">
        <v>671.8924560546875</v>
      </c>
      <c r="BH18" s="123">
        <v>2744.0986328125</v>
      </c>
    </row>
    <row r="19" spans="1:60" ht="15">
      <c r="A19" s="123" t="s">
        <v>381</v>
      </c>
      <c r="B19" s="123" t="s">
        <v>449</v>
      </c>
      <c r="C19" s="123" t="s">
        <v>439</v>
      </c>
      <c r="D19" s="123">
        <v>0.555555555555556</v>
      </c>
      <c r="E19" s="123">
        <v>0.68019904860958</v>
      </c>
      <c r="F19" s="123">
        <v>0.695600224143649</v>
      </c>
      <c r="G19" s="123">
        <v>0.333333333333333</v>
      </c>
      <c r="H19" s="123">
        <v>0.333333333333333</v>
      </c>
      <c r="I19" s="123">
        <v>0.666666666666667</v>
      </c>
      <c r="J19" s="123">
        <v>0.111111111111111</v>
      </c>
      <c r="K19" s="123">
        <v>0.555555555555556</v>
      </c>
      <c r="L19" s="123">
        <v>0.333333333333333</v>
      </c>
      <c r="M19" s="123">
        <v>0.111111111111111</v>
      </c>
      <c r="N19" s="123">
        <v>0.222222222222222</v>
      </c>
      <c r="O19" s="123">
        <v>0.111111111111111</v>
      </c>
      <c r="P19" s="123">
        <v>0</v>
      </c>
      <c r="Q19" s="123">
        <v>0.111111111111111</v>
      </c>
      <c r="R19" s="123">
        <v>0</v>
      </c>
      <c r="S19" s="123">
        <v>0</v>
      </c>
      <c r="T19" s="123">
        <v>0</v>
      </c>
      <c r="U19" s="123">
        <v>1</v>
      </c>
      <c r="V19" s="123">
        <v>0.222222222222222</v>
      </c>
      <c r="W19" s="123">
        <v>0</v>
      </c>
      <c r="X19" s="123">
        <v>0</v>
      </c>
      <c r="Y19" s="123">
        <v>0.111111111111111</v>
      </c>
      <c r="Z19" s="123">
        <v>0</v>
      </c>
      <c r="AA19" s="123">
        <v>0.555555555555556</v>
      </c>
      <c r="AB19" s="123">
        <v>0</v>
      </c>
      <c r="AC19" s="123">
        <v>0</v>
      </c>
      <c r="AD19" s="123">
        <v>0</v>
      </c>
      <c r="AE19" s="123">
        <v>0</v>
      </c>
      <c r="AF19" s="123">
        <v>0</v>
      </c>
      <c r="AG19" s="123">
        <v>0.111111111111111</v>
      </c>
      <c r="AH19" s="123">
        <v>0.036064</v>
      </c>
      <c r="AI19" s="123">
        <v>0.014015</v>
      </c>
      <c r="AJ19" s="123">
        <v>0.042461</v>
      </c>
      <c r="AK19" s="123">
        <v>0.17315</v>
      </c>
      <c r="AL19" s="123">
        <v>0.185715</v>
      </c>
      <c r="AM19" s="123">
        <v>0.008515</v>
      </c>
      <c r="AN19" s="123">
        <v>0.035768</v>
      </c>
      <c r="AO19" s="123">
        <v>0.075422</v>
      </c>
      <c r="AP19" s="123">
        <v>0.28916</v>
      </c>
      <c r="AQ19" s="123">
        <v>0.103039</v>
      </c>
      <c r="AR19" s="123">
        <v>0.02778</v>
      </c>
      <c r="AS19" s="123">
        <v>0.044974</v>
      </c>
      <c r="AT19" s="123">
        <v>0.026041666666666664</v>
      </c>
      <c r="AU19" s="123">
        <v>0.0282435</v>
      </c>
      <c r="AV19" s="123">
        <v>0.012441250000000001</v>
      </c>
      <c r="AW19" s="123">
        <v>0.04248325000000001</v>
      </c>
      <c r="AX19" s="123">
        <v>0.17084749999999996</v>
      </c>
      <c r="AY19" s="123">
        <v>0.18626974999999998</v>
      </c>
      <c r="AZ19" s="123">
        <v>0.008793249999999999</v>
      </c>
      <c r="BA19" s="123">
        <v>0.03654125</v>
      </c>
      <c r="BB19" s="123">
        <v>0.0729075</v>
      </c>
      <c r="BC19" s="123">
        <v>0.29433574999999995</v>
      </c>
      <c r="BD19" s="123">
        <v>0.10348750000000001</v>
      </c>
      <c r="BE19" s="123">
        <v>0.0268405</v>
      </c>
      <c r="BF19" s="123">
        <v>0.045050749999999994</v>
      </c>
      <c r="BG19" s="123">
        <v>129.13624572753906</v>
      </c>
      <c r="BH19" s="123">
        <v>1379.3411865234375</v>
      </c>
    </row>
    <row r="20" spans="1:60" ht="15">
      <c r="A20" s="123" t="s">
        <v>382</v>
      </c>
      <c r="B20" s="123" t="s">
        <v>449</v>
      </c>
      <c r="C20" s="123" t="s">
        <v>439</v>
      </c>
      <c r="D20" s="123">
        <v>0.50</v>
      </c>
      <c r="E20" s="123">
        <v>0.789948794140076</v>
      </c>
      <c r="F20" s="123">
        <v>0.824207133885348</v>
      </c>
      <c r="G20" s="123">
        <v>0.50</v>
      </c>
      <c r="H20" s="123">
        <v>0.833333333333333</v>
      </c>
      <c r="I20" s="123">
        <v>0.166666666666667</v>
      </c>
      <c r="J20" s="123">
        <v>0</v>
      </c>
      <c r="K20" s="123">
        <v>0.833333333333333</v>
      </c>
      <c r="L20" s="123">
        <v>0.166666666666667</v>
      </c>
      <c r="M20" s="123">
        <v>0</v>
      </c>
      <c r="N20" s="123">
        <v>0.666666666666667</v>
      </c>
      <c r="O20" s="123">
        <v>0</v>
      </c>
      <c r="P20" s="123">
        <v>0</v>
      </c>
      <c r="Q20" s="123">
        <v>0</v>
      </c>
      <c r="R20" s="123">
        <v>0</v>
      </c>
      <c r="S20" s="123">
        <v>0</v>
      </c>
      <c r="T20" s="123">
        <v>0</v>
      </c>
      <c r="U20" s="123">
        <v>0.833333333333333</v>
      </c>
      <c r="V20" s="123">
        <v>0.333333333333333</v>
      </c>
      <c r="W20" s="123">
        <v>0</v>
      </c>
      <c r="X20" s="123">
        <v>0</v>
      </c>
      <c r="Y20" s="123">
        <v>0.333333333333333</v>
      </c>
      <c r="Z20" s="123">
        <v>0</v>
      </c>
      <c r="AA20" s="123">
        <v>0.50</v>
      </c>
      <c r="AB20" s="123">
        <v>0</v>
      </c>
      <c r="AC20" s="123">
        <v>0</v>
      </c>
      <c r="AD20" s="123">
        <v>0</v>
      </c>
      <c r="AE20" s="123">
        <v>0.166666666666667</v>
      </c>
      <c r="AF20" s="123">
        <v>0</v>
      </c>
      <c r="AG20" s="123">
        <v>0</v>
      </c>
      <c r="AH20" s="123">
        <v>0.035941</v>
      </c>
      <c r="AI20" s="123">
        <v>0.014717</v>
      </c>
      <c r="AJ20" s="123">
        <v>0.05365</v>
      </c>
      <c r="AK20" s="123">
        <v>0.155769</v>
      </c>
      <c r="AL20" s="123">
        <v>0.204287</v>
      </c>
      <c r="AM20" s="123">
        <v>0.011163</v>
      </c>
      <c r="AN20" s="123">
        <v>0.035917</v>
      </c>
      <c r="AO20" s="123">
        <v>0.054839</v>
      </c>
      <c r="AP20" s="123">
        <v>0.258551</v>
      </c>
      <c r="AQ20" s="123">
        <v>0.109878</v>
      </c>
      <c r="AR20" s="123">
        <v>0.029534</v>
      </c>
      <c r="AS20" s="123">
        <v>0.071696</v>
      </c>
      <c r="AT20" s="123">
        <v>0.019230769230769232</v>
      </c>
      <c r="AU20" s="123">
        <v>0.030257750000000003</v>
      </c>
      <c r="AV20" s="123">
        <v>0.013855500000000003</v>
      </c>
      <c r="AW20" s="123">
        <v>0.048804</v>
      </c>
      <c r="AX20" s="123">
        <v>0.14846350000000003</v>
      </c>
      <c r="AY20" s="123">
        <v>0.2115975</v>
      </c>
      <c r="AZ20" s="123">
        <v>0.010344499999999998</v>
      </c>
      <c r="BA20" s="123">
        <v>0.03637749999999999</v>
      </c>
      <c r="BB20" s="123">
        <v>0.05698175</v>
      </c>
      <c r="BC20" s="123">
        <v>0.265909</v>
      </c>
      <c r="BD20" s="123">
        <v>0.10872375000000001</v>
      </c>
      <c r="BE20" s="123">
        <v>0.027014499999999997</v>
      </c>
      <c r="BF20" s="123">
        <v>0.07192825000000001</v>
      </c>
      <c r="BG20" s="123">
        <v>38.0625</v>
      </c>
      <c r="BH20" s="123">
        <v>4012.878662109375</v>
      </c>
    </row>
    <row r="21" spans="1:60" ht="15">
      <c r="A21" s="123" t="s">
        <v>383</v>
      </c>
      <c r="B21" s="123" t="s">
        <v>449</v>
      </c>
      <c r="C21" s="123" t="s">
        <v>439</v>
      </c>
      <c r="D21" s="123">
        <v>0.896551724137931</v>
      </c>
      <c r="E21" s="123">
        <v>0.743520779471352</v>
      </c>
      <c r="F21" s="123">
        <v>0.7425222401208</v>
      </c>
      <c r="G21" s="123">
        <v>0.344827586206897</v>
      </c>
      <c r="H21" s="123">
        <v>0.551724137931034</v>
      </c>
      <c r="I21" s="123">
        <v>0.448275862068966</v>
      </c>
      <c r="J21" s="123">
        <v>0.0344827586206897</v>
      </c>
      <c r="K21" s="123">
        <v>0.96551724137931</v>
      </c>
      <c r="L21" s="123">
        <v>0</v>
      </c>
      <c r="M21" s="123">
        <v>0.0689655172413793</v>
      </c>
      <c r="N21" s="123">
        <v>0.448275862068966</v>
      </c>
      <c r="O21" s="123">
        <v>0.0344827586206897</v>
      </c>
      <c r="P21" s="123">
        <v>0</v>
      </c>
      <c r="Q21" s="123">
        <v>0</v>
      </c>
      <c r="R21" s="123">
        <v>0</v>
      </c>
      <c r="S21" s="123">
        <v>0</v>
      </c>
      <c r="T21" s="123">
        <v>0</v>
      </c>
      <c r="U21" s="123">
        <v>0.689655172413793</v>
      </c>
      <c r="V21" s="123">
        <v>0.551724137931034</v>
      </c>
      <c r="W21" s="123">
        <v>0</v>
      </c>
      <c r="X21" s="123">
        <v>0</v>
      </c>
      <c r="Y21" s="123">
        <v>0.310344827586207</v>
      </c>
      <c r="Z21" s="123">
        <v>0</v>
      </c>
      <c r="AA21" s="123">
        <v>0.379310344827586</v>
      </c>
      <c r="AB21" s="123">
        <v>0</v>
      </c>
      <c r="AC21" s="123">
        <v>0.0689655172413793</v>
      </c>
      <c r="AD21" s="123">
        <v>0</v>
      </c>
      <c r="AE21" s="123">
        <v>0.275862068965517</v>
      </c>
      <c r="AF21" s="123">
        <v>0</v>
      </c>
      <c r="AG21" s="123">
        <v>0.0344827586206897</v>
      </c>
      <c r="AH21" s="123">
        <v>0.033759</v>
      </c>
      <c r="AI21" s="123">
        <v>0.009071</v>
      </c>
      <c r="AJ21" s="123">
        <v>0.055834</v>
      </c>
      <c r="AK21" s="123">
        <v>0.150769</v>
      </c>
      <c r="AL21" s="123">
        <v>0.155081</v>
      </c>
      <c r="AM21" s="123">
        <v>0.010334</v>
      </c>
      <c r="AN21" s="123">
        <v>0.032411</v>
      </c>
      <c r="AO21" s="123">
        <v>0.074586</v>
      </c>
      <c r="AP21" s="123">
        <v>0.282403</v>
      </c>
      <c r="AQ21" s="123">
        <v>0.124462</v>
      </c>
      <c r="AR21" s="123">
        <v>0.025802</v>
      </c>
      <c r="AS21" s="123">
        <v>0.079248</v>
      </c>
      <c r="AT21" s="123">
        <v>0.016666666666666666</v>
      </c>
      <c r="AU21" s="123">
        <v>0.024804500000000004</v>
      </c>
      <c r="AV21" s="123">
        <v>0.00984475</v>
      </c>
      <c r="AW21" s="123">
        <v>0.055081500000000005</v>
      </c>
      <c r="AX21" s="123">
        <v>0.16042</v>
      </c>
      <c r="AY21" s="123">
        <v>0.1553315</v>
      </c>
      <c r="AZ21" s="123">
        <v>0.010807</v>
      </c>
      <c r="BA21" s="123">
        <v>0.03260275</v>
      </c>
      <c r="BB21" s="123">
        <v>0.07539374999999998</v>
      </c>
      <c r="BC21" s="123">
        <v>0.27629000000000004</v>
      </c>
      <c r="BD21" s="123">
        <v>0.12094300000000002</v>
      </c>
      <c r="BE21" s="123">
        <v>0.024616249999999996</v>
      </c>
      <c r="BF21" s="123">
        <v>0.07866725</v>
      </c>
      <c r="BG21" s="123">
        <v>573.4100341796875</v>
      </c>
      <c r="BH21" s="123">
        <v>3834.797607421875</v>
      </c>
    </row>
    <row r="22" spans="1:60" ht="15">
      <c r="A22" s="123" t="s">
        <v>384</v>
      </c>
      <c r="B22" s="123" t="s">
        <v>449</v>
      </c>
      <c r="C22" s="123" t="s">
        <v>439</v>
      </c>
      <c r="D22" s="123">
        <v>1</v>
      </c>
      <c r="E22" s="123">
        <v>0.797056190110233</v>
      </c>
      <c r="F22" s="123">
        <v>0.695135044869167</v>
      </c>
      <c r="G22" s="123">
        <v>0.555555555555556</v>
      </c>
      <c r="H22" s="123">
        <v>0.888888888888889</v>
      </c>
      <c r="I22" s="123">
        <v>0.111111111111111</v>
      </c>
      <c r="J22" s="123">
        <v>0</v>
      </c>
      <c r="K22" s="123">
        <v>0.888888888888889</v>
      </c>
      <c r="L22" s="123">
        <v>0.111111111111111</v>
      </c>
      <c r="M22" s="123">
        <v>0</v>
      </c>
      <c r="N22" s="123">
        <v>0.666666666666667</v>
      </c>
      <c r="O22" s="123">
        <v>0</v>
      </c>
      <c r="P22" s="123">
        <v>0</v>
      </c>
      <c r="Q22" s="123">
        <v>0</v>
      </c>
      <c r="R22" s="123">
        <v>0</v>
      </c>
      <c r="S22" s="123">
        <v>0</v>
      </c>
      <c r="T22" s="123">
        <v>0</v>
      </c>
      <c r="U22" s="123">
        <v>0.888888888888889</v>
      </c>
      <c r="V22" s="123">
        <v>0.555555555555556</v>
      </c>
      <c r="W22" s="123">
        <v>0</v>
      </c>
      <c r="X22" s="123">
        <v>0</v>
      </c>
      <c r="Y22" s="123">
        <v>0</v>
      </c>
      <c r="Z22" s="123">
        <v>0</v>
      </c>
      <c r="AA22" s="123">
        <v>0.555555555555556</v>
      </c>
      <c r="AB22" s="123">
        <v>0</v>
      </c>
      <c r="AC22" s="123">
        <v>0</v>
      </c>
      <c r="AD22" s="123">
        <v>0.222222222222222</v>
      </c>
      <c r="AE22" s="123">
        <v>0.111111111111111</v>
      </c>
      <c r="AF22" s="123">
        <v>0</v>
      </c>
      <c r="AG22" s="123">
        <v>0.222222222222222</v>
      </c>
      <c r="AH22" s="123">
        <v>0.029963</v>
      </c>
      <c r="AI22" s="123">
        <v>0.010034</v>
      </c>
      <c r="AJ22" s="123">
        <v>0.040994</v>
      </c>
      <c r="AK22" s="123">
        <v>0.291903</v>
      </c>
      <c r="AL22" s="123">
        <v>0.192166</v>
      </c>
      <c r="AM22" s="123">
        <v>0.006577</v>
      </c>
      <c r="AN22" s="123">
        <v>0.026387</v>
      </c>
      <c r="AO22" s="123">
        <v>0.081215</v>
      </c>
      <c r="AP22" s="123">
        <v>0.186634</v>
      </c>
      <c r="AQ22" s="123">
        <v>0.100603</v>
      </c>
      <c r="AR22" s="123">
        <v>0.021513</v>
      </c>
      <c r="AS22" s="123">
        <v>0.041974</v>
      </c>
      <c r="AT22" s="123">
        <v>0.030100334448160536</v>
      </c>
      <c r="AU22" s="123">
        <v>0.02306625</v>
      </c>
      <c r="AV22" s="123">
        <v>0.009736500000000002</v>
      </c>
      <c r="AW22" s="123">
        <v>0.039438999999999995</v>
      </c>
      <c r="AX22" s="123">
        <v>0.29258075</v>
      </c>
      <c r="AY22" s="123">
        <v>0.195521</v>
      </c>
      <c r="AZ22" s="123">
        <v>0.0065924999999999985</v>
      </c>
      <c r="BA22" s="123">
        <v>0.026110249999999998</v>
      </c>
      <c r="BB22" s="123">
        <v>0.08613125</v>
      </c>
      <c r="BC22" s="123">
        <v>0.18452399999999994</v>
      </c>
      <c r="BD22" s="123">
        <v>0.09773975000000001</v>
      </c>
      <c r="BE22" s="123">
        <v>0.0200345</v>
      </c>
      <c r="BF22" s="123">
        <v>0.04159025</v>
      </c>
      <c r="BG22" s="123">
        <v>1029.141357421875</v>
      </c>
      <c r="BH22" s="123">
        <v>3913.027587890625</v>
      </c>
    </row>
    <row r="23" spans="1:60" ht="15">
      <c r="A23" s="123" t="s">
        <v>385</v>
      </c>
      <c r="B23" s="123" t="s">
        <v>449</v>
      </c>
      <c r="C23" s="123" t="s">
        <v>439</v>
      </c>
      <c r="D23" s="123">
        <v>0.894736842105263</v>
      </c>
      <c r="E23" s="123">
        <v>0.735826404391841</v>
      </c>
      <c r="F23" s="123">
        <v>0.729728349390324</v>
      </c>
      <c r="G23" s="123">
        <v>0.473684210526316</v>
      </c>
      <c r="H23" s="123">
        <v>0.315789473684211</v>
      </c>
      <c r="I23" s="123">
        <v>0.684210526315789</v>
      </c>
      <c r="J23" s="123">
        <v>0.0526315789473684</v>
      </c>
      <c r="K23" s="123">
        <v>0.684210526315789</v>
      </c>
      <c r="L23" s="123">
        <v>0.210526315789474</v>
      </c>
      <c r="M23" s="123">
        <v>0.0526315789473684</v>
      </c>
      <c r="N23" s="123">
        <v>0.684210526315789</v>
      </c>
      <c r="O23" s="123">
        <v>0.157894736842105</v>
      </c>
      <c r="P23" s="123">
        <v>0</v>
      </c>
      <c r="Q23" s="123">
        <v>0.0526315789473684</v>
      </c>
      <c r="R23" s="123">
        <v>0</v>
      </c>
      <c r="S23" s="123">
        <v>0</v>
      </c>
      <c r="T23" s="123">
        <v>0</v>
      </c>
      <c r="U23" s="123">
        <v>0.684210526315789</v>
      </c>
      <c r="V23" s="123">
        <v>0.421052631578947</v>
      </c>
      <c r="W23" s="123">
        <v>0</v>
      </c>
      <c r="X23" s="123">
        <v>0</v>
      </c>
      <c r="Y23" s="123">
        <v>0.157894736842105</v>
      </c>
      <c r="Z23" s="123">
        <v>0</v>
      </c>
      <c r="AA23" s="123">
        <v>0.789473684210526</v>
      </c>
      <c r="AB23" s="123">
        <v>0</v>
      </c>
      <c r="AC23" s="123">
        <v>0.0526315789473684</v>
      </c>
      <c r="AD23" s="123">
        <v>0</v>
      </c>
      <c r="AE23" s="123">
        <v>0.0526315789473684</v>
      </c>
      <c r="AF23" s="123">
        <v>0</v>
      </c>
      <c r="AG23" s="123">
        <v>0.0526315789473684</v>
      </c>
      <c r="AH23" s="123">
        <v>0.030936</v>
      </c>
      <c r="AI23" s="123">
        <v>0.004937</v>
      </c>
      <c r="AJ23" s="123">
        <v>0.05478</v>
      </c>
      <c r="AK23" s="123">
        <v>0.164913</v>
      </c>
      <c r="AL23" s="123">
        <v>0.250916</v>
      </c>
      <c r="AM23" s="123">
        <v>0.005448</v>
      </c>
      <c r="AN23" s="123">
        <v>0.041139</v>
      </c>
      <c r="AO23" s="123">
        <v>0.076277</v>
      </c>
      <c r="AP23" s="123">
        <v>0.213908</v>
      </c>
      <c r="AQ23" s="123">
        <v>0.118412</v>
      </c>
      <c r="AR23" s="123">
        <v>0.024363</v>
      </c>
      <c r="AS23" s="123">
        <v>0.044907</v>
      </c>
      <c r="AT23" s="123">
        <v>0.016666666666666666</v>
      </c>
      <c r="AU23" s="123">
        <v>0.023842499999999996</v>
      </c>
      <c r="AV23" s="123">
        <v>0.004990499999999999</v>
      </c>
      <c r="AW23" s="123">
        <v>0.049905000000000005</v>
      </c>
      <c r="AX23" s="123">
        <v>0.17302675</v>
      </c>
      <c r="AY23" s="123">
        <v>0.25243950000000004</v>
      </c>
      <c r="AZ23" s="123">
        <v>0.005668999999999999</v>
      </c>
      <c r="BA23" s="123">
        <v>0.04115675</v>
      </c>
      <c r="BB23" s="123">
        <v>0.0810565</v>
      </c>
      <c r="BC23" s="123">
        <v>0.20632950000000005</v>
      </c>
      <c r="BD23" s="123">
        <v>0.11453200000000001</v>
      </c>
      <c r="BE23" s="123">
        <v>0.022961</v>
      </c>
      <c r="BF23" s="123">
        <v>0.04793149999999999</v>
      </c>
      <c r="BG23" s="123">
        <v>3170.7099609375</v>
      </c>
      <c r="BH23" s="123">
        <v>7280.55517578125</v>
      </c>
    </row>
    <row r="24" spans="1:60" ht="15">
      <c r="A24" s="123" t="s">
        <v>386</v>
      </c>
      <c r="B24" s="123" t="s">
        <v>449</v>
      </c>
      <c r="C24" s="123" t="s">
        <v>439</v>
      </c>
      <c r="D24" s="123">
        <v>0.675675675675676</v>
      </c>
      <c r="E24" s="123">
        <v>0.861268513932566</v>
      </c>
      <c r="F24" s="123">
        <v>0.839913540430857</v>
      </c>
      <c r="G24" s="123">
        <v>0.486486486486487</v>
      </c>
      <c r="H24" s="123">
        <v>0.783783783783784</v>
      </c>
      <c r="I24" s="123">
        <v>0.216216216216216</v>
      </c>
      <c r="J24" s="123">
        <v>0.351351351351351</v>
      </c>
      <c r="K24" s="123">
        <v>0.513513513513513</v>
      </c>
      <c r="L24" s="123">
        <v>0.135135135135135</v>
      </c>
      <c r="M24" s="123">
        <v>0.108108108108108</v>
      </c>
      <c r="N24" s="123">
        <v>0.243243243243243</v>
      </c>
      <c r="O24" s="123">
        <v>0</v>
      </c>
      <c r="P24" s="123">
        <v>0.027027027027027</v>
      </c>
      <c r="Q24" s="123">
        <v>0</v>
      </c>
      <c r="R24" s="123">
        <v>0</v>
      </c>
      <c r="S24" s="123">
        <v>0</v>
      </c>
      <c r="T24" s="123">
        <v>0</v>
      </c>
      <c r="U24" s="123">
        <v>0.891891891891892</v>
      </c>
      <c r="V24" s="123">
        <v>0.351351351351351</v>
      </c>
      <c r="W24" s="123">
        <v>0.027027027027027</v>
      </c>
      <c r="X24" s="123">
        <v>0</v>
      </c>
      <c r="Y24" s="123">
        <v>0.108108108108108</v>
      </c>
      <c r="Z24" s="123">
        <v>0.027027027027027</v>
      </c>
      <c r="AA24" s="123">
        <v>0.162162162162162</v>
      </c>
      <c r="AB24" s="123">
        <v>0.027027027027027</v>
      </c>
      <c r="AC24" s="123">
        <v>0.108108108108108</v>
      </c>
      <c r="AD24" s="123">
        <v>0</v>
      </c>
      <c r="AE24" s="123">
        <v>0.027027027027027</v>
      </c>
      <c r="AF24" s="123">
        <v>0</v>
      </c>
      <c r="AG24" s="123">
        <v>0</v>
      </c>
      <c r="AH24" s="123">
        <v>0.030039</v>
      </c>
      <c r="AI24" s="123">
        <v>0.016229</v>
      </c>
      <c r="AJ24" s="123">
        <v>0.054449</v>
      </c>
      <c r="AK24" s="123">
        <v>0.208785</v>
      </c>
      <c r="AL24" s="123">
        <v>0.194482</v>
      </c>
      <c r="AM24" s="123">
        <v>0.010334</v>
      </c>
      <c r="AN24" s="123">
        <v>0.032141</v>
      </c>
      <c r="AO24" s="123">
        <v>0.099584</v>
      </c>
      <c r="AP24" s="123">
        <v>0.218692</v>
      </c>
      <c r="AQ24" s="123">
        <v>0.100976</v>
      </c>
      <c r="AR24" s="123">
        <v>0.029232</v>
      </c>
      <c r="AS24" s="123">
        <v>0.035095</v>
      </c>
      <c r="AT24" s="123">
        <v>0.004761904761904762</v>
      </c>
      <c r="AU24" s="123">
        <v>0.02428725</v>
      </c>
      <c r="AV24" s="123">
        <v>0.014398000000000005</v>
      </c>
      <c r="AW24" s="123">
        <v>0.05238399999999999</v>
      </c>
      <c r="AX24" s="123">
        <v>0.20768524999999993</v>
      </c>
      <c r="AY24" s="123">
        <v>0.20345100000000005</v>
      </c>
      <c r="AZ24" s="123">
        <v>0.010369000000000001</v>
      </c>
      <c r="BA24" s="123">
        <v>0.03190699999999999</v>
      </c>
      <c r="BB24" s="123">
        <v>0.10020124999999999</v>
      </c>
      <c r="BC24" s="123">
        <v>0.2228342500000002</v>
      </c>
      <c r="BD24" s="123">
        <v>0.09368549999999998</v>
      </c>
      <c r="BE24" s="123">
        <v>0.028483749999999995</v>
      </c>
      <c r="BF24" s="123">
        <v>0.034601250000000014</v>
      </c>
      <c r="BG24" s="123">
        <v>199.8824920654297</v>
      </c>
      <c r="BH24" s="123">
        <v>3378.131103515625</v>
      </c>
    </row>
    <row r="25" spans="1:60" ht="15">
      <c r="A25" s="123" t="s">
        <v>387</v>
      </c>
      <c r="B25" s="123" t="s">
        <v>449</v>
      </c>
      <c r="C25" s="123" t="s">
        <v>439</v>
      </c>
      <c r="D25" s="123">
        <v>0.777777777777778</v>
      </c>
      <c r="E25" s="123">
        <v>0.741966860201528</v>
      </c>
      <c r="F25" s="123">
        <v>0.772704425306836</v>
      </c>
      <c r="G25" s="123">
        <v>0.666666666666667</v>
      </c>
      <c r="H25" s="123">
        <v>0.444444444444444</v>
      </c>
      <c r="I25" s="123">
        <v>0.555555555555556</v>
      </c>
      <c r="J25" s="123">
        <v>0.722222222222222</v>
      </c>
      <c r="K25" s="123">
        <v>0.222222222222222</v>
      </c>
      <c r="L25" s="123">
        <v>0.0555555555555556</v>
      </c>
      <c r="M25" s="123">
        <v>0.166666666666667</v>
      </c>
      <c r="N25" s="123">
        <v>0.50</v>
      </c>
      <c r="O25" s="123">
        <v>0</v>
      </c>
      <c r="P25" s="123">
        <v>0</v>
      </c>
      <c r="Q25" s="123">
        <v>0</v>
      </c>
      <c r="R25" s="123">
        <v>0</v>
      </c>
      <c r="S25" s="123">
        <v>0</v>
      </c>
      <c r="T25" s="123">
        <v>0</v>
      </c>
      <c r="U25" s="123">
        <v>1</v>
      </c>
      <c r="V25" s="123">
        <v>0.166666666666667</v>
      </c>
      <c r="W25" s="123">
        <v>0.0555555555555556</v>
      </c>
      <c r="X25" s="123">
        <v>0</v>
      </c>
      <c r="Y25" s="123">
        <v>0.444444444444444</v>
      </c>
      <c r="Z25" s="123">
        <v>0</v>
      </c>
      <c r="AA25" s="123">
        <v>0.111111111111111</v>
      </c>
      <c r="AB25" s="123">
        <v>0.0555555555555556</v>
      </c>
      <c r="AC25" s="123">
        <v>0.111111111111111</v>
      </c>
      <c r="AD25" s="123">
        <v>0.111111111111111</v>
      </c>
      <c r="AE25" s="123">
        <v>0.111111111111111</v>
      </c>
      <c r="AF25" s="123">
        <v>0</v>
      </c>
      <c r="AG25" s="123">
        <v>0</v>
      </c>
      <c r="AH25" s="123">
        <v>0.034206</v>
      </c>
      <c r="AI25" s="123">
        <v>0.001121</v>
      </c>
      <c r="AJ25" s="123">
        <v>0.057019</v>
      </c>
      <c r="AK25" s="123">
        <v>0.090744</v>
      </c>
      <c r="AL25" s="123">
        <v>0.190765</v>
      </c>
      <c r="AM25" s="123">
        <v>0.012794</v>
      </c>
      <c r="AN25" s="123">
        <v>0.058353</v>
      </c>
      <c r="AO25" s="123">
        <v>0.176245</v>
      </c>
      <c r="AP25" s="123">
        <v>0.242023</v>
      </c>
      <c r="AQ25" s="123">
        <v>0.091765</v>
      </c>
      <c r="AR25" s="123">
        <v>0.032551</v>
      </c>
      <c r="AS25" s="123">
        <v>0.04662</v>
      </c>
      <c r="AT25" s="123">
        <v>0.0028735632183908046</v>
      </c>
      <c r="AU25" s="123">
        <v>0.03195975</v>
      </c>
      <c r="AV25" s="123">
        <v>0.0011750000000000007</v>
      </c>
      <c r="AW25" s="123">
        <v>0.05140925</v>
      </c>
      <c r="AX25" s="123">
        <v>0.08904350000000005</v>
      </c>
      <c r="AY25" s="123">
        <v>0.19645875000000002</v>
      </c>
      <c r="AZ25" s="123">
        <v>0.013978749999999998</v>
      </c>
      <c r="BA25" s="123">
        <v>0.06112000000000003</v>
      </c>
      <c r="BB25" s="123">
        <v>0.17997500000000008</v>
      </c>
      <c r="BC25" s="123">
        <v>0.2400985</v>
      </c>
      <c r="BD25" s="123">
        <v>0.08678200000000005</v>
      </c>
      <c r="BE25" s="123">
        <v>0.03141775</v>
      </c>
      <c r="BF25" s="123">
        <v>0.048542000000000016</v>
      </c>
      <c r="BG25" s="123">
        <v>1006.7050170898438</v>
      </c>
      <c r="BH25" s="123">
        <v>1791.3687744140625</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C7D01EA-A8AB-4706-98A7-EFBD41EDD64C}">
  <dimension ref="A1:AA113"/>
  <sheetViews>
    <sheetView workbookViewId="0" topLeftCell="A1">
      <selection pane="topLeft" activeCell="I18" sqref="I18"/>
    </sheetView>
  </sheetViews>
  <sheetFormatPr defaultColWidth="8.83428571428571" defaultRowHeight="15"/>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212</v>
      </c>
      <c r="B4" s="123">
        <v>0.755200023250421</v>
      </c>
      <c r="C4" s="123">
        <v>0.760208462251872</v>
      </c>
      <c r="D4" s="123">
        <v>0.72925303574839</v>
      </c>
      <c r="E4" s="123">
        <v>0.783424204197078</v>
      </c>
      <c r="F4" s="123">
        <v>0.783880665189921</v>
      </c>
      <c r="G4" s="123">
        <v>0.712283211937466</v>
      </c>
      <c r="H4" s="123">
        <v>0.835818320038521</v>
      </c>
      <c r="I4" s="123">
        <v>0.794349706927719</v>
      </c>
      <c r="J4" s="123">
        <v>0.816563823510396</v>
      </c>
      <c r="K4" s="123">
        <v>0.782739050845669</v>
      </c>
      <c r="L4" s="123">
        <v>0.83940855611833</v>
      </c>
      <c r="M4" s="123">
        <v>0.73349012231045</v>
      </c>
      <c r="O4" s="93" t="s">
        <v>212</v>
      </c>
      <c r="P4" s="123">
        <v>0.744186046511628</v>
      </c>
      <c r="Q4" s="123">
        <v>0.744186046511628</v>
      </c>
      <c r="R4" s="123">
        <v>0.818181818181818</v>
      </c>
      <c r="S4" s="123">
        <v>0.891891891891892</v>
      </c>
      <c r="T4" s="123">
        <v>0.796296296296296</v>
      </c>
      <c r="U4" s="123">
        <v>0.555555555555556</v>
      </c>
      <c r="V4" s="123">
        <v>0.50</v>
      </c>
      <c r="W4" s="123">
        <v>0.896551724137931</v>
      </c>
      <c r="X4" s="123">
        <v>1</v>
      </c>
      <c r="Y4" s="123">
        <v>0.894736842105263</v>
      </c>
      <c r="Z4" s="123">
        <v>0.675675675675676</v>
      </c>
      <c r="AA4" s="123">
        <v>0.777777777777778</v>
      </c>
    </row>
    <row r="5" spans="1:27" ht="15">
      <c r="A5" s="93" t="s">
        <v>236</v>
      </c>
      <c r="B5" s="123">
        <v>0.524049313861048</v>
      </c>
      <c r="C5" s="123">
        <v>0.586660965474552</v>
      </c>
      <c r="D5" s="123">
        <v>0.545323545199269</v>
      </c>
      <c r="E5" s="123">
        <v>0.524610722158713</v>
      </c>
      <c r="F5" s="123">
        <v>0.565224422095308</v>
      </c>
      <c r="G5" s="123">
        <v>0.486980232599343</v>
      </c>
      <c r="H5" s="123">
        <v>0.592982000799338</v>
      </c>
      <c r="I5" s="123">
        <v>0.552617790034102</v>
      </c>
      <c r="J5" s="123">
        <v>0.601338313179497</v>
      </c>
      <c r="K5" s="123">
        <v>0.410264633242574</v>
      </c>
      <c r="L5" s="123">
        <v>0.52562242236776</v>
      </c>
      <c r="M5" s="123">
        <v>0.477516957548199</v>
      </c>
      <c r="O5" s="93" t="s">
        <v>236</v>
      </c>
      <c r="P5" s="123">
        <v>0.540697674418605</v>
      </c>
      <c r="Q5" s="123">
        <v>0.534883720930233</v>
      </c>
      <c r="R5" s="123">
        <v>0.704545454545455</v>
      </c>
      <c r="S5" s="123">
        <v>0.351351351351351</v>
      </c>
      <c r="T5" s="123">
        <v>0.574074074074074</v>
      </c>
      <c r="U5" s="123">
        <v>0.333333333333333</v>
      </c>
      <c r="V5" s="123">
        <v>0.50</v>
      </c>
      <c r="W5" s="123">
        <v>0.344827586206897</v>
      </c>
      <c r="X5" s="123">
        <v>0.555555555555556</v>
      </c>
      <c r="Y5" s="123">
        <v>0.473684210526316</v>
      </c>
      <c r="Z5" s="123">
        <v>0.486486486486487</v>
      </c>
      <c r="AA5" s="123">
        <v>0.666666666666667</v>
      </c>
    </row>
    <row r="6" spans="1:27" ht="15">
      <c r="A6" s="93" t="s">
        <v>240</v>
      </c>
      <c r="B6" s="123">
        <v>0.513374761444388</v>
      </c>
      <c r="C6" s="123">
        <v>0.64885412169445</v>
      </c>
      <c r="D6" s="123">
        <v>0.826520567868816</v>
      </c>
      <c r="E6" s="123">
        <v>0.614982007244422</v>
      </c>
      <c r="F6" s="123">
        <v>0.533491534414853</v>
      </c>
      <c r="G6" s="123">
        <v>0.601590937207665</v>
      </c>
      <c r="H6" s="123">
        <v>0.676068013442239</v>
      </c>
      <c r="I6" s="123">
        <v>0.6196574285453</v>
      </c>
      <c r="J6" s="123">
        <v>0.669195622932863</v>
      </c>
      <c r="K6" s="123">
        <v>0.324323984158543</v>
      </c>
      <c r="L6" s="123">
        <v>0.686536806061934</v>
      </c>
      <c r="M6" s="123">
        <v>0.45249035393835</v>
      </c>
      <c r="O6" s="93" t="s">
        <v>240</v>
      </c>
      <c r="P6" s="123">
        <v>0.395348837209302</v>
      </c>
      <c r="Q6" s="123">
        <v>0.465116279069767</v>
      </c>
      <c r="R6" s="123">
        <v>0.954545454545455</v>
      </c>
      <c r="S6" s="123">
        <v>0.864864864864865</v>
      </c>
      <c r="T6" s="123">
        <v>0.537037037037037</v>
      </c>
      <c r="U6" s="123">
        <v>0.333333333333333</v>
      </c>
      <c r="V6" s="123">
        <v>0.833333333333333</v>
      </c>
      <c r="W6" s="123">
        <v>0.551724137931034</v>
      </c>
      <c r="X6" s="123">
        <v>0.888888888888889</v>
      </c>
      <c r="Y6" s="123">
        <v>0.315789473684211</v>
      </c>
      <c r="Z6" s="123">
        <v>0.783783783783784</v>
      </c>
      <c r="AA6" s="123">
        <v>0.444444444444444</v>
      </c>
    </row>
    <row r="7" spans="1:27" ht="15">
      <c r="A7" s="93" t="s">
        <v>244</v>
      </c>
      <c r="B7" s="123">
        <v>0.475882493273759</v>
      </c>
      <c r="C7" s="123">
        <v>0.346577528588292</v>
      </c>
      <c r="D7" s="123">
        <v>0.172136611102918</v>
      </c>
      <c r="E7" s="123">
        <v>0.385017992755578</v>
      </c>
      <c r="F7" s="123">
        <v>0.463067535666965</v>
      </c>
      <c r="G7" s="123">
        <v>0.398409062792335</v>
      </c>
      <c r="H7" s="123">
        <v>0.321280471406245</v>
      </c>
      <c r="I7" s="123">
        <v>0.3803425714547</v>
      </c>
      <c r="J7" s="123">
        <v>0.327828186590947</v>
      </c>
      <c r="K7" s="123">
        <v>0.675676015841457</v>
      </c>
      <c r="L7" s="123">
        <v>0.30845080342881</v>
      </c>
      <c r="M7" s="123">
        <v>0.542559858217125</v>
      </c>
      <c r="O7" s="93" t="s">
        <v>244</v>
      </c>
      <c r="P7" s="123">
        <v>0.575581395348837</v>
      </c>
      <c r="Q7" s="123">
        <v>0.534883720930233</v>
      </c>
      <c r="R7" s="123">
        <v>0.0454545454545455</v>
      </c>
      <c r="S7" s="123">
        <v>0.135135135135135</v>
      </c>
      <c r="T7" s="123">
        <v>0.462962962962963</v>
      </c>
      <c r="U7" s="123">
        <v>0.666666666666667</v>
      </c>
      <c r="V7" s="123">
        <v>0.166666666666667</v>
      </c>
      <c r="W7" s="123">
        <v>0.448275862068966</v>
      </c>
      <c r="X7" s="123">
        <v>0.111111111111111</v>
      </c>
      <c r="Y7" s="123">
        <v>0.684210526315789</v>
      </c>
      <c r="Z7" s="123">
        <v>0.216216216216216</v>
      </c>
      <c r="AA7" s="123">
        <v>0.555555555555556</v>
      </c>
    </row>
    <row r="8" spans="1:27" ht="15">
      <c r="A8" s="93" t="s">
        <v>247</v>
      </c>
      <c r="B8" s="123">
        <v>0.357401872130162</v>
      </c>
      <c r="C8" s="123">
        <v>0.250611956999869</v>
      </c>
      <c r="D8" s="123">
        <v>0.227160442473004</v>
      </c>
      <c r="E8" s="123">
        <v>0.192883723108764</v>
      </c>
      <c r="F8" s="123">
        <v>0.140078129264881</v>
      </c>
      <c r="G8" s="123">
        <v>0.125501887254494</v>
      </c>
      <c r="H8" s="123">
        <v>0.0690127482310145</v>
      </c>
      <c r="I8" s="123">
        <v>0.0227951315135605</v>
      </c>
      <c r="J8" s="123">
        <v>0.00840336134453781</v>
      </c>
      <c r="K8" s="123">
        <v>0.102444025881526</v>
      </c>
      <c r="L8" s="123">
        <v>0.162742000092208</v>
      </c>
      <c r="M8" s="123">
        <v>0.639117569690657</v>
      </c>
      <c r="O8" s="93" t="s">
        <v>247</v>
      </c>
      <c r="P8" s="123">
        <v>0.558139534883721</v>
      </c>
      <c r="Q8" s="123">
        <v>0.302325581395349</v>
      </c>
      <c r="R8" s="123">
        <v>0.136363636363636</v>
      </c>
      <c r="S8" s="123">
        <v>0.189189189189189</v>
      </c>
      <c r="T8" s="123">
        <v>0.12962962962963</v>
      </c>
      <c r="U8" s="123">
        <v>0.111111111111111</v>
      </c>
      <c r="V8" s="123">
        <v>0</v>
      </c>
      <c r="W8" s="123">
        <v>0.0344827586206897</v>
      </c>
      <c r="X8" s="123">
        <v>0</v>
      </c>
      <c r="Y8" s="123">
        <v>0.0526315789473684</v>
      </c>
      <c r="Z8" s="123">
        <v>0.351351351351351</v>
      </c>
      <c r="AA8" s="123">
        <v>0.722222222222222</v>
      </c>
    </row>
    <row r="9" spans="1:27" ht="15">
      <c r="A9" s="93" t="s">
        <v>251</v>
      </c>
      <c r="B9" s="123">
        <v>0.497696032947449</v>
      </c>
      <c r="C9" s="123">
        <v>0.523077957478839</v>
      </c>
      <c r="D9" s="123">
        <v>0.576613699586088</v>
      </c>
      <c r="E9" s="123">
        <v>0.654250536325534</v>
      </c>
      <c r="F9" s="123">
        <v>0.749692297741469</v>
      </c>
      <c r="G9" s="123">
        <v>0.755151863458457</v>
      </c>
      <c r="H9" s="123">
        <v>0.842155454123333</v>
      </c>
      <c r="I9" s="123">
        <v>0.889500502218558</v>
      </c>
      <c r="J9" s="123">
        <v>0.902237257099073</v>
      </c>
      <c r="K9" s="123">
        <v>0.791905769203563</v>
      </c>
      <c r="L9" s="123">
        <v>0.724096162091607</v>
      </c>
      <c r="M9" s="123">
        <v>0.230169793916185</v>
      </c>
      <c r="O9" s="93" t="s">
        <v>251</v>
      </c>
      <c r="P9" s="123">
        <v>0.337209302325581</v>
      </c>
      <c r="Q9" s="123">
        <v>0.441860465116279</v>
      </c>
      <c r="R9" s="123">
        <v>0.386363636363636</v>
      </c>
      <c r="S9" s="123">
        <v>0.675675675675676</v>
      </c>
      <c r="T9" s="123">
        <v>0.759259259259259</v>
      </c>
      <c r="U9" s="123">
        <v>0.555555555555556</v>
      </c>
      <c r="V9" s="123">
        <v>0.833333333333333</v>
      </c>
      <c r="W9" s="123">
        <v>0.96551724137931</v>
      </c>
      <c r="X9" s="123">
        <v>0.888888888888889</v>
      </c>
      <c r="Y9" s="123">
        <v>0.684210526315789</v>
      </c>
      <c r="Z9" s="123">
        <v>0.513513513513513</v>
      </c>
      <c r="AA9" s="123">
        <v>0.222222222222222</v>
      </c>
    </row>
    <row r="10" spans="1:27" ht="15">
      <c r="A10" s="93" t="s">
        <v>255</v>
      </c>
      <c r="B10" s="123">
        <v>0.126932623885278</v>
      </c>
      <c r="C10" s="123">
        <v>0.207655832191828</v>
      </c>
      <c r="D10" s="123">
        <v>0.180426558676538</v>
      </c>
      <c r="E10" s="123">
        <v>0.133563052536112</v>
      </c>
      <c r="F10" s="123">
        <v>0.0966197124282465</v>
      </c>
      <c r="G10" s="123">
        <v>0.108862667862655</v>
      </c>
      <c r="H10" s="123">
        <v>0.0768118935301598</v>
      </c>
      <c r="I10" s="123">
        <v>0.0767365532167355</v>
      </c>
      <c r="J10" s="123">
        <v>0.0534014567197884</v>
      </c>
      <c r="K10" s="123">
        <v>0.0898515938037997</v>
      </c>
      <c r="L10" s="123">
        <v>0.101252007219371</v>
      </c>
      <c r="M10" s="123">
        <v>0.111323637589225</v>
      </c>
      <c r="O10" s="93" t="s">
        <v>255</v>
      </c>
      <c r="P10" s="123">
        <v>0.0988372093023256</v>
      </c>
      <c r="Q10" s="123">
        <v>0.232558139534884</v>
      </c>
      <c r="R10" s="123">
        <v>0.477272727272727</v>
      </c>
      <c r="S10" s="123">
        <v>0.135135135135135</v>
      </c>
      <c r="T10" s="123">
        <v>0.111111111111111</v>
      </c>
      <c r="U10" s="123">
        <v>0.333333333333333</v>
      </c>
      <c r="V10" s="123">
        <v>0.166666666666667</v>
      </c>
      <c r="W10" s="123">
        <v>0</v>
      </c>
      <c r="X10" s="123">
        <v>0.111111111111111</v>
      </c>
      <c r="Y10" s="123">
        <v>0.210526315789474</v>
      </c>
      <c r="Z10" s="123">
        <v>0.135135135135135</v>
      </c>
      <c r="AA10" s="123">
        <v>0.0555555555555556</v>
      </c>
    </row>
    <row r="11" spans="1:27" ht="15">
      <c r="A11" s="93" t="s">
        <v>259</v>
      </c>
      <c r="B11" s="123">
        <v>0.165586154817155</v>
      </c>
      <c r="C11" s="123">
        <v>0.215964929148248</v>
      </c>
      <c r="D11" s="123">
        <v>0.102152012651125</v>
      </c>
      <c r="E11" s="123">
        <v>0.134889185655538</v>
      </c>
      <c r="F11" s="123">
        <v>0.0742746626397462</v>
      </c>
      <c r="G11" s="123">
        <v>0.0402205878106653</v>
      </c>
      <c r="H11" s="123">
        <v>0.0592628414900087</v>
      </c>
      <c r="I11" s="123">
        <v>0.0777452258004691</v>
      </c>
      <c r="J11" s="123">
        <v>0.0310320743932063</v>
      </c>
      <c r="K11" s="123">
        <v>0.0605928963465728</v>
      </c>
      <c r="L11" s="123">
        <v>0.0721908379043712</v>
      </c>
      <c r="M11" s="123">
        <v>0.108371854572793</v>
      </c>
      <c r="O11" s="93" t="s">
        <v>259</v>
      </c>
      <c r="P11" s="123">
        <v>0.127906976744186</v>
      </c>
      <c r="Q11" s="123">
        <v>0.255813953488372</v>
      </c>
      <c r="R11" s="123">
        <v>0.0909090909090909</v>
      </c>
      <c r="S11" s="123">
        <v>0.27027027027027</v>
      </c>
      <c r="T11" s="123">
        <v>0.111111111111111</v>
      </c>
      <c r="U11" s="123">
        <v>0.111111111111111</v>
      </c>
      <c r="V11" s="123">
        <v>0</v>
      </c>
      <c r="W11" s="123">
        <v>0.0689655172413793</v>
      </c>
      <c r="X11" s="123">
        <v>0</v>
      </c>
      <c r="Y11" s="123">
        <v>0.0526315789473684</v>
      </c>
      <c r="Z11" s="123">
        <v>0.108108108108108</v>
      </c>
      <c r="AA11" s="123">
        <v>0.166666666666667</v>
      </c>
    </row>
    <row r="12" spans="1:27" ht="15">
      <c r="A12" s="93" t="s">
        <v>298</v>
      </c>
      <c r="B12" s="123">
        <v>0.428443595634051</v>
      </c>
      <c r="C12" s="123">
        <v>0.318875614478013</v>
      </c>
      <c r="D12" s="123">
        <v>0.0980367074626393</v>
      </c>
      <c r="E12" s="123">
        <v>0.368371238908778</v>
      </c>
      <c r="F12" s="123">
        <v>0.345833373759409</v>
      </c>
      <c r="G12" s="123">
        <v>0.308434411217766</v>
      </c>
      <c r="H12" s="123">
        <v>0.50126270573252</v>
      </c>
      <c r="I12" s="123">
        <v>0.444134820446807</v>
      </c>
      <c r="J12" s="123">
        <v>0.299027780608498</v>
      </c>
      <c r="K12" s="123">
        <v>0.600231478080743</v>
      </c>
      <c r="L12" s="123">
        <v>0.276884871988211</v>
      </c>
      <c r="M12" s="123">
        <v>0.379038233543287</v>
      </c>
      <c r="O12" s="93" t="s">
        <v>298</v>
      </c>
      <c r="P12" s="123">
        <v>0.558139534883721</v>
      </c>
      <c r="Q12" s="123">
        <v>0.441860465116279</v>
      </c>
      <c r="R12" s="123">
        <v>0.0454545454545455</v>
      </c>
      <c r="S12" s="123">
        <v>0.189189189189189</v>
      </c>
      <c r="T12" s="123">
        <v>0.444444444444444</v>
      </c>
      <c r="U12" s="123">
        <v>0.222222222222222</v>
      </c>
      <c r="V12" s="123">
        <v>0.666666666666667</v>
      </c>
      <c r="W12" s="123">
        <v>0.448275862068966</v>
      </c>
      <c r="X12" s="123">
        <v>0.666666666666667</v>
      </c>
      <c r="Y12" s="123">
        <v>0.684210526315789</v>
      </c>
      <c r="Z12" s="123">
        <v>0.243243243243243</v>
      </c>
      <c r="AA12" s="123">
        <v>0.50</v>
      </c>
    </row>
    <row r="13" spans="1:27" ht="15">
      <c r="A13" s="93" t="s">
        <v>301</v>
      </c>
      <c r="B13" s="123">
        <v>0.0144079909649924</v>
      </c>
      <c r="C13" s="123">
        <v>0.00157359883922384</v>
      </c>
      <c r="D13" s="123">
        <v>0.00260416666666667</v>
      </c>
      <c r="E13" s="123">
        <v>0.020760944967895</v>
      </c>
      <c r="F13" s="123">
        <v>0.0373281761549117</v>
      </c>
      <c r="G13" s="123">
        <v>0.0516291194588523</v>
      </c>
      <c r="H13" s="123">
        <v>0.0197215752943307</v>
      </c>
      <c r="I13" s="123">
        <v>0.0460293430430086</v>
      </c>
      <c r="J13" s="123">
        <v>0.00843253968253968</v>
      </c>
      <c r="K13" s="123">
        <v>0.100978147669324</v>
      </c>
      <c r="L13" s="123">
        <v>0.0221844654254574</v>
      </c>
      <c r="M13" s="123">
        <v>0.0234604563982227</v>
      </c>
      <c r="O13" s="93" t="s">
        <v>301</v>
      </c>
      <c r="P13" s="123">
        <v>0.0116279069767442</v>
      </c>
      <c r="Q13" s="123">
        <v>0</v>
      </c>
      <c r="R13" s="123">
        <v>0</v>
      </c>
      <c r="S13" s="123">
        <v>0</v>
      </c>
      <c r="T13" s="123">
        <v>0</v>
      </c>
      <c r="U13" s="123">
        <v>0.111111111111111</v>
      </c>
      <c r="V13" s="123">
        <v>0</v>
      </c>
      <c r="W13" s="123">
        <v>0.0344827586206897</v>
      </c>
      <c r="X13" s="123">
        <v>0</v>
      </c>
      <c r="Y13" s="123">
        <v>0.157894736842105</v>
      </c>
      <c r="Z13" s="123">
        <v>0</v>
      </c>
      <c r="AA13" s="123">
        <v>0</v>
      </c>
    </row>
    <row r="14" spans="1:27" ht="15">
      <c r="A14" s="93" t="s">
        <v>304</v>
      </c>
      <c r="B14" s="123">
        <v>0.00204412953990176</v>
      </c>
      <c r="C14" s="123">
        <v>6.51041666666667E-4</v>
      </c>
      <c r="D14" s="123">
        <v>0.00208333333333333</v>
      </c>
      <c r="E14" s="123">
        <v>0.0106837803164708</v>
      </c>
      <c r="F14" s="123">
        <v>0.0181310656726964</v>
      </c>
      <c r="G14" s="123">
        <v>0.0111522511598499</v>
      </c>
      <c r="H14" s="123">
        <v>0.00126262626262626</v>
      </c>
      <c r="I14" s="123">
        <v>0.00875603864734299</v>
      </c>
      <c r="J14" s="123">
        <v>0.0272425052597466</v>
      </c>
      <c r="K14" s="123">
        <v>0.0121948653198653</v>
      </c>
      <c r="L14" s="123">
        <v>0.00496386230257198</v>
      </c>
      <c r="M14" s="123">
        <v>5.48245614035088E-4</v>
      </c>
      <c r="O14" s="93" t="s">
        <v>304</v>
      </c>
      <c r="P14" s="123">
        <v>0</v>
      </c>
      <c r="Q14" s="123">
        <v>0</v>
      </c>
      <c r="R14" s="123">
        <v>0</v>
      </c>
      <c r="S14" s="123">
        <v>0.027027027027027</v>
      </c>
      <c r="T14" s="123">
        <v>0.037037037037037</v>
      </c>
      <c r="U14" s="123">
        <v>0</v>
      </c>
      <c r="V14" s="123">
        <v>0</v>
      </c>
      <c r="W14" s="123">
        <v>0</v>
      </c>
      <c r="X14" s="123">
        <v>0</v>
      </c>
      <c r="Y14" s="123">
        <v>0</v>
      </c>
      <c r="Z14" s="123">
        <v>0.027027027027027</v>
      </c>
      <c r="AA14" s="123">
        <v>0</v>
      </c>
    </row>
    <row r="15" spans="1:27" ht="15">
      <c r="A15" s="93" t="s">
        <v>293</v>
      </c>
      <c r="B15" s="123">
        <v>0.00212338076479341</v>
      </c>
      <c r="C15" s="123">
        <v>0.00179927748420899</v>
      </c>
      <c r="D15" s="123">
        <v>0</v>
      </c>
      <c r="E15" s="123">
        <v>0.0110944935321683</v>
      </c>
      <c r="F15" s="123">
        <v>0.00618608946065801</v>
      </c>
      <c r="G15" s="123">
        <v>0.00641325118275473</v>
      </c>
      <c r="H15" s="123">
        <v>0.0100250626566416</v>
      </c>
      <c r="I15" s="123">
        <v>0.00277777777777778</v>
      </c>
      <c r="J15" s="123">
        <v>0.00580929487179487</v>
      </c>
      <c r="K15" s="123">
        <v>0.0128472222222222</v>
      </c>
      <c r="L15" s="123">
        <v>0</v>
      </c>
      <c r="M15" s="123">
        <v>0.00109649122807018</v>
      </c>
      <c r="O15" s="93" t="s">
        <v>293</v>
      </c>
      <c r="P15" s="123">
        <v>0</v>
      </c>
      <c r="Q15" s="123">
        <v>0</v>
      </c>
      <c r="R15" s="123">
        <v>0</v>
      </c>
      <c r="S15" s="123">
        <v>0</v>
      </c>
      <c r="T15" s="123">
        <v>0.0185185185185185</v>
      </c>
      <c r="U15" s="123">
        <v>0.111111111111111</v>
      </c>
      <c r="V15" s="123">
        <v>0</v>
      </c>
      <c r="W15" s="123">
        <v>0</v>
      </c>
      <c r="X15" s="123">
        <v>0</v>
      </c>
      <c r="Y15" s="123">
        <v>0.0526315789473684</v>
      </c>
      <c r="Z15" s="123">
        <v>0</v>
      </c>
      <c r="AA15" s="123">
        <v>0</v>
      </c>
    </row>
    <row r="16" spans="1:27" ht="15">
      <c r="A16" s="93" t="s">
        <v>305</v>
      </c>
      <c r="B16" s="123">
        <v>0.00452538410944263</v>
      </c>
      <c r="C16" s="123">
        <v>2.81531531531532E-4</v>
      </c>
      <c r="D16" s="123">
        <v>0.00112612612612613</v>
      </c>
      <c r="E16" s="123">
        <v>7.06214689265537E-4</v>
      </c>
      <c r="F16" s="123">
        <v>2.51004016064257E-4</v>
      </c>
      <c r="G16" s="123">
        <v>0.00585711968324593</v>
      </c>
      <c r="H16" s="123">
        <v>0.00296160130718954</v>
      </c>
      <c r="I16" s="123">
        <v>0.0014367816091954</v>
      </c>
      <c r="J16" s="123">
        <v>0.00667735042735043</v>
      </c>
      <c r="K16" s="123">
        <v>0.00277777777777778</v>
      </c>
      <c r="L16" s="123">
        <v>0.0111591434965178</v>
      </c>
      <c r="M16" s="123">
        <v>0.0037390787801972</v>
      </c>
      <c r="O16" s="93" t="s">
        <v>305</v>
      </c>
      <c r="P16" s="123">
        <v>0</v>
      </c>
      <c r="Q16" s="123">
        <v>0</v>
      </c>
      <c r="R16" s="123">
        <v>0</v>
      </c>
      <c r="S16" s="123">
        <v>0</v>
      </c>
      <c r="T16" s="123">
        <v>0</v>
      </c>
      <c r="U16" s="123">
        <v>0</v>
      </c>
      <c r="V16" s="123">
        <v>0</v>
      </c>
      <c r="W16" s="123">
        <v>0</v>
      </c>
      <c r="X16" s="123">
        <v>0</v>
      </c>
      <c r="Y16" s="123">
        <v>0</v>
      </c>
      <c r="Z16" s="123">
        <v>0</v>
      </c>
      <c r="AA16" s="123">
        <v>0</v>
      </c>
    </row>
    <row r="17" spans="1:27" ht="15">
      <c r="A17" s="93" t="s">
        <v>306</v>
      </c>
      <c r="B17" s="123">
        <v>0.0207671285820845</v>
      </c>
      <c r="C17" s="123">
        <v>0.0035326720202248</v>
      </c>
      <c r="D17" s="123">
        <v>0.0152924829596979</v>
      </c>
      <c r="E17" s="123">
        <v>0.0172940710346514</v>
      </c>
      <c r="F17" s="123">
        <v>0.0115250928247533</v>
      </c>
      <c r="G17" s="123">
        <v>0.0136447443066835</v>
      </c>
      <c r="H17" s="123">
        <v>0.0206515480993035</v>
      </c>
      <c r="I17" s="123">
        <v>0.00810886644219978</v>
      </c>
      <c r="J17" s="123">
        <v>0.0159779456654457</v>
      </c>
      <c r="K17" s="123">
        <v>0.0115474802974803</v>
      </c>
      <c r="L17" s="123">
        <v>0.0111561986104701</v>
      </c>
      <c r="M17" s="123">
        <v>0.0180116199802818</v>
      </c>
      <c r="O17" s="93" t="s">
        <v>306</v>
      </c>
      <c r="P17" s="123">
        <v>0.0174418604651163</v>
      </c>
      <c r="Q17" s="123">
        <v>0.0232558139534884</v>
      </c>
      <c r="R17" s="123">
        <v>0</v>
      </c>
      <c r="S17" s="123">
        <v>0.027027027027027</v>
      </c>
      <c r="T17" s="123">
        <v>0</v>
      </c>
      <c r="U17" s="123">
        <v>0</v>
      </c>
      <c r="V17" s="123">
        <v>0</v>
      </c>
      <c r="W17" s="123">
        <v>0</v>
      </c>
      <c r="X17" s="123">
        <v>0</v>
      </c>
      <c r="Y17" s="123">
        <v>0</v>
      </c>
      <c r="Z17" s="123">
        <v>0</v>
      </c>
      <c r="AA17" s="123">
        <v>0</v>
      </c>
    </row>
    <row r="18" spans="1:27" ht="15">
      <c r="A18" s="93" t="s">
        <v>307</v>
      </c>
      <c r="B18" s="123">
        <v>1.79597701149425E-4</v>
      </c>
      <c r="C18" s="123">
        <v>0</v>
      </c>
      <c r="D18" s="123">
        <v>0</v>
      </c>
      <c r="E18" s="123">
        <v>0.00523317108114128</v>
      </c>
      <c r="F18" s="123">
        <v>0</v>
      </c>
      <c r="G18" s="123">
        <v>0.0276640899248773</v>
      </c>
      <c r="H18" s="123">
        <v>0.00972222222222222</v>
      </c>
      <c r="I18" s="123">
        <v>0</v>
      </c>
      <c r="J18" s="123">
        <v>0.00245098039215686</v>
      </c>
      <c r="K18" s="123">
        <v>0</v>
      </c>
      <c r="L18" s="123">
        <v>0.0103580486478039</v>
      </c>
      <c r="M18" s="123">
        <v>0.00322815355142941</v>
      </c>
      <c r="O18" s="93" t="s">
        <v>307</v>
      </c>
      <c r="P18" s="123">
        <v>0</v>
      </c>
      <c r="Q18" s="123">
        <v>0</v>
      </c>
      <c r="R18" s="123">
        <v>0</v>
      </c>
      <c r="S18" s="123">
        <v>0</v>
      </c>
      <c r="T18" s="123">
        <v>0</v>
      </c>
      <c r="U18" s="123">
        <v>0</v>
      </c>
      <c r="V18" s="123">
        <v>0</v>
      </c>
      <c r="W18" s="123">
        <v>0</v>
      </c>
      <c r="X18" s="123">
        <v>0</v>
      </c>
      <c r="Y18" s="123">
        <v>0</v>
      </c>
      <c r="Z18" s="123">
        <v>0</v>
      </c>
      <c r="AA18" s="123">
        <v>0</v>
      </c>
    </row>
    <row r="19" spans="1:27" ht="15">
      <c r="A19" s="93" t="s">
        <v>308</v>
      </c>
      <c r="B19" s="123">
        <v>0.781748874165312</v>
      </c>
      <c r="C19" s="123">
        <v>0.825063091741435</v>
      </c>
      <c r="D19" s="123">
        <v>0.82840677804303</v>
      </c>
      <c r="E19" s="123">
        <v>0.81917241614081</v>
      </c>
      <c r="F19" s="123">
        <v>0.66449030496826</v>
      </c>
      <c r="G19" s="123">
        <v>0.803960337097586</v>
      </c>
      <c r="H19" s="123">
        <v>0.844641836205304</v>
      </c>
      <c r="I19" s="123">
        <v>0.728230183144529</v>
      </c>
      <c r="J19" s="123">
        <v>0.616732197703155</v>
      </c>
      <c r="K19" s="123">
        <v>0.410383587681382</v>
      </c>
      <c r="L19" s="123">
        <v>0.863665206514211</v>
      </c>
      <c r="M19" s="123">
        <v>0.925299996977903</v>
      </c>
      <c r="O19" s="93" t="s">
        <v>308</v>
      </c>
      <c r="P19" s="123">
        <v>0.796511627906977</v>
      </c>
      <c r="Q19" s="123">
        <v>0.883720930232558</v>
      </c>
      <c r="R19" s="123">
        <v>1</v>
      </c>
      <c r="S19" s="123">
        <v>0.945945945945946</v>
      </c>
      <c r="T19" s="123">
        <v>0.666666666666667</v>
      </c>
      <c r="U19" s="123">
        <v>1</v>
      </c>
      <c r="V19" s="123">
        <v>0.833333333333333</v>
      </c>
      <c r="W19" s="123">
        <v>0.689655172413793</v>
      </c>
      <c r="X19" s="123">
        <v>0.888888888888889</v>
      </c>
      <c r="Y19" s="123">
        <v>0.684210526315789</v>
      </c>
      <c r="Z19" s="123">
        <v>0.891891891891892</v>
      </c>
      <c r="AA19" s="123">
        <v>1</v>
      </c>
    </row>
    <row r="20" spans="1:27" ht="15">
      <c r="A20" s="93" t="s">
        <v>309</v>
      </c>
      <c r="B20" s="123">
        <v>0.323776069736543</v>
      </c>
      <c r="C20" s="123">
        <v>0.341568674916907</v>
      </c>
      <c r="D20" s="123">
        <v>0.157279222121849</v>
      </c>
      <c r="E20" s="123">
        <v>0.252707129880725</v>
      </c>
      <c r="F20" s="123">
        <v>0.398493095746546</v>
      </c>
      <c r="G20" s="123">
        <v>0.22097220443466</v>
      </c>
      <c r="H20" s="123">
        <v>0.366790282444307</v>
      </c>
      <c r="I20" s="123">
        <v>0.418559432425941</v>
      </c>
      <c r="J20" s="123">
        <v>0.365364473303886</v>
      </c>
      <c r="K20" s="123">
        <v>0.282984213498919</v>
      </c>
      <c r="L20" s="123">
        <v>0.302886579552032</v>
      </c>
      <c r="M20" s="123">
        <v>0.261919463319044</v>
      </c>
      <c r="O20" s="93" t="s">
        <v>309</v>
      </c>
      <c r="P20" s="123">
        <v>0.255813953488372</v>
      </c>
      <c r="Q20" s="123">
        <v>0.302325581395349</v>
      </c>
      <c r="R20" s="123">
        <v>0.0681818181818182</v>
      </c>
      <c r="S20" s="123">
        <v>0.351351351351351</v>
      </c>
      <c r="T20" s="123">
        <v>0.444444444444444</v>
      </c>
      <c r="U20" s="123">
        <v>0.222222222222222</v>
      </c>
      <c r="V20" s="123">
        <v>0.333333333333333</v>
      </c>
      <c r="W20" s="123">
        <v>0.551724137931034</v>
      </c>
      <c r="X20" s="123">
        <v>0.555555555555556</v>
      </c>
      <c r="Y20" s="123">
        <v>0.421052631578947</v>
      </c>
      <c r="Z20" s="123">
        <v>0.351351351351351</v>
      </c>
      <c r="AA20" s="123">
        <v>0.166666666666667</v>
      </c>
    </row>
    <row r="21" spans="1:27" ht="15">
      <c r="A21" s="93" t="s">
        <v>310</v>
      </c>
      <c r="B21" s="123">
        <v>0.0252048893248466</v>
      </c>
      <c r="C21" s="123">
        <v>0.0174904537293772</v>
      </c>
      <c r="D21" s="123">
        <v>0.00206017420929702</v>
      </c>
      <c r="E21" s="123">
        <v>0.0406230618209613</v>
      </c>
      <c r="F21" s="123">
        <v>0.0372668050313714</v>
      </c>
      <c r="G21" s="123">
        <v>0.0566876823639213</v>
      </c>
      <c r="H21" s="123">
        <v>0.013640873015873</v>
      </c>
      <c r="I21" s="123">
        <v>0.018753089852923</v>
      </c>
      <c r="J21" s="123">
        <v>0.0345848595848596</v>
      </c>
      <c r="K21" s="123">
        <v>0.0858550592925593</v>
      </c>
      <c r="L21" s="123">
        <v>0.0374068724660883</v>
      </c>
      <c r="M21" s="123">
        <v>0.0319909954219798</v>
      </c>
      <c r="O21" s="93" t="s">
        <v>310</v>
      </c>
      <c r="P21" s="123">
        <v>0.0406976744186047</v>
      </c>
      <c r="Q21" s="123">
        <v>0.0465116279069767</v>
      </c>
      <c r="R21" s="123">
        <v>0</v>
      </c>
      <c r="S21" s="123">
        <v>0.027027027027027</v>
      </c>
      <c r="T21" s="123">
        <v>0.0185185185185185</v>
      </c>
      <c r="U21" s="123">
        <v>0</v>
      </c>
      <c r="V21" s="123">
        <v>0</v>
      </c>
      <c r="W21" s="123">
        <v>0</v>
      </c>
      <c r="X21" s="123">
        <v>0</v>
      </c>
      <c r="Y21" s="123">
        <v>0</v>
      </c>
      <c r="Z21" s="123">
        <v>0.027027027027027</v>
      </c>
      <c r="AA21" s="123">
        <v>0.0555555555555556</v>
      </c>
    </row>
    <row r="22" spans="1:27" ht="15">
      <c r="A22" s="93" t="s">
        <v>317</v>
      </c>
      <c r="B22" s="123">
        <v>4.70573313039066E-4</v>
      </c>
      <c r="C22" s="123">
        <v>0.00332076791766589</v>
      </c>
      <c r="D22" s="123">
        <v>0.00151599702380952</v>
      </c>
      <c r="E22" s="123">
        <v>0.00252123994179079</v>
      </c>
      <c r="F22" s="123">
        <v>0.00207491582491582</v>
      </c>
      <c r="G22" s="123">
        <v>0.00134408602150538</v>
      </c>
      <c r="H22" s="123">
        <v>0.0165070793070019</v>
      </c>
      <c r="I22" s="123">
        <v>0.0100080714304852</v>
      </c>
      <c r="J22" s="123">
        <v>0.0016025641025641</v>
      </c>
      <c r="K22" s="123">
        <v>0.00992063492063492</v>
      </c>
      <c r="L22" s="123">
        <v>0.0049825703232506</v>
      </c>
      <c r="M22" s="123">
        <v>0.0015172378620971</v>
      </c>
      <c r="O22" s="93" t="s">
        <v>317</v>
      </c>
      <c r="P22" s="123">
        <v>0</v>
      </c>
      <c r="Q22" s="123">
        <v>0</v>
      </c>
      <c r="R22" s="123">
        <v>0</v>
      </c>
      <c r="S22" s="123">
        <v>0</v>
      </c>
      <c r="T22" s="123">
        <v>0</v>
      </c>
      <c r="U22" s="123">
        <v>0</v>
      </c>
      <c r="V22" s="123">
        <v>0</v>
      </c>
      <c r="W22" s="123">
        <v>0</v>
      </c>
      <c r="X22" s="123">
        <v>0</v>
      </c>
      <c r="Y22" s="123">
        <v>0</v>
      </c>
      <c r="Z22" s="123">
        <v>0</v>
      </c>
      <c r="AA22" s="123">
        <v>0</v>
      </c>
    </row>
    <row r="23" spans="1:27" ht="15">
      <c r="A23" s="93" t="s">
        <v>318</v>
      </c>
      <c r="B23" s="123">
        <v>0.146049858600824</v>
      </c>
      <c r="C23" s="123">
        <v>0.157045097756288</v>
      </c>
      <c r="D23" s="123">
        <v>0.31922131662598</v>
      </c>
      <c r="E23" s="123">
        <v>0.196741848344812</v>
      </c>
      <c r="F23" s="123">
        <v>0.230830535988187</v>
      </c>
      <c r="G23" s="123">
        <v>0.253766338844161</v>
      </c>
      <c r="H23" s="123">
        <v>0.181378947419969</v>
      </c>
      <c r="I23" s="123">
        <v>0.252958525729025</v>
      </c>
      <c r="J23" s="123">
        <v>0.19423827320798</v>
      </c>
      <c r="K23" s="123">
        <v>0.10117754318122</v>
      </c>
      <c r="L23" s="123">
        <v>0.103071230689403</v>
      </c>
      <c r="M23" s="123">
        <v>0.312722644202875</v>
      </c>
      <c r="O23" s="93" t="s">
        <v>318</v>
      </c>
      <c r="P23" s="123">
        <v>0.337209302325581</v>
      </c>
      <c r="Q23" s="123">
        <v>0.209302325581395</v>
      </c>
      <c r="R23" s="123">
        <v>0.136363636363636</v>
      </c>
      <c r="S23" s="123">
        <v>0.0810810810810811</v>
      </c>
      <c r="T23" s="123">
        <v>0.259259259259259</v>
      </c>
      <c r="U23" s="123">
        <v>0.111111111111111</v>
      </c>
      <c r="V23" s="123">
        <v>0.333333333333333</v>
      </c>
      <c r="W23" s="123">
        <v>0.310344827586207</v>
      </c>
      <c r="X23" s="123">
        <v>0</v>
      </c>
      <c r="Y23" s="123">
        <v>0.157894736842105</v>
      </c>
      <c r="Z23" s="123">
        <v>0.108108108108108</v>
      </c>
      <c r="AA23" s="123">
        <v>0.444444444444444</v>
      </c>
    </row>
    <row r="24" spans="1:27" ht="15">
      <c r="A24" s="93" t="s">
        <v>319</v>
      </c>
      <c r="B24" s="123">
        <v>0.00673325803672265</v>
      </c>
      <c r="C24" s="123">
        <v>0.00132835201328352</v>
      </c>
      <c r="D24" s="123">
        <v>0</v>
      </c>
      <c r="E24" s="123">
        <v>0.0111866909388209</v>
      </c>
      <c r="F24" s="123">
        <v>0.0061711932572797</v>
      </c>
      <c r="G24" s="123">
        <v>0.00938953022286356</v>
      </c>
      <c r="H24" s="123">
        <v>0.00694444444444444</v>
      </c>
      <c r="I24" s="123">
        <v>0.011947601010101</v>
      </c>
      <c r="J24" s="123">
        <v>0.00490900383141762</v>
      </c>
      <c r="K24" s="123">
        <v>0.0312742812742813</v>
      </c>
      <c r="L24" s="123">
        <v>0.00170989404860373</v>
      </c>
      <c r="M24" s="123">
        <v>0.00368405540819334</v>
      </c>
      <c r="O24" s="93" t="s">
        <v>319</v>
      </c>
      <c r="P24" s="123">
        <v>0</v>
      </c>
      <c r="Q24" s="123">
        <v>0</v>
      </c>
      <c r="R24" s="123">
        <v>0</v>
      </c>
      <c r="S24" s="123">
        <v>0</v>
      </c>
      <c r="T24" s="123">
        <v>0</v>
      </c>
      <c r="U24" s="123">
        <v>0</v>
      </c>
      <c r="V24" s="123">
        <v>0</v>
      </c>
      <c r="W24" s="123">
        <v>0</v>
      </c>
      <c r="X24" s="123">
        <v>0</v>
      </c>
      <c r="Y24" s="123">
        <v>0</v>
      </c>
      <c r="Z24" s="123">
        <v>0.027027027027027</v>
      </c>
      <c r="AA24" s="123">
        <v>0</v>
      </c>
    </row>
    <row r="25" spans="1:27" ht="15">
      <c r="A25" s="93" t="s">
        <v>316</v>
      </c>
      <c r="B25" s="123">
        <v>0.113499771889773</v>
      </c>
      <c r="C25" s="123">
        <v>0.120800599803377</v>
      </c>
      <c r="D25" s="123">
        <v>0.211293729003465</v>
      </c>
      <c r="E25" s="123">
        <v>0.262717389651225</v>
      </c>
      <c r="F25" s="123">
        <v>0.251162362228532</v>
      </c>
      <c r="G25" s="123">
        <v>0.425271192985163</v>
      </c>
      <c r="H25" s="123">
        <v>0.25873359634002</v>
      </c>
      <c r="I25" s="123">
        <v>0.206302417403935</v>
      </c>
      <c r="J25" s="123">
        <v>0.214965321098192</v>
      </c>
      <c r="K25" s="123">
        <v>0.481596912755001</v>
      </c>
      <c r="L25" s="123">
        <v>0.127484708347125</v>
      </c>
      <c r="M25" s="123">
        <v>0.0678112084581896</v>
      </c>
      <c r="O25" s="93" t="s">
        <v>316</v>
      </c>
      <c r="P25" s="123">
        <v>0.13953488372093</v>
      </c>
      <c r="Q25" s="123">
        <v>0.209302325581395</v>
      </c>
      <c r="R25" s="123">
        <v>0.136363636363636</v>
      </c>
      <c r="S25" s="123">
        <v>0.378378378378378</v>
      </c>
      <c r="T25" s="123">
        <v>0.240740740740741</v>
      </c>
      <c r="U25" s="123">
        <v>0.555555555555556</v>
      </c>
      <c r="V25" s="123">
        <v>0.50</v>
      </c>
      <c r="W25" s="123">
        <v>0.379310344827586</v>
      </c>
      <c r="X25" s="123">
        <v>0.555555555555556</v>
      </c>
      <c r="Y25" s="123">
        <v>0.789473684210526</v>
      </c>
      <c r="Z25" s="123">
        <v>0.162162162162162</v>
      </c>
      <c r="AA25" s="123">
        <v>0.111111111111111</v>
      </c>
    </row>
    <row r="26" spans="1:27" ht="15">
      <c r="A26" s="93" t="s">
        <v>329</v>
      </c>
      <c r="B26" s="123">
        <v>0.00447505785117967</v>
      </c>
      <c r="C26" s="123">
        <v>0.0251376401716469</v>
      </c>
      <c r="D26" s="123">
        <v>0.0354676376791573</v>
      </c>
      <c r="E26" s="123">
        <v>0.0261318448490454</v>
      </c>
      <c r="F26" s="123">
        <v>0.0271972184592634</v>
      </c>
      <c r="G26" s="123">
        <v>0.0103409041517935</v>
      </c>
      <c r="H26" s="123">
        <v>0.00320961718020542</v>
      </c>
      <c r="I26" s="123">
        <v>0.00134408602150538</v>
      </c>
      <c r="J26" s="123">
        <v>0.0014367816091954</v>
      </c>
      <c r="K26" s="123">
        <v>0.00694444444444444</v>
      </c>
      <c r="L26" s="123">
        <v>0.0270535163856534</v>
      </c>
      <c r="M26" s="123">
        <v>0.0666599061022865</v>
      </c>
      <c r="O26" s="93" t="s">
        <v>329</v>
      </c>
      <c r="P26" s="123">
        <v>0.00581395348837209</v>
      </c>
      <c r="Q26" s="123">
        <v>0.0697674418604651</v>
      </c>
      <c r="R26" s="123">
        <v>0.0681818181818182</v>
      </c>
      <c r="S26" s="123">
        <v>0.027027027027027</v>
      </c>
      <c r="T26" s="123">
        <v>0.037037037037037</v>
      </c>
      <c r="U26" s="123">
        <v>0</v>
      </c>
      <c r="V26" s="123">
        <v>0</v>
      </c>
      <c r="W26" s="123">
        <v>0</v>
      </c>
      <c r="X26" s="123">
        <v>0</v>
      </c>
      <c r="Y26" s="123">
        <v>0</v>
      </c>
      <c r="Z26" s="123">
        <v>0.027027027027027</v>
      </c>
      <c r="AA26" s="123">
        <v>0.0555555555555556</v>
      </c>
    </row>
    <row r="27" spans="1:27" ht="15">
      <c r="A27" s="93" t="s">
        <v>322</v>
      </c>
      <c r="B27" s="123">
        <v>0.0974074811233327</v>
      </c>
      <c r="C27" s="123">
        <v>0.156078712243127</v>
      </c>
      <c r="D27" s="123">
        <v>0.0574130060873834</v>
      </c>
      <c r="E27" s="123">
        <v>0.122476487922418</v>
      </c>
      <c r="F27" s="123">
        <v>0.17537237256772</v>
      </c>
      <c r="G27" s="123">
        <v>0.112623249565121</v>
      </c>
      <c r="H27" s="123">
        <v>0.120643865651606</v>
      </c>
      <c r="I27" s="123">
        <v>0.158053755827008</v>
      </c>
      <c r="J27" s="123">
        <v>0.237530342451136</v>
      </c>
      <c r="K27" s="123">
        <v>0.140886486198986</v>
      </c>
      <c r="L27" s="123">
        <v>0.131865255573281</v>
      </c>
      <c r="M27" s="123">
        <v>0.221661161986587</v>
      </c>
      <c r="O27" s="93" t="s">
        <v>322</v>
      </c>
      <c r="P27" s="123">
        <v>0.0872093023255814</v>
      </c>
      <c r="Q27" s="123">
        <v>0.13953488372093</v>
      </c>
      <c r="R27" s="123">
        <v>0</v>
      </c>
      <c r="S27" s="123">
        <v>0.0540540540540541</v>
      </c>
      <c r="T27" s="123">
        <v>0.222222222222222</v>
      </c>
      <c r="U27" s="123">
        <v>0</v>
      </c>
      <c r="V27" s="123">
        <v>0</v>
      </c>
      <c r="W27" s="123">
        <v>0.0689655172413793</v>
      </c>
      <c r="X27" s="123">
        <v>0</v>
      </c>
      <c r="Y27" s="123">
        <v>0.0526315789473684</v>
      </c>
      <c r="Z27" s="123">
        <v>0.108108108108108</v>
      </c>
      <c r="AA27" s="123">
        <v>0.111111111111111</v>
      </c>
    </row>
    <row r="28" spans="1:27" ht="15">
      <c r="A28" s="93" t="s">
        <v>323</v>
      </c>
      <c r="B28" s="123">
        <v>0.0245750792204785</v>
      </c>
      <c r="C28" s="123">
        <v>0.030037446605365</v>
      </c>
      <c r="D28" s="123">
        <v>0.0199760557839922</v>
      </c>
      <c r="E28" s="123">
        <v>0.0164386932641826</v>
      </c>
      <c r="F28" s="123">
        <v>0.00778642366735386</v>
      </c>
      <c r="G28" s="123">
        <v>0.0176450305602631</v>
      </c>
      <c r="H28" s="123">
        <v>0.0714294470292922</v>
      </c>
      <c r="I28" s="123">
        <v>0.0461971696041212</v>
      </c>
      <c r="J28" s="123">
        <v>0.0245347993509758</v>
      </c>
      <c r="K28" s="123">
        <v>0.0128676470588235</v>
      </c>
      <c r="L28" s="123">
        <v>0.0170942727647358</v>
      </c>
      <c r="M28" s="123">
        <v>0.102157081536585</v>
      </c>
      <c r="O28" s="93" t="s">
        <v>323</v>
      </c>
      <c r="P28" s="123">
        <v>0.0348837209302326</v>
      </c>
      <c r="Q28" s="123">
        <v>0.0930232558139535</v>
      </c>
      <c r="R28" s="123">
        <v>0.0454545454545455</v>
      </c>
      <c r="S28" s="123">
        <v>0.027027027027027</v>
      </c>
      <c r="T28" s="123">
        <v>0.0185185185185185</v>
      </c>
      <c r="U28" s="123">
        <v>0</v>
      </c>
      <c r="V28" s="123">
        <v>0</v>
      </c>
      <c r="W28" s="123">
        <v>0</v>
      </c>
      <c r="X28" s="123">
        <v>0.222222222222222</v>
      </c>
      <c r="Y28" s="123">
        <v>0</v>
      </c>
      <c r="Z28" s="123">
        <v>0</v>
      </c>
      <c r="AA28" s="123">
        <v>0.111111111111111</v>
      </c>
    </row>
    <row r="29" spans="1:27" ht="15">
      <c r="A29" s="93" t="s">
        <v>324</v>
      </c>
      <c r="B29" s="123">
        <v>0.0692500172535416</v>
      </c>
      <c r="C29" s="123">
        <v>0.083380449908581</v>
      </c>
      <c r="D29" s="123">
        <v>0.0328260275834972</v>
      </c>
      <c r="E29" s="123">
        <v>0.0928896590566392</v>
      </c>
      <c r="F29" s="123">
        <v>0.0679811684706118</v>
      </c>
      <c r="G29" s="123">
        <v>0.105971789887782</v>
      </c>
      <c r="H29" s="123">
        <v>0.0839469039159442</v>
      </c>
      <c r="I29" s="123">
        <v>0.116422269154623</v>
      </c>
      <c r="J29" s="123">
        <v>0.0754178976127285</v>
      </c>
      <c r="K29" s="123">
        <v>0.147481950239303</v>
      </c>
      <c r="L29" s="123">
        <v>0.0737518301322001</v>
      </c>
      <c r="M29" s="123">
        <v>0.269432519263955</v>
      </c>
      <c r="O29" s="93" t="s">
        <v>324</v>
      </c>
      <c r="P29" s="123">
        <v>0.104651162790698</v>
      </c>
      <c r="Q29" s="123">
        <v>0.186046511627907</v>
      </c>
      <c r="R29" s="123">
        <v>0</v>
      </c>
      <c r="S29" s="123">
        <v>0.0540540540540541</v>
      </c>
      <c r="T29" s="123">
        <v>0.0740740740740741</v>
      </c>
      <c r="U29" s="123">
        <v>0</v>
      </c>
      <c r="V29" s="123">
        <v>0.166666666666667</v>
      </c>
      <c r="W29" s="123">
        <v>0.275862068965517</v>
      </c>
      <c r="X29" s="123">
        <v>0.111111111111111</v>
      </c>
      <c r="Y29" s="123">
        <v>0.0526315789473684</v>
      </c>
      <c r="Z29" s="123">
        <v>0.027027027027027</v>
      </c>
      <c r="AA29" s="123">
        <v>0.111111111111111</v>
      </c>
    </row>
    <row r="30" spans="1:27" ht="15">
      <c r="A30" s="93" t="s">
        <v>313</v>
      </c>
      <c r="B30" s="123">
        <v>0.00324893965630399</v>
      </c>
      <c r="C30" s="123">
        <v>0.0031933629576638</v>
      </c>
      <c r="D30" s="123">
        <v>0.0076040012056626</v>
      </c>
      <c r="E30" s="123">
        <v>7.71604938271605E-4</v>
      </c>
      <c r="F30" s="123">
        <v>0.006349487785658</v>
      </c>
      <c r="G30" s="123">
        <v>0.0034965034965035</v>
      </c>
      <c r="H30" s="123">
        <v>0.00173611111111111</v>
      </c>
      <c r="I30" s="123">
        <v>0</v>
      </c>
      <c r="J30" s="123">
        <v>0</v>
      </c>
      <c r="K30" s="123">
        <v>0</v>
      </c>
      <c r="L30" s="123">
        <v>0</v>
      </c>
      <c r="M30" s="123">
        <v>0</v>
      </c>
      <c r="O30" s="93" t="s">
        <v>313</v>
      </c>
      <c r="P30" s="123">
        <v>0</v>
      </c>
      <c r="Q30" s="123">
        <v>0</v>
      </c>
      <c r="R30" s="123">
        <v>0</v>
      </c>
      <c r="S30" s="123">
        <v>0</v>
      </c>
      <c r="T30" s="123">
        <v>0</v>
      </c>
      <c r="U30" s="123">
        <v>0</v>
      </c>
      <c r="V30" s="123">
        <v>0</v>
      </c>
      <c r="W30" s="123">
        <v>0</v>
      </c>
      <c r="X30" s="123">
        <v>0</v>
      </c>
      <c r="Y30" s="123">
        <v>0</v>
      </c>
      <c r="Z30" s="123">
        <v>0</v>
      </c>
      <c r="AA30" s="123">
        <v>0</v>
      </c>
    </row>
    <row r="31" spans="1:27" ht="15">
      <c r="A31" s="93" t="s">
        <v>312</v>
      </c>
      <c r="B31" s="123">
        <v>0.0137192810974647</v>
      </c>
      <c r="C31" s="123">
        <v>0.0100020473408523</v>
      </c>
      <c r="D31" s="123">
        <v>0.0229749366829979</v>
      </c>
      <c r="E31" s="123">
        <v>0.0103124909246841</v>
      </c>
      <c r="F31" s="123">
        <v>0.00814149125313073</v>
      </c>
      <c r="G31" s="123">
        <v>0.0154060576831077</v>
      </c>
      <c r="H31" s="123">
        <v>0.0233672759988549</v>
      </c>
      <c r="I31" s="123">
        <v>0.0208922205245735</v>
      </c>
      <c r="J31" s="123">
        <v>0.0220634727521909</v>
      </c>
      <c r="K31" s="123">
        <v>0.0136065323565324</v>
      </c>
      <c r="L31" s="123">
        <v>0.0128218028239121</v>
      </c>
      <c r="M31" s="123">
        <v>0.021706159609324</v>
      </c>
      <c r="O31" s="93" t="s">
        <v>312</v>
      </c>
      <c r="P31" s="123">
        <v>0.0348837209302326</v>
      </c>
      <c r="Q31" s="123">
        <v>0.0232558139534884</v>
      </c>
      <c r="R31" s="123">
        <v>0</v>
      </c>
      <c r="S31" s="123">
        <v>0</v>
      </c>
      <c r="T31" s="123">
        <v>0</v>
      </c>
      <c r="U31" s="123">
        <v>0.111111111111111</v>
      </c>
      <c r="V31" s="123">
        <v>0</v>
      </c>
      <c r="W31" s="123">
        <v>0.0344827586206897</v>
      </c>
      <c r="X31" s="123">
        <v>0.222222222222222</v>
      </c>
      <c r="Y31" s="123">
        <v>0.0526315789473684</v>
      </c>
      <c r="Z31" s="123">
        <v>0</v>
      </c>
      <c r="AA31" s="123">
        <v>0</v>
      </c>
    </row>
    <row r="32" spans="1:27" ht="15">
      <c r="A32" s="93" t="s">
        <v>314</v>
      </c>
      <c r="B32" s="123">
        <v>0.0537444166666667</v>
      </c>
      <c r="C32" s="123">
        <v>0.0385105416666667</v>
      </c>
      <c r="D32" s="123">
        <v>0.0367359583333333</v>
      </c>
      <c r="E32" s="123">
        <v>0.0387309583333333</v>
      </c>
      <c r="F32" s="123">
        <v>0.0313417083333333</v>
      </c>
      <c r="G32" s="123">
        <v>0.0409206666666667</v>
      </c>
      <c r="H32" s="123">
        <v>0.0440794166666667</v>
      </c>
      <c r="I32" s="123">
        <v>0.0370232916666667</v>
      </c>
      <c r="J32" s="123">
        <v>0.0360107083333333</v>
      </c>
      <c r="K32" s="123">
        <v>0.0373647083333333</v>
      </c>
      <c r="L32" s="123">
        <v>0.034586375</v>
      </c>
      <c r="M32" s="123">
        <v>0.0423035416666667</v>
      </c>
      <c r="O32" s="93" t="s">
        <v>314</v>
      </c>
      <c r="P32" s="123">
        <v>0.044715</v>
      </c>
      <c r="Q32" s="123">
        <v>0.039908</v>
      </c>
      <c r="R32" s="123">
        <v>0.031497</v>
      </c>
      <c r="S32" s="123">
        <v>0.03204</v>
      </c>
      <c r="T32" s="123">
        <v>0.02807</v>
      </c>
      <c r="U32" s="123">
        <v>0.036064</v>
      </c>
      <c r="V32" s="123">
        <v>0.035941</v>
      </c>
      <c r="W32" s="123">
        <v>0.033759</v>
      </c>
      <c r="X32" s="123">
        <v>0.029963</v>
      </c>
      <c r="Y32" s="123">
        <v>0.030936</v>
      </c>
      <c r="Z32" s="123">
        <v>0.030039</v>
      </c>
      <c r="AA32" s="123">
        <v>0.034206</v>
      </c>
    </row>
    <row r="33" spans="1:27" ht="15">
      <c r="A33" s="93" t="s">
        <v>315</v>
      </c>
      <c r="B33" s="123">
        <v>0.00830120833333333</v>
      </c>
      <c r="C33" s="123">
        <v>0.00426295833333333</v>
      </c>
      <c r="D33" s="123">
        <v>0.006880625</v>
      </c>
      <c r="E33" s="123">
        <v>0.0133431666666667</v>
      </c>
      <c r="F33" s="123">
        <v>0.005428125</v>
      </c>
      <c r="G33" s="123">
        <v>0.0119962916666667</v>
      </c>
      <c r="H33" s="123">
        <v>0.0138867916666667</v>
      </c>
      <c r="I33" s="123">
        <v>0.010066875</v>
      </c>
      <c r="J33" s="123">
        <v>0.0101215416666667</v>
      </c>
      <c r="K33" s="123">
        <v>0.00519166666666667</v>
      </c>
      <c r="L33" s="123">
        <v>0.0159728333333333</v>
      </c>
      <c r="M33" s="123">
        <v>0.00110258333333333</v>
      </c>
      <c r="O33" s="93" t="s">
        <v>315</v>
      </c>
      <c r="P33" s="123">
        <v>0.009161</v>
      </c>
      <c r="Q33" s="123">
        <v>0.00497</v>
      </c>
      <c r="R33" s="123">
        <v>0.007404</v>
      </c>
      <c r="S33" s="123">
        <v>0.013257</v>
      </c>
      <c r="T33" s="123">
        <v>0.005269</v>
      </c>
      <c r="U33" s="123">
        <v>0.014015</v>
      </c>
      <c r="V33" s="123">
        <v>0.014717</v>
      </c>
      <c r="W33" s="123">
        <v>0.009071</v>
      </c>
      <c r="X33" s="123">
        <v>0.010034</v>
      </c>
      <c r="Y33" s="123">
        <v>0.004937</v>
      </c>
      <c r="Z33" s="123">
        <v>0.016229</v>
      </c>
      <c r="AA33" s="123">
        <v>0.001121</v>
      </c>
    </row>
    <row r="34" spans="1:27" ht="15">
      <c r="A34" s="93" t="s">
        <v>320</v>
      </c>
      <c r="B34" s="123">
        <v>0.0603324583333333</v>
      </c>
      <c r="C34" s="123">
        <v>0.0373492083333333</v>
      </c>
      <c r="D34" s="123">
        <v>0.0453880416666667</v>
      </c>
      <c r="E34" s="123">
        <v>0.039422625</v>
      </c>
      <c r="F34" s="123">
        <v>0.0562340416666667</v>
      </c>
      <c r="G34" s="123">
        <v>0.0384530833333333</v>
      </c>
      <c r="H34" s="123">
        <v>0.0462422916666667</v>
      </c>
      <c r="I34" s="123">
        <v>0.0519634166666667</v>
      </c>
      <c r="J34" s="123">
        <v>0.036939125</v>
      </c>
      <c r="K34" s="123">
        <v>0.0490159166666667</v>
      </c>
      <c r="L34" s="123">
        <v>0.0534525</v>
      </c>
      <c r="M34" s="123">
        <v>0.049771875</v>
      </c>
      <c r="O34" s="93" t="s">
        <v>320</v>
      </c>
      <c r="P34" s="123">
        <v>0.063885</v>
      </c>
      <c r="Q34" s="123">
        <v>0.041758</v>
      </c>
      <c r="R34" s="123">
        <v>0.048699</v>
      </c>
      <c r="S34" s="123">
        <v>0.047177</v>
      </c>
      <c r="T34" s="123">
        <v>0.057338</v>
      </c>
      <c r="U34" s="123">
        <v>0.042461</v>
      </c>
      <c r="V34" s="123">
        <v>0.05365</v>
      </c>
      <c r="W34" s="123">
        <v>0.055834</v>
      </c>
      <c r="X34" s="123">
        <v>0.040994</v>
      </c>
      <c r="Y34" s="123">
        <v>0.05478</v>
      </c>
      <c r="Z34" s="123">
        <v>0.054449</v>
      </c>
      <c r="AA34" s="123">
        <v>0.057019</v>
      </c>
    </row>
    <row r="35" spans="1:27" ht="15">
      <c r="A35" s="93" t="s">
        <v>321</v>
      </c>
      <c r="B35" s="123">
        <v>0.143521291666667</v>
      </c>
      <c r="C35" s="123">
        <v>0.335256458333333</v>
      </c>
      <c r="D35" s="123">
        <v>0.238712875</v>
      </c>
      <c r="E35" s="123">
        <v>0.258193291666667</v>
      </c>
      <c r="F35" s="123">
        <v>0.088773</v>
      </c>
      <c r="G35" s="123">
        <v>0.174327083333333</v>
      </c>
      <c r="H35" s="123">
        <v>0.156236041666667</v>
      </c>
      <c r="I35" s="123">
        <v>0.148489583333333</v>
      </c>
      <c r="J35" s="123">
        <v>0.295429666666667</v>
      </c>
      <c r="K35" s="123">
        <v>0.179825125</v>
      </c>
      <c r="L35" s="123">
        <v>0.207215</v>
      </c>
      <c r="M35" s="123">
        <v>0.0894455416666667</v>
      </c>
      <c r="O35" s="93" t="s">
        <v>321</v>
      </c>
      <c r="P35" s="123">
        <v>0.141635</v>
      </c>
      <c r="Q35" s="123">
        <v>0.317396</v>
      </c>
      <c r="R35" s="123">
        <v>0.231642</v>
      </c>
      <c r="S35" s="123">
        <v>0.249489</v>
      </c>
      <c r="T35" s="123">
        <v>0.086659</v>
      </c>
      <c r="U35" s="123">
        <v>0.17315</v>
      </c>
      <c r="V35" s="123">
        <v>0.155769</v>
      </c>
      <c r="W35" s="123">
        <v>0.150769</v>
      </c>
      <c r="X35" s="123">
        <v>0.291903</v>
      </c>
      <c r="Y35" s="123">
        <v>0.164913</v>
      </c>
      <c r="Z35" s="123">
        <v>0.208785</v>
      </c>
      <c r="AA35" s="123">
        <v>0.090744</v>
      </c>
    </row>
    <row r="36" spans="1:27" ht="15">
      <c r="A36" s="93" t="s">
        <v>311</v>
      </c>
      <c r="B36" s="123">
        <v>0.212091625</v>
      </c>
      <c r="C36" s="123">
        <v>0.168427083333333</v>
      </c>
      <c r="D36" s="123">
        <v>0.197429416666667</v>
      </c>
      <c r="E36" s="123">
        <v>0.166685958333333</v>
      </c>
      <c r="F36" s="123">
        <v>0.266412458333333</v>
      </c>
      <c r="G36" s="123">
        <v>0.186329708333333</v>
      </c>
      <c r="H36" s="123">
        <v>0.2056675</v>
      </c>
      <c r="I36" s="123">
        <v>0.159049458333333</v>
      </c>
      <c r="J36" s="123">
        <v>0.189812791666667</v>
      </c>
      <c r="K36" s="123">
        <v>0.240508875</v>
      </c>
      <c r="L36" s="123">
        <v>0.200071</v>
      </c>
      <c r="M36" s="123">
        <v>0.198072916666667</v>
      </c>
      <c r="O36" s="93" t="s">
        <v>311</v>
      </c>
      <c r="P36" s="123">
        <v>0.209898</v>
      </c>
      <c r="Q36" s="123">
        <v>0.172447</v>
      </c>
      <c r="R36" s="123">
        <v>0.201296</v>
      </c>
      <c r="S36" s="123">
        <v>0.165531</v>
      </c>
      <c r="T36" s="123">
        <v>0.268178</v>
      </c>
      <c r="U36" s="123">
        <v>0.185715</v>
      </c>
      <c r="V36" s="123">
        <v>0.204287</v>
      </c>
      <c r="W36" s="123">
        <v>0.155081</v>
      </c>
      <c r="X36" s="123">
        <v>0.192166</v>
      </c>
      <c r="Y36" s="123">
        <v>0.250916</v>
      </c>
      <c r="Z36" s="123">
        <v>0.194482</v>
      </c>
      <c r="AA36" s="123">
        <v>0.190765</v>
      </c>
    </row>
    <row r="37" spans="1:27" ht="15">
      <c r="A37" s="93" t="s">
        <v>332</v>
      </c>
      <c r="B37" s="123">
        <v>0.00877891666666667</v>
      </c>
      <c r="C37" s="123">
        <v>0.00853783333333333</v>
      </c>
      <c r="D37" s="123">
        <v>0.0116442916666667</v>
      </c>
      <c r="E37" s="123">
        <v>0.00889729166666667</v>
      </c>
      <c r="F37" s="123">
        <v>0.0108744166666667</v>
      </c>
      <c r="G37" s="123">
        <v>0.00912575</v>
      </c>
      <c r="H37" s="123">
        <v>0.0103199166666667</v>
      </c>
      <c r="I37" s="123">
        <v>0.0123258333333333</v>
      </c>
      <c r="J37" s="123">
        <v>0.00732104166666667</v>
      </c>
      <c r="K37" s="123">
        <v>0.00613604166666667</v>
      </c>
      <c r="L37" s="123">
        <v>0.0104994166666667</v>
      </c>
      <c r="M37" s="123">
        <v>0.0146822916666667</v>
      </c>
      <c r="O37" s="93" t="s">
        <v>332</v>
      </c>
      <c r="P37" s="123">
        <v>0.008684</v>
      </c>
      <c r="Q37" s="123">
        <v>0.008703</v>
      </c>
      <c r="R37" s="123">
        <v>0.009914</v>
      </c>
      <c r="S37" s="123">
        <v>0.008653</v>
      </c>
      <c r="T37" s="123">
        <v>0.008907</v>
      </c>
      <c r="U37" s="123">
        <v>0.008515</v>
      </c>
      <c r="V37" s="123">
        <v>0.011163</v>
      </c>
      <c r="W37" s="123">
        <v>0.010334</v>
      </c>
      <c r="X37" s="123">
        <v>0.006577</v>
      </c>
      <c r="Y37" s="123">
        <v>0.005448</v>
      </c>
      <c r="Z37" s="123">
        <v>0.010334</v>
      </c>
      <c r="AA37" s="123">
        <v>0.012794</v>
      </c>
    </row>
    <row r="38" spans="1:27" ht="15">
      <c r="A38" s="93" t="s">
        <v>340</v>
      </c>
      <c r="B38" s="123">
        <v>0.0326866666666667</v>
      </c>
      <c r="C38" s="123">
        <v>0.0301835416666667</v>
      </c>
      <c r="D38" s="123">
        <v>0.0429975</v>
      </c>
      <c r="E38" s="123">
        <v>0.0320201666666667</v>
      </c>
      <c r="F38" s="123">
        <v>0.0657974166666667</v>
      </c>
      <c r="G38" s="123">
        <v>0.03764925</v>
      </c>
      <c r="H38" s="123">
        <v>0.0365872916666667</v>
      </c>
      <c r="I38" s="123">
        <v>0.0334576666666667</v>
      </c>
      <c r="J38" s="123">
        <v>0.0260603333333333</v>
      </c>
      <c r="K38" s="123">
        <v>0.040266</v>
      </c>
      <c r="L38" s="123">
        <v>0.03110075</v>
      </c>
      <c r="M38" s="123">
        <v>0.0617452083333333</v>
      </c>
      <c r="O38" s="93" t="s">
        <v>340</v>
      </c>
      <c r="P38" s="123">
        <v>0.032984</v>
      </c>
      <c r="Q38" s="123">
        <v>0.030791</v>
      </c>
      <c r="R38" s="123">
        <v>0.041662</v>
      </c>
      <c r="S38" s="123">
        <v>0.031509</v>
      </c>
      <c r="T38" s="123">
        <v>0.063545</v>
      </c>
      <c r="U38" s="123">
        <v>0.035768</v>
      </c>
      <c r="V38" s="123">
        <v>0.035917</v>
      </c>
      <c r="W38" s="123">
        <v>0.032411</v>
      </c>
      <c r="X38" s="123">
        <v>0.026387</v>
      </c>
      <c r="Y38" s="123">
        <v>0.041139</v>
      </c>
      <c r="Z38" s="123">
        <v>0.032141</v>
      </c>
      <c r="AA38" s="123">
        <v>0.058353</v>
      </c>
    </row>
    <row r="39" spans="1:27" ht="15">
      <c r="A39" s="93" t="s">
        <v>292</v>
      </c>
      <c r="B39" s="123">
        <v>0.0874661666666667</v>
      </c>
      <c r="C39" s="123">
        <v>0.0799693333333333</v>
      </c>
      <c r="D39" s="123">
        <v>0.0809886666666667</v>
      </c>
      <c r="E39" s="123">
        <v>0.063843</v>
      </c>
      <c r="F39" s="123">
        <v>0.130930125</v>
      </c>
      <c r="G39" s="123">
        <v>0.0762632083333333</v>
      </c>
      <c r="H39" s="123">
        <v>0.0583784166666667</v>
      </c>
      <c r="I39" s="123">
        <v>0.073329875</v>
      </c>
      <c r="J39" s="123">
        <v>0.0891316666666667</v>
      </c>
      <c r="K39" s="123">
        <v>0.0761644166666667</v>
      </c>
      <c r="L39" s="123">
        <v>0.101254625</v>
      </c>
      <c r="M39" s="123">
        <v>0.174234333333333</v>
      </c>
      <c r="O39" s="93" t="s">
        <v>292</v>
      </c>
      <c r="P39" s="123">
        <v>0.096023</v>
      </c>
      <c r="Q39" s="123">
        <v>0.075825</v>
      </c>
      <c r="R39" s="123">
        <v>0.083405</v>
      </c>
      <c r="S39" s="123">
        <v>0.066535</v>
      </c>
      <c r="T39" s="123">
        <v>0.125932</v>
      </c>
      <c r="U39" s="123">
        <v>0.075422</v>
      </c>
      <c r="V39" s="123">
        <v>0.054839</v>
      </c>
      <c r="W39" s="123">
        <v>0.074586</v>
      </c>
      <c r="X39" s="123">
        <v>0.081215</v>
      </c>
      <c r="Y39" s="123">
        <v>0.076277</v>
      </c>
      <c r="Z39" s="123">
        <v>0.099584</v>
      </c>
      <c r="AA39" s="123">
        <v>0.176245</v>
      </c>
    </row>
    <row r="40" spans="1:27" ht="15">
      <c r="A40" s="93" t="s">
        <v>263</v>
      </c>
      <c r="B40" s="123">
        <v>0.240412458333333</v>
      </c>
      <c r="C40" s="123">
        <v>0.204625666666667</v>
      </c>
      <c r="D40" s="123">
        <v>0.225301666666667</v>
      </c>
      <c r="E40" s="123">
        <v>0.246048041666667</v>
      </c>
      <c r="F40" s="123">
        <v>0.192218125</v>
      </c>
      <c r="G40" s="123">
        <v>0.29688775</v>
      </c>
      <c r="H40" s="123">
        <v>0.266749</v>
      </c>
      <c r="I40" s="123">
        <v>0.284940666666667</v>
      </c>
      <c r="J40" s="123">
        <v>0.185537083333333</v>
      </c>
      <c r="K40" s="123">
        <v>0.213063375</v>
      </c>
      <c r="L40" s="123">
        <v>0.225305875</v>
      </c>
      <c r="M40" s="123">
        <v>0.239511166666667</v>
      </c>
      <c r="O40" s="93" t="s">
        <v>263</v>
      </c>
      <c r="P40" s="123">
        <v>0.22719</v>
      </c>
      <c r="Q40" s="123">
        <v>0.202769</v>
      </c>
      <c r="R40" s="123">
        <v>0.219388</v>
      </c>
      <c r="S40" s="123">
        <v>0.240957</v>
      </c>
      <c r="T40" s="123">
        <v>0.193982</v>
      </c>
      <c r="U40" s="123">
        <v>0.28916</v>
      </c>
      <c r="V40" s="123">
        <v>0.258551</v>
      </c>
      <c r="W40" s="123">
        <v>0.282403</v>
      </c>
      <c r="X40" s="123">
        <v>0.186634</v>
      </c>
      <c r="Y40" s="123">
        <v>0.213908</v>
      </c>
      <c r="Z40" s="123">
        <v>0.218692</v>
      </c>
      <c r="AA40" s="123">
        <v>0.242023</v>
      </c>
    </row>
    <row r="41" spans="1:27" ht="15">
      <c r="A41" s="93" t="s">
        <v>267</v>
      </c>
      <c r="B41" s="123">
        <v>0.122418083333333</v>
      </c>
      <c r="C41" s="123">
        <v>0.0780389166666667</v>
      </c>
      <c r="D41" s="123">
        <v>0.090622375</v>
      </c>
      <c r="E41" s="123">
        <v>0.09876925</v>
      </c>
      <c r="F41" s="123">
        <v>0.118077</v>
      </c>
      <c r="G41" s="123">
        <v>0.100874083333333</v>
      </c>
      <c r="H41" s="123">
        <v>0.106880916666667</v>
      </c>
      <c r="I41" s="123">
        <v>0.12078825</v>
      </c>
      <c r="J41" s="123">
        <v>0.0985149583333333</v>
      </c>
      <c r="K41" s="123">
        <v>0.116760875</v>
      </c>
      <c r="L41" s="123">
        <v>0.0938360833333333</v>
      </c>
      <c r="M41" s="123">
        <v>0.0896297083333333</v>
      </c>
      <c r="O41" s="93" t="s">
        <v>267</v>
      </c>
      <c r="P41" s="123">
        <v>0.124425</v>
      </c>
      <c r="Q41" s="123">
        <v>0.089394</v>
      </c>
      <c r="R41" s="123">
        <v>0.093795</v>
      </c>
      <c r="S41" s="123">
        <v>0.103933</v>
      </c>
      <c r="T41" s="123">
        <v>0.122693</v>
      </c>
      <c r="U41" s="123">
        <v>0.103039</v>
      </c>
      <c r="V41" s="123">
        <v>0.109878</v>
      </c>
      <c r="W41" s="123">
        <v>0.124462</v>
      </c>
      <c r="X41" s="123">
        <v>0.100603</v>
      </c>
      <c r="Y41" s="123">
        <v>0.118412</v>
      </c>
      <c r="Z41" s="123">
        <v>0.100976</v>
      </c>
      <c r="AA41" s="123">
        <v>0.091765</v>
      </c>
    </row>
    <row r="42" spans="1:27" ht="15">
      <c r="A42" s="93" t="s">
        <v>271</v>
      </c>
      <c r="B42" s="123">
        <v>0.0361635833333333</v>
      </c>
      <c r="C42" s="123">
        <v>0.025625875</v>
      </c>
      <c r="D42" s="123">
        <v>0.0294616666666667</v>
      </c>
      <c r="E42" s="123">
        <v>0.0267214166666667</v>
      </c>
      <c r="F42" s="123">
        <v>0.027361625</v>
      </c>
      <c r="G42" s="123">
        <v>0.0256500416666667</v>
      </c>
      <c r="H42" s="123">
        <v>0.0266247083333333</v>
      </c>
      <c r="I42" s="123">
        <v>0.02524625</v>
      </c>
      <c r="J42" s="123">
        <v>0.0194395416666667</v>
      </c>
      <c r="K42" s="123">
        <v>0.0239773333333333</v>
      </c>
      <c r="L42" s="123">
        <v>0.0285137083333333</v>
      </c>
      <c r="M42" s="123">
        <v>0.0324917083333333</v>
      </c>
      <c r="O42" s="93" t="s">
        <v>271</v>
      </c>
      <c r="P42" s="123">
        <v>0.039462</v>
      </c>
      <c r="Q42" s="123">
        <v>0.027009</v>
      </c>
      <c r="R42" s="123">
        <v>0.0311</v>
      </c>
      <c r="S42" s="123">
        <v>0.027221</v>
      </c>
      <c r="T42" s="123">
        <v>0.028321</v>
      </c>
      <c r="U42" s="123">
        <v>0.02778</v>
      </c>
      <c r="V42" s="123">
        <v>0.029534</v>
      </c>
      <c r="W42" s="123">
        <v>0.025802</v>
      </c>
      <c r="X42" s="123">
        <v>0.021513</v>
      </c>
      <c r="Y42" s="123">
        <v>0.024363</v>
      </c>
      <c r="Z42" s="123">
        <v>0.029232</v>
      </c>
      <c r="AA42" s="123">
        <v>0.032551</v>
      </c>
    </row>
    <row r="43" spans="1:27" ht="15">
      <c r="A43" s="93" t="s">
        <v>291</v>
      </c>
      <c r="B43" s="123">
        <v>0.0478276666666667</v>
      </c>
      <c r="C43" s="123">
        <v>0.0277233333333333</v>
      </c>
      <c r="D43" s="123">
        <v>0.0325325416666667</v>
      </c>
      <c r="E43" s="123">
        <v>0.046052125</v>
      </c>
      <c r="F43" s="123">
        <v>0.0383849166666667</v>
      </c>
      <c r="G43" s="123">
        <v>0.0456431666666667</v>
      </c>
      <c r="H43" s="123">
        <v>0.0722404166666667</v>
      </c>
      <c r="I43" s="123">
        <v>0.079586875</v>
      </c>
      <c r="J43" s="123">
        <v>0.0415439166666667</v>
      </c>
      <c r="K43" s="123">
        <v>0.0511834583333333</v>
      </c>
      <c r="L43" s="123">
        <v>0.034743625</v>
      </c>
      <c r="M43" s="123">
        <v>0.0489515</v>
      </c>
      <c r="O43" s="93" t="s">
        <v>291</v>
      </c>
      <c r="P43" s="123">
        <v>0.046652</v>
      </c>
      <c r="Q43" s="123">
        <v>0.028938</v>
      </c>
      <c r="R43" s="123">
        <v>0.031695</v>
      </c>
      <c r="S43" s="123">
        <v>0.045736</v>
      </c>
      <c r="T43" s="123">
        <v>0.039175</v>
      </c>
      <c r="U43" s="123">
        <v>0.044974</v>
      </c>
      <c r="V43" s="123">
        <v>0.071696</v>
      </c>
      <c r="W43" s="123">
        <v>0.079248</v>
      </c>
      <c r="X43" s="123">
        <v>0.041974</v>
      </c>
      <c r="Y43" s="123">
        <v>0.044907</v>
      </c>
      <c r="Z43" s="123">
        <v>0.035095</v>
      </c>
      <c r="AA43" s="123">
        <v>0.04662</v>
      </c>
    </row>
    <row r="44" spans="1:27" ht="15">
      <c r="A44" s="93" t="s">
        <v>275</v>
      </c>
      <c r="B44" s="123">
        <v>0.0090158125</v>
      </c>
      <c r="C44" s="123">
        <v>0.008721062499999998</v>
      </c>
      <c r="D44" s="123">
        <v>0.012244125000000005</v>
      </c>
      <c r="E44" s="123">
        <v>0.0090393125</v>
      </c>
      <c r="F44" s="123">
        <v>0.011847250000000002</v>
      </c>
      <c r="G44" s="123">
        <v>0.009273249999999999</v>
      </c>
      <c r="H44" s="123">
        <v>0.010138687499999997</v>
      </c>
      <c r="I44" s="123">
        <v>0.0131421875</v>
      </c>
      <c r="J44" s="123">
        <v>0.00767075</v>
      </c>
      <c r="K44" s="123">
        <v>0.0063488749999999995</v>
      </c>
      <c r="L44" s="123">
        <v>0.010559437499999998</v>
      </c>
      <c r="M44" s="123">
        <v>0.015238187500000002</v>
      </c>
      <c r="O44" s="93" t="s">
        <v>275</v>
      </c>
      <c r="P44" s="123">
        <v>0.008658999999999998</v>
      </c>
      <c r="Q44" s="123">
        <v>0.008021999999999996</v>
      </c>
      <c r="R44" s="123">
        <v>0.010820500000000002</v>
      </c>
      <c r="S44" s="123">
        <v>0.008591999999999999</v>
      </c>
      <c r="T44" s="123">
        <v>0.008818500000000003</v>
      </c>
      <c r="U44" s="123">
        <v>0.008793249999999999</v>
      </c>
      <c r="V44" s="123">
        <v>0.010344499999999998</v>
      </c>
      <c r="W44" s="123">
        <v>0.010807</v>
      </c>
      <c r="X44" s="123">
        <v>0.0065924999999999985</v>
      </c>
      <c r="Y44" s="123">
        <v>0.005668999999999999</v>
      </c>
      <c r="Z44" s="123">
        <v>0.010369000000000001</v>
      </c>
      <c r="AA44" s="123">
        <v>0.013978749999999998</v>
      </c>
    </row>
    <row r="45" spans="1:27" ht="15">
      <c r="A45" s="93" t="s">
        <v>279</v>
      </c>
      <c r="B45" s="123">
        <v>0.03268768750000002</v>
      </c>
      <c r="C45" s="123">
        <v>0.03051725</v>
      </c>
      <c r="D45" s="123">
        <v>0.04311887500000001</v>
      </c>
      <c r="E45" s="123">
        <v>0.03217</v>
      </c>
      <c r="F45" s="123">
        <v>0.06654725000000002</v>
      </c>
      <c r="G45" s="123">
        <v>0.0382088125</v>
      </c>
      <c r="H45" s="123">
        <v>0.036742187499999995</v>
      </c>
      <c r="I45" s="123">
        <v>0.034153375</v>
      </c>
      <c r="J45" s="123">
        <v>0.026118187499999997</v>
      </c>
      <c r="K45" s="123">
        <v>0.03981693750000001</v>
      </c>
      <c r="L45" s="123">
        <v>0.030588624999999998</v>
      </c>
      <c r="M45" s="123">
        <v>0.062276312499999986</v>
      </c>
      <c r="O45" s="93" t="s">
        <v>279</v>
      </c>
      <c r="P45" s="123">
        <v>0.03295850000000004</v>
      </c>
      <c r="Q45" s="123">
        <v>0.029413</v>
      </c>
      <c r="R45" s="123">
        <v>0.04337775</v>
      </c>
      <c r="S45" s="123">
        <v>0.031991249999999985</v>
      </c>
      <c r="T45" s="123">
        <v>0.06501974999999997</v>
      </c>
      <c r="U45" s="123">
        <v>0.03654125</v>
      </c>
      <c r="V45" s="123">
        <v>0.03637749999999999</v>
      </c>
      <c r="W45" s="123">
        <v>0.03260275</v>
      </c>
      <c r="X45" s="123">
        <v>0.026110249999999998</v>
      </c>
      <c r="Y45" s="123">
        <v>0.04115675</v>
      </c>
      <c r="Z45" s="123">
        <v>0.03190699999999999</v>
      </c>
      <c r="AA45" s="123">
        <v>0.06112000000000003</v>
      </c>
    </row>
    <row r="46" spans="1:27" ht="15">
      <c r="A46" s="93" t="s">
        <v>282</v>
      </c>
      <c r="B46" s="123">
        <v>0.08496412500000002</v>
      </c>
      <c r="C46" s="123">
        <v>0.08056956250000001</v>
      </c>
      <c r="D46" s="123">
        <v>0.07851381249999997</v>
      </c>
      <c r="E46" s="123">
        <v>0.06205225</v>
      </c>
      <c r="F46" s="123">
        <v>0.1301889375</v>
      </c>
      <c r="G46" s="123">
        <v>0.07724112500000002</v>
      </c>
      <c r="H46" s="123">
        <v>0.059573625000000005</v>
      </c>
      <c r="I46" s="123">
        <v>0.07243025</v>
      </c>
      <c r="J46" s="123">
        <v>0.09157681250000001</v>
      </c>
      <c r="K46" s="123">
        <v>0.0736624375</v>
      </c>
      <c r="L46" s="123">
        <v>0.10149775000000001</v>
      </c>
      <c r="M46" s="123">
        <v>0.17176112499999996</v>
      </c>
      <c r="O46" s="93" t="s">
        <v>282</v>
      </c>
      <c r="P46" s="123">
        <v>0.09066949999999982</v>
      </c>
      <c r="Q46" s="123">
        <v>0.08038675000000003</v>
      </c>
      <c r="R46" s="123">
        <v>0.08643049999999997</v>
      </c>
      <c r="S46" s="123">
        <v>0.06612899999999995</v>
      </c>
      <c r="T46" s="123">
        <v>0.13288049999999996</v>
      </c>
      <c r="U46" s="123">
        <v>0.0729075</v>
      </c>
      <c r="V46" s="123">
        <v>0.05698175</v>
      </c>
      <c r="W46" s="123">
        <v>0.07539374999999998</v>
      </c>
      <c r="X46" s="123">
        <v>0.08613125</v>
      </c>
      <c r="Y46" s="123">
        <v>0.0810565</v>
      </c>
      <c r="Z46" s="123">
        <v>0.10020124999999999</v>
      </c>
      <c r="AA46" s="123">
        <v>0.17997500000000008</v>
      </c>
    </row>
    <row r="47" spans="1:27" ht="15">
      <c r="A47" s="93" t="s">
        <v>285</v>
      </c>
      <c r="B47" s="123">
        <v>0.2432392499999997</v>
      </c>
      <c r="C47" s="123">
        <v>0.20805212499999992</v>
      </c>
      <c r="D47" s="123">
        <v>0.22752625000000007</v>
      </c>
      <c r="E47" s="123">
        <v>0.24749568750000003</v>
      </c>
      <c r="F47" s="123">
        <v>0.19290212499999995</v>
      </c>
      <c r="G47" s="123">
        <v>0.29724943750000005</v>
      </c>
      <c r="H47" s="123">
        <v>0.26787418749999997</v>
      </c>
      <c r="I47" s="123">
        <v>0.2887819375000001</v>
      </c>
      <c r="J47" s="123">
        <v>0.18527</v>
      </c>
      <c r="K47" s="123">
        <v>0.2146844375</v>
      </c>
      <c r="L47" s="123">
        <v>0.22628081249999993</v>
      </c>
      <c r="M47" s="123">
        <v>0.23916600000000005</v>
      </c>
      <c r="O47" s="93" t="s">
        <v>285</v>
      </c>
      <c r="P47" s="123">
        <v>0.23595250000000004</v>
      </c>
      <c r="Q47" s="123">
        <v>0.1957962500000001</v>
      </c>
      <c r="R47" s="123">
        <v>0.22232925000000023</v>
      </c>
      <c r="S47" s="123">
        <v>0.24402474999999993</v>
      </c>
      <c r="T47" s="123">
        <v>0.18878949999999997</v>
      </c>
      <c r="U47" s="123">
        <v>0.29433574999999995</v>
      </c>
      <c r="V47" s="123">
        <v>0.265909</v>
      </c>
      <c r="W47" s="123">
        <v>0.27629000000000004</v>
      </c>
      <c r="X47" s="123">
        <v>0.18452399999999994</v>
      </c>
      <c r="Y47" s="123">
        <v>0.20632950000000005</v>
      </c>
      <c r="Z47" s="123">
        <v>0.2228342500000002</v>
      </c>
      <c r="AA47" s="123">
        <v>0.2400985</v>
      </c>
    </row>
    <row r="48" spans="1:27" ht="15">
      <c r="A48" s="93" t="s">
        <v>288</v>
      </c>
      <c r="B48" s="123">
        <v>0.12186612500000006</v>
      </c>
      <c r="C48" s="123">
        <v>0.07728575000000003</v>
      </c>
      <c r="D48" s="123">
        <v>0.090534625</v>
      </c>
      <c r="E48" s="123">
        <v>0.09702881249999996</v>
      </c>
      <c r="F48" s="123">
        <v>0.11874981249999998</v>
      </c>
      <c r="G48" s="123">
        <v>0.09921100000000002</v>
      </c>
      <c r="H48" s="123">
        <v>0.10600725</v>
      </c>
      <c r="I48" s="123">
        <v>0.12035406249999998</v>
      </c>
      <c r="J48" s="123">
        <v>0.098320125</v>
      </c>
      <c r="K48" s="123">
        <v>0.11684137500000001</v>
      </c>
      <c r="L48" s="123">
        <v>0.09295012499999995</v>
      </c>
      <c r="M48" s="123">
        <v>0.090290625</v>
      </c>
      <c r="O48" s="93" t="s">
        <v>288</v>
      </c>
      <c r="P48" s="123">
        <v>0.12294824999999994</v>
      </c>
      <c r="Q48" s="123">
        <v>0.07688449999999998</v>
      </c>
      <c r="R48" s="123">
        <v>0.09076050000000001</v>
      </c>
      <c r="S48" s="123">
        <v>0.10186499999999998</v>
      </c>
      <c r="T48" s="123">
        <v>0.11515925000000003</v>
      </c>
      <c r="U48" s="123">
        <v>0.10348750000000001</v>
      </c>
      <c r="V48" s="123">
        <v>0.10872375000000001</v>
      </c>
      <c r="W48" s="123">
        <v>0.12094300000000002</v>
      </c>
      <c r="X48" s="123">
        <v>0.09773975000000001</v>
      </c>
      <c r="Y48" s="123">
        <v>0.11453200000000001</v>
      </c>
      <c r="Z48" s="123">
        <v>0.09368549999999998</v>
      </c>
      <c r="AA48" s="123">
        <v>0.08678200000000005</v>
      </c>
    </row>
    <row r="49" spans="1:27" ht="15">
      <c r="A49" s="93" t="s">
        <v>289</v>
      </c>
      <c r="B49" s="123">
        <v>0.03553956249999999</v>
      </c>
      <c r="C49" s="123">
        <v>0.025490187500000004</v>
      </c>
      <c r="D49" s="123">
        <v>0.029083874999999995</v>
      </c>
      <c r="E49" s="123">
        <v>0.0266631875</v>
      </c>
      <c r="F49" s="123">
        <v>0.027271312500000006</v>
      </c>
      <c r="G49" s="123">
        <v>0.024799625000000002</v>
      </c>
      <c r="H49" s="123">
        <v>0.026204687499999997</v>
      </c>
      <c r="I49" s="123">
        <v>0.025426999999999998</v>
      </c>
      <c r="J49" s="123">
        <v>0.018925249999999998</v>
      </c>
      <c r="K49" s="123">
        <v>0.024059437500000003</v>
      </c>
      <c r="L49" s="123">
        <v>0.02833143750000001</v>
      </c>
      <c r="M49" s="123">
        <v>0.032970000000000006</v>
      </c>
      <c r="O49" s="93" t="s">
        <v>289</v>
      </c>
      <c r="P49" s="123">
        <v>0.036641500000000056</v>
      </c>
      <c r="Q49" s="123">
        <v>0.02532700000000001</v>
      </c>
      <c r="R49" s="123">
        <v>0.029903250000000017</v>
      </c>
      <c r="S49" s="123">
        <v>0.026560250000000014</v>
      </c>
      <c r="T49" s="123">
        <v>0.02711000000000001</v>
      </c>
      <c r="U49" s="123">
        <v>0.0268405</v>
      </c>
      <c r="V49" s="123">
        <v>0.027014499999999997</v>
      </c>
      <c r="W49" s="123">
        <v>0.024616249999999996</v>
      </c>
      <c r="X49" s="123">
        <v>0.0200345</v>
      </c>
      <c r="Y49" s="123">
        <v>0.022961</v>
      </c>
      <c r="Z49" s="123">
        <v>0.028483749999999995</v>
      </c>
      <c r="AA49" s="123">
        <v>0.03141775</v>
      </c>
    </row>
    <row r="50" spans="1:27" ht="15">
      <c r="A50" s="93" t="s">
        <v>290</v>
      </c>
      <c r="B50" s="123">
        <v>0.04891562500000001</v>
      </c>
      <c r="C50" s="123">
        <v>0.02795637499999999</v>
      </c>
      <c r="D50" s="123">
        <v>0.03289274999999999</v>
      </c>
      <c r="E50" s="123">
        <v>0.04638381250000002</v>
      </c>
      <c r="F50" s="123">
        <v>0.039066000000000004</v>
      </c>
      <c r="G50" s="123">
        <v>0.0458420625</v>
      </c>
      <c r="H50" s="123">
        <v>0.072887875</v>
      </c>
      <c r="I50" s="123">
        <v>0.0805395</v>
      </c>
      <c r="J50" s="123">
        <v>0.041704250000000005</v>
      </c>
      <c r="K50" s="123">
        <v>0.0534153125</v>
      </c>
      <c r="L50" s="123">
        <v>0.03477149999999998</v>
      </c>
      <c r="M50" s="123">
        <v>0.0497256875</v>
      </c>
      <c r="O50" s="93" t="s">
        <v>290</v>
      </c>
      <c r="P50" s="123">
        <v>0.045896750000000035</v>
      </c>
      <c r="Q50" s="123">
        <v>0.027173749999999993</v>
      </c>
      <c r="R50" s="123">
        <v>0.03232575</v>
      </c>
      <c r="S50" s="123">
        <v>0.04590200000000001</v>
      </c>
      <c r="T50" s="123">
        <v>0.03700474999999998</v>
      </c>
      <c r="U50" s="123">
        <v>0.045050749999999994</v>
      </c>
      <c r="V50" s="123">
        <v>0.07192825000000001</v>
      </c>
      <c r="W50" s="123">
        <v>0.07866725</v>
      </c>
      <c r="X50" s="123">
        <v>0.04159025</v>
      </c>
      <c r="Y50" s="123">
        <v>0.04793149999999999</v>
      </c>
      <c r="Z50" s="123">
        <v>0.034601250000000014</v>
      </c>
      <c r="AA50" s="123">
        <v>0.048542000000000016</v>
      </c>
    </row>
    <row r="51" spans="1:27" ht="15">
      <c r="A51" s="93" t="s">
        <v>333</v>
      </c>
      <c r="B51" s="123">
        <v>411.8543701171875</v>
      </c>
      <c r="C51" s="123">
        <v>339.4131164550781</v>
      </c>
      <c r="D51" s="123">
        <v>60.868125915527344</v>
      </c>
      <c r="E51" s="123">
        <v>291.6315612792969</v>
      </c>
      <c r="F51" s="123">
        <v>837.8128051757812</v>
      </c>
      <c r="G51" s="123">
        <v>84.87874603271484</v>
      </c>
      <c r="H51" s="123">
        <v>237.69969177246094</v>
      </c>
      <c r="I51" s="123">
        <v>431.18499755859375</v>
      </c>
      <c r="J51" s="123">
        <v>1023.6656494140625</v>
      </c>
      <c r="K51" s="123">
        <v>1396.4156494140625</v>
      </c>
      <c r="L51" s="123">
        <v>393.69061279296875</v>
      </c>
      <c r="M51" s="123">
        <v>571.1759643554688</v>
      </c>
      <c r="O51" s="93" t="s">
        <v>333</v>
      </c>
      <c r="P51" s="123">
        <v>306.177490234375</v>
      </c>
      <c r="Q51" s="123">
        <v>833.1337280273438</v>
      </c>
      <c r="R51" s="123">
        <v>0</v>
      </c>
      <c r="S51" s="123">
        <v>565.0050048828125</v>
      </c>
      <c r="T51" s="123">
        <v>671.8924560546875</v>
      </c>
      <c r="U51" s="123">
        <v>129.13624572753906</v>
      </c>
      <c r="V51" s="123">
        <v>38.0625</v>
      </c>
      <c r="W51" s="123">
        <v>573.4100341796875</v>
      </c>
      <c r="X51" s="123">
        <v>1029.141357421875</v>
      </c>
      <c r="Y51" s="123">
        <v>3170.7099609375</v>
      </c>
      <c r="Z51" s="123">
        <v>199.8824920654297</v>
      </c>
      <c r="AA51" s="123">
        <v>1006.7050170898438</v>
      </c>
    </row>
    <row r="52" spans="1:27" ht="15">
      <c r="A52" s="93" t="s">
        <v>351</v>
      </c>
      <c r="B52" s="123">
        <v>2438.033447265625</v>
      </c>
      <c r="C52" s="123">
        <v>2257.859130859375</v>
      </c>
      <c r="D52" s="123">
        <v>1972.18408203125</v>
      </c>
      <c r="E52" s="123">
        <v>2467.196533203125</v>
      </c>
      <c r="F52" s="123">
        <v>2914.894775390625</v>
      </c>
      <c r="G52" s="123">
        <v>1678.8809814453125</v>
      </c>
      <c r="H52" s="123">
        <v>3358.130615234375</v>
      </c>
      <c r="I52" s="123">
        <v>2983.74267578125</v>
      </c>
      <c r="J52" s="123">
        <v>2949.4521484375</v>
      </c>
      <c r="K52" s="123">
        <v>3920.298095703125</v>
      </c>
      <c r="L52" s="123">
        <v>2741.670654296875</v>
      </c>
      <c r="M52" s="123">
        <v>1927.0712890625</v>
      </c>
      <c r="O52" s="93" t="s">
        <v>351</v>
      </c>
      <c r="P52" s="123">
        <v>3407.219970703125</v>
      </c>
      <c r="Q52" s="123">
        <v>3245.4287109375</v>
      </c>
      <c r="R52" s="123">
        <v>3200.396240234375</v>
      </c>
      <c r="S52" s="123">
        <v>3039.159912109375</v>
      </c>
      <c r="T52" s="123">
        <v>2744.0986328125</v>
      </c>
      <c r="U52" s="123">
        <v>1379.3411865234375</v>
      </c>
      <c r="V52" s="123">
        <v>4012.878662109375</v>
      </c>
      <c r="W52" s="123">
        <v>3834.797607421875</v>
      </c>
      <c r="X52" s="123">
        <v>3913.027587890625</v>
      </c>
      <c r="Y52" s="123">
        <v>7280.55517578125</v>
      </c>
      <c r="Z52" s="123">
        <v>3378.131103515625</v>
      </c>
      <c r="AA52" s="123">
        <v>1791.3687744140625</v>
      </c>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row r="108" spans="1:27" ht="15">
      <c r="A108" s="123"/>
      <c r="B108" s="123"/>
      <c r="C108" s="123"/>
      <c r="D108" s="123"/>
      <c r="E108" s="123"/>
      <c r="F108" s="123"/>
      <c r="G108" s="123"/>
      <c r="H108" s="123"/>
      <c r="I108" s="123"/>
      <c r="J108" s="123"/>
      <c r="K108" s="123"/>
      <c r="L108" s="123"/>
      <c r="M108" s="123"/>
      <c r="P108" s="123"/>
      <c r="Q108" s="123"/>
      <c r="R108" s="123"/>
      <c r="S108" s="123"/>
      <c r="T108" s="123"/>
      <c r="U108" s="123"/>
      <c r="V108" s="123"/>
      <c r="W108" s="123"/>
      <c r="X108" s="123"/>
      <c r="Y108" s="123"/>
      <c r="Z108" s="123"/>
      <c r="AA108" s="123"/>
    </row>
    <row r="109" spans="1:27" ht="15">
      <c r="A109" s="123"/>
      <c r="B109" s="123"/>
      <c r="C109" s="123"/>
      <c r="D109" s="123"/>
      <c r="E109" s="123"/>
      <c r="F109" s="123"/>
      <c r="G109" s="123"/>
      <c r="H109" s="123"/>
      <c r="I109" s="123"/>
      <c r="J109" s="123"/>
      <c r="K109" s="123"/>
      <c r="L109" s="123"/>
      <c r="M109" s="123"/>
      <c r="P109" s="123"/>
      <c r="Q109" s="123"/>
      <c r="R109" s="123"/>
      <c r="S109" s="123"/>
      <c r="T109" s="123"/>
      <c r="U109" s="123"/>
      <c r="V109" s="123"/>
      <c r="W109" s="123"/>
      <c r="X109" s="123"/>
      <c r="Y109" s="123"/>
      <c r="Z109" s="123"/>
      <c r="AA109" s="123"/>
    </row>
    <row r="110" spans="1:27" ht="15">
      <c r="A110" s="123"/>
      <c r="B110" s="123"/>
      <c r="C110" s="123"/>
      <c r="D110" s="123"/>
      <c r="E110" s="123"/>
      <c r="F110" s="123"/>
      <c r="G110" s="123"/>
      <c r="H110" s="123"/>
      <c r="I110" s="123"/>
      <c r="J110" s="123"/>
      <c r="K110" s="123"/>
      <c r="L110" s="123"/>
      <c r="M110" s="123"/>
      <c r="P110" s="123"/>
      <c r="Q110" s="123"/>
      <c r="R110" s="123"/>
      <c r="S110" s="123"/>
      <c r="T110" s="123"/>
      <c r="U110" s="123"/>
      <c r="V110" s="123"/>
      <c r="W110" s="123"/>
      <c r="X110" s="123"/>
      <c r="Y110" s="123"/>
      <c r="Z110" s="123"/>
      <c r="AA110" s="123"/>
    </row>
    <row r="111" spans="1:27" ht="15">
      <c r="A111" s="123"/>
      <c r="B111" s="123"/>
      <c r="C111" s="123"/>
      <c r="D111" s="123"/>
      <c r="E111" s="123"/>
      <c r="F111" s="123"/>
      <c r="G111" s="123"/>
      <c r="H111" s="123"/>
      <c r="I111" s="123"/>
      <c r="J111" s="123"/>
      <c r="K111" s="123"/>
      <c r="L111" s="123"/>
      <c r="M111" s="123"/>
      <c r="P111" s="123"/>
      <c r="Q111" s="123"/>
      <c r="R111" s="123"/>
      <c r="S111" s="123"/>
      <c r="T111" s="123"/>
      <c r="U111" s="123"/>
      <c r="V111" s="123"/>
      <c r="W111" s="123"/>
      <c r="X111" s="123"/>
      <c r="Y111" s="123"/>
      <c r="Z111" s="123"/>
      <c r="AA111" s="123"/>
    </row>
    <row r="112" spans="1:27" ht="15">
      <c r="A112" s="123"/>
      <c r="B112" s="123"/>
      <c r="C112" s="123"/>
      <c r="D112" s="123"/>
      <c r="E112" s="123"/>
      <c r="F112" s="123"/>
      <c r="G112" s="123"/>
      <c r="H112" s="123"/>
      <c r="I112" s="123"/>
      <c r="J112" s="123"/>
      <c r="K112" s="123"/>
      <c r="L112" s="123"/>
      <c r="M112" s="123"/>
      <c r="P112" s="123"/>
      <c r="Q112" s="123"/>
      <c r="R112" s="123"/>
      <c r="S112" s="123"/>
      <c r="T112" s="123"/>
      <c r="U112" s="123"/>
      <c r="V112" s="123"/>
      <c r="W112" s="123"/>
      <c r="X112" s="123"/>
      <c r="Y112" s="123"/>
      <c r="Z112" s="123"/>
      <c r="AA112" s="123"/>
    </row>
    <row r="113" spans="1:27" ht="15">
      <c r="A113" s="123"/>
      <c r="B113" s="123"/>
      <c r="C113" s="123"/>
      <c r="D113" s="123"/>
      <c r="E113" s="123"/>
      <c r="F113" s="123"/>
      <c r="G113" s="123"/>
      <c r="H113" s="123"/>
      <c r="I113" s="123"/>
      <c r="J113" s="123"/>
      <c r="K113" s="123"/>
      <c r="L113" s="123"/>
      <c r="M113" s="123"/>
      <c r="P113" s="123"/>
      <c r="Q113" s="123"/>
      <c r="R113" s="123"/>
      <c r="S113" s="123"/>
      <c r="T113" s="123"/>
      <c r="U113" s="123"/>
      <c r="V113" s="123"/>
      <c r="W113" s="123"/>
      <c r="X113" s="123"/>
      <c r="Y113" s="123"/>
      <c r="Z113" s="123"/>
      <c r="AA113" s="123"/>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BAEEBC7-1F5E-418A-B1D6-9338B7840160}">
  <dimension ref="A1:BA25"/>
  <sheetViews>
    <sheetView workbookViewId="0" topLeftCell="A1">
      <selection pane="topLeft" activeCell="I18" sqref="I18"/>
    </sheetView>
  </sheetViews>
  <sheetFormatPr defaultColWidth="8.66428571428571" defaultRowHeight="15"/>
  <cols>
    <col min="1" max="2" width="8.71428571428571" style="123"/>
    <col min="3" max="3" width="10.7142857142857" style="123" customWidth="1"/>
    <col min="4" max="4" width="8.71428571428571" style="123"/>
    <col min="5" max="5" width="12.5714285714286" style="123" bestFit="1" customWidth="1"/>
    <col min="6" max="16384" width="8.71428571428571" style="123"/>
  </cols>
  <sheetData>
    <row r="1" spans="1:53" ht="15">
      <c r="A1" s="123" t="s">
        <v>432</v>
      </c>
      <c r="B1" s="123" t="s">
        <v>433</v>
      </c>
      <c r="C1" s="123" t="s">
        <v>434</v>
      </c>
      <c r="D1" s="123" t="s">
        <v>217</v>
      </c>
      <c r="E1" s="123" t="s">
        <v>435</v>
      </c>
      <c r="F1" s="123" t="s">
        <v>436</v>
      </c>
      <c r="G1" s="123" t="s">
        <v>333</v>
      </c>
      <c r="H1" s="123" t="s">
        <v>236</v>
      </c>
      <c r="I1" s="123" t="s">
        <v>240</v>
      </c>
      <c r="J1" s="123" t="s">
        <v>244</v>
      </c>
      <c r="K1" s="123" t="s">
        <v>247</v>
      </c>
      <c r="L1" s="123" t="s">
        <v>251</v>
      </c>
      <c r="M1" s="123" t="s">
        <v>255</v>
      </c>
      <c r="N1" s="123" t="s">
        <v>259</v>
      </c>
      <c r="O1" s="123" t="s">
        <v>298</v>
      </c>
      <c r="P1" s="123" t="s">
        <v>301</v>
      </c>
      <c r="Q1" s="123" t="s">
        <v>304</v>
      </c>
      <c r="R1" s="123" t="s">
        <v>293</v>
      </c>
      <c r="S1" s="123" t="s">
        <v>305</v>
      </c>
      <c r="T1" s="123" t="s">
        <v>306</v>
      </c>
      <c r="U1" s="123" t="s">
        <v>307</v>
      </c>
      <c r="V1" s="123" t="s">
        <v>308</v>
      </c>
      <c r="W1" s="123" t="s">
        <v>309</v>
      </c>
      <c r="X1" s="123" t="s">
        <v>310</v>
      </c>
      <c r="Y1" s="123" t="s">
        <v>317</v>
      </c>
      <c r="Z1" s="123" t="s">
        <v>318</v>
      </c>
      <c r="AA1" s="123" t="s">
        <v>319</v>
      </c>
      <c r="AB1" s="123" t="s">
        <v>316</v>
      </c>
      <c r="AC1" s="123" t="s">
        <v>329</v>
      </c>
      <c r="AD1" s="123" t="s">
        <v>322</v>
      </c>
      <c r="AE1" s="123" t="s">
        <v>323</v>
      </c>
      <c r="AF1" s="123" t="s">
        <v>324</v>
      </c>
      <c r="AG1" s="123" t="s">
        <v>313</v>
      </c>
      <c r="AH1" s="123" t="s">
        <v>312</v>
      </c>
      <c r="AI1" s="123" t="s">
        <v>314</v>
      </c>
      <c r="AJ1" s="123" t="s">
        <v>315</v>
      </c>
      <c r="AK1" s="123" t="s">
        <v>320</v>
      </c>
      <c r="AL1" s="123" t="s">
        <v>321</v>
      </c>
      <c r="AM1" s="123" t="s">
        <v>311</v>
      </c>
      <c r="AN1" s="123" t="s">
        <v>332</v>
      </c>
      <c r="AO1" s="123" t="s">
        <v>340</v>
      </c>
      <c r="AP1" s="123" t="s">
        <v>292</v>
      </c>
      <c r="AQ1" s="123" t="s">
        <v>263</v>
      </c>
      <c r="AR1" s="123" t="s">
        <v>267</v>
      </c>
      <c r="AS1" s="123" t="s">
        <v>271</v>
      </c>
      <c r="AT1" s="123" t="s">
        <v>291</v>
      </c>
      <c r="AU1" s="123" t="s">
        <v>275</v>
      </c>
      <c r="AV1" s="123" t="s">
        <v>279</v>
      </c>
      <c r="AW1" s="123" t="s">
        <v>282</v>
      </c>
      <c r="AX1" s="123" t="s">
        <v>285</v>
      </c>
      <c r="AY1" s="123" t="s">
        <v>288</v>
      </c>
      <c r="AZ1" s="123" t="s">
        <v>289</v>
      </c>
      <c r="BA1" s="123" t="s">
        <v>290</v>
      </c>
    </row>
    <row r="2" spans="1:53" ht="15">
      <c r="A2" s="123" t="s">
        <v>376</v>
      </c>
      <c r="B2" s="123" t="s">
        <v>437</v>
      </c>
      <c r="C2" s="123" t="s">
        <v>438</v>
      </c>
      <c r="D2" s="123">
        <v>6086.16708333333</v>
      </c>
      <c r="E2" s="123">
        <v>6071.8476767238</v>
      </c>
      <c r="F2" s="123">
        <v>6075.78632028097</v>
      </c>
      <c r="G2" s="123">
        <v>4052.75083333333</v>
      </c>
      <c r="H2" s="123">
        <v>0.528057606062339</v>
      </c>
      <c r="I2" s="123">
        <v>0.023017979906285</v>
      </c>
      <c r="J2" s="123">
        <v>0.0674662959786875</v>
      </c>
      <c r="K2" s="123">
        <v>0.553328321951042</v>
      </c>
      <c r="L2" s="123">
        <v>0.20566829314882</v>
      </c>
      <c r="M2" s="123">
        <v>0.086145344498608</v>
      </c>
      <c r="N2" s="123">
        <v>0.0643737645165575</v>
      </c>
      <c r="O2" s="123">
        <v>0.363936796553825</v>
      </c>
      <c r="P2" s="123">
        <v>0.505319833800658</v>
      </c>
      <c r="Q2" s="123">
        <v>0.106071498868033</v>
      </c>
      <c r="R2" s="123">
        <v>0.113727837800342</v>
      </c>
      <c r="S2" s="123">
        <v>0.473494606902065</v>
      </c>
      <c r="T2" s="123">
        <v>0.15890331324357</v>
      </c>
      <c r="U2" s="123">
        <v>0.0915892806135254</v>
      </c>
      <c r="V2" s="123">
        <v>0.0773069271085524</v>
      </c>
      <c r="W2" s="123">
        <v>0.0972848785722205</v>
      </c>
      <c r="X2" s="123">
        <v>0.0292402948743933</v>
      </c>
      <c r="Y2" s="123">
        <v>0.00367911251689467</v>
      </c>
      <c r="Z2" s="123">
        <v>0.0317525392689877</v>
      </c>
      <c r="AA2" s="123">
        <v>0.00271204781621376</v>
      </c>
      <c r="AB2" s="123">
        <v>0.534536850295282</v>
      </c>
      <c r="AC2" s="123">
        <v>0.334126161343016</v>
      </c>
      <c r="AD2" s="123">
        <v>0.270069076406457</v>
      </c>
      <c r="AE2" s="123">
        <v>0.0203398475951628</v>
      </c>
      <c r="AF2" s="123">
        <v>0.143254928515475</v>
      </c>
      <c r="AG2" s="123">
        <v>0.0726666543945974</v>
      </c>
      <c r="AH2" s="123">
        <v>0.0559054179648002</v>
      </c>
      <c r="AI2" s="123">
        <v>0.00395831182788825</v>
      </c>
      <c r="AJ2" s="123">
        <v>0.115442233181346</v>
      </c>
      <c r="AK2" s="123">
        <v>0.0451548296320863</v>
      </c>
      <c r="AL2" s="123">
        <v>0.132735375904192</v>
      </c>
      <c r="AM2" s="123">
        <v>3.77029594374914E-4</v>
      </c>
      <c r="AN2" s="123">
        <v>0.00738296247176622</v>
      </c>
      <c r="AO2" s="123">
        <v>0</v>
      </c>
      <c r="AP2" s="123">
        <v>0.0537444166666667</v>
      </c>
      <c r="AQ2" s="123">
        <v>0.00830120833333333</v>
      </c>
      <c r="AR2" s="123">
        <v>0.0603324583333333</v>
      </c>
      <c r="AS2" s="123">
        <v>0.143521291666667</v>
      </c>
      <c r="AT2" s="123">
        <v>0.212091625</v>
      </c>
      <c r="AU2" s="123">
        <v>0.00877891666666667</v>
      </c>
      <c r="AV2" s="123">
        <v>0.0326866666666667</v>
      </c>
      <c r="AW2" s="123">
        <v>0.0874661666666667</v>
      </c>
      <c r="AX2" s="123">
        <v>0.240412458333333</v>
      </c>
      <c r="AY2" s="123">
        <v>0.122418083333333</v>
      </c>
      <c r="AZ2" s="123">
        <v>0.0361635833333333</v>
      </c>
      <c r="BA2" s="123">
        <v>0.0478276666666667</v>
      </c>
    </row>
    <row r="3" spans="1:53" ht="15">
      <c r="A3" s="123" t="s">
        <v>377</v>
      </c>
      <c r="B3" s="123" t="s">
        <v>437</v>
      </c>
      <c r="C3" s="123" t="s">
        <v>438</v>
      </c>
      <c r="D3" s="123">
        <v>4999.419375</v>
      </c>
      <c r="E3" s="123">
        <v>5035.62169238712</v>
      </c>
      <c r="F3" s="123">
        <v>5001.21792459692</v>
      </c>
      <c r="G3" s="123">
        <v>4292.920625</v>
      </c>
      <c r="H3" s="123">
        <v>0.574052921472176</v>
      </c>
      <c r="I3" s="123">
        <v>0.0303475191341647</v>
      </c>
      <c r="J3" s="123">
        <v>0.11020905774885</v>
      </c>
      <c r="K3" s="123">
        <v>0.511276374261346</v>
      </c>
      <c r="L3" s="123">
        <v>0.167384742616964</v>
      </c>
      <c r="M3" s="123">
        <v>0.103581851251486</v>
      </c>
      <c r="N3" s="123">
        <v>0.0772004549871889</v>
      </c>
      <c r="O3" s="123">
        <v>0.354650691658678</v>
      </c>
      <c r="P3" s="123">
        <v>0.53458644263399</v>
      </c>
      <c r="Q3" s="123">
        <v>0.0836710724419317</v>
      </c>
      <c r="R3" s="123">
        <v>0.0723408098315438</v>
      </c>
      <c r="S3" s="123">
        <v>0.58550007835179</v>
      </c>
      <c r="T3" s="123">
        <v>0.103493939342514</v>
      </c>
      <c r="U3" s="123">
        <v>0.0333197204603545</v>
      </c>
      <c r="V3" s="123">
        <v>0.0609793045630902</v>
      </c>
      <c r="W3" s="123">
        <v>0.0635856718327714</v>
      </c>
      <c r="X3" s="123">
        <v>0.0140325652031796</v>
      </c>
      <c r="Y3" s="123">
        <v>0.00256817749267736</v>
      </c>
      <c r="Z3" s="123">
        <v>0.0219509876507908</v>
      </c>
      <c r="AA3" s="123">
        <v>0.00513315537509086</v>
      </c>
      <c r="AB3" s="123">
        <v>0.572296738292494</v>
      </c>
      <c r="AC3" s="123">
        <v>0.299551633943429</v>
      </c>
      <c r="AD3" s="123">
        <v>0.304555146380449</v>
      </c>
      <c r="AE3" s="123">
        <v>0.0140647171096649</v>
      </c>
      <c r="AF3" s="123">
        <v>0.181662479461607</v>
      </c>
      <c r="AG3" s="123">
        <v>0.0393106745261299</v>
      </c>
      <c r="AH3" s="123">
        <v>0.0549730534758812</v>
      </c>
      <c r="AI3" s="123">
        <v>0.0138892151081388</v>
      </c>
      <c r="AJ3" s="123">
        <v>0.1715604732757</v>
      </c>
      <c r="AK3" s="123">
        <v>0.0397586566225337</v>
      </c>
      <c r="AL3" s="123">
        <v>0.150928055212196</v>
      </c>
      <c r="AM3" s="123">
        <v>7.05427403624236E-4</v>
      </c>
      <c r="AN3" s="123">
        <v>0.00447246777170623</v>
      </c>
      <c r="AO3" s="123">
        <v>0.00125323261195046</v>
      </c>
      <c r="AP3" s="123">
        <v>0.0385105416666667</v>
      </c>
      <c r="AQ3" s="123">
        <v>0.00426295833333333</v>
      </c>
      <c r="AR3" s="123">
        <v>0.0373492083333333</v>
      </c>
      <c r="AS3" s="123">
        <v>0.335256458333333</v>
      </c>
      <c r="AT3" s="123">
        <v>0.168427083333333</v>
      </c>
      <c r="AU3" s="123">
        <v>0.00853783333333333</v>
      </c>
      <c r="AV3" s="123">
        <v>0.0301835416666667</v>
      </c>
      <c r="AW3" s="123">
        <v>0.0799693333333333</v>
      </c>
      <c r="AX3" s="123">
        <v>0.204625666666667</v>
      </c>
      <c r="AY3" s="123">
        <v>0.0780389166666667</v>
      </c>
      <c r="AZ3" s="123">
        <v>0.025625875</v>
      </c>
      <c r="BA3" s="123">
        <v>0.0277233333333333</v>
      </c>
    </row>
    <row r="4" spans="1:53" ht="15">
      <c r="A4" s="123" t="s">
        <v>378</v>
      </c>
      <c r="B4" s="123" t="s">
        <v>437</v>
      </c>
      <c r="C4" s="123" t="s">
        <v>438</v>
      </c>
      <c r="D4" s="123">
        <v>6832.14729166667</v>
      </c>
      <c r="E4" s="123">
        <v>6772.91403311752</v>
      </c>
      <c r="F4" s="123">
        <v>6751.76977545677</v>
      </c>
      <c r="G4" s="123">
        <v>7093.9125</v>
      </c>
      <c r="H4" s="123">
        <v>0.522899933228785</v>
      </c>
      <c r="I4" s="123">
        <v>0.0222016362514229</v>
      </c>
      <c r="J4" s="123">
        <v>0.089381726951086</v>
      </c>
      <c r="K4" s="123">
        <v>0.371268372271881</v>
      </c>
      <c r="L4" s="123">
        <v>0.250042779662581</v>
      </c>
      <c r="M4" s="123">
        <v>0.153985187135892</v>
      </c>
      <c r="N4" s="123">
        <v>0.113120297727138</v>
      </c>
      <c r="O4" s="123">
        <v>0.146877569041437</v>
      </c>
      <c r="P4" s="123">
        <v>0.766254173514383</v>
      </c>
      <c r="Q4" s="123">
        <v>0.0712344963010381</v>
      </c>
      <c r="R4" s="123">
        <v>0.0406969434521285</v>
      </c>
      <c r="S4" s="123">
        <v>0.457477604046053</v>
      </c>
      <c r="T4" s="123">
        <v>0.151107156214513</v>
      </c>
      <c r="U4" s="123">
        <v>0.0630291159943373</v>
      </c>
      <c r="V4" s="123">
        <v>0.110477786404854</v>
      </c>
      <c r="W4" s="123">
        <v>0.134317244100077</v>
      </c>
      <c r="X4" s="123">
        <v>0.0354600771396172</v>
      </c>
      <c r="Y4" s="123">
        <v>2.93427230046948E-4</v>
      </c>
      <c r="Z4" s="123">
        <v>0.0201177123710246</v>
      </c>
      <c r="AA4" s="123">
        <v>0.00304069579890935</v>
      </c>
      <c r="AB4" s="123">
        <v>0.280317645491855</v>
      </c>
      <c r="AC4" s="123">
        <v>0.290220029450677</v>
      </c>
      <c r="AD4" s="123">
        <v>0.371237920141012</v>
      </c>
      <c r="AE4" s="123">
        <v>0.00991634804454713</v>
      </c>
      <c r="AF4" s="123">
        <v>0.10149496028482</v>
      </c>
      <c r="AG4" s="123">
        <v>0.1191147645713</v>
      </c>
      <c r="AH4" s="123">
        <v>0.0692630536714937</v>
      </c>
      <c r="AI4" s="123">
        <v>0.00739528140031232</v>
      </c>
      <c r="AJ4" s="123">
        <v>0.067676019719042</v>
      </c>
      <c r="AK4" s="123">
        <v>0.0142828756449277</v>
      </c>
      <c r="AL4" s="123">
        <v>0.0478561786392006</v>
      </c>
      <c r="AM4" s="123">
        <v>0.0025266958067531</v>
      </c>
      <c r="AN4" s="123">
        <v>0.00138997073911918</v>
      </c>
      <c r="AO4" s="123">
        <v>0</v>
      </c>
      <c r="AP4" s="123">
        <v>0.0367359583333333</v>
      </c>
      <c r="AQ4" s="123">
        <v>0.006880625</v>
      </c>
      <c r="AR4" s="123">
        <v>0.0453880416666667</v>
      </c>
      <c r="AS4" s="123">
        <v>0.238712875</v>
      </c>
      <c r="AT4" s="123">
        <v>0.197429416666667</v>
      </c>
      <c r="AU4" s="123">
        <v>0.0116442916666667</v>
      </c>
      <c r="AV4" s="123">
        <v>0.0429975</v>
      </c>
      <c r="AW4" s="123">
        <v>0.0809886666666667</v>
      </c>
      <c r="AX4" s="123">
        <v>0.225301666666667</v>
      </c>
      <c r="AY4" s="123">
        <v>0.090622375</v>
      </c>
      <c r="AZ4" s="123">
        <v>0.0294616666666667</v>
      </c>
      <c r="BA4" s="123">
        <v>0.0325325416666667</v>
      </c>
    </row>
    <row r="5" spans="1:53" ht="15">
      <c r="A5" s="123" t="s">
        <v>379</v>
      </c>
      <c r="B5" s="123" t="s">
        <v>437</v>
      </c>
      <c r="C5" s="123" t="s">
        <v>438</v>
      </c>
      <c r="D5" s="123">
        <v>6343.81875</v>
      </c>
      <c r="E5" s="123">
        <v>6332.5576577293</v>
      </c>
      <c r="F5" s="123">
        <v>6319.48673677834</v>
      </c>
      <c r="G5" s="123">
        <v>5230.90708333333</v>
      </c>
      <c r="H5" s="123">
        <v>0.417179597993188</v>
      </c>
      <c r="I5" s="123">
        <v>0.0357836825414588</v>
      </c>
      <c r="J5" s="123">
        <v>0.119662913777233</v>
      </c>
      <c r="K5" s="123">
        <v>0.555697673839368</v>
      </c>
      <c r="L5" s="123">
        <v>0.16394416827111</v>
      </c>
      <c r="M5" s="123">
        <v>0.0650221414686946</v>
      </c>
      <c r="N5" s="123">
        <v>0.059889420102136</v>
      </c>
      <c r="O5" s="123">
        <v>0.146796201360248</v>
      </c>
      <c r="P5" s="123">
        <v>0.751347558146906</v>
      </c>
      <c r="Q5" s="123">
        <v>0.0831580883773207</v>
      </c>
      <c r="R5" s="123">
        <v>0.0540905967685609</v>
      </c>
      <c r="S5" s="123">
        <v>0.596370818484402</v>
      </c>
      <c r="T5" s="123">
        <v>0.14665342950494</v>
      </c>
      <c r="U5" s="123">
        <v>0.0333618139148374</v>
      </c>
      <c r="V5" s="123">
        <v>0.0809705329164311</v>
      </c>
      <c r="W5" s="123">
        <v>0.0650220552696323</v>
      </c>
      <c r="X5" s="123">
        <v>0.0121980890598941</v>
      </c>
      <c r="Y5" s="123">
        <v>0.00409478796226111</v>
      </c>
      <c r="Z5" s="123">
        <v>0.0245808950678288</v>
      </c>
      <c r="AA5" s="123">
        <v>0.0150955852860243</v>
      </c>
      <c r="AB5" s="123">
        <v>0.486464313023692</v>
      </c>
      <c r="AC5" s="123">
        <v>0.331356682982076</v>
      </c>
      <c r="AD5" s="123">
        <v>0.294642499257662</v>
      </c>
      <c r="AE5" s="123">
        <v>0.007846469317066</v>
      </c>
      <c r="AF5" s="123">
        <v>0.117812589246136</v>
      </c>
      <c r="AG5" s="123">
        <v>0.113641696926657</v>
      </c>
      <c r="AH5" s="123">
        <v>0.0663597416082211</v>
      </c>
      <c r="AI5" s="123">
        <v>0.0028680733944293</v>
      </c>
      <c r="AJ5" s="123">
        <v>0.117571002164797</v>
      </c>
      <c r="AK5" s="123">
        <v>0.0179885189078076</v>
      </c>
      <c r="AL5" s="123">
        <v>0.102090862118655</v>
      </c>
      <c r="AM5" s="123">
        <v>3.73275016967046E-4</v>
      </c>
      <c r="AN5" s="123">
        <v>0.00186183457409621</v>
      </c>
      <c r="AO5" s="123">
        <v>0</v>
      </c>
      <c r="AP5" s="123">
        <v>0.0387309583333333</v>
      </c>
      <c r="AQ5" s="123">
        <v>0.0133431666666667</v>
      </c>
      <c r="AR5" s="123">
        <v>0.039422625</v>
      </c>
      <c r="AS5" s="123">
        <v>0.258193291666667</v>
      </c>
      <c r="AT5" s="123">
        <v>0.166685958333333</v>
      </c>
      <c r="AU5" s="123">
        <v>0.00889729166666667</v>
      </c>
      <c r="AV5" s="123">
        <v>0.0320201666666667</v>
      </c>
      <c r="AW5" s="123">
        <v>0.063843</v>
      </c>
      <c r="AX5" s="123">
        <v>0.246048041666667</v>
      </c>
      <c r="AY5" s="123">
        <v>0.09876925</v>
      </c>
      <c r="AZ5" s="123">
        <v>0.0267214166666667</v>
      </c>
      <c r="BA5" s="123">
        <v>0.046052125</v>
      </c>
    </row>
    <row r="6" spans="1:53" ht="15">
      <c r="A6" s="123" t="s">
        <v>380</v>
      </c>
      <c r="B6" s="123" t="s">
        <v>437</v>
      </c>
      <c r="C6" s="123" t="s">
        <v>438</v>
      </c>
      <c r="D6" s="123">
        <v>6113.40979166667</v>
      </c>
      <c r="E6" s="123">
        <v>6183.46819508696</v>
      </c>
      <c r="F6" s="123">
        <v>6199.0794768179</v>
      </c>
      <c r="G6" s="123">
        <v>4877.97229166667</v>
      </c>
      <c r="H6" s="123">
        <v>0.497948886080802</v>
      </c>
      <c r="I6" s="123">
        <v>0.0214962735119296</v>
      </c>
      <c r="J6" s="123">
        <v>0.103718696426096</v>
      </c>
      <c r="K6" s="123">
        <v>0.509762294380113</v>
      </c>
      <c r="L6" s="123">
        <v>0.204379866901484</v>
      </c>
      <c r="M6" s="123">
        <v>0.0926524016086889</v>
      </c>
      <c r="N6" s="123">
        <v>0.0679904671716887</v>
      </c>
      <c r="O6" s="123">
        <v>0.23137780351485</v>
      </c>
      <c r="P6" s="123">
        <v>0.675781071358225</v>
      </c>
      <c r="Q6" s="123">
        <v>0.0771047605360289</v>
      </c>
      <c r="R6" s="123">
        <v>0.0351757441496989</v>
      </c>
      <c r="S6" s="123">
        <v>0.51371079498857</v>
      </c>
      <c r="T6" s="123">
        <v>0.110264340688527</v>
      </c>
      <c r="U6" s="123">
        <v>0.0665988410994208</v>
      </c>
      <c r="V6" s="123">
        <v>0.0783807304119956</v>
      </c>
      <c r="W6" s="123">
        <v>0.10676732195515</v>
      </c>
      <c r="X6" s="123">
        <v>0.0424404525459925</v>
      </c>
      <c r="Y6" s="123">
        <v>6.03864734299517E-4</v>
      </c>
      <c r="Z6" s="123">
        <v>0.0170189098148131</v>
      </c>
      <c r="AA6" s="123">
        <v>2.21631205673759E-4</v>
      </c>
      <c r="AB6" s="123">
        <v>0.358674000300046</v>
      </c>
      <c r="AC6" s="123">
        <v>0.337910997099927</v>
      </c>
      <c r="AD6" s="123">
        <v>0.188200247792727</v>
      </c>
      <c r="AE6" s="123">
        <v>0.00959117052911313</v>
      </c>
      <c r="AF6" s="123">
        <v>0.132322737998775</v>
      </c>
      <c r="AG6" s="123">
        <v>0.0560719851249029</v>
      </c>
      <c r="AH6" s="123">
        <v>0.0508905270820714</v>
      </c>
      <c r="AI6" s="123">
        <v>0.0356591879815811</v>
      </c>
      <c r="AJ6" s="123">
        <v>0.157957249642497</v>
      </c>
      <c r="AK6" s="123">
        <v>0.0144029055252362</v>
      </c>
      <c r="AL6" s="123">
        <v>0.0900386061473089</v>
      </c>
      <c r="AM6" s="123">
        <v>6.22471210706505E-4</v>
      </c>
      <c r="AN6" s="123">
        <v>0.00464118834109707</v>
      </c>
      <c r="AO6" s="123">
        <v>0</v>
      </c>
      <c r="AP6" s="123">
        <v>0.0313417083333333</v>
      </c>
      <c r="AQ6" s="123">
        <v>0.005428125</v>
      </c>
      <c r="AR6" s="123">
        <v>0.0562340416666667</v>
      </c>
      <c r="AS6" s="123">
        <v>0.088773</v>
      </c>
      <c r="AT6" s="123">
        <v>0.266412458333333</v>
      </c>
      <c r="AU6" s="123">
        <v>0.0108744166666667</v>
      </c>
      <c r="AV6" s="123">
        <v>0.0657974166666667</v>
      </c>
      <c r="AW6" s="123">
        <v>0.130930125</v>
      </c>
      <c r="AX6" s="123">
        <v>0.192218125</v>
      </c>
      <c r="AY6" s="123">
        <v>0.118077</v>
      </c>
      <c r="AZ6" s="123">
        <v>0.027361625</v>
      </c>
      <c r="BA6" s="123">
        <v>0.0383849166666667</v>
      </c>
    </row>
    <row r="7" spans="1:53" ht="15">
      <c r="A7" s="123" t="s">
        <v>381</v>
      </c>
      <c r="B7" s="123" t="s">
        <v>437</v>
      </c>
      <c r="C7" s="123" t="s">
        <v>438</v>
      </c>
      <c r="D7" s="123">
        <v>4417.19645833333</v>
      </c>
      <c r="E7" s="123">
        <v>4305.89022002513</v>
      </c>
      <c r="F7" s="123">
        <v>4327.06447068555</v>
      </c>
      <c r="G7" s="123">
        <v>4619.083125</v>
      </c>
      <c r="H7" s="123">
        <v>0.503657731203195</v>
      </c>
      <c r="I7" s="123">
        <v>0.0459872685216685</v>
      </c>
      <c r="J7" s="123">
        <v>0.118527707679627</v>
      </c>
      <c r="K7" s="123">
        <v>0.451739089275542</v>
      </c>
      <c r="L7" s="123">
        <v>0.193808650674632</v>
      </c>
      <c r="M7" s="123">
        <v>0.0885621081617602</v>
      </c>
      <c r="N7" s="123">
        <v>0.10137517568677</v>
      </c>
      <c r="O7" s="123">
        <v>0.0926986488697051</v>
      </c>
      <c r="P7" s="123">
        <v>0.830472741807544</v>
      </c>
      <c r="Q7" s="123">
        <v>0.0661606356823974</v>
      </c>
      <c r="R7" s="123">
        <v>0.0212537215282582</v>
      </c>
      <c r="S7" s="123">
        <v>0.547264323227091</v>
      </c>
      <c r="T7" s="123">
        <v>0.156549914958667</v>
      </c>
      <c r="U7" s="123">
        <v>0.0437726549742607</v>
      </c>
      <c r="V7" s="123">
        <v>0.0716997681486452</v>
      </c>
      <c r="W7" s="123">
        <v>0.0627928971094015</v>
      </c>
      <c r="X7" s="123">
        <v>0.020687653981765</v>
      </c>
      <c r="Y7" s="123">
        <v>7.67924985854013E-4</v>
      </c>
      <c r="Z7" s="123">
        <v>0.0288048745250519</v>
      </c>
      <c r="AA7" s="123">
        <v>0.0402401305334701</v>
      </c>
      <c r="AB7" s="123">
        <v>0.422390795284662</v>
      </c>
      <c r="AC7" s="123">
        <v>0.232641426985543</v>
      </c>
      <c r="AD7" s="123">
        <v>0.401469788749342</v>
      </c>
      <c r="AE7" s="123">
        <v>0.0145691577987552</v>
      </c>
      <c r="AF7" s="123">
        <v>0.161693202634575</v>
      </c>
      <c r="AG7" s="123">
        <v>0.0663978192993278</v>
      </c>
      <c r="AH7" s="123">
        <v>0.192161574760459</v>
      </c>
      <c r="AI7" s="123">
        <v>0.00692327513860334</v>
      </c>
      <c r="AJ7" s="123">
        <v>0.150995982370806</v>
      </c>
      <c r="AK7" s="123">
        <v>0.0214708218837742</v>
      </c>
      <c r="AL7" s="123">
        <v>0.170687067908279</v>
      </c>
      <c r="AM7" s="123">
        <v>0.00199113053339463</v>
      </c>
      <c r="AN7" s="123">
        <v>0.00292980053007616</v>
      </c>
      <c r="AO7" s="123">
        <v>0.00156087183955291</v>
      </c>
      <c r="AP7" s="123">
        <v>0.0409206666666667</v>
      </c>
      <c r="AQ7" s="123">
        <v>0.0119962916666667</v>
      </c>
      <c r="AR7" s="123">
        <v>0.0384530833333333</v>
      </c>
      <c r="AS7" s="123">
        <v>0.174327083333333</v>
      </c>
      <c r="AT7" s="123">
        <v>0.186329708333333</v>
      </c>
      <c r="AU7" s="123">
        <v>0.00912575</v>
      </c>
      <c r="AV7" s="123">
        <v>0.03764925</v>
      </c>
      <c r="AW7" s="123">
        <v>0.0762632083333333</v>
      </c>
      <c r="AX7" s="123">
        <v>0.29688775</v>
      </c>
      <c r="AY7" s="123">
        <v>0.100874083333333</v>
      </c>
      <c r="AZ7" s="123">
        <v>0.0256500416666667</v>
      </c>
      <c r="BA7" s="123">
        <v>0.0456431666666667</v>
      </c>
    </row>
    <row r="8" spans="1:53" ht="15">
      <c r="A8" s="123" t="s">
        <v>382</v>
      </c>
      <c r="B8" s="123" t="s">
        <v>437</v>
      </c>
      <c r="C8" s="123" t="s">
        <v>438</v>
      </c>
      <c r="D8" s="123">
        <v>6926.6525</v>
      </c>
      <c r="E8" s="123">
        <v>6740.46722595431</v>
      </c>
      <c r="F8" s="123">
        <v>6752.36776338627</v>
      </c>
      <c r="G8" s="123">
        <v>2788.22645833333</v>
      </c>
      <c r="H8" s="123">
        <v>0.655547308122205</v>
      </c>
      <c r="I8" s="123">
        <v>0.146797361264</v>
      </c>
      <c r="J8" s="123">
        <v>0.1634804315066</v>
      </c>
      <c r="K8" s="123">
        <v>0.518221405710153</v>
      </c>
      <c r="L8" s="123">
        <v>0.127111341774423</v>
      </c>
      <c r="M8" s="123">
        <v>0.0303329345469943</v>
      </c>
      <c r="N8" s="123">
        <v>0.0140565251978295</v>
      </c>
      <c r="O8" s="123">
        <v>0.0899921579915102</v>
      </c>
      <c r="P8" s="123">
        <v>0.827934989616407</v>
      </c>
      <c r="Q8" s="123">
        <v>0.070980898536971</v>
      </c>
      <c r="R8" s="123">
        <v>0.0182787104762009</v>
      </c>
      <c r="S8" s="123">
        <v>0.584239581098807</v>
      </c>
      <c r="T8" s="123">
        <v>0.184659244304196</v>
      </c>
      <c r="U8" s="123">
        <v>0.0295236825649735</v>
      </c>
      <c r="V8" s="123">
        <v>0.0699646480963785</v>
      </c>
      <c r="W8" s="123">
        <v>0.0300921817568994</v>
      </c>
      <c r="X8" s="123">
        <v>0.00115740740740741</v>
      </c>
      <c r="Y8" s="123">
        <v>0.00354030501089325</v>
      </c>
      <c r="Z8" s="123">
        <v>0.0130934331084292</v>
      </c>
      <c r="AA8" s="123">
        <v>0.0018317230273752</v>
      </c>
      <c r="AB8" s="123">
        <v>0.667897127120168</v>
      </c>
      <c r="AC8" s="123">
        <v>0.462491023524537</v>
      </c>
      <c r="AD8" s="123">
        <v>0.13934334975609</v>
      </c>
      <c r="AE8" s="123">
        <v>0.0216335892486788</v>
      </c>
      <c r="AF8" s="123">
        <v>0.111705845052674</v>
      </c>
      <c r="AG8" s="123">
        <v>0.0454796351163207</v>
      </c>
      <c r="AH8" s="123">
        <v>0.0564188321627496</v>
      </c>
      <c r="AI8" s="123">
        <v>0.0078156300803612</v>
      </c>
      <c r="AJ8" s="123">
        <v>0.224725898889228</v>
      </c>
      <c r="AK8" s="123">
        <v>0.0360487836213245</v>
      </c>
      <c r="AL8" s="123">
        <v>0.0690105469258535</v>
      </c>
      <c r="AM8" s="123">
        <v>0</v>
      </c>
      <c r="AN8" s="123">
        <v>0.00873851019732027</v>
      </c>
      <c r="AO8" s="123">
        <v>0</v>
      </c>
      <c r="AP8" s="123">
        <v>0.0440794166666667</v>
      </c>
      <c r="AQ8" s="123">
        <v>0.0138867916666667</v>
      </c>
      <c r="AR8" s="123">
        <v>0.0462422916666667</v>
      </c>
      <c r="AS8" s="123">
        <v>0.156236041666667</v>
      </c>
      <c r="AT8" s="123">
        <v>0.2056675</v>
      </c>
      <c r="AU8" s="123">
        <v>0.0103199166666667</v>
      </c>
      <c r="AV8" s="123">
        <v>0.0365872916666667</v>
      </c>
      <c r="AW8" s="123">
        <v>0.0583784166666667</v>
      </c>
      <c r="AX8" s="123">
        <v>0.266749</v>
      </c>
      <c r="AY8" s="123">
        <v>0.106880916666667</v>
      </c>
      <c r="AZ8" s="123">
        <v>0.0266247083333333</v>
      </c>
      <c r="BA8" s="123">
        <v>0.0722404166666667</v>
      </c>
    </row>
    <row r="9" spans="1:53" ht="15">
      <c r="A9" s="123" t="s">
        <v>383</v>
      </c>
      <c r="B9" s="123" t="s">
        <v>437</v>
      </c>
      <c r="C9" s="123" t="s">
        <v>438</v>
      </c>
      <c r="D9" s="123">
        <v>6028.80333333333</v>
      </c>
      <c r="E9" s="123">
        <v>6092.41038911605</v>
      </c>
      <c r="F9" s="123">
        <v>6128.79204159014</v>
      </c>
      <c r="G9" s="123">
        <v>3618.98416666667</v>
      </c>
      <c r="H9" s="123">
        <v>0.477999231144544</v>
      </c>
      <c r="I9" s="123">
        <v>0.1575707778326</v>
      </c>
      <c r="J9" s="123">
        <v>0.15532468574485</v>
      </c>
      <c r="K9" s="123">
        <v>0.38971906580673</v>
      </c>
      <c r="L9" s="123">
        <v>0.162481035679437</v>
      </c>
      <c r="M9" s="123">
        <v>0.067972374346775</v>
      </c>
      <c r="N9" s="123">
        <v>0.0669320605896081</v>
      </c>
      <c r="O9" s="123">
        <v>0.0398738761215269</v>
      </c>
      <c r="P9" s="123">
        <v>0.905084607707703</v>
      </c>
      <c r="Q9" s="123">
        <v>0.0500437717119835</v>
      </c>
      <c r="R9" s="123">
        <v>0.0236893782073129</v>
      </c>
      <c r="S9" s="123">
        <v>0.618055957801187</v>
      </c>
      <c r="T9" s="123">
        <v>0.129940654210496</v>
      </c>
      <c r="U9" s="123">
        <v>0.0272766355102273</v>
      </c>
      <c r="V9" s="123">
        <v>0.0511402835616843</v>
      </c>
      <c r="W9" s="123">
        <v>0.0531500764270637</v>
      </c>
      <c r="X9" s="123">
        <v>0.0146162005948021</v>
      </c>
      <c r="Y9" s="123">
        <v>7.40303983228512E-4</v>
      </c>
      <c r="Z9" s="123">
        <v>0.0105249973585663</v>
      </c>
      <c r="AA9" s="123">
        <v>4.29553264604811E-4</v>
      </c>
      <c r="AB9" s="123">
        <v>0.370602804134048</v>
      </c>
      <c r="AC9" s="123">
        <v>0.349283533043468</v>
      </c>
      <c r="AD9" s="123">
        <v>0.290151082887209</v>
      </c>
      <c r="AE9" s="123">
        <v>0.0178027369785822</v>
      </c>
      <c r="AF9" s="123">
        <v>0.163189968945216</v>
      </c>
      <c r="AG9" s="123">
        <v>0.0675000105908335</v>
      </c>
      <c r="AH9" s="123">
        <v>0.0672890976492813</v>
      </c>
      <c r="AI9" s="123">
        <v>0.00217398072306304</v>
      </c>
      <c r="AJ9" s="123">
        <v>0.100756695369205</v>
      </c>
      <c r="AK9" s="123">
        <v>0.027058520423737</v>
      </c>
      <c r="AL9" s="123">
        <v>0.126056646018205</v>
      </c>
      <c r="AM9" s="123">
        <v>0</v>
      </c>
      <c r="AN9" s="123">
        <v>0.00495483447030705</v>
      </c>
      <c r="AO9" s="123">
        <v>0.00264025873523325</v>
      </c>
      <c r="AP9" s="123">
        <v>0.0370232916666667</v>
      </c>
      <c r="AQ9" s="123">
        <v>0.010066875</v>
      </c>
      <c r="AR9" s="123">
        <v>0.0519634166666667</v>
      </c>
      <c r="AS9" s="123">
        <v>0.148489583333333</v>
      </c>
      <c r="AT9" s="123">
        <v>0.159049458333333</v>
      </c>
      <c r="AU9" s="123">
        <v>0.0123258333333333</v>
      </c>
      <c r="AV9" s="123">
        <v>0.0334576666666667</v>
      </c>
      <c r="AW9" s="123">
        <v>0.073329875</v>
      </c>
      <c r="AX9" s="123">
        <v>0.284940666666667</v>
      </c>
      <c r="AY9" s="123">
        <v>0.12078825</v>
      </c>
      <c r="AZ9" s="123">
        <v>0.02524625</v>
      </c>
      <c r="BA9" s="123">
        <v>0.079586875</v>
      </c>
    </row>
    <row r="10" spans="1:53" ht="15">
      <c r="A10" s="123" t="s">
        <v>384</v>
      </c>
      <c r="B10" s="123" t="s">
        <v>437</v>
      </c>
      <c r="C10" s="123" t="s">
        <v>438</v>
      </c>
      <c r="D10" s="123">
        <v>7033.02729166667</v>
      </c>
      <c r="E10" s="123">
        <v>6999.82913934449</v>
      </c>
      <c r="F10" s="123">
        <v>7037.57013367756</v>
      </c>
      <c r="G10" s="123">
        <v>3689.05875</v>
      </c>
      <c r="H10" s="123">
        <v>0.534260926888268</v>
      </c>
      <c r="I10" s="123">
        <v>0.0371006856327176</v>
      </c>
      <c r="J10" s="123">
        <v>0.169259746594961</v>
      </c>
      <c r="K10" s="123">
        <v>0.528287810976834</v>
      </c>
      <c r="L10" s="123">
        <v>0.181577736916747</v>
      </c>
      <c r="M10" s="123">
        <v>0.0477098863464045</v>
      </c>
      <c r="N10" s="123">
        <v>0.0360641335323357</v>
      </c>
      <c r="O10" s="123">
        <v>0.0328679120643377</v>
      </c>
      <c r="P10" s="123">
        <v>0.920215264805333</v>
      </c>
      <c r="Q10" s="123">
        <v>0.0360014382787739</v>
      </c>
      <c r="R10" s="123">
        <v>0.0211436239613731</v>
      </c>
      <c r="S10" s="123">
        <v>0.733772531633012</v>
      </c>
      <c r="T10" s="123">
        <v>0.100269223624622</v>
      </c>
      <c r="U10" s="123">
        <v>0.0313358724414397</v>
      </c>
      <c r="V10" s="123">
        <v>0.0535562463345989</v>
      </c>
      <c r="W10" s="123">
        <v>0.0258248146194545</v>
      </c>
      <c r="X10" s="123">
        <v>0.00728121307718278</v>
      </c>
      <c r="Y10" s="123">
        <v>0</v>
      </c>
      <c r="Z10" s="123">
        <v>0.0149203834025233</v>
      </c>
      <c r="AA10" s="123">
        <v>0</v>
      </c>
      <c r="AB10" s="123">
        <v>0.455628395569855</v>
      </c>
      <c r="AC10" s="123">
        <v>0.382066210122853</v>
      </c>
      <c r="AD10" s="123">
        <v>0.185428091572079</v>
      </c>
      <c r="AE10" s="123">
        <v>0.0083990867525502</v>
      </c>
      <c r="AF10" s="123">
        <v>0.177318744353089</v>
      </c>
      <c r="AG10" s="123">
        <v>0.0467226617132573</v>
      </c>
      <c r="AH10" s="123">
        <v>0.0316788228295858</v>
      </c>
      <c r="AI10" s="123">
        <v>0.00324074074074074</v>
      </c>
      <c r="AJ10" s="123">
        <v>0.148676091957246</v>
      </c>
      <c r="AK10" s="123">
        <v>0.0258618068833376</v>
      </c>
      <c r="AL10" s="123">
        <v>0.154640031338236</v>
      </c>
      <c r="AM10" s="123">
        <v>0.00213675213675214</v>
      </c>
      <c r="AN10" s="123">
        <v>0.00540560803718698</v>
      </c>
      <c r="AO10" s="123">
        <v>0</v>
      </c>
      <c r="AP10" s="123">
        <v>0.0360107083333333</v>
      </c>
      <c r="AQ10" s="123">
        <v>0.0101215416666667</v>
      </c>
      <c r="AR10" s="123">
        <v>0.036939125</v>
      </c>
      <c r="AS10" s="123">
        <v>0.295429666666667</v>
      </c>
      <c r="AT10" s="123">
        <v>0.189812791666667</v>
      </c>
      <c r="AU10" s="123">
        <v>0.00732104166666667</v>
      </c>
      <c r="AV10" s="123">
        <v>0.0260603333333333</v>
      </c>
      <c r="AW10" s="123">
        <v>0.0891316666666667</v>
      </c>
      <c r="AX10" s="123">
        <v>0.185537083333333</v>
      </c>
      <c r="AY10" s="123">
        <v>0.0985149583333333</v>
      </c>
      <c r="AZ10" s="123">
        <v>0.0194395416666667</v>
      </c>
      <c r="BA10" s="123">
        <v>0.0415439166666667</v>
      </c>
    </row>
    <row r="11" spans="1:53" ht="15">
      <c r="A11" s="123" t="s">
        <v>385</v>
      </c>
      <c r="B11" s="123" t="s">
        <v>437</v>
      </c>
      <c r="C11" s="123" t="s">
        <v>438</v>
      </c>
      <c r="D11" s="123">
        <v>7215.71916666667</v>
      </c>
      <c r="E11" s="123">
        <v>7297.33903821737</v>
      </c>
      <c r="F11" s="123">
        <v>7284.97369357282</v>
      </c>
      <c r="G11" s="123">
        <v>5482.17916666667</v>
      </c>
      <c r="H11" s="123">
        <v>0.470295471012897</v>
      </c>
      <c r="I11" s="123">
        <v>0.0144935319654969</v>
      </c>
      <c r="J11" s="123">
        <v>0.0741341316869041</v>
      </c>
      <c r="K11" s="123">
        <v>0.513361934335652</v>
      </c>
      <c r="L11" s="123">
        <v>0.21488504967454</v>
      </c>
      <c r="M11" s="123">
        <v>0.101856745922606</v>
      </c>
      <c r="N11" s="123">
        <v>0.081268606414801</v>
      </c>
      <c r="O11" s="123">
        <v>0.163427732606929</v>
      </c>
      <c r="P11" s="123">
        <v>0.770592260917162</v>
      </c>
      <c r="Q11" s="123">
        <v>0.0569136421189647</v>
      </c>
      <c r="R11" s="123">
        <v>0.0310853224853884</v>
      </c>
      <c r="S11" s="123">
        <v>0.473630063927664</v>
      </c>
      <c r="T11" s="123">
        <v>0.188465449417549</v>
      </c>
      <c r="U11" s="123">
        <v>0.0394529831535803</v>
      </c>
      <c r="V11" s="123">
        <v>0.0805829492596833</v>
      </c>
      <c r="W11" s="123">
        <v>0.109767052337178</v>
      </c>
      <c r="X11" s="123">
        <v>0.0322250357741174</v>
      </c>
      <c r="Y11" s="123">
        <v>0.00330129754996776</v>
      </c>
      <c r="Z11" s="123">
        <v>0.0390714475082364</v>
      </c>
      <c r="AA11" s="123">
        <v>0.00289319870436892</v>
      </c>
      <c r="AB11" s="123">
        <v>0.359673622320263</v>
      </c>
      <c r="AC11" s="123">
        <v>0.276746248191267</v>
      </c>
      <c r="AD11" s="123">
        <v>0.229095497250385</v>
      </c>
      <c r="AE11" s="123">
        <v>0.00678051611077162</v>
      </c>
      <c r="AF11" s="123">
        <v>0.178046648706094</v>
      </c>
      <c r="AG11" s="123">
        <v>0.132944227490476</v>
      </c>
      <c r="AH11" s="123">
        <v>0.116547933959369</v>
      </c>
      <c r="AI11" s="123">
        <v>0.0124899576576969</v>
      </c>
      <c r="AJ11" s="123">
        <v>0.148564029815869</v>
      </c>
      <c r="AK11" s="123">
        <v>0.0589917406754913</v>
      </c>
      <c r="AL11" s="123">
        <v>0.0942884024639132</v>
      </c>
      <c r="AM11" s="123">
        <v>5.70776255707763E-4</v>
      </c>
      <c r="AN11" s="123">
        <v>0.00498490107301797</v>
      </c>
      <c r="AO11" s="123">
        <v>0</v>
      </c>
      <c r="AP11" s="123">
        <v>0.0373647083333333</v>
      </c>
      <c r="AQ11" s="123">
        <v>0.00519166666666667</v>
      </c>
      <c r="AR11" s="123">
        <v>0.0490159166666667</v>
      </c>
      <c r="AS11" s="123">
        <v>0.179825125</v>
      </c>
      <c r="AT11" s="123">
        <v>0.240508875</v>
      </c>
      <c r="AU11" s="123">
        <v>0.00613604166666667</v>
      </c>
      <c r="AV11" s="123">
        <v>0.040266</v>
      </c>
      <c r="AW11" s="123">
        <v>0.0761644166666667</v>
      </c>
      <c r="AX11" s="123">
        <v>0.213063375</v>
      </c>
      <c r="AY11" s="123">
        <v>0.116760875</v>
      </c>
      <c r="AZ11" s="123">
        <v>0.0239773333333333</v>
      </c>
      <c r="BA11" s="123">
        <v>0.0511834583333333</v>
      </c>
    </row>
    <row r="12" spans="1:53" ht="15">
      <c r="A12" s="123" t="s">
        <v>386</v>
      </c>
      <c r="B12" s="123" t="s">
        <v>437</v>
      </c>
      <c r="C12" s="123" t="s">
        <v>438</v>
      </c>
      <c r="D12" s="123">
        <v>5803.92645833333</v>
      </c>
      <c r="E12" s="123">
        <v>5767.57340302188</v>
      </c>
      <c r="F12" s="123">
        <v>5766.38252244885</v>
      </c>
      <c r="G12" s="123">
        <v>4181.22979166667</v>
      </c>
      <c r="H12" s="123">
        <v>0.456387357388117</v>
      </c>
      <c r="I12" s="123">
        <v>0.0475637803812949</v>
      </c>
      <c r="J12" s="123">
        <v>0.116822788112978</v>
      </c>
      <c r="K12" s="123">
        <v>0.487590401703564</v>
      </c>
      <c r="L12" s="123">
        <v>0.193011261661463</v>
      </c>
      <c r="M12" s="123">
        <v>0.0907582463822055</v>
      </c>
      <c r="N12" s="123">
        <v>0.0642535217584943</v>
      </c>
      <c r="O12" s="123">
        <v>0.146917834935482</v>
      </c>
      <c r="P12" s="123">
        <v>0.783631724498271</v>
      </c>
      <c r="Q12" s="123">
        <v>0.0592993903982707</v>
      </c>
      <c r="R12" s="123">
        <v>0.0261245752243862</v>
      </c>
      <c r="S12" s="123">
        <v>0.4959104591684</v>
      </c>
      <c r="T12" s="123">
        <v>0.146532661852928</v>
      </c>
      <c r="U12" s="123">
        <v>0.052310236019273</v>
      </c>
      <c r="V12" s="123">
        <v>0.0852826188140981</v>
      </c>
      <c r="W12" s="123">
        <v>0.0802598346147124</v>
      </c>
      <c r="X12" s="123">
        <v>0.0191853650187179</v>
      </c>
      <c r="Y12" s="123">
        <v>0.00312528274055406</v>
      </c>
      <c r="Z12" s="123">
        <v>0.0155278908842274</v>
      </c>
      <c r="AA12" s="123">
        <v>0.00881919064225569</v>
      </c>
      <c r="AB12" s="123">
        <v>0.504607313378313</v>
      </c>
      <c r="AC12" s="123">
        <v>0.182173460619418</v>
      </c>
      <c r="AD12" s="123">
        <v>0.315833675191934</v>
      </c>
      <c r="AE12" s="123">
        <v>0.00618822896306611</v>
      </c>
      <c r="AF12" s="123">
        <v>0.162187155944114</v>
      </c>
      <c r="AG12" s="123">
        <v>0.0901547770047533</v>
      </c>
      <c r="AH12" s="123">
        <v>0.0631820217308196</v>
      </c>
      <c r="AI12" s="123">
        <v>0.0156190762051734</v>
      </c>
      <c r="AJ12" s="123">
        <v>0.134010187571014</v>
      </c>
      <c r="AK12" s="123">
        <v>0.0514328230679823</v>
      </c>
      <c r="AL12" s="123">
        <v>0.169377003529913</v>
      </c>
      <c r="AM12" s="123">
        <v>0</v>
      </c>
      <c r="AN12" s="123">
        <v>0.00571616427176147</v>
      </c>
      <c r="AO12" s="123">
        <v>9.65773809523809E-4</v>
      </c>
      <c r="AP12" s="123">
        <v>0.034586375</v>
      </c>
      <c r="AQ12" s="123">
        <v>0.0159728333333333</v>
      </c>
      <c r="AR12" s="123">
        <v>0.0534525</v>
      </c>
      <c r="AS12" s="123">
        <v>0.207215</v>
      </c>
      <c r="AT12" s="123">
        <v>0.200071</v>
      </c>
      <c r="AU12" s="123">
        <v>0.0104994166666667</v>
      </c>
      <c r="AV12" s="123">
        <v>0.03110075</v>
      </c>
      <c r="AW12" s="123">
        <v>0.101254625</v>
      </c>
      <c r="AX12" s="123">
        <v>0.225305875</v>
      </c>
      <c r="AY12" s="123">
        <v>0.0938360833333333</v>
      </c>
      <c r="AZ12" s="123">
        <v>0.0285137083333333</v>
      </c>
      <c r="BA12" s="123">
        <v>0.034743625</v>
      </c>
    </row>
    <row r="13" spans="1:53" ht="15">
      <c r="A13" s="123" t="s">
        <v>387</v>
      </c>
      <c r="B13" s="123" t="s">
        <v>437</v>
      </c>
      <c r="C13" s="123" t="s">
        <v>438</v>
      </c>
      <c r="D13" s="123">
        <v>6013.20916666667</v>
      </c>
      <c r="E13" s="123">
        <v>6009.82890864181</v>
      </c>
      <c r="F13" s="123">
        <v>6028.88678798705</v>
      </c>
      <c r="G13" s="123">
        <v>4262.56770833333</v>
      </c>
      <c r="H13" s="123">
        <v>0.540334872207622</v>
      </c>
      <c r="I13" s="123">
        <v>0.0124565955571125</v>
      </c>
      <c r="J13" s="123">
        <v>0.0986680210508358</v>
      </c>
      <c r="K13" s="123">
        <v>0.535693346943709</v>
      </c>
      <c r="L13" s="123">
        <v>0.190605568544087</v>
      </c>
      <c r="M13" s="123">
        <v>0.0954341445306332</v>
      </c>
      <c r="N13" s="123">
        <v>0.0671423233736228</v>
      </c>
      <c r="O13" s="123">
        <v>0.680618062107722</v>
      </c>
      <c r="P13" s="123">
        <v>0.221546212667119</v>
      </c>
      <c r="Q13" s="123">
        <v>0.0776544983955907</v>
      </c>
      <c r="R13" s="123">
        <v>0.0404186525532475</v>
      </c>
      <c r="S13" s="123">
        <v>0.457484783904813</v>
      </c>
      <c r="T13" s="123">
        <v>0.206050617902139</v>
      </c>
      <c r="U13" s="123">
        <v>0.0447675546728533</v>
      </c>
      <c r="V13" s="123">
        <v>0.0748179924001069</v>
      </c>
      <c r="W13" s="123">
        <v>0.134672505819953</v>
      </c>
      <c r="X13" s="123">
        <v>0.043957541603537</v>
      </c>
      <c r="Y13" s="123">
        <v>0.00207166671502571</v>
      </c>
      <c r="Z13" s="123">
        <v>0.0358882137900377</v>
      </c>
      <c r="AA13" s="123">
        <v>0.002861223006282</v>
      </c>
      <c r="AB13" s="123">
        <v>0.546043940930859</v>
      </c>
      <c r="AC13" s="123">
        <v>0.370404703714877</v>
      </c>
      <c r="AD13" s="123">
        <v>0.242540805675188</v>
      </c>
      <c r="AE13" s="123">
        <v>0.0136642384004387</v>
      </c>
      <c r="AF13" s="123">
        <v>0.153357706602768</v>
      </c>
      <c r="AG13" s="123">
        <v>0.0614293954167321</v>
      </c>
      <c r="AH13" s="123">
        <v>0.0449916150186953</v>
      </c>
      <c r="AI13" s="123">
        <v>0.0157759025645511</v>
      </c>
      <c r="AJ13" s="123">
        <v>0.161032573771585</v>
      </c>
      <c r="AK13" s="123">
        <v>0.0429555161412794</v>
      </c>
      <c r="AL13" s="123">
        <v>0.127448227067315</v>
      </c>
      <c r="AM13" s="123">
        <v>8.5580366547293E-4</v>
      </c>
      <c r="AN13" s="123">
        <v>0.00151646728984121</v>
      </c>
      <c r="AO13" s="123">
        <v>0</v>
      </c>
      <c r="AP13" s="123">
        <v>0.0423035416666667</v>
      </c>
      <c r="AQ13" s="123">
        <v>0.00110258333333333</v>
      </c>
      <c r="AR13" s="123">
        <v>0.049771875</v>
      </c>
      <c r="AS13" s="123">
        <v>0.0894455416666667</v>
      </c>
      <c r="AT13" s="123">
        <v>0.198072916666667</v>
      </c>
      <c r="AU13" s="123">
        <v>0.0146822916666667</v>
      </c>
      <c r="AV13" s="123">
        <v>0.0617452083333333</v>
      </c>
      <c r="AW13" s="123">
        <v>0.174234333333333</v>
      </c>
      <c r="AX13" s="123">
        <v>0.239511166666667</v>
      </c>
      <c r="AY13" s="123">
        <v>0.0896297083333333</v>
      </c>
      <c r="AZ13" s="123">
        <v>0.0324917083333333</v>
      </c>
      <c r="BA13" s="123">
        <v>0.0489515</v>
      </c>
    </row>
    <row r="14" spans="1:53" ht="15">
      <c r="A14" s="123" t="s">
        <v>376</v>
      </c>
      <c r="B14" s="123" t="s">
        <v>437</v>
      </c>
      <c r="C14" s="123" t="s">
        <v>439</v>
      </c>
      <c r="D14" s="123">
        <v>5893.51</v>
      </c>
      <c r="E14" s="123">
        <v>6577.90598144885</v>
      </c>
      <c r="F14" s="123">
        <v>6837.65666664469</v>
      </c>
      <c r="G14" s="123">
        <v>2476.315</v>
      </c>
      <c r="H14" s="123">
        <v>0.496062992125984</v>
      </c>
      <c r="I14" s="123">
        <v>0.0118110236220472</v>
      </c>
      <c r="J14" s="123">
        <v>0.0354330708661417</v>
      </c>
      <c r="K14" s="123">
        <v>0.677165354330709</v>
      </c>
      <c r="L14" s="123">
        <v>0.161417322834646</v>
      </c>
      <c r="M14" s="123">
        <v>0.0669291338582677</v>
      </c>
      <c r="N14" s="123">
        <v>0.047244094488189</v>
      </c>
      <c r="O14" s="123">
        <v>0.484251968503937</v>
      </c>
      <c r="P14" s="123">
        <v>0.397637795275591</v>
      </c>
      <c r="Q14" s="123">
        <v>0.0905511811023622</v>
      </c>
      <c r="R14" s="123">
        <v>0.141732283464567</v>
      </c>
      <c r="S14" s="123">
        <v>0.578740157480315</v>
      </c>
      <c r="T14" s="123">
        <v>0.114173228346457</v>
      </c>
      <c r="U14" s="123">
        <v>0.0984251968503937</v>
      </c>
      <c r="V14" s="123">
        <v>0.0393700787401575</v>
      </c>
      <c r="W14" s="123">
        <v>0.0748031496062992</v>
      </c>
      <c r="X14" s="123">
        <v>0.0196850393700787</v>
      </c>
      <c r="Y14" s="123">
        <v>0</v>
      </c>
      <c r="Z14" s="123">
        <v>0.031496062992126</v>
      </c>
      <c r="AA14" s="123">
        <v>0.00393700787401575</v>
      </c>
      <c r="AB14" s="123">
        <v>0.779527559055118</v>
      </c>
      <c r="AC14" s="123">
        <v>0.295275590551181</v>
      </c>
      <c r="AD14" s="123">
        <v>0.169291338582677</v>
      </c>
      <c r="AE14" s="123">
        <v>0.0078740157480315</v>
      </c>
      <c r="AF14" s="123">
        <v>0.275590551181102</v>
      </c>
      <c r="AG14" s="123">
        <v>0.078740157480315</v>
      </c>
      <c r="AH14" s="123">
        <v>0.047244094488189</v>
      </c>
      <c r="AI14" s="123">
        <v>0</v>
      </c>
      <c r="AJ14" s="123">
        <v>0.188976377952756</v>
      </c>
      <c r="AK14" s="123">
        <v>0.106299212598425</v>
      </c>
      <c r="AL14" s="123">
        <v>0.338582677165354</v>
      </c>
      <c r="AM14" s="123">
        <v>0</v>
      </c>
      <c r="AN14" s="123">
        <v>0.0078740157480315</v>
      </c>
      <c r="AO14" s="123">
        <v>0</v>
      </c>
      <c r="AP14" s="123">
        <v>0.044715</v>
      </c>
      <c r="AQ14" s="123">
        <v>0.009161</v>
      </c>
      <c r="AR14" s="123">
        <v>0.063885</v>
      </c>
      <c r="AS14" s="123">
        <v>0.141635</v>
      </c>
      <c r="AT14" s="123">
        <v>0.209898</v>
      </c>
      <c r="AU14" s="123">
        <v>0.008684</v>
      </c>
      <c r="AV14" s="123">
        <v>0.032984</v>
      </c>
      <c r="AW14" s="123">
        <v>0.096023</v>
      </c>
      <c r="AX14" s="123">
        <v>0.22719</v>
      </c>
      <c r="AY14" s="123">
        <v>0.124425</v>
      </c>
      <c r="AZ14" s="123">
        <v>0.039462</v>
      </c>
      <c r="BA14" s="123">
        <v>0.046652</v>
      </c>
    </row>
    <row r="15" spans="1:53" ht="15">
      <c r="A15" s="123" t="s">
        <v>377</v>
      </c>
      <c r="B15" s="123" t="s">
        <v>437</v>
      </c>
      <c r="C15" s="123" t="s">
        <v>439</v>
      </c>
      <c r="D15" s="123">
        <v>5235.03</v>
      </c>
      <c r="E15" s="123">
        <v>4335.28240004166</v>
      </c>
      <c r="F15" s="123">
        <v>4189.20500096363</v>
      </c>
      <c r="G15" s="123">
        <v>3878.18</v>
      </c>
      <c r="H15" s="123">
        <v>0.52755905511811</v>
      </c>
      <c r="I15" s="123">
        <v>0.047244094488189</v>
      </c>
      <c r="J15" s="123">
        <v>0.196850393700787</v>
      </c>
      <c r="K15" s="123">
        <v>0.433070866141732</v>
      </c>
      <c r="L15" s="123">
        <v>0.110236220472441</v>
      </c>
      <c r="M15" s="123">
        <v>0.0708661417322835</v>
      </c>
      <c r="N15" s="123">
        <v>0.141732283464567</v>
      </c>
      <c r="O15" s="123">
        <v>0.354330708661417</v>
      </c>
      <c r="P15" s="123">
        <v>0.519685039370079</v>
      </c>
      <c r="Q15" s="123">
        <v>0.094488188976378</v>
      </c>
      <c r="R15" s="123">
        <v>0.118110236220472</v>
      </c>
      <c r="S15" s="123">
        <v>0.62992125984252</v>
      </c>
      <c r="T15" s="123">
        <v>0.118110236220472</v>
      </c>
      <c r="U15" s="123">
        <v>0.015748031496063</v>
      </c>
      <c r="V15" s="123">
        <v>0.0551181102362205</v>
      </c>
      <c r="W15" s="123">
        <v>0.0393700787401575</v>
      </c>
      <c r="X15" s="123">
        <v>0.015748031496063</v>
      </c>
      <c r="Y15" s="123">
        <v>0</v>
      </c>
      <c r="Z15" s="123">
        <v>0.0551181102362205</v>
      </c>
      <c r="AA15" s="123">
        <v>0.031496062992126</v>
      </c>
      <c r="AB15" s="123">
        <v>0.732283464566929</v>
      </c>
      <c r="AC15" s="123">
        <v>0.236220472440945</v>
      </c>
      <c r="AD15" s="123">
        <v>0.354330708661417</v>
      </c>
      <c r="AE15" s="123">
        <v>0.0078740157480315</v>
      </c>
      <c r="AF15" s="123">
        <v>0.251968503937008</v>
      </c>
      <c r="AG15" s="123">
        <v>0.094488188976378</v>
      </c>
      <c r="AH15" s="123">
        <v>0.141732283464567</v>
      </c>
      <c r="AI15" s="123">
        <v>0.015748031496063</v>
      </c>
      <c r="AJ15" s="123">
        <v>0.346456692913386</v>
      </c>
      <c r="AK15" s="123">
        <v>0.110236220472441</v>
      </c>
      <c r="AL15" s="123">
        <v>0.118110236220472</v>
      </c>
      <c r="AM15" s="123">
        <v>0</v>
      </c>
      <c r="AN15" s="123">
        <v>0</v>
      </c>
      <c r="AO15" s="123">
        <v>0.0078740157480315</v>
      </c>
      <c r="AP15" s="123">
        <v>0.039908</v>
      </c>
      <c r="AQ15" s="123">
        <v>0.00497</v>
      </c>
      <c r="AR15" s="123">
        <v>0.041758</v>
      </c>
      <c r="AS15" s="123">
        <v>0.317396</v>
      </c>
      <c r="AT15" s="123">
        <v>0.172447</v>
      </c>
      <c r="AU15" s="123">
        <v>0.008703</v>
      </c>
      <c r="AV15" s="123">
        <v>0.030791</v>
      </c>
      <c r="AW15" s="123">
        <v>0.075825</v>
      </c>
      <c r="AX15" s="123">
        <v>0.202769</v>
      </c>
      <c r="AY15" s="123">
        <v>0.089394</v>
      </c>
      <c r="AZ15" s="123">
        <v>0.027009</v>
      </c>
      <c r="BA15" s="123">
        <v>0.028938</v>
      </c>
    </row>
    <row r="16" spans="1:53" ht="15">
      <c r="A16" s="123" t="s">
        <v>378</v>
      </c>
      <c r="B16" s="123" t="s">
        <v>437</v>
      </c>
      <c r="C16" s="123" t="s">
        <v>439</v>
      </c>
      <c r="D16" s="123">
        <v>7150</v>
      </c>
      <c r="E16" s="123">
        <v>7313.18791147964</v>
      </c>
      <c r="F16" s="123">
        <v>7320.05909515445</v>
      </c>
      <c r="G16" s="123">
        <v>7906</v>
      </c>
      <c r="H16" s="123">
        <v>0.525252525252525</v>
      </c>
      <c r="I16" s="123">
        <v>0.0202020202020202</v>
      </c>
      <c r="J16" s="123">
        <v>0.111111111111111</v>
      </c>
      <c r="K16" s="123">
        <v>0.393939393939394</v>
      </c>
      <c r="L16" s="123">
        <v>0.242424242424242</v>
      </c>
      <c r="M16" s="123">
        <v>0.0909090909090909</v>
      </c>
      <c r="N16" s="123">
        <v>0.141414141414141</v>
      </c>
      <c r="O16" s="123">
        <v>0.121212121212121</v>
      </c>
      <c r="P16" s="123">
        <v>0.828282828282828</v>
      </c>
      <c r="Q16" s="123">
        <v>0.0404040404040404</v>
      </c>
      <c r="R16" s="123">
        <v>0.0202020202020202</v>
      </c>
      <c r="S16" s="123">
        <v>0.666666666666667</v>
      </c>
      <c r="T16" s="123">
        <v>0.0707070707070707</v>
      </c>
      <c r="U16" s="123">
        <v>0.0202020202020202</v>
      </c>
      <c r="V16" s="123">
        <v>0.0707070707070707</v>
      </c>
      <c r="W16" s="123">
        <v>0.101010101010101</v>
      </c>
      <c r="X16" s="123">
        <v>0.0404040404040404</v>
      </c>
      <c r="Y16" s="123">
        <v>0</v>
      </c>
      <c r="Z16" s="123">
        <v>0.0101010101010101</v>
      </c>
      <c r="AA16" s="123">
        <v>0</v>
      </c>
      <c r="AB16" s="123">
        <v>0.555555555555556</v>
      </c>
      <c r="AC16" s="123">
        <v>0.252525252525253</v>
      </c>
      <c r="AD16" s="123">
        <v>0.343434343434343</v>
      </c>
      <c r="AE16" s="123">
        <v>0</v>
      </c>
      <c r="AF16" s="123">
        <v>0.141414141414141</v>
      </c>
      <c r="AG16" s="123">
        <v>0.161616161616162</v>
      </c>
      <c r="AH16" s="123">
        <v>0.161616161616162</v>
      </c>
      <c r="AI16" s="123">
        <v>0.0101010101010101</v>
      </c>
      <c r="AJ16" s="123">
        <v>0.0202020202020202</v>
      </c>
      <c r="AK16" s="123">
        <v>0.0303030303030303</v>
      </c>
      <c r="AL16" s="123">
        <v>0.0505050505050505</v>
      </c>
      <c r="AM16" s="123">
        <v>0</v>
      </c>
      <c r="AN16" s="123">
        <v>0</v>
      </c>
      <c r="AO16" s="123">
        <v>0</v>
      </c>
      <c r="AP16" s="123">
        <v>0.031497</v>
      </c>
      <c r="AQ16" s="123">
        <v>0.007404</v>
      </c>
      <c r="AR16" s="123">
        <v>0.048699</v>
      </c>
      <c r="AS16" s="123">
        <v>0.231642</v>
      </c>
      <c r="AT16" s="123">
        <v>0.201296</v>
      </c>
      <c r="AU16" s="123">
        <v>0.009914</v>
      </c>
      <c r="AV16" s="123">
        <v>0.041662</v>
      </c>
      <c r="AW16" s="123">
        <v>0.083405</v>
      </c>
      <c r="AX16" s="123">
        <v>0.219388</v>
      </c>
      <c r="AY16" s="123">
        <v>0.093795</v>
      </c>
      <c r="AZ16" s="123">
        <v>0.0311</v>
      </c>
      <c r="BA16" s="123">
        <v>0.031695</v>
      </c>
    </row>
    <row r="17" spans="1:53" ht="15">
      <c r="A17" s="123" t="s">
        <v>379</v>
      </c>
      <c r="B17" s="123" t="s">
        <v>437</v>
      </c>
      <c r="C17" s="123" t="s">
        <v>439</v>
      </c>
      <c r="D17" s="123">
        <v>7065.01</v>
      </c>
      <c r="E17" s="123">
        <v>6650.239798975</v>
      </c>
      <c r="F17" s="123">
        <v>6491.67127574845</v>
      </c>
      <c r="G17" s="123">
        <v>5811.96</v>
      </c>
      <c r="H17" s="123">
        <v>0.633802816901408</v>
      </c>
      <c r="I17" s="123">
        <v>0.0422535211267606</v>
      </c>
      <c r="J17" s="123">
        <v>0.0704225352112676</v>
      </c>
      <c r="K17" s="123">
        <v>0.492957746478873</v>
      </c>
      <c r="L17" s="123">
        <v>0.253521126760563</v>
      </c>
      <c r="M17" s="123">
        <v>0.028169014084507</v>
      </c>
      <c r="N17" s="123">
        <v>0.112676056338028</v>
      </c>
      <c r="O17" s="123">
        <v>0.169014084507042</v>
      </c>
      <c r="P17" s="123">
        <v>0.76056338028169</v>
      </c>
      <c r="Q17" s="123">
        <v>0.0563380281690141</v>
      </c>
      <c r="R17" s="123">
        <v>0.0140845070422535</v>
      </c>
      <c r="S17" s="123">
        <v>0.619718309859155</v>
      </c>
      <c r="T17" s="123">
        <v>0.126760563380282</v>
      </c>
      <c r="U17" s="123">
        <v>0.028169014084507</v>
      </c>
      <c r="V17" s="123">
        <v>0.0845070422535211</v>
      </c>
      <c r="W17" s="123">
        <v>0.0985915492957746</v>
      </c>
      <c r="X17" s="123">
        <v>0</v>
      </c>
      <c r="Y17" s="123">
        <v>0</v>
      </c>
      <c r="Z17" s="123">
        <v>0.0704225352112676</v>
      </c>
      <c r="AA17" s="123">
        <v>0.0422535211267606</v>
      </c>
      <c r="AB17" s="123">
        <v>0.676056338028169</v>
      </c>
      <c r="AC17" s="123">
        <v>0.23943661971831</v>
      </c>
      <c r="AD17" s="123">
        <v>0.394366197183099</v>
      </c>
      <c r="AE17" s="123">
        <v>0</v>
      </c>
      <c r="AF17" s="123">
        <v>0.267605633802817</v>
      </c>
      <c r="AG17" s="123">
        <v>0.0563380281690141</v>
      </c>
      <c r="AH17" s="123">
        <v>0.028169014084507</v>
      </c>
      <c r="AI17" s="123">
        <v>0</v>
      </c>
      <c r="AJ17" s="123">
        <v>0.295774647887324</v>
      </c>
      <c r="AK17" s="123">
        <v>0.0140845070422535</v>
      </c>
      <c r="AL17" s="123">
        <v>0.028169014084507</v>
      </c>
      <c r="AM17" s="123">
        <v>0</v>
      </c>
      <c r="AN17" s="123">
        <v>0</v>
      </c>
      <c r="AO17" s="123">
        <v>0</v>
      </c>
      <c r="AP17" s="123">
        <v>0.03204</v>
      </c>
      <c r="AQ17" s="123">
        <v>0.013257</v>
      </c>
      <c r="AR17" s="123">
        <v>0.047177</v>
      </c>
      <c r="AS17" s="123">
        <v>0.249489</v>
      </c>
      <c r="AT17" s="123">
        <v>0.165531</v>
      </c>
      <c r="AU17" s="123">
        <v>0.008653</v>
      </c>
      <c r="AV17" s="123">
        <v>0.031509</v>
      </c>
      <c r="AW17" s="123">
        <v>0.066535</v>
      </c>
      <c r="AX17" s="123">
        <v>0.240957</v>
      </c>
      <c r="AY17" s="123">
        <v>0.103933</v>
      </c>
      <c r="AZ17" s="123">
        <v>0.027221</v>
      </c>
      <c r="BA17" s="123">
        <v>0.045736</v>
      </c>
    </row>
    <row r="18" spans="1:53" ht="15">
      <c r="A18" s="123" t="s">
        <v>380</v>
      </c>
      <c r="B18" s="123" t="s">
        <v>437</v>
      </c>
      <c r="C18" s="123" t="s">
        <v>439</v>
      </c>
      <c r="D18" s="123">
        <v>8023.22</v>
      </c>
      <c r="E18" s="123">
        <v>6670.64512764502</v>
      </c>
      <c r="F18" s="123">
        <v>6780.35448746048</v>
      </c>
      <c r="G18" s="123">
        <v>6738.58</v>
      </c>
      <c r="H18" s="123">
        <v>0.459016393442623</v>
      </c>
      <c r="I18" s="123">
        <v>0.0163934426229508</v>
      </c>
      <c r="J18" s="123">
        <v>0.0491803278688525</v>
      </c>
      <c r="K18" s="123">
        <v>0.508196721311475</v>
      </c>
      <c r="L18" s="123">
        <v>0.229508196721311</v>
      </c>
      <c r="M18" s="123">
        <v>0.114754098360656</v>
      </c>
      <c r="N18" s="123">
        <v>0.0819672131147541</v>
      </c>
      <c r="O18" s="123">
        <v>0.180327868852459</v>
      </c>
      <c r="P18" s="123">
        <v>0.737704918032787</v>
      </c>
      <c r="Q18" s="123">
        <v>0.0491803278688525</v>
      </c>
      <c r="R18" s="123">
        <v>0.0327868852459016</v>
      </c>
      <c r="S18" s="123">
        <v>0.475409836065574</v>
      </c>
      <c r="T18" s="123">
        <v>0.147540983606557</v>
      </c>
      <c r="U18" s="123">
        <v>0.0819672131147541</v>
      </c>
      <c r="V18" s="123">
        <v>0.0655737704918033</v>
      </c>
      <c r="W18" s="123">
        <v>0.147540983606557</v>
      </c>
      <c r="X18" s="123">
        <v>0.0491803278688525</v>
      </c>
      <c r="Y18" s="123">
        <v>0</v>
      </c>
      <c r="Z18" s="123">
        <v>0.0491803278688525</v>
      </c>
      <c r="AA18" s="123">
        <v>0</v>
      </c>
      <c r="AB18" s="123">
        <v>0.475409836065574</v>
      </c>
      <c r="AC18" s="123">
        <v>0.360655737704918</v>
      </c>
      <c r="AD18" s="123">
        <v>0.114754098360656</v>
      </c>
      <c r="AE18" s="123">
        <v>0</v>
      </c>
      <c r="AF18" s="123">
        <v>0.147540983606557</v>
      </c>
      <c r="AG18" s="123">
        <v>0.0327868852459016</v>
      </c>
      <c r="AH18" s="123">
        <v>0.0655737704918033</v>
      </c>
      <c r="AI18" s="123">
        <v>0.0655737704918033</v>
      </c>
      <c r="AJ18" s="123">
        <v>0.213114754098361</v>
      </c>
      <c r="AK18" s="123">
        <v>0</v>
      </c>
      <c r="AL18" s="123">
        <v>0.114754098360656</v>
      </c>
      <c r="AM18" s="123">
        <v>0</v>
      </c>
      <c r="AN18" s="123">
        <v>0</v>
      </c>
      <c r="AO18" s="123">
        <v>0</v>
      </c>
      <c r="AP18" s="123">
        <v>0.02807</v>
      </c>
      <c r="AQ18" s="123">
        <v>0.005269</v>
      </c>
      <c r="AR18" s="123">
        <v>0.057338</v>
      </c>
      <c r="AS18" s="123">
        <v>0.086659</v>
      </c>
      <c r="AT18" s="123">
        <v>0.268178</v>
      </c>
      <c r="AU18" s="123">
        <v>0.008907</v>
      </c>
      <c r="AV18" s="123">
        <v>0.063545</v>
      </c>
      <c r="AW18" s="123">
        <v>0.125932</v>
      </c>
      <c r="AX18" s="123">
        <v>0.193982</v>
      </c>
      <c r="AY18" s="123">
        <v>0.122693</v>
      </c>
      <c r="AZ18" s="123">
        <v>0.028321</v>
      </c>
      <c r="BA18" s="123">
        <v>0.039175</v>
      </c>
    </row>
    <row r="19" spans="1:53" ht="15">
      <c r="A19" s="123" t="s">
        <v>381</v>
      </c>
      <c r="B19" s="123" t="s">
        <v>437</v>
      </c>
      <c r="C19" s="123" t="s">
        <v>439</v>
      </c>
      <c r="D19" s="123">
        <v>3937.14</v>
      </c>
      <c r="E19" s="123">
        <v>5480.61860628644</v>
      </c>
      <c r="F19" s="123">
        <v>5615.37379880025</v>
      </c>
      <c r="G19" s="123">
        <v>8256</v>
      </c>
      <c r="H19" s="123">
        <v>0.53968253968254</v>
      </c>
      <c r="I19" s="123">
        <v>0.0317460317460317</v>
      </c>
      <c r="J19" s="123">
        <v>0.111111111111111</v>
      </c>
      <c r="K19" s="123">
        <v>0.380952380952381</v>
      </c>
      <c r="L19" s="123">
        <v>0.206349206349206</v>
      </c>
      <c r="M19" s="123">
        <v>0.158730158730159</v>
      </c>
      <c r="N19" s="123">
        <v>0.111111111111111</v>
      </c>
      <c r="O19" s="123">
        <v>0.0793650793650794</v>
      </c>
      <c r="P19" s="123">
        <v>0.80952380952381</v>
      </c>
      <c r="Q19" s="123">
        <v>0.0793650793650794</v>
      </c>
      <c r="R19" s="123">
        <v>0.0476190476190476</v>
      </c>
      <c r="S19" s="123">
        <v>0.555555555555556</v>
      </c>
      <c r="T19" s="123">
        <v>0.142857142857143</v>
      </c>
      <c r="U19" s="123">
        <v>0.0793650793650794</v>
      </c>
      <c r="V19" s="123">
        <v>0.0793650793650794</v>
      </c>
      <c r="W19" s="123">
        <v>0.0634920634920635</v>
      </c>
      <c r="X19" s="123">
        <v>0</v>
      </c>
      <c r="Y19" s="123">
        <v>0</v>
      </c>
      <c r="Z19" s="123">
        <v>0</v>
      </c>
      <c r="AA19" s="123">
        <v>0.0476190476190476</v>
      </c>
      <c r="AB19" s="123">
        <v>0.476190476190476</v>
      </c>
      <c r="AC19" s="123">
        <v>0.158730158730159</v>
      </c>
      <c r="AD19" s="123">
        <v>0.714285714285714</v>
      </c>
      <c r="AE19" s="123">
        <v>0</v>
      </c>
      <c r="AF19" s="123">
        <v>0.19047619047619</v>
      </c>
      <c r="AG19" s="123">
        <v>0.0634920634920635</v>
      </c>
      <c r="AH19" s="123">
        <v>0.158730158730159</v>
      </c>
      <c r="AI19" s="123">
        <v>0.0158730158730159</v>
      </c>
      <c r="AJ19" s="123">
        <v>0.0952380952380952</v>
      </c>
      <c r="AK19" s="123">
        <v>0</v>
      </c>
      <c r="AL19" s="123">
        <v>0.158730158730159</v>
      </c>
      <c r="AM19" s="123">
        <v>0</v>
      </c>
      <c r="AN19" s="123">
        <v>0</v>
      </c>
      <c r="AO19" s="123">
        <v>0</v>
      </c>
      <c r="AP19" s="123">
        <v>0.036064</v>
      </c>
      <c r="AQ19" s="123">
        <v>0.014015</v>
      </c>
      <c r="AR19" s="123">
        <v>0.042461</v>
      </c>
      <c r="AS19" s="123">
        <v>0.17315</v>
      </c>
      <c r="AT19" s="123">
        <v>0.185715</v>
      </c>
      <c r="AU19" s="123">
        <v>0.008515</v>
      </c>
      <c r="AV19" s="123">
        <v>0.035768</v>
      </c>
      <c r="AW19" s="123">
        <v>0.075422</v>
      </c>
      <c r="AX19" s="123">
        <v>0.28916</v>
      </c>
      <c r="AY19" s="123">
        <v>0.103039</v>
      </c>
      <c r="AZ19" s="123">
        <v>0.02778</v>
      </c>
      <c r="BA19" s="123">
        <v>0.044974</v>
      </c>
    </row>
    <row r="20" spans="1:53" ht="15">
      <c r="A20" s="123" t="s">
        <v>382</v>
      </c>
      <c r="B20" s="123" t="s">
        <v>437</v>
      </c>
      <c r="C20" s="123" t="s">
        <v>439</v>
      </c>
      <c r="D20" s="123">
        <v>9768.25</v>
      </c>
      <c r="E20" s="123">
        <v>8392.61970202503</v>
      </c>
      <c r="F20" s="123">
        <v>8413.56880365942</v>
      </c>
      <c r="G20" s="123">
        <v>7845.59</v>
      </c>
      <c r="H20" s="123">
        <v>0.609756097560976</v>
      </c>
      <c r="I20" s="123">
        <v>0.0731707317073171</v>
      </c>
      <c r="J20" s="123">
        <v>0.219512195121951</v>
      </c>
      <c r="K20" s="123">
        <v>0.609756097560976</v>
      </c>
      <c r="L20" s="123">
        <v>0.0731707317073171</v>
      </c>
      <c r="M20" s="123">
        <v>0</v>
      </c>
      <c r="N20" s="123">
        <v>0.024390243902439</v>
      </c>
      <c r="O20" s="123">
        <v>0.146341463414634</v>
      </c>
      <c r="P20" s="123">
        <v>0.804878048780488</v>
      </c>
      <c r="Q20" s="123">
        <v>0.0487804878048781</v>
      </c>
      <c r="R20" s="123">
        <v>0</v>
      </c>
      <c r="S20" s="123">
        <v>0.731707317073171</v>
      </c>
      <c r="T20" s="123">
        <v>0.146341463414634</v>
      </c>
      <c r="U20" s="123">
        <v>0.024390243902439</v>
      </c>
      <c r="V20" s="123">
        <v>0.0731707317073171</v>
      </c>
      <c r="W20" s="123">
        <v>0.024390243902439</v>
      </c>
      <c r="X20" s="123">
        <v>0</v>
      </c>
      <c r="Y20" s="123">
        <v>0</v>
      </c>
      <c r="Z20" s="123">
        <v>0</v>
      </c>
      <c r="AA20" s="123">
        <v>0</v>
      </c>
      <c r="AB20" s="123">
        <v>0.682926829268293</v>
      </c>
      <c r="AC20" s="123">
        <v>0.536585365853659</v>
      </c>
      <c r="AD20" s="123">
        <v>0.024390243902439</v>
      </c>
      <c r="AE20" s="123">
        <v>0</v>
      </c>
      <c r="AF20" s="123">
        <v>0.170731707317073</v>
      </c>
      <c r="AG20" s="123">
        <v>0.0975609756097561</v>
      </c>
      <c r="AH20" s="123">
        <v>0.0731707317073171</v>
      </c>
      <c r="AI20" s="123">
        <v>0</v>
      </c>
      <c r="AJ20" s="123">
        <v>0.146341463414634</v>
      </c>
      <c r="AK20" s="123">
        <v>0.024390243902439</v>
      </c>
      <c r="AL20" s="123">
        <v>0.0731707317073171</v>
      </c>
      <c r="AM20" s="123">
        <v>0</v>
      </c>
      <c r="AN20" s="123">
        <v>0</v>
      </c>
      <c r="AO20" s="123">
        <v>0</v>
      </c>
      <c r="AP20" s="123">
        <v>0.035941</v>
      </c>
      <c r="AQ20" s="123">
        <v>0.014717</v>
      </c>
      <c r="AR20" s="123">
        <v>0.05365</v>
      </c>
      <c r="AS20" s="123">
        <v>0.155769</v>
      </c>
      <c r="AT20" s="123">
        <v>0.204287</v>
      </c>
      <c r="AU20" s="123">
        <v>0.011163</v>
      </c>
      <c r="AV20" s="123">
        <v>0.035917</v>
      </c>
      <c r="AW20" s="123">
        <v>0.054839</v>
      </c>
      <c r="AX20" s="123">
        <v>0.258551</v>
      </c>
      <c r="AY20" s="123">
        <v>0.109878</v>
      </c>
      <c r="AZ20" s="123">
        <v>0.029534</v>
      </c>
      <c r="BA20" s="123">
        <v>0.071696</v>
      </c>
    </row>
    <row r="21" spans="1:53" ht="15">
      <c r="A21" s="123" t="s">
        <v>383</v>
      </c>
      <c r="B21" s="123" t="s">
        <v>437</v>
      </c>
      <c r="C21" s="123" t="s">
        <v>439</v>
      </c>
      <c r="D21" s="123">
        <v>6955.16</v>
      </c>
      <c r="E21" s="123">
        <v>6640.02691700734</v>
      </c>
      <c r="F21" s="123">
        <v>6662.72536305674</v>
      </c>
      <c r="G21" s="123">
        <v>3650.50</v>
      </c>
      <c r="H21" s="123">
        <v>0.395833333333333</v>
      </c>
      <c r="I21" s="123">
        <v>0.1875</v>
      </c>
      <c r="J21" s="123">
        <v>0.177083333333333</v>
      </c>
      <c r="K21" s="123">
        <v>0.458333333333333</v>
      </c>
      <c r="L21" s="123">
        <v>0.0625</v>
      </c>
      <c r="M21" s="123">
        <v>0.0625</v>
      </c>
      <c r="N21" s="123">
        <v>0.0520833333333333</v>
      </c>
      <c r="O21" s="123">
        <v>0.0520833333333333</v>
      </c>
      <c r="P21" s="123">
        <v>0.875</v>
      </c>
      <c r="Q21" s="123">
        <v>0.0625</v>
      </c>
      <c r="R21" s="123">
        <v>0.03125</v>
      </c>
      <c r="S21" s="123">
        <v>0.635416666666667</v>
      </c>
      <c r="T21" s="123">
        <v>0.125</v>
      </c>
      <c r="U21" s="123">
        <v>0.0208333333333333</v>
      </c>
      <c r="V21" s="123">
        <v>0.0208333333333333</v>
      </c>
      <c r="W21" s="123">
        <v>0.03125</v>
      </c>
      <c r="X21" s="123">
        <v>0</v>
      </c>
      <c r="Y21" s="123">
        <v>0</v>
      </c>
      <c r="Z21" s="123">
        <v>0.0104166666666667</v>
      </c>
      <c r="AA21" s="123">
        <v>0</v>
      </c>
      <c r="AB21" s="123">
        <v>0.447916666666667</v>
      </c>
      <c r="AC21" s="123">
        <v>0.458333333333333</v>
      </c>
      <c r="AD21" s="123">
        <v>0.25</v>
      </c>
      <c r="AE21" s="123">
        <v>0.0208333333333333</v>
      </c>
      <c r="AF21" s="123">
        <v>0.197916666666667</v>
      </c>
      <c r="AG21" s="123">
        <v>0.03125</v>
      </c>
      <c r="AH21" s="123">
        <v>0.125</v>
      </c>
      <c r="AI21" s="123">
        <v>0.0104166666666667</v>
      </c>
      <c r="AJ21" s="123">
        <v>0.135416666666667</v>
      </c>
      <c r="AK21" s="123">
        <v>0</v>
      </c>
      <c r="AL21" s="123">
        <v>0.229166666666667</v>
      </c>
      <c r="AM21" s="123">
        <v>0</v>
      </c>
      <c r="AN21" s="123">
        <v>0.0104166666666667</v>
      </c>
      <c r="AO21" s="123">
        <v>0.0104166666666667</v>
      </c>
      <c r="AP21" s="123">
        <v>0.033759</v>
      </c>
      <c r="AQ21" s="123">
        <v>0.009071</v>
      </c>
      <c r="AR21" s="123">
        <v>0.055834</v>
      </c>
      <c r="AS21" s="123">
        <v>0.150769</v>
      </c>
      <c r="AT21" s="123">
        <v>0.155081</v>
      </c>
      <c r="AU21" s="123">
        <v>0.010334</v>
      </c>
      <c r="AV21" s="123">
        <v>0.032411</v>
      </c>
      <c r="AW21" s="123">
        <v>0.074586</v>
      </c>
      <c r="AX21" s="123">
        <v>0.282403</v>
      </c>
      <c r="AY21" s="123">
        <v>0.124462</v>
      </c>
      <c r="AZ21" s="123">
        <v>0.025802</v>
      </c>
      <c r="BA21" s="123">
        <v>0.079248</v>
      </c>
    </row>
    <row r="22" spans="1:53" ht="15">
      <c r="A22" s="123" t="s">
        <v>384</v>
      </c>
      <c r="B22" s="123" t="s">
        <v>437</v>
      </c>
      <c r="C22" s="123" t="s">
        <v>439</v>
      </c>
      <c r="D22" s="123">
        <v>8892.85</v>
      </c>
      <c r="E22" s="123">
        <v>6681.77667533514</v>
      </c>
      <c r="F22" s="123">
        <v>6967.39357682952</v>
      </c>
      <c r="G22" s="123">
        <v>4904.78</v>
      </c>
      <c r="H22" s="123">
        <v>0.870967741935484</v>
      </c>
      <c r="I22" s="123">
        <v>0.032258064516129</v>
      </c>
      <c r="J22" s="123">
        <v>0.0967741935483871</v>
      </c>
      <c r="K22" s="123">
        <v>0.645161290322581</v>
      </c>
      <c r="L22" s="123">
        <v>0.193548387096774</v>
      </c>
      <c r="M22" s="123">
        <v>0.032258064516129</v>
      </c>
      <c r="N22" s="123">
        <v>0</v>
      </c>
      <c r="O22" s="123">
        <v>0.0645161290322581</v>
      </c>
      <c r="P22" s="123">
        <v>0.903225806451613</v>
      </c>
      <c r="Q22" s="123">
        <v>0.032258064516129</v>
      </c>
      <c r="R22" s="123">
        <v>0.032258064516129</v>
      </c>
      <c r="S22" s="123">
        <v>0.709677419354839</v>
      </c>
      <c r="T22" s="123">
        <v>0.0645161290322581</v>
      </c>
      <c r="U22" s="123">
        <v>0.0967741935483871</v>
      </c>
      <c r="V22" s="123">
        <v>0.0645161290322581</v>
      </c>
      <c r="W22" s="123">
        <v>0.032258064516129</v>
      </c>
      <c r="X22" s="123">
        <v>0</v>
      </c>
      <c r="Y22" s="123">
        <v>0</v>
      </c>
      <c r="Z22" s="123">
        <v>0.032258064516129</v>
      </c>
      <c r="AA22" s="123">
        <v>0</v>
      </c>
      <c r="AB22" s="123">
        <v>0.483870967741935</v>
      </c>
      <c r="AC22" s="123">
        <v>0.483870967741935</v>
      </c>
      <c r="AD22" s="123">
        <v>0.161290322580645</v>
      </c>
      <c r="AE22" s="123">
        <v>0</v>
      </c>
      <c r="AF22" s="123">
        <v>0.193548387096774</v>
      </c>
      <c r="AG22" s="123">
        <v>0</v>
      </c>
      <c r="AH22" s="123">
        <v>0.0967741935483871</v>
      </c>
      <c r="AI22" s="123">
        <v>0</v>
      </c>
      <c r="AJ22" s="123">
        <v>0.258064516129032</v>
      </c>
      <c r="AK22" s="123">
        <v>0</v>
      </c>
      <c r="AL22" s="123">
        <v>0.193548387096774</v>
      </c>
      <c r="AM22" s="123">
        <v>0</v>
      </c>
      <c r="AN22" s="123">
        <v>0</v>
      </c>
      <c r="AO22" s="123">
        <v>0</v>
      </c>
      <c r="AP22" s="123">
        <v>0.029963</v>
      </c>
      <c r="AQ22" s="123">
        <v>0.010034</v>
      </c>
      <c r="AR22" s="123">
        <v>0.040994</v>
      </c>
      <c r="AS22" s="123">
        <v>0.291903</v>
      </c>
      <c r="AT22" s="123">
        <v>0.192166</v>
      </c>
      <c r="AU22" s="123">
        <v>0.006577</v>
      </c>
      <c r="AV22" s="123">
        <v>0.026387</v>
      </c>
      <c r="AW22" s="123">
        <v>0.081215</v>
      </c>
      <c r="AX22" s="123">
        <v>0.186634</v>
      </c>
      <c r="AY22" s="123">
        <v>0.100603</v>
      </c>
      <c r="AZ22" s="123">
        <v>0.021513</v>
      </c>
      <c r="BA22" s="123">
        <v>0.041974</v>
      </c>
    </row>
    <row r="23" spans="1:53" ht="15">
      <c r="A23" s="123" t="s">
        <v>385</v>
      </c>
      <c r="B23" s="123" t="s">
        <v>437</v>
      </c>
      <c r="C23" s="123" t="s">
        <v>439</v>
      </c>
      <c r="D23" s="123">
        <v>5829.35</v>
      </c>
      <c r="E23" s="123">
        <v>7787.40709207238</v>
      </c>
      <c r="F23" s="123">
        <v>7484.97917740197</v>
      </c>
      <c r="G23" s="123">
        <v>4047.78</v>
      </c>
      <c r="H23" s="123">
        <v>0.488888888888889</v>
      </c>
      <c r="I23" s="123">
        <v>0.0888888888888889</v>
      </c>
      <c r="J23" s="123">
        <v>0.244444444444444</v>
      </c>
      <c r="K23" s="123">
        <v>0.444444444444444</v>
      </c>
      <c r="L23" s="123">
        <v>0.133333333333333</v>
      </c>
      <c r="M23" s="123">
        <v>0.0222222222222222</v>
      </c>
      <c r="N23" s="123">
        <v>0.0666666666666667</v>
      </c>
      <c r="O23" s="123">
        <v>0.20</v>
      </c>
      <c r="P23" s="123">
        <v>0.666666666666667</v>
      </c>
      <c r="Q23" s="123">
        <v>0.0888888888888889</v>
      </c>
      <c r="R23" s="123">
        <v>0.0222222222222222</v>
      </c>
      <c r="S23" s="123">
        <v>0.688888888888889</v>
      </c>
      <c r="T23" s="123">
        <v>0.133333333333333</v>
      </c>
      <c r="U23" s="123">
        <v>0.0222222222222222</v>
      </c>
      <c r="V23" s="123">
        <v>0.0666666666666667</v>
      </c>
      <c r="W23" s="123">
        <v>0.0666666666666667</v>
      </c>
      <c r="X23" s="123">
        <v>0</v>
      </c>
      <c r="Y23" s="123">
        <v>0</v>
      </c>
      <c r="Z23" s="123">
        <v>0.0444444444444444</v>
      </c>
      <c r="AA23" s="123">
        <v>0</v>
      </c>
      <c r="AB23" s="123">
        <v>0.533333333333333</v>
      </c>
      <c r="AC23" s="123">
        <v>0.444444444444444</v>
      </c>
      <c r="AD23" s="123">
        <v>0.111111111111111</v>
      </c>
      <c r="AE23" s="123">
        <v>0.0222222222222222</v>
      </c>
      <c r="AF23" s="123">
        <v>0.155555555555556</v>
      </c>
      <c r="AG23" s="123">
        <v>0.111111111111111</v>
      </c>
      <c r="AH23" s="123">
        <v>0.266666666666667</v>
      </c>
      <c r="AI23" s="123">
        <v>0.0222222222222222</v>
      </c>
      <c r="AJ23" s="123">
        <v>0.177777777777778</v>
      </c>
      <c r="AK23" s="123">
        <v>0.0666666666666667</v>
      </c>
      <c r="AL23" s="123">
        <v>0.0666666666666667</v>
      </c>
      <c r="AM23" s="123">
        <v>0</v>
      </c>
      <c r="AN23" s="123">
        <v>0.0222222222222222</v>
      </c>
      <c r="AO23" s="123">
        <v>0</v>
      </c>
      <c r="AP23" s="123">
        <v>0.030936</v>
      </c>
      <c r="AQ23" s="123">
        <v>0.004937</v>
      </c>
      <c r="AR23" s="123">
        <v>0.05478</v>
      </c>
      <c r="AS23" s="123">
        <v>0.164913</v>
      </c>
      <c r="AT23" s="123">
        <v>0.250916</v>
      </c>
      <c r="AU23" s="123">
        <v>0.005448</v>
      </c>
      <c r="AV23" s="123">
        <v>0.041139</v>
      </c>
      <c r="AW23" s="123">
        <v>0.076277</v>
      </c>
      <c r="AX23" s="123">
        <v>0.213908</v>
      </c>
      <c r="AY23" s="123">
        <v>0.118412</v>
      </c>
      <c r="AZ23" s="123">
        <v>0.024363</v>
      </c>
      <c r="BA23" s="123">
        <v>0.044907</v>
      </c>
    </row>
    <row r="24" spans="1:53" ht="15">
      <c r="A24" s="123" t="s">
        <v>386</v>
      </c>
      <c r="B24" s="123" t="s">
        <v>437</v>
      </c>
      <c r="C24" s="123" t="s">
        <v>439</v>
      </c>
      <c r="D24" s="123">
        <v>6765.15</v>
      </c>
      <c r="E24" s="123">
        <v>6839.30983176402</v>
      </c>
      <c r="F24" s="123">
        <v>6872.33112013725</v>
      </c>
      <c r="G24" s="123">
        <v>4923.89</v>
      </c>
      <c r="H24" s="123">
        <v>0.428571428571429</v>
      </c>
      <c r="I24" s="123">
        <v>0.0357142857142857</v>
      </c>
      <c r="J24" s="123">
        <v>0.0803571428571429</v>
      </c>
      <c r="K24" s="123">
        <v>0.517857142857143</v>
      </c>
      <c r="L24" s="123">
        <v>0.169642857142857</v>
      </c>
      <c r="M24" s="123">
        <v>0.0714285714285714</v>
      </c>
      <c r="N24" s="123">
        <v>0.125</v>
      </c>
      <c r="O24" s="123">
        <v>0.223214285714286</v>
      </c>
      <c r="P24" s="123">
        <v>0.678571428571429</v>
      </c>
      <c r="Q24" s="123">
        <v>0.0892857142857143</v>
      </c>
      <c r="R24" s="123">
        <v>0.0446428571428571</v>
      </c>
      <c r="S24" s="123">
        <v>0.553571428571429</v>
      </c>
      <c r="T24" s="123">
        <v>0.142857142857143</v>
      </c>
      <c r="U24" s="123">
        <v>0.0267857142857143</v>
      </c>
      <c r="V24" s="123">
        <v>0.0892857142857143</v>
      </c>
      <c r="W24" s="123">
        <v>0.0446428571428571</v>
      </c>
      <c r="X24" s="123">
        <v>0.00892857142857143</v>
      </c>
      <c r="Y24" s="123">
        <v>0.00892857142857143</v>
      </c>
      <c r="Z24" s="123">
        <v>0.00892857142857143</v>
      </c>
      <c r="AA24" s="123">
        <v>0</v>
      </c>
      <c r="AB24" s="123">
        <v>0.535714285714286</v>
      </c>
      <c r="AC24" s="123">
        <v>0.258928571428571</v>
      </c>
      <c r="AD24" s="123">
        <v>0.410714285714286</v>
      </c>
      <c r="AE24" s="123">
        <v>0</v>
      </c>
      <c r="AF24" s="123">
        <v>0.107142857142857</v>
      </c>
      <c r="AG24" s="123">
        <v>0.0625</v>
      </c>
      <c r="AH24" s="123">
        <v>0.0714285714285714</v>
      </c>
      <c r="AI24" s="123">
        <v>0.00892857142857143</v>
      </c>
      <c r="AJ24" s="123">
        <v>0.133928571428571</v>
      </c>
      <c r="AK24" s="123">
        <v>0.0535714285714286</v>
      </c>
      <c r="AL24" s="123">
        <v>0.223214285714286</v>
      </c>
      <c r="AM24" s="123">
        <v>0</v>
      </c>
      <c r="AN24" s="123">
        <v>0</v>
      </c>
      <c r="AO24" s="123">
        <v>0</v>
      </c>
      <c r="AP24" s="123">
        <v>0.030039</v>
      </c>
      <c r="AQ24" s="123">
        <v>0.016229</v>
      </c>
      <c r="AR24" s="123">
        <v>0.054449</v>
      </c>
      <c r="AS24" s="123">
        <v>0.208785</v>
      </c>
      <c r="AT24" s="123">
        <v>0.194482</v>
      </c>
      <c r="AU24" s="123">
        <v>0.010334</v>
      </c>
      <c r="AV24" s="123">
        <v>0.032141</v>
      </c>
      <c r="AW24" s="123">
        <v>0.099584</v>
      </c>
      <c r="AX24" s="123">
        <v>0.218692</v>
      </c>
      <c r="AY24" s="123">
        <v>0.100976</v>
      </c>
      <c r="AZ24" s="123">
        <v>0.029232</v>
      </c>
      <c r="BA24" s="123">
        <v>0.035095</v>
      </c>
    </row>
    <row r="25" spans="1:53" ht="15">
      <c r="A25" s="123" t="s">
        <v>387</v>
      </c>
      <c r="B25" s="123" t="s">
        <v>437</v>
      </c>
      <c r="C25" s="123" t="s">
        <v>439</v>
      </c>
      <c r="D25" s="123">
        <v>8387.825</v>
      </c>
      <c r="E25" s="123">
        <v>7636.0178512175</v>
      </c>
      <c r="F25" s="123">
        <v>7537.06655778368</v>
      </c>
      <c r="G25" s="123">
        <v>5174.68</v>
      </c>
      <c r="H25" s="123">
        <v>0.50</v>
      </c>
      <c r="I25" s="123">
        <v>0.0294117647058824</v>
      </c>
      <c r="J25" s="123">
        <v>0.0882352941176471</v>
      </c>
      <c r="K25" s="123">
        <v>0.529411764705882</v>
      </c>
      <c r="L25" s="123">
        <v>0.176470588235294</v>
      </c>
      <c r="M25" s="123">
        <v>0.0882352941176471</v>
      </c>
      <c r="N25" s="123">
        <v>0.0882352941176471</v>
      </c>
      <c r="O25" s="123">
        <v>0.676470588235294</v>
      </c>
      <c r="P25" s="123">
        <v>0.235294117647059</v>
      </c>
      <c r="Q25" s="123">
        <v>0.0588235294117647</v>
      </c>
      <c r="R25" s="123">
        <v>0.0588235294117647</v>
      </c>
      <c r="S25" s="123">
        <v>0.588235294117647</v>
      </c>
      <c r="T25" s="123">
        <v>0.117647058823529</v>
      </c>
      <c r="U25" s="123">
        <v>0.0882352941176471</v>
      </c>
      <c r="V25" s="123">
        <v>0.0882352941176471</v>
      </c>
      <c r="W25" s="123">
        <v>0.0294117647058824</v>
      </c>
      <c r="X25" s="123">
        <v>0.0294117647058824</v>
      </c>
      <c r="Y25" s="123">
        <v>0</v>
      </c>
      <c r="Z25" s="123">
        <v>0</v>
      </c>
      <c r="AA25" s="123">
        <v>0</v>
      </c>
      <c r="AB25" s="123">
        <v>0.705882352941177</v>
      </c>
      <c r="AC25" s="123">
        <v>0.470588235294118</v>
      </c>
      <c r="AD25" s="123">
        <v>0.147058823529412</v>
      </c>
      <c r="AE25" s="123">
        <v>0.0294117647058824</v>
      </c>
      <c r="AF25" s="123">
        <v>0.235294117647059</v>
      </c>
      <c r="AG25" s="123">
        <v>0.0294117647058824</v>
      </c>
      <c r="AH25" s="123">
        <v>0</v>
      </c>
      <c r="AI25" s="123">
        <v>0</v>
      </c>
      <c r="AJ25" s="123">
        <v>0.176470588235294</v>
      </c>
      <c r="AK25" s="123">
        <v>0.117647058823529</v>
      </c>
      <c r="AL25" s="123">
        <v>0.147058823529412</v>
      </c>
      <c r="AM25" s="123">
        <v>0</v>
      </c>
      <c r="AN25" s="123">
        <v>0</v>
      </c>
      <c r="AO25" s="123">
        <v>0</v>
      </c>
      <c r="AP25" s="123">
        <v>0.034206</v>
      </c>
      <c r="AQ25" s="123">
        <v>0.001121</v>
      </c>
      <c r="AR25" s="123">
        <v>0.057019</v>
      </c>
      <c r="AS25" s="123">
        <v>0.090744</v>
      </c>
      <c r="AT25" s="123">
        <v>0.190765</v>
      </c>
      <c r="AU25" s="123">
        <v>0.012794</v>
      </c>
      <c r="AV25" s="123">
        <v>0.058353</v>
      </c>
      <c r="AW25" s="123">
        <v>0.176245</v>
      </c>
      <c r="AX25" s="123">
        <v>0.242023</v>
      </c>
      <c r="AY25" s="123">
        <v>0.091765</v>
      </c>
      <c r="AZ25" s="123">
        <v>0.032551</v>
      </c>
      <c r="BA25" s="123">
        <v>0.04662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FC9BC04-1F72-4BCE-A9BD-049AD4E751CB}">
  <sheetPr codeName="Sheet5">
    <tabColor theme="4" tint="0.399980008602142"/>
  </sheetPr>
  <dimension ref="A1:P68"/>
  <sheetViews>
    <sheetView workbookViewId="0" topLeftCell="A1">
      <pane ySplit="9" topLeftCell="A10" activePane="bottomLeft" state="frozen"/>
      <selection pane="topLeft" activeCell="J47" sqref="J47"/>
      <selection pane="bottomLeft" activeCell="D28" sqref="D28"/>
    </sheetView>
  </sheetViews>
  <sheetFormatPr defaultColWidth="8.83428571428571" defaultRowHeight="15"/>
  <cols>
    <col min="2" max="2" width="63.7142857142857" bestFit="1" customWidth="1"/>
    <col min="3" max="3" width="11.2857142857143" customWidth="1"/>
    <col min="4" max="4" width="15.7142857142857" customWidth="1"/>
    <col min="6" max="6" width="11.7142857142857" customWidth="1"/>
    <col min="7" max="7" width="13.8571428571429" customWidth="1"/>
    <col min="9" max="9" width="12" bestFit="1" customWidth="1"/>
    <col min="10" max="10" width="14" customWidth="1"/>
    <col min="12" max="12" width="10.5714285714286" customWidth="1"/>
    <col min="13" max="13" width="11.8571428571429" customWidth="1"/>
    <col min="15" max="15" width="9.71428571428571" customWidth="1"/>
    <col min="16" max="16" width="12.8571428571429" customWidth="1"/>
  </cols>
  <sheetData>
    <row r="1" spans="1:1" ht="16" thickBot="1">
      <c r="A1" s="88">
        <f>MATCH($B$2,'CALC_EST - TRGTS'!B$11:$O$11,0)</f>
        <v>13</v>
      </c>
    </row>
    <row r="2" spans="2:16" ht="53" customHeight="1" thickBot="1">
      <c r="B2" s="321" t="str">
        <f>Summary_Regional!B5</f>
        <v>R11-SouthWest</v>
      </c>
      <c r="C2" s="342" t="s">
        <v>102</v>
      </c>
      <c r="D2" s="343"/>
      <c r="E2" s="343"/>
      <c r="F2" s="343"/>
      <c r="G2" s="343"/>
      <c r="H2" s="343"/>
      <c r="I2" s="343"/>
      <c r="J2" s="343"/>
      <c r="K2" s="343"/>
      <c r="L2" s="343"/>
      <c r="M2" s="343"/>
      <c r="N2" s="343"/>
      <c r="O2" s="343"/>
      <c r="P2" s="343"/>
    </row>
    <row r="3" spans="2:16" ht="21.5" customHeight="1" thickBot="1">
      <c r="B3" s="57"/>
      <c r="C3" s="58"/>
      <c r="D3" s="58"/>
      <c r="E3" s="58"/>
      <c r="F3" s="58"/>
      <c r="G3" s="58"/>
      <c r="H3" s="58"/>
      <c r="I3" s="58"/>
      <c r="J3" s="58"/>
      <c r="K3" s="58"/>
      <c r="L3" s="58"/>
      <c r="M3" s="58"/>
      <c r="O3" s="58"/>
      <c r="P3" s="58"/>
    </row>
    <row r="4" spans="2:16" ht="62.5" customHeight="1" thickBot="1">
      <c r="B4" s="158" t="s">
        <v>103</v>
      </c>
      <c r="C4" s="344" t="s">
        <v>104</v>
      </c>
      <c r="D4" s="345"/>
      <c r="E4" s="159"/>
      <c r="F4" s="344" t="s">
        <v>105</v>
      </c>
      <c r="G4" s="345"/>
      <c r="H4" s="161"/>
      <c r="I4" s="344" t="s">
        <v>106</v>
      </c>
      <c r="J4" s="345"/>
      <c r="K4" s="162"/>
      <c r="L4" s="344" t="s">
        <v>107</v>
      </c>
      <c r="M4" s="345"/>
      <c r="N4" s="182"/>
      <c r="O4" s="344" t="s">
        <v>108</v>
      </c>
      <c r="P4" s="345"/>
    </row>
    <row r="5" spans="2:16" ht="29" customHeight="1">
      <c r="B5" s="59" t="s">
        <v>109</v>
      </c>
      <c r="C5" s="350">
        <v>2024</v>
      </c>
      <c r="D5" s="351"/>
      <c r="E5" s="60"/>
      <c r="F5" s="350">
        <f>C5</f>
        <v>2024</v>
      </c>
      <c r="G5" s="351"/>
      <c r="H5" s="60"/>
      <c r="I5" s="350">
        <f>F5</f>
        <v>2024</v>
      </c>
      <c r="J5" s="351"/>
      <c r="K5" s="61"/>
      <c r="L5" s="350">
        <f>I5</f>
        <v>2024</v>
      </c>
      <c r="M5" s="351"/>
      <c r="O5" s="350">
        <f>L5</f>
        <v>2024</v>
      </c>
      <c r="P5" s="351"/>
    </row>
    <row r="6" spans="2:16" ht="16">
      <c r="B6" s="62" t="s">
        <v>110</v>
      </c>
      <c r="C6" s="346">
        <f>SUMPRODUCT(C10:C52,D10:D52)+D56</f>
        <v>1.054341926595046</v>
      </c>
      <c r="D6" s="347"/>
      <c r="E6" s="61"/>
      <c r="F6" s="346">
        <f>SUMPRODUCT(F10:F52,G10:G52)+G56</f>
        <v>0.860665457105491</v>
      </c>
      <c r="G6" s="347"/>
      <c r="H6" s="63"/>
      <c r="I6" s="348">
        <f>SUMPRODUCT(I10:I53,J10:J53)+J56</f>
        <v>8044.134581724315</v>
      </c>
      <c r="J6" s="349"/>
      <c r="K6" s="1"/>
      <c r="L6" s="346">
        <f>SUMPRODUCT(L10:L53,M10:M53)+M56</f>
        <v>0.5639439972712583</v>
      </c>
      <c r="M6" s="347"/>
      <c r="N6" s="1"/>
      <c r="O6" s="346">
        <f>SUMPRODUCT(O10:O53,P10:P53)+P56</f>
        <v>0.4152803706854492</v>
      </c>
      <c r="P6" s="347"/>
    </row>
    <row r="7" spans="2:16" ht="17" thickBot="1">
      <c r="B7" s="64" t="s">
        <v>111</v>
      </c>
      <c r="C7" s="352">
        <f ca="1">SUMPRODUCT(C10:C52,D10:D52)+VLOOKUP($B$2,$B57:$D68,CELL("col",D$55)-CELL("col",$B$55)+1,FALSE)</f>
        <v>0.9911838615829249</v>
      </c>
      <c r="D7" s="353"/>
      <c r="E7" s="61"/>
      <c r="F7" s="352">
        <f ca="1">SUMPRODUCT(F10:F52,G10:G52)+VLOOKUP($B$2,$B$57:$G68,CELL("col",G$55)-CELL("col",$B$55)+1,FALSE)</f>
        <v>0.8311870335753548</v>
      </c>
      <c r="G7" s="353"/>
      <c r="H7" s="63"/>
      <c r="I7" s="354">
        <f ca="1">SUMPRODUCT(I10:I53,J10:J53)+VLOOKUP($B$2,$B$57:$J68,CELL("col",J$55)-CELL("col",$B$55)+1,FALSE)</f>
        <v>6839.309831764025</v>
      </c>
      <c r="J7" s="355"/>
      <c r="K7" s="1"/>
      <c r="L7" s="352">
        <f ca="1">SUMPRODUCT(L10:L53,M10:M53)+VLOOKUP($B$2,$B$57:$M68,CELL("col",M$55)-CELL("col",$B$55)+1,FALSE)</f>
        <v>0.7163421406487895</v>
      </c>
      <c r="M7" s="353"/>
      <c r="N7" s="1"/>
      <c r="O7" s="352">
        <f ca="1">SUMPRODUCT(O10:O53,P10:P53)+VLOOKUP($B$2,$B$57:$P68,CELL("col",P$55)-CELL("col",$B$55)+1,FALSE)</f>
        <v>0.5346022423086456</v>
      </c>
      <c r="P7" s="353"/>
    </row>
    <row r="8" spans="2:16" ht="16" thickBot="1">
      <c r="B8" s="65"/>
      <c r="C8" s="65"/>
      <c r="D8" s="65"/>
      <c r="E8" s="66"/>
      <c r="F8" s="65"/>
      <c r="G8" s="65"/>
      <c r="H8" s="66"/>
      <c r="I8" s="66"/>
      <c r="J8" s="66"/>
      <c r="K8" s="66"/>
      <c r="L8" s="66"/>
      <c r="M8" s="66"/>
      <c r="N8" s="66"/>
      <c r="O8" s="66"/>
      <c r="P8" s="66"/>
    </row>
    <row r="9" spans="2:16" ht="18" thickBot="1">
      <c r="B9" s="154" t="s">
        <v>112</v>
      </c>
      <c r="C9" s="155" t="s">
        <v>113</v>
      </c>
      <c r="D9" s="156" t="s">
        <v>114</v>
      </c>
      <c r="E9" s="160"/>
      <c r="F9" s="155" t="s">
        <v>113</v>
      </c>
      <c r="G9" s="157" t="s">
        <v>114</v>
      </c>
      <c r="H9" s="160"/>
      <c r="I9" s="155" t="s">
        <v>113</v>
      </c>
      <c r="J9" s="157" t="s">
        <v>114</v>
      </c>
      <c r="K9" s="160"/>
      <c r="L9" s="155" t="s">
        <v>113</v>
      </c>
      <c r="M9" s="157" t="s">
        <v>114</v>
      </c>
      <c r="N9" s="160"/>
      <c r="O9" s="155" t="s">
        <v>113</v>
      </c>
      <c r="P9" s="157" t="s">
        <v>114</v>
      </c>
    </row>
    <row r="10" spans="2:16" ht="16">
      <c r="B10" s="114" t="s">
        <v>115</v>
      </c>
      <c r="C10" s="322">
        <f>INDEX('CALC_EST - TRGTS'!$B$11:$O$58,MATCH($B10,'CALC_EST - TRGTS'!$B$11:$B$58,0),$A$1)</f>
        <v>0.428571428571429</v>
      </c>
      <c r="D10" s="67">
        <f>INDEX('CALC_EST - TRGTS'!$C$12:$C$59,MATCH(Adult!B10,'CALC_EST - TRGTS'!$B$12:$B$59,0))</f>
        <v>0</v>
      </c>
      <c r="F10" s="325">
        <f>INDEX('CALC_EST - TRGTS'!$B$61:$O$108,MATCH($B10,'CALC_EST - TRGTS'!$B$61:$B$108,0),$A$1)</f>
        <v>0.411764705882353</v>
      </c>
      <c r="G10" s="67">
        <f>INDEX('CALC_EST - TRGTS'!$C$62:$C$104,MATCH(Adult!B10,'CALC_EST - TRGTS'!$B$62:$B$104,0))</f>
        <v>0</v>
      </c>
      <c r="I10" s="322">
        <f>INDEX('CALC_EST - TRGTS'!$B$111:$O$159,MATCH($B10,'CALC_EST - TRGTS'!$B$111:$B$159,0),$A$1)</f>
        <v>0.428571428571429</v>
      </c>
      <c r="J10" s="68">
        <f>INDEX('CALC_EST - TRGTS'!$C$112:$C$155,MATCH(Adult!B10,'CALC_EST - TRGTS'!$B$112:$B$155,0))</f>
        <v>-2517.2135695326</v>
      </c>
      <c r="L10" s="322">
        <f>INDEX('CALC_EST - TRGTS'!$B$162:$O$209,MATCH($B10,'CALC_EST - TRGTS'!$B$162:$B$209,0),$A$1)</f>
        <v>0.29406850459482</v>
      </c>
      <c r="M10" s="67">
        <f>INDEX('CALC_EST - TRGTS'!$C$163:$C$205,MATCH(Adult!B10,'CALC_EST - TRGTS'!$B$163:$B$205,0))</f>
        <v>0</v>
      </c>
      <c r="O10" s="328">
        <f>INDEX('CALC_EST - TRGTS'!$B$212:$O$259,MATCH($B10,'CALC_EST - TRGTS'!$B$212:$B$259,0),$A$1)</f>
        <v>0.647058823529412</v>
      </c>
      <c r="P10" s="67">
        <f>INDEX('CALC_EST - TRGTS'!$C$213:$C$255,MATCH(Adult!B10,'CALC_EST - TRGTS'!$B$213:$B$255,0))</f>
        <v>0</v>
      </c>
    </row>
    <row r="11" spans="2:16" ht="16">
      <c r="B11" s="115" t="s">
        <v>116</v>
      </c>
      <c r="C11" s="322">
        <f>INDEX('CALC_EST - TRGTS'!$B$11:$O$58,MATCH($B11,'CALC_EST - TRGTS'!$B$11:$B$58,0),$A$1)</f>
        <v>0.0803571428571429</v>
      </c>
      <c r="D11" s="67">
        <f>INDEX('CALC_EST - TRGTS'!$C$12:$C$59,MATCH(Adult!B11,'CALC_EST - TRGTS'!$B$12:$B$59,0))</f>
        <v>0</v>
      </c>
      <c r="F11" s="325">
        <f>INDEX('CALC_EST - TRGTS'!$B$61:$O$108,MATCH($B11,'CALC_EST - TRGTS'!$B$61:$B$108,0),$A$1)</f>
        <v>0.092436974789916</v>
      </c>
      <c r="G11" s="67">
        <f>INDEX('CALC_EST - TRGTS'!$C$62:$C$104,MATCH(Adult!B11,'CALC_EST - TRGTS'!$B$62:$B$104,0))</f>
        <v>0</v>
      </c>
      <c r="I11" s="322">
        <f>INDEX('CALC_EST - TRGTS'!$B$111:$O$159,MATCH($B11,'CALC_EST - TRGTS'!$B$111:$B$159,0),$A$1)</f>
        <v>0.0803571428571429</v>
      </c>
      <c r="J11" s="68">
        <f>INDEX('CALC_EST - TRGTS'!$C$112:$C$155,MATCH(Adult!B11,'CALC_EST - TRGTS'!$B$112:$B$155,0))</f>
        <v>-3921.35415878444</v>
      </c>
      <c r="L11" s="322">
        <f>INDEX('CALC_EST - TRGTS'!$B$162:$O$209,MATCH($B11,'CALC_EST - TRGTS'!$B$162:$B$209,0),$A$1)</f>
        <v>0.130325814536341</v>
      </c>
      <c r="M11" s="67">
        <f>INDEX('CALC_EST - TRGTS'!$C$163:$C$205,MATCH(Adult!B11,'CALC_EST - TRGTS'!$B$163:$B$205,0))</f>
        <v>0</v>
      </c>
      <c r="O11" s="328">
        <f>INDEX('CALC_EST - TRGTS'!$B$212:$O$259,MATCH($B11,'CALC_EST - TRGTS'!$B$212:$B$259,0),$A$1)</f>
        <v>0.117647058823529</v>
      </c>
      <c r="P11" s="67">
        <f>INDEX('CALC_EST - TRGTS'!$C$213:$C$255,MATCH(Adult!B11,'CALC_EST - TRGTS'!$B$213:$B$255,0))</f>
        <v>-0.0226896732679643</v>
      </c>
    </row>
    <row r="12" spans="2:16" ht="16">
      <c r="B12" s="115" t="s">
        <v>117</v>
      </c>
      <c r="C12" s="322">
        <f>INDEX('CALC_EST - TRGTS'!$B$11:$O$58,MATCH($B12,'CALC_EST - TRGTS'!$B$11:$B$58,0),$A$1)</f>
        <v>0.517857142857143</v>
      </c>
      <c r="D12" s="67">
        <f>INDEX('CALC_EST - TRGTS'!$C$12:$C$59,MATCH(Adult!B12,'CALC_EST - TRGTS'!$B$12:$B$59,0))</f>
        <v>0</v>
      </c>
      <c r="F12" s="325">
        <f>INDEX('CALC_EST - TRGTS'!$B$61:$O$108,MATCH($B12,'CALC_EST - TRGTS'!$B$61:$B$108,0),$A$1)</f>
        <v>0.470588235294118</v>
      </c>
      <c r="G12" s="67">
        <f>INDEX('CALC_EST - TRGTS'!$C$62:$C$104,MATCH(Adult!B12,'CALC_EST - TRGTS'!$B$62:$B$104,0))</f>
        <v>0</v>
      </c>
      <c r="I12" s="322">
        <f>INDEX('CALC_EST - TRGTS'!$B$111:$O$159,MATCH($B12,'CALC_EST - TRGTS'!$B$111:$B$159,0),$A$1)</f>
        <v>0.517857142857143</v>
      </c>
      <c r="J12" s="68">
        <f>INDEX('CALC_EST - TRGTS'!$C$112:$C$155,MATCH(Adult!B12,'CALC_EST - TRGTS'!$B$112:$B$155,0))</f>
        <v>0</v>
      </c>
      <c r="L12" s="322">
        <f>INDEX('CALC_EST - TRGTS'!$B$162:$O$209,MATCH($B12,'CALC_EST - TRGTS'!$B$162:$B$209,0),$A$1)</f>
        <v>0.570593149540518</v>
      </c>
      <c r="M12" s="67">
        <f>INDEX('CALC_EST - TRGTS'!$C$163:$C$205,MATCH(Adult!B12,'CALC_EST - TRGTS'!$B$163:$B$205,0))</f>
        <v>0</v>
      </c>
      <c r="O12" s="328">
        <f>INDEX('CALC_EST - TRGTS'!$B$212:$O$259,MATCH($B12,'CALC_EST - TRGTS'!$B$212:$B$259,0),$A$1)</f>
        <v>0.470588235294118</v>
      </c>
      <c r="P12" s="67">
        <f>INDEX('CALC_EST - TRGTS'!$C$213:$C$255,MATCH(Adult!B12,'CALC_EST - TRGTS'!$B$213:$B$255,0))</f>
        <v>0.305058894096413</v>
      </c>
    </row>
    <row r="13" spans="2:16" ht="16">
      <c r="B13" s="115" t="s">
        <v>118</v>
      </c>
      <c r="C13" s="322">
        <f>INDEX('CALC_EST - TRGTS'!$B$11:$O$58,MATCH($B13,'CALC_EST - TRGTS'!$B$11:$B$58,0),$A$1)</f>
        <v>0.169642857142857</v>
      </c>
      <c r="D13" s="67">
        <f>INDEX('CALC_EST - TRGTS'!$C$12:$C$59,MATCH(Adult!B13,'CALC_EST - TRGTS'!$B$12:$B$59,0))</f>
        <v>0</v>
      </c>
      <c r="F13" s="325">
        <f>INDEX('CALC_EST - TRGTS'!$B$61:$O$108,MATCH($B13,'CALC_EST - TRGTS'!$B$61:$B$108,0),$A$1)</f>
        <v>0.151260504201681</v>
      </c>
      <c r="G13" s="67">
        <f>INDEX('CALC_EST - TRGTS'!$C$62:$C$104,MATCH(Adult!B13,'CALC_EST - TRGTS'!$B$62:$B$104,0))</f>
        <v>0</v>
      </c>
      <c r="I13" s="322">
        <f>INDEX('CALC_EST - TRGTS'!$B$111:$O$159,MATCH($B13,'CALC_EST - TRGTS'!$B$111:$B$159,0),$A$1)</f>
        <v>0.169642857142857</v>
      </c>
      <c r="J13" s="68">
        <f>INDEX('CALC_EST - TRGTS'!$C$112:$C$155,MATCH(Adult!B13,'CALC_EST - TRGTS'!$B$112:$B$155,0))</f>
        <v>0</v>
      </c>
      <c r="L13" s="322">
        <f>INDEX('CALC_EST - TRGTS'!$B$162:$O$209,MATCH($B13,'CALC_EST - TRGTS'!$B$162:$B$209,0),$A$1)</f>
        <v>0.181286549707602</v>
      </c>
      <c r="M13" s="67">
        <f>INDEX('CALC_EST - TRGTS'!$C$163:$C$205,MATCH(Adult!B13,'CALC_EST - TRGTS'!$B$163:$B$205,0))</f>
        <v>0</v>
      </c>
      <c r="O13" s="328">
        <f>INDEX('CALC_EST - TRGTS'!$B$212:$O$259,MATCH($B13,'CALC_EST - TRGTS'!$B$212:$B$259,0),$A$1)</f>
        <v>0.0588235294117647</v>
      </c>
      <c r="P13" s="67">
        <f>INDEX('CALC_EST - TRGTS'!$C$213:$C$255,MATCH(Adult!B13,'CALC_EST - TRGTS'!$B$213:$B$255,0))</f>
        <v>0</v>
      </c>
    </row>
    <row r="14" spans="2:16" ht="16">
      <c r="B14" s="115" t="s">
        <v>119</v>
      </c>
      <c r="C14" s="322">
        <f>INDEX('CALC_EST - TRGTS'!$B$11:$O$58,MATCH($B14,'CALC_EST - TRGTS'!$B$11:$B$58,0),$A$1)</f>
        <v>0.0714285714285714</v>
      </c>
      <c r="D14" s="67">
        <f>INDEX('CALC_EST - TRGTS'!$C$12:$C$59,MATCH(Adult!B14,'CALC_EST - TRGTS'!$B$12:$B$59,0))</f>
        <v>0</v>
      </c>
      <c r="F14" s="325">
        <f>INDEX('CALC_EST - TRGTS'!$B$61:$O$108,MATCH($B14,'CALC_EST - TRGTS'!$B$61:$B$108,0),$A$1)</f>
        <v>0.184873949579832</v>
      </c>
      <c r="G14" s="67">
        <f>INDEX('CALC_EST - TRGTS'!$C$62:$C$104,MATCH(Adult!B14,'CALC_EST - TRGTS'!$B$62:$B$104,0))</f>
        <v>0.156612543647371</v>
      </c>
      <c r="I14" s="322">
        <f>INDEX('CALC_EST - TRGTS'!$B$111:$O$159,MATCH($B14,'CALC_EST - TRGTS'!$B$111:$B$159,0),$A$1)</f>
        <v>0.0714285714285714</v>
      </c>
      <c r="J14" s="68">
        <f>INDEX('CALC_EST - TRGTS'!$C$112:$C$155,MATCH(Adult!B14,'CALC_EST - TRGTS'!$B$112:$B$155,0))</f>
        <v>0</v>
      </c>
      <c r="L14" s="322">
        <f>INDEX('CALC_EST - TRGTS'!$B$162:$O$209,MATCH($B14,'CALC_EST - TRGTS'!$B$162:$B$209,0),$A$1)</f>
        <v>0.0843776106934002</v>
      </c>
      <c r="M14" s="67">
        <f>INDEX('CALC_EST - TRGTS'!$C$163:$C$205,MATCH(Adult!B14,'CALC_EST - TRGTS'!$B$163:$B$205,0))</f>
        <v>0</v>
      </c>
      <c r="O14" s="328">
        <f>INDEX('CALC_EST - TRGTS'!$B$212:$O$259,MATCH($B14,'CALC_EST - TRGTS'!$B$212:$B$259,0),$A$1)</f>
        <v>0</v>
      </c>
      <c r="P14" s="67">
        <f>INDEX('CALC_EST - TRGTS'!$C$213:$C$255,MATCH(Adult!B14,'CALC_EST - TRGTS'!$B$213:$B$255,0))</f>
        <v>0.502506427833312</v>
      </c>
    </row>
    <row r="15" spans="2:16" ht="16">
      <c r="B15" s="115" t="s">
        <v>120</v>
      </c>
      <c r="C15" s="322">
        <f>INDEX('CALC_EST - TRGTS'!$B$11:$O$58,MATCH($B15,'CALC_EST - TRGTS'!$B$11:$B$58,0),$A$1)</f>
        <v>0.125</v>
      </c>
      <c r="D15" s="67">
        <f>INDEX('CALC_EST - TRGTS'!$C$12:$C$59,MATCH(Adult!B15,'CALC_EST - TRGTS'!$B$12:$B$59,0))</f>
        <v>0</v>
      </c>
      <c r="F15" s="325">
        <f>INDEX('CALC_EST - TRGTS'!$B$61:$O$108,MATCH($B15,'CALC_EST - TRGTS'!$B$61:$B$108,0),$A$1)</f>
        <v>0.0588235294117647</v>
      </c>
      <c r="G15" s="67">
        <f>INDEX('CALC_EST - TRGTS'!$C$62:$C$104,MATCH(Adult!B15,'CALC_EST - TRGTS'!$B$62:$B$104,0))</f>
        <v>-0.176499816414822</v>
      </c>
      <c r="I15" s="322">
        <f>INDEX('CALC_EST - TRGTS'!$B$111:$O$159,MATCH($B15,'CALC_EST - TRGTS'!$B$111:$B$159,0),$A$1)</f>
        <v>0.125</v>
      </c>
      <c r="J15" s="68">
        <f>INDEX('CALC_EST - TRGTS'!$C$112:$C$155,MATCH(Adult!B15,'CALC_EST - TRGTS'!$B$112:$B$155,0))</f>
        <v>0</v>
      </c>
      <c r="L15" s="322">
        <f>INDEX('CALC_EST - TRGTS'!$B$162:$O$209,MATCH($B15,'CALC_EST - TRGTS'!$B$162:$B$209,0),$A$1)</f>
        <v>0.0158730158730159</v>
      </c>
      <c r="M15" s="67">
        <f>INDEX('CALC_EST - TRGTS'!$C$163:$C$205,MATCH(Adult!B15,'CALC_EST - TRGTS'!$B$163:$B$205,0))</f>
        <v>0</v>
      </c>
      <c r="O15" s="328">
        <f>INDEX('CALC_EST - TRGTS'!$B$212:$O$259,MATCH($B15,'CALC_EST - TRGTS'!$B$212:$B$259,0),$A$1)</f>
        <v>0</v>
      </c>
      <c r="P15" s="67">
        <f>INDEX('CALC_EST - TRGTS'!$C$213:$C$255,MATCH(Adult!B15,'CALC_EST - TRGTS'!$B$213:$B$255,0))</f>
        <v>0</v>
      </c>
    </row>
    <row r="16" spans="2:16" ht="16">
      <c r="B16" s="115" t="s">
        <v>121</v>
      </c>
      <c r="C16" s="322">
        <f>INDEX('CALC_EST - TRGTS'!$B$11:$O$58,MATCH($B16,'CALC_EST - TRGTS'!$B$11:$B$58,0),$A$1)</f>
        <v>0.223214285714286</v>
      </c>
      <c r="D16" s="67">
        <f>INDEX('CALC_EST - TRGTS'!$C$12:$C$59,MATCH(Adult!B16,'CALC_EST - TRGTS'!$B$12:$B$59,0))</f>
        <v>0</v>
      </c>
      <c r="F16" s="325">
        <f>INDEX('CALC_EST - TRGTS'!$B$61:$O$108,MATCH($B16,'CALC_EST - TRGTS'!$B$61:$B$108,0),$A$1)</f>
        <v>0.168067226890756</v>
      </c>
      <c r="G16" s="67">
        <f>INDEX('CALC_EST - TRGTS'!$C$62:$C$104,MATCH(Adult!B16,'CALC_EST - TRGTS'!$B$62:$B$104,0))</f>
        <v>0</v>
      </c>
      <c r="I16" s="322">
        <f>INDEX('CALC_EST - TRGTS'!$B$111:$O$159,MATCH($B16,'CALC_EST - TRGTS'!$B$111:$B$159,0),$A$1)</f>
        <v>0.223214285714286</v>
      </c>
      <c r="J16" s="68">
        <f>INDEX('CALC_EST - TRGTS'!$C$112:$C$155,MATCH(Adult!B16,'CALC_EST - TRGTS'!$B$112:$B$155,0))</f>
        <v>1541.74834831351</v>
      </c>
      <c r="L16" s="322">
        <f>INDEX('CALC_EST - TRGTS'!$B$162:$O$209,MATCH($B16,'CALC_EST - TRGTS'!$B$162:$B$209,0),$A$1)</f>
        <v>0.214703425229741</v>
      </c>
      <c r="M16" s="67">
        <f>INDEX('CALC_EST - TRGTS'!$C$163:$C$205,MATCH(Adult!B16,'CALC_EST - TRGTS'!$B$163:$B$205,0))</f>
        <v>0</v>
      </c>
      <c r="O16" s="328">
        <f>INDEX('CALC_EST - TRGTS'!$B$212:$O$259,MATCH($B16,'CALC_EST - TRGTS'!$B$212:$B$259,0),$A$1)</f>
        <v>0.176470588235294</v>
      </c>
      <c r="P16" s="67">
        <f>INDEX('CALC_EST - TRGTS'!$C$213:$C$255,MATCH(Adult!B16,'CALC_EST - TRGTS'!$B$213:$B$255,0))</f>
        <v>0</v>
      </c>
    </row>
    <row r="17" spans="2:16" ht="16">
      <c r="B17" s="116" t="s">
        <v>122</v>
      </c>
      <c r="C17" s="322">
        <f>INDEX('CALC_EST - TRGTS'!$B$11:$O$58,MATCH($B17,'CALC_EST - TRGTS'!$B$11:$B$58,0),$A$1)</f>
        <v>0.678571428571429</v>
      </c>
      <c r="D17" s="67">
        <f>INDEX('CALC_EST - TRGTS'!$C$12:$C$59,MATCH(Adult!B17,'CALC_EST - TRGTS'!$B$12:$B$59,0))</f>
        <v>0</v>
      </c>
      <c r="F17" s="325">
        <f>INDEX('CALC_EST - TRGTS'!$B$61:$O$108,MATCH($B17,'CALC_EST - TRGTS'!$B$61:$B$108,0),$A$1)</f>
        <v>0.756302521008403</v>
      </c>
      <c r="G17" s="67">
        <f>INDEX('CALC_EST - TRGTS'!$C$62:$C$104,MATCH(Adult!B17,'CALC_EST - TRGTS'!$B$62:$B$104,0))</f>
        <v>0</v>
      </c>
      <c r="I17" s="322">
        <f>INDEX('CALC_EST - TRGTS'!$B$111:$O$159,MATCH($B17,'CALC_EST - TRGTS'!$B$111:$B$159,0),$A$1)</f>
        <v>0.678571428571429</v>
      </c>
      <c r="J17" s="68">
        <f>INDEX('CALC_EST - TRGTS'!$C$112:$C$155,MATCH(Adult!B17,'CALC_EST - TRGTS'!$B$112:$B$155,0))</f>
        <v>0</v>
      </c>
      <c r="L17" s="322">
        <f>INDEX('CALC_EST - TRGTS'!$B$162:$O$209,MATCH($B17,'CALC_EST - TRGTS'!$B$162:$B$209,0),$A$1)</f>
        <v>0.688387635756057</v>
      </c>
      <c r="M17" s="67">
        <f>INDEX('CALC_EST - TRGTS'!$C$163:$C$205,MATCH(Adult!B17,'CALC_EST - TRGTS'!$B$163:$B$205,0))</f>
        <v>0</v>
      </c>
      <c r="O17" s="328">
        <f>INDEX('CALC_EST - TRGTS'!$B$212:$O$259,MATCH($B17,'CALC_EST - TRGTS'!$B$212:$B$259,0),$A$1)</f>
        <v>0.647058823529412</v>
      </c>
      <c r="P17" s="67">
        <f>INDEX('CALC_EST - TRGTS'!$C$213:$C$255,MATCH(Adult!B17,'CALC_EST - TRGTS'!$B$213:$B$255,0))</f>
        <v>0</v>
      </c>
    </row>
    <row r="18" spans="2:16" ht="16">
      <c r="B18" s="115" t="s">
        <v>123</v>
      </c>
      <c r="C18" s="322">
        <f>INDEX('CALC_EST - TRGTS'!$B$11:$O$58,MATCH($B18,'CALC_EST - TRGTS'!$B$11:$B$58,0),$A$1)</f>
        <v>0.0892857142857143</v>
      </c>
      <c r="D18" s="67">
        <f>INDEX('CALC_EST - TRGTS'!$C$12:$C$59,MATCH(Adult!B18,'CALC_EST - TRGTS'!$B$12:$B$59,0))</f>
        <v>0</v>
      </c>
      <c r="F18" s="325">
        <f>INDEX('CALC_EST - TRGTS'!$B$61:$O$108,MATCH($B18,'CALC_EST - TRGTS'!$B$61:$B$108,0),$A$1)</f>
        <v>0.0588235294117647</v>
      </c>
      <c r="G18" s="67">
        <f>INDEX('CALC_EST - TRGTS'!$C$62:$C$104,MATCH(Adult!B18,'CALC_EST - TRGTS'!$B$62:$B$104,0))</f>
        <v>0</v>
      </c>
      <c r="I18" s="322">
        <f>INDEX('CALC_EST - TRGTS'!$B$111:$O$159,MATCH($B18,'CALC_EST - TRGTS'!$B$111:$B$159,0),$A$1)</f>
        <v>0.0892857142857143</v>
      </c>
      <c r="J18" s="68">
        <f>INDEX('CALC_EST - TRGTS'!$C$112:$C$155,MATCH(Adult!B18,'CALC_EST - TRGTS'!$B$112:$B$155,0))</f>
        <v>0</v>
      </c>
      <c r="L18" s="322">
        <f>INDEX('CALC_EST - TRGTS'!$B$162:$O$209,MATCH($B18,'CALC_EST - TRGTS'!$B$162:$B$209,0),$A$1)</f>
        <v>0.0969089390142022</v>
      </c>
      <c r="M18" s="67">
        <f>INDEX('CALC_EST - TRGTS'!$C$163:$C$205,MATCH(Adult!B18,'CALC_EST - TRGTS'!$B$163:$B$205,0))</f>
        <v>0</v>
      </c>
      <c r="O18" s="328">
        <f>INDEX('CALC_EST - TRGTS'!$B$212:$O$259,MATCH($B18,'CALC_EST - TRGTS'!$B$212:$B$259,0),$A$1)</f>
        <v>0.176470588235294</v>
      </c>
      <c r="P18" s="67">
        <f>INDEX('CALC_EST - TRGTS'!$C$213:$C$255,MATCH(Adult!B18,'CALC_EST - TRGTS'!$B$213:$B$255,0))</f>
        <v>0</v>
      </c>
    </row>
    <row r="19" spans="2:16" ht="16">
      <c r="B19" s="115" t="s">
        <v>124</v>
      </c>
      <c r="C19" s="322">
        <f>INDEX('CALC_EST - TRGTS'!$B$11:$O$58,MATCH($B19,'CALC_EST - TRGTS'!$B$11:$B$58,0),$A$1)</f>
        <v>0.0446428571428571</v>
      </c>
      <c r="D19" s="67">
        <f>INDEX('CALC_EST - TRGTS'!$C$12:$C$59,MATCH(Adult!B19,'CALC_EST - TRGTS'!$B$12:$B$59,0))</f>
        <v>0</v>
      </c>
      <c r="F19" s="325">
        <f>INDEX('CALC_EST - TRGTS'!$B$61:$O$108,MATCH($B19,'CALC_EST - TRGTS'!$B$61:$B$108,0),$A$1)</f>
        <v>0.0336134453781513</v>
      </c>
      <c r="G19" s="67">
        <f>INDEX('CALC_EST - TRGTS'!$C$62:$C$104,MATCH(Adult!B19,'CALC_EST - TRGTS'!$B$62:$B$104,0))</f>
        <v>0</v>
      </c>
      <c r="I19" s="322">
        <f>INDEX('CALC_EST - TRGTS'!$B$111:$O$159,MATCH($B19,'CALC_EST - TRGTS'!$B$111:$B$159,0),$A$1)</f>
        <v>0.0446428571428571</v>
      </c>
      <c r="J19" s="68">
        <f>INDEX('CALC_EST - TRGTS'!$C$112:$C$155,MATCH(Adult!B19,'CALC_EST - TRGTS'!$B$112:$B$155,0))</f>
        <v>0</v>
      </c>
      <c r="L19" s="322">
        <f>INDEX('CALC_EST - TRGTS'!$B$162:$O$209,MATCH($B19,'CALC_EST - TRGTS'!$B$162:$B$209,0),$A$1)</f>
        <v>0.0334168755221387</v>
      </c>
      <c r="M19" s="67">
        <f>INDEX('CALC_EST - TRGTS'!$C$163:$C$205,MATCH(Adult!B19,'CALC_EST - TRGTS'!$B$163:$B$205,0))</f>
        <v>0</v>
      </c>
      <c r="O19" s="322">
        <f>INDEX('CALC_EST - TRGTS'!$B$212:$O$259,MATCH($B19,'CALC_EST - TRGTS'!$B$212:$B$259,0),$A$1)</f>
        <v>0.0588235294117647</v>
      </c>
      <c r="P19" s="67">
        <f>INDEX('CALC_EST - TRGTS'!$C$213:$C$255,MATCH(Adult!B19,'CALC_EST - TRGTS'!$B$213:$B$255,0))</f>
        <v>0.572206866710256</v>
      </c>
    </row>
    <row r="20" spans="2:16" ht="16">
      <c r="B20" s="115" t="s">
        <v>125</v>
      </c>
      <c r="C20" s="322">
        <f>INDEX('CALC_EST - TRGTS'!$B$11:$O$58,MATCH($B20,'CALC_EST - TRGTS'!$B$11:$B$58,0),$A$1)</f>
        <v>0.553571428571429</v>
      </c>
      <c r="D20" s="67">
        <f>INDEX('CALC_EST - TRGTS'!$C$12:$C$59,MATCH(Adult!B20,'CALC_EST - TRGTS'!$B$12:$B$59,0))</f>
        <v>0.0866703078955357</v>
      </c>
      <c r="F20" s="325">
        <f>INDEX('CALC_EST - TRGTS'!$B$61:$O$108,MATCH($B20,'CALC_EST - TRGTS'!$B$61:$B$108,0),$A$1)</f>
        <v>0.495798319327731</v>
      </c>
      <c r="G20" s="67">
        <f>INDEX('CALC_EST - TRGTS'!$C$62:$C$104,MATCH(Adult!B20,'CALC_EST - TRGTS'!$B$62:$B$104,0))</f>
        <v>0.0851092912736384</v>
      </c>
      <c r="I20" s="322">
        <f>INDEX('CALC_EST - TRGTS'!$B$111:$O$159,MATCH($B20,'CALC_EST - TRGTS'!$B$111:$B$159,0),$A$1)</f>
        <v>0.553571428571429</v>
      </c>
      <c r="J20" s="68">
        <f>INDEX('CALC_EST - TRGTS'!$C$112:$C$155,MATCH(Adult!B20,'CALC_EST - TRGTS'!$B$112:$B$155,0))</f>
        <v>1511.00016750095</v>
      </c>
      <c r="L20" s="322">
        <f>INDEX('CALC_EST - TRGTS'!$B$162:$O$209,MATCH($B20,'CALC_EST - TRGTS'!$B$162:$B$209,0),$A$1)</f>
        <v>0.540517961570593</v>
      </c>
      <c r="M20" s="67">
        <f>INDEX('CALC_EST - TRGTS'!$C$163:$C$205,MATCH(Adult!B20,'CALC_EST - TRGTS'!$B$163:$B$205,0))</f>
        <v>0</v>
      </c>
      <c r="O20" s="328">
        <f>INDEX('CALC_EST - TRGTS'!$B$212:$O$259,MATCH($B20,'CALC_EST - TRGTS'!$B$212:$B$259,0),$A$1)</f>
        <v>0.705882352941177</v>
      </c>
      <c r="P20" s="67">
        <f>INDEX('CALC_EST - TRGTS'!$C$213:$C$255,MATCH(Adult!B20,'CALC_EST - TRGTS'!$B$213:$B$255,0))</f>
        <v>0.451995466668568</v>
      </c>
    </row>
    <row r="21" spans="2:16" ht="16">
      <c r="B21" s="115" t="s">
        <v>126</v>
      </c>
      <c r="C21" s="322">
        <f>INDEX('CALC_EST - TRGTS'!$B$11:$O$58,MATCH($B21,'CALC_EST - TRGTS'!$B$11:$B$58,0),$A$1)</f>
        <v>0.142857142857143</v>
      </c>
      <c r="D21" s="67">
        <f>INDEX('CALC_EST - TRGTS'!$C$12:$C$59,MATCH(Adult!B21,'CALC_EST - TRGTS'!$B$12:$B$59,0))</f>
        <v>0</v>
      </c>
      <c r="F21" s="325">
        <f>INDEX('CALC_EST - TRGTS'!$B$61:$O$108,MATCH($B21,'CALC_EST - TRGTS'!$B$61:$B$108,0),$A$1)</f>
        <v>0.100840336134454</v>
      </c>
      <c r="G21" s="67">
        <f>INDEX('CALC_EST - TRGTS'!$C$62:$C$104,MATCH(Adult!B21,'CALC_EST - TRGTS'!$B$62:$B$104,0))</f>
        <v>0</v>
      </c>
      <c r="I21" s="322">
        <f>INDEX('CALC_EST - TRGTS'!$B$111:$O$159,MATCH($B21,'CALC_EST - TRGTS'!$B$111:$B$159,0),$A$1)</f>
        <v>0.142857142857143</v>
      </c>
      <c r="J21" s="68">
        <f>INDEX('CALC_EST - TRGTS'!$C$112:$C$155,MATCH(Adult!B21,'CALC_EST - TRGTS'!$B$112:$B$155,0))</f>
        <v>0</v>
      </c>
      <c r="L21" s="322">
        <f>INDEX('CALC_EST - TRGTS'!$B$162:$O$209,MATCH($B21,'CALC_EST - TRGTS'!$B$162:$B$209,0),$A$1)</f>
        <v>0.0651629072681704</v>
      </c>
      <c r="M21" s="67">
        <f>INDEX('CALC_EST - TRGTS'!$C$163:$C$205,MATCH(Adult!B21,'CALC_EST - TRGTS'!$B$163:$B$205,0))</f>
        <v>0.19588358810902</v>
      </c>
      <c r="O21" s="328">
        <f>INDEX('CALC_EST - TRGTS'!$B$212:$O$259,MATCH($B21,'CALC_EST - TRGTS'!$B$212:$B$259,0),$A$1)</f>
        <v>0.235294117647059</v>
      </c>
      <c r="P21" s="67">
        <f>INDEX('CALC_EST - TRGTS'!$C$213:$C$255,MATCH(Adult!B21,'CALC_EST - TRGTS'!$B$213:$B$255,0))</f>
        <v>0.345850553212602</v>
      </c>
    </row>
    <row r="22" spans="2:16" ht="16">
      <c r="B22" s="116" t="s">
        <v>127</v>
      </c>
      <c r="C22" s="322">
        <f>INDEX('CALC_EST - TRGTS'!$B$11:$O$58,MATCH($B22,'CALC_EST - TRGTS'!$B$11:$B$58,0),$A$1)</f>
        <v>0.0267857142857143</v>
      </c>
      <c r="D22" s="67">
        <f>INDEX('CALC_EST - TRGTS'!$C$12:$C$59,MATCH(Adult!B22,'CALC_EST - TRGTS'!$B$12:$B$59,0))</f>
        <v>0</v>
      </c>
      <c r="F22" s="325">
        <f>INDEX('CALC_EST - TRGTS'!$B$61:$O$108,MATCH($B22,'CALC_EST - TRGTS'!$B$61:$B$108,0),$A$1)</f>
        <v>0.0336134453781513</v>
      </c>
      <c r="G22" s="67">
        <f>INDEX('CALC_EST - TRGTS'!$C$62:$C$104,MATCH(Adult!B22,'CALC_EST - TRGTS'!$B$62:$B$104,0))</f>
        <v>0</v>
      </c>
      <c r="I22" s="322">
        <f>INDEX('CALC_EST - TRGTS'!$B$111:$O$159,MATCH($B22,'CALC_EST - TRGTS'!$B$111:$B$159,0),$A$1)</f>
        <v>0.0267857142857143</v>
      </c>
      <c r="J22" s="68">
        <f>INDEX('CALC_EST - TRGTS'!$C$112:$C$155,MATCH(Adult!B22,'CALC_EST - TRGTS'!$B$112:$B$155,0))</f>
        <v>0</v>
      </c>
      <c r="L22" s="322">
        <f>INDEX('CALC_EST - TRGTS'!$B$162:$O$209,MATCH($B22,'CALC_EST - TRGTS'!$B$162:$B$209,0),$A$1)</f>
        <v>0.0969089390142022</v>
      </c>
      <c r="M22" s="67">
        <f>INDEX('CALC_EST - TRGTS'!$C$163:$C$205,MATCH(Adult!B22,'CALC_EST - TRGTS'!$B$163:$B$205,0))</f>
        <v>0</v>
      </c>
      <c r="O22" s="328">
        <f>INDEX('CALC_EST - TRGTS'!$B$212:$O$259,MATCH($B22,'CALC_EST - TRGTS'!$B$212:$B$259,0),$A$1)</f>
        <v>0</v>
      </c>
      <c r="P22" s="67">
        <f>INDEX('CALC_EST - TRGTS'!$C$213:$C$255,MATCH(Adult!B22,'CALC_EST - TRGTS'!$B$213:$B$255,0))</f>
        <v>-0.597517897831914</v>
      </c>
    </row>
    <row r="23" spans="2:16" ht="16">
      <c r="B23" s="115" t="s">
        <v>128</v>
      </c>
      <c r="C23" s="322">
        <f>INDEX('CALC_EST - TRGTS'!$B$11:$O$58,MATCH($B23,'CALC_EST - TRGTS'!$B$11:$B$58,0),$A$1)</f>
        <v>0.0892857142857143</v>
      </c>
      <c r="D23" s="67">
        <f>INDEX('CALC_EST - TRGTS'!$C$12:$C$59,MATCH(Adult!B23,'CALC_EST - TRGTS'!$B$12:$B$59,0))</f>
        <v>0</v>
      </c>
      <c r="F23" s="325">
        <f>INDEX('CALC_EST - TRGTS'!$B$61:$O$108,MATCH($B23,'CALC_EST - TRGTS'!$B$61:$B$108,0),$A$1)</f>
        <v>0.0756302521008403</v>
      </c>
      <c r="G23" s="67">
        <f>INDEX('CALC_EST - TRGTS'!$C$62:$C$104,MATCH(Adult!B23,'CALC_EST - TRGTS'!$B$62:$B$104,0))</f>
        <v>0</v>
      </c>
      <c r="I23" s="322">
        <f>INDEX('CALC_EST - TRGTS'!$B$111:$O$159,MATCH($B23,'CALC_EST - TRGTS'!$B$111:$B$159,0),$A$1)</f>
        <v>0.0892857142857143</v>
      </c>
      <c r="J23" s="68">
        <f>INDEX('CALC_EST - TRGTS'!$C$112:$C$155,MATCH(Adult!B23,'CALC_EST - TRGTS'!$B$112:$B$155,0))</f>
        <v>0</v>
      </c>
      <c r="L23" s="322">
        <f>INDEX('CALC_EST - TRGTS'!$B$162:$O$209,MATCH($B23,'CALC_EST - TRGTS'!$B$162:$B$209,0),$A$1)</f>
        <v>0.0634920634920635</v>
      </c>
      <c r="M23" s="67">
        <f>INDEX('CALC_EST - TRGTS'!$C$163:$C$205,MATCH(Adult!B23,'CALC_EST - TRGTS'!$B$163:$B$205,0))</f>
        <v>0</v>
      </c>
      <c r="O23" s="328">
        <f>INDEX('CALC_EST - TRGTS'!$B$212:$O$259,MATCH($B23,'CALC_EST - TRGTS'!$B$212:$B$259,0),$A$1)</f>
        <v>0</v>
      </c>
      <c r="P23" s="67">
        <f>INDEX('CALC_EST - TRGTS'!$C$213:$C$255,MATCH(Adult!B23,'CALC_EST - TRGTS'!$B$213:$B$255,0))</f>
        <v>0</v>
      </c>
    </row>
    <row r="24" spans="2:16" ht="16">
      <c r="B24" s="115" t="s">
        <v>129</v>
      </c>
      <c r="C24" s="322">
        <f>INDEX('CALC_EST - TRGTS'!$B$11:$O$58,MATCH($B24,'CALC_EST - TRGTS'!$B$11:$B$58,0),$A$1)</f>
        <v>0.0446428571428571</v>
      </c>
      <c r="D24" s="67">
        <f>INDEX('CALC_EST - TRGTS'!$C$12:$C$59,MATCH(Adult!B24,'CALC_EST - TRGTS'!$B$12:$B$59,0))</f>
        <v>0</v>
      </c>
      <c r="F24" s="325">
        <f>INDEX('CALC_EST - TRGTS'!$B$61:$O$108,MATCH($B24,'CALC_EST - TRGTS'!$B$61:$B$108,0),$A$1)</f>
        <v>0.142857142857143</v>
      </c>
      <c r="G24" s="67">
        <f>INDEX('CALC_EST - TRGTS'!$C$62:$C$104,MATCH(Adult!B24,'CALC_EST - TRGTS'!$B$62:$B$104,0))</f>
        <v>0</v>
      </c>
      <c r="I24" s="322">
        <f>INDEX('CALC_EST - TRGTS'!$B$111:$O$159,MATCH($B24,'CALC_EST - TRGTS'!$B$111:$B$159,0),$A$1)</f>
        <v>0.0446428571428571</v>
      </c>
      <c r="J24" s="68">
        <f>INDEX('CALC_EST - TRGTS'!$C$112:$C$155,MATCH(Adult!B24,'CALC_EST - TRGTS'!$B$112:$B$155,0))</f>
        <v>0</v>
      </c>
      <c r="L24" s="322">
        <f>INDEX('CALC_EST - TRGTS'!$B$162:$O$209,MATCH($B24,'CALC_EST - TRGTS'!$B$162:$B$209,0),$A$1)</f>
        <v>0.0509607351712615</v>
      </c>
      <c r="M24" s="67">
        <f>INDEX('CALC_EST - TRGTS'!$C$163:$C$205,MATCH(Adult!B24,'CALC_EST - TRGTS'!$B$163:$B$205,0))</f>
        <v>0</v>
      </c>
      <c r="O24" s="328">
        <f>INDEX('CALC_EST - TRGTS'!$B$212:$O$259,MATCH($B24,'CALC_EST - TRGTS'!$B$212:$B$259,0),$A$1)</f>
        <v>0</v>
      </c>
      <c r="P24" s="67">
        <f>INDEX('CALC_EST - TRGTS'!$C$213:$C$255,MATCH(Adult!B24,'CALC_EST - TRGTS'!$B$213:$B$255,0))</f>
        <v>0</v>
      </c>
    </row>
    <row r="25" spans="2:16" ht="16">
      <c r="B25" s="115" t="s">
        <v>130</v>
      </c>
      <c r="C25" s="322">
        <f>INDEX('CALC_EST - TRGTS'!$B$11:$O$58,MATCH($B25,'CALC_EST - TRGTS'!$B$11:$B$58,0),$A$1)</f>
        <v>0.00892857142857143</v>
      </c>
      <c r="D25" s="67">
        <f>INDEX('CALC_EST - TRGTS'!$C$12:$C$59,MATCH(Adult!B25,'CALC_EST - TRGTS'!$B$12:$B$59,0))</f>
        <v>0</v>
      </c>
      <c r="F25" s="325">
        <f>INDEX('CALC_EST - TRGTS'!$B$61:$O$108,MATCH($B25,'CALC_EST - TRGTS'!$B$61:$B$108,0),$A$1)</f>
        <v>0.0168067226890756</v>
      </c>
      <c r="G25" s="67">
        <f>INDEX('CALC_EST - TRGTS'!$C$62:$C$104,MATCH(Adult!B25,'CALC_EST - TRGTS'!$B$62:$B$104,0))</f>
        <v>0</v>
      </c>
      <c r="I25" s="322">
        <f>INDEX('CALC_EST - TRGTS'!$B$111:$O$159,MATCH($B25,'CALC_EST - TRGTS'!$B$111:$B$159,0),$A$1)</f>
        <v>0.00892857142857143</v>
      </c>
      <c r="J25" s="68">
        <f>INDEX('CALC_EST - TRGTS'!$C$112:$C$155,MATCH(Adult!B25,'CALC_EST - TRGTS'!$B$112:$B$155,0))</f>
        <v>0</v>
      </c>
      <c r="L25" s="322">
        <f>INDEX('CALC_EST - TRGTS'!$B$162:$O$209,MATCH($B25,'CALC_EST - TRGTS'!$B$162:$B$209,0),$A$1)</f>
        <v>0</v>
      </c>
      <c r="M25" s="67">
        <f>INDEX('CALC_EST - TRGTS'!$C$163:$C$205,MATCH(Adult!B25,'CALC_EST - TRGTS'!$B$163:$B$205,0))</f>
        <v>0</v>
      </c>
      <c r="O25" s="328">
        <f>INDEX('CALC_EST - TRGTS'!$B$212:$O$259,MATCH($B25,'CALC_EST - TRGTS'!$B$212:$B$259,0),$A$1)</f>
        <v>0</v>
      </c>
      <c r="P25" s="67">
        <f>INDEX('CALC_EST - TRGTS'!$C$213:$C$255,MATCH(Adult!B25,'CALC_EST - TRGTS'!$B$213:$B$255,0))</f>
        <v>0</v>
      </c>
    </row>
    <row r="26" spans="2:16" ht="16">
      <c r="B26" s="116" t="s">
        <v>131</v>
      </c>
      <c r="C26" s="322">
        <f>INDEX('CALC_EST - TRGTS'!$B$11:$O$58,MATCH($B26,'CALC_EST - TRGTS'!$B$11:$B$58,0),$A$1)</f>
        <v>0.00892857142857143</v>
      </c>
      <c r="D26" s="67">
        <f>INDEX('CALC_EST - TRGTS'!$C$12:$C$59,MATCH(Adult!B26,'CALC_EST - TRGTS'!$B$12:$B$59,0))</f>
        <v>0</v>
      </c>
      <c r="F26" s="325">
        <f>INDEX('CALC_EST - TRGTS'!$B$61:$O$108,MATCH($B26,'CALC_EST - TRGTS'!$B$61:$B$108,0),$A$1)</f>
        <v>0</v>
      </c>
      <c r="G26" s="67">
        <f>INDEX('CALC_EST - TRGTS'!$C$62:$C$104,MATCH(Adult!B26,'CALC_EST - TRGTS'!$B$62:$B$104,0))</f>
        <v>0</v>
      </c>
      <c r="I26" s="322">
        <f>INDEX('CALC_EST - TRGTS'!$B$111:$O$159,MATCH($B26,'CALC_EST - TRGTS'!$B$111:$B$159,0),$A$1)</f>
        <v>0.00892857142857143</v>
      </c>
      <c r="J26" s="68">
        <f>INDEX('CALC_EST - TRGTS'!$C$112:$C$155,MATCH(Adult!B26,'CALC_EST - TRGTS'!$B$112:$B$155,0))</f>
        <v>0</v>
      </c>
      <c r="L26" s="322">
        <f>INDEX('CALC_EST - TRGTS'!$B$162:$O$209,MATCH($B26,'CALC_EST - TRGTS'!$B$162:$B$209,0),$A$1)</f>
        <v>0</v>
      </c>
      <c r="M26" s="67">
        <f>INDEX('CALC_EST - TRGTS'!$C$163:$C$205,MATCH(Adult!B26,'CALC_EST - TRGTS'!$B$163:$B$205,0))</f>
        <v>-1.45518699974371</v>
      </c>
      <c r="O26" s="328">
        <f>INDEX('CALC_EST - TRGTS'!$B$212:$O$259,MATCH($B26,'CALC_EST - TRGTS'!$B$212:$B$259,0),$A$1)</f>
        <v>0</v>
      </c>
      <c r="P26" s="67">
        <f>INDEX('CALC_EST - TRGTS'!$C$213:$C$255,MATCH(Adult!B26,'CALC_EST - TRGTS'!$B$213:$B$255,0))</f>
        <v>0</v>
      </c>
    </row>
    <row r="27" spans="2:16" ht="16">
      <c r="B27" s="116" t="s">
        <v>132</v>
      </c>
      <c r="C27" s="322">
        <f>INDEX('CALC_EST - TRGTS'!$B$11:$O$58,MATCH($B27,'CALC_EST - TRGTS'!$B$11:$B$58,0),$A$1)</f>
        <v>0.00892857142857143</v>
      </c>
      <c r="D27" s="67">
        <f>INDEX('CALC_EST - TRGTS'!$C$12:$C$59,MATCH(Adult!B27,'CALC_EST - TRGTS'!$B$12:$B$59,0))</f>
        <v>0</v>
      </c>
      <c r="F27" s="325">
        <f>INDEX('CALC_EST - TRGTS'!$B$61:$O$108,MATCH($B27,'CALC_EST - TRGTS'!$B$61:$B$108,0),$A$1)</f>
        <v>0.00840336134453781</v>
      </c>
      <c r="G27" s="67">
        <f>INDEX('CALC_EST - TRGTS'!$C$62:$C$104,MATCH(Adult!B27,'CALC_EST - TRGTS'!$B$62:$B$104,0))</f>
        <v>0</v>
      </c>
      <c r="I27" s="322">
        <f>INDEX('CALC_EST - TRGTS'!$B$111:$O$159,MATCH($B27,'CALC_EST - TRGTS'!$B$111:$B$159,0),$A$1)</f>
        <v>0.00892857142857143</v>
      </c>
      <c r="J27" s="68">
        <f>INDEX('CALC_EST - TRGTS'!$C$112:$C$155,MATCH(Adult!B27,'CALC_EST - TRGTS'!$B$112:$B$155,0))</f>
        <v>0</v>
      </c>
      <c r="L27" s="322">
        <f>INDEX('CALC_EST - TRGTS'!$B$162:$O$209,MATCH($B27,'CALC_EST - TRGTS'!$B$162:$B$209,0),$A$1)</f>
        <v>0</v>
      </c>
      <c r="M27" s="67">
        <f>INDEX('CALC_EST - TRGTS'!$C$163:$C$205,MATCH(Adult!B27,'CALC_EST - TRGTS'!$B$163:$B$205,0))</f>
        <v>0</v>
      </c>
      <c r="O27" s="328">
        <f>INDEX('CALC_EST - TRGTS'!$B$212:$O$259,MATCH($B27,'CALC_EST - TRGTS'!$B$212:$B$259,0),$A$1)</f>
        <v>0.0588235294117647</v>
      </c>
      <c r="P27" s="67">
        <f>INDEX('CALC_EST - TRGTS'!$C$213:$C$255,MATCH(Adult!B27,'CALC_EST - TRGTS'!$B$213:$B$255,0))</f>
        <v>0</v>
      </c>
    </row>
    <row r="28" spans="2:16" ht="16">
      <c r="B28" s="116" t="s">
        <v>133</v>
      </c>
      <c r="C28" s="322">
        <f>INDEX('CALC_EST - TRGTS'!$B$11:$O$58,MATCH($B28,'CALC_EST - TRGTS'!$B$11:$B$58,0),$A$1)</f>
        <v>0</v>
      </c>
      <c r="D28" s="67">
        <f>INDEX('CALC_EST - TRGTS'!$C$12:$C$59,MATCH(Adult!B28,'CALC_EST - TRGTS'!$B$12:$B$59,0))</f>
        <v>0</v>
      </c>
      <c r="F28" s="325">
        <f>INDEX('CALC_EST - TRGTS'!$B$61:$O$108,MATCH($B28,'CALC_EST - TRGTS'!$B$61:$B$108,0),$A$1)</f>
        <v>0.00840336134453781</v>
      </c>
      <c r="G28" s="67">
        <f>INDEX('CALC_EST - TRGTS'!$C$62:$C$104,MATCH(Adult!B28,'CALC_EST - TRGTS'!$B$62:$B$104,0))</f>
        <v>0</v>
      </c>
      <c r="I28" s="322">
        <f>INDEX('CALC_EST - TRGTS'!$B$111:$O$159,MATCH($B28,'CALC_EST - TRGTS'!$B$111:$B$159,0),$A$1)</f>
        <v>0</v>
      </c>
      <c r="J28" s="68">
        <f>INDEX('CALC_EST - TRGTS'!$C$112:$C$155,MATCH(Adult!B28,'CALC_EST - TRGTS'!$B$112:$B$155,0))</f>
        <v>0</v>
      </c>
      <c r="L28" s="322">
        <f>INDEX('CALC_EST - TRGTS'!$B$162:$O$209,MATCH($B28,'CALC_EST - TRGTS'!$B$162:$B$209,0),$A$1)</f>
        <v>0</v>
      </c>
      <c r="M28" s="67">
        <f>INDEX('CALC_EST - TRGTS'!$C$163:$C$205,MATCH(Adult!B28,'CALC_EST - TRGTS'!$B$163:$B$205,0))</f>
        <v>0</v>
      </c>
      <c r="O28" s="328">
        <f>INDEX('CALC_EST - TRGTS'!$B$212:$O$259,MATCH($B28,'CALC_EST - TRGTS'!$B$212:$B$259,0),$A$1)</f>
        <v>0</v>
      </c>
      <c r="P28" s="67">
        <f>INDEX('CALC_EST - TRGTS'!$C$213:$C$255,MATCH(Adult!B28,'CALC_EST - TRGTS'!$B$213:$B$255,0))</f>
        <v>0</v>
      </c>
    </row>
    <row r="29" spans="2:16" ht="16">
      <c r="B29" s="115" t="s">
        <v>134</v>
      </c>
      <c r="C29" s="322">
        <f>INDEX('CALC_EST - TRGTS'!$B$11:$O$58,MATCH($B29,'CALC_EST - TRGTS'!$B$11:$B$58,0),$A$1)</f>
        <v>0.258928571428571</v>
      </c>
      <c r="D29" s="67">
        <f>INDEX('CALC_EST - TRGTS'!$C$12:$C$59,MATCH(Adult!B29,'CALC_EST - TRGTS'!$B$12:$B$59,0))</f>
        <v>0.140271292741793</v>
      </c>
      <c r="F29" s="325">
        <f>INDEX('CALC_EST - TRGTS'!$B$61:$O$108,MATCH($B29,'CALC_EST - TRGTS'!$B$61:$B$108,0),$A$1)</f>
        <v>0.176470588235294</v>
      </c>
      <c r="G29" s="67">
        <f>INDEX('CALC_EST - TRGTS'!$C$62:$C$104,MATCH(Adult!B29,'CALC_EST - TRGTS'!$B$62:$B$104,0))</f>
        <v>0.145092928624822</v>
      </c>
      <c r="I29" s="322">
        <f>INDEX('CALC_EST - TRGTS'!$B$111:$O$159,MATCH($B29,'CALC_EST - TRGTS'!$B$111:$B$159,0),$A$1)</f>
        <v>0.258928571428571</v>
      </c>
      <c r="J29" s="68">
        <f>INDEX('CALC_EST - TRGTS'!$C$112:$C$155,MATCH(Adult!B29,'CALC_EST - TRGTS'!$B$112:$B$155,0))</f>
        <v>5455.35390663565</v>
      </c>
      <c r="L29" s="322">
        <f>INDEX('CALC_EST - TRGTS'!$B$162:$O$209,MATCH($B29,'CALC_EST - TRGTS'!$B$162:$B$209,0),$A$1)</f>
        <v>0.314954051796157</v>
      </c>
      <c r="M29" s="67">
        <f>INDEX('CALC_EST - TRGTS'!$C$163:$C$205,MATCH(Adult!B29,'CALC_EST - TRGTS'!$B$163:$B$205,0))</f>
        <v>0</v>
      </c>
      <c r="O29" s="328">
        <f>INDEX('CALC_EST - TRGTS'!$B$212:$O$259,MATCH($B29,'CALC_EST - TRGTS'!$B$212:$B$259,0),$A$1)</f>
        <v>0.411764705882353</v>
      </c>
      <c r="P29" s="67">
        <f>INDEX('CALC_EST - TRGTS'!$C$213:$C$255,MATCH(Adult!B29,'CALC_EST - TRGTS'!$B$213:$B$255,0))</f>
        <v>0</v>
      </c>
    </row>
    <row r="30" spans="2:16" ht="16">
      <c r="B30" s="115" t="s">
        <v>135</v>
      </c>
      <c r="C30" s="322">
        <f>INDEX('CALC_EST - TRGTS'!$B$11:$O$58,MATCH($B30,'CALC_EST - TRGTS'!$B$11:$B$58,0),$A$1)</f>
        <v>0.410714285714286</v>
      </c>
      <c r="D30" s="67">
        <f>INDEX('CALC_EST - TRGTS'!$C$12:$C$59,MATCH(Adult!B30,'CALC_EST - TRGTS'!$B$12:$B$59,0))</f>
        <v>0</v>
      </c>
      <c r="F30" s="325">
        <f>INDEX('CALC_EST - TRGTS'!$B$61:$O$108,MATCH($B30,'CALC_EST - TRGTS'!$B$61:$B$108,0),$A$1)</f>
        <v>0.285714285714286</v>
      </c>
      <c r="G30" s="67">
        <f>INDEX('CALC_EST - TRGTS'!$C$62:$C$104,MATCH(Adult!B30,'CALC_EST - TRGTS'!$B$62:$B$104,0))</f>
        <v>0</v>
      </c>
      <c r="I30" s="322">
        <f>INDEX('CALC_EST - TRGTS'!$B$111:$O$159,MATCH($B30,'CALC_EST - TRGTS'!$B$111:$B$159,0),$A$1)</f>
        <v>0.410714285714286</v>
      </c>
      <c r="J30" s="68">
        <f>INDEX('CALC_EST - TRGTS'!$C$112:$C$155,MATCH(Adult!B30,'CALC_EST - TRGTS'!$B$112:$B$155,0))</f>
        <v>1289.41818849102</v>
      </c>
      <c r="L30" s="322">
        <f>INDEX('CALC_EST - TRGTS'!$B$162:$O$209,MATCH($B30,'CALC_EST - TRGTS'!$B$162:$B$209,0),$A$1)</f>
        <v>0.360902255639098</v>
      </c>
      <c r="M30" s="67">
        <f>INDEX('CALC_EST - TRGTS'!$C$163:$C$205,MATCH(Adult!B30,'CALC_EST - TRGTS'!$B$163:$B$205,0))</f>
        <v>0</v>
      </c>
      <c r="O30" s="328">
        <f>INDEX('CALC_EST - TRGTS'!$B$212:$O$259,MATCH($B30,'CALC_EST - TRGTS'!$B$212:$B$259,0),$A$1)</f>
        <v>0</v>
      </c>
      <c r="P30" s="67">
        <f>INDEX('CALC_EST - TRGTS'!$C$213:$C$255,MATCH(Adult!B30,'CALC_EST - TRGTS'!$B$213:$B$255,0))</f>
        <v>0</v>
      </c>
    </row>
    <row r="31" spans="2:16" ht="16">
      <c r="B31" s="115" t="s">
        <v>136</v>
      </c>
      <c r="C31" s="322">
        <f>INDEX('CALC_EST - TRGTS'!$B$11:$O$58,MATCH($B31,'CALC_EST - TRGTS'!$B$11:$B$58,0),$A$1)</f>
        <v>0</v>
      </c>
      <c r="D31" s="67">
        <f>INDEX('CALC_EST - TRGTS'!$C$12:$C$59,MATCH(Adult!B31,'CALC_EST - TRGTS'!$B$12:$B$59,0))</f>
        <v>0.287448735749498</v>
      </c>
      <c r="F31" s="325">
        <f>INDEX('CALC_EST - TRGTS'!$B$61:$O$108,MATCH($B31,'CALC_EST - TRGTS'!$B$61:$B$108,0),$A$1)</f>
        <v>0</v>
      </c>
      <c r="G31" s="67">
        <f>INDEX('CALC_EST - TRGTS'!$C$62:$C$104,MATCH(Adult!B31,'CALC_EST - TRGTS'!$B$62:$B$104,0))</f>
        <v>0</v>
      </c>
      <c r="I31" s="322">
        <f>INDEX('CALC_EST - TRGTS'!$B$111:$O$159,MATCH($B31,'CALC_EST - TRGTS'!$B$111:$B$159,0),$A$1)</f>
        <v>0</v>
      </c>
      <c r="J31" s="68">
        <f>INDEX('CALC_EST - TRGTS'!$C$112:$C$155,MATCH(Adult!B31,'CALC_EST - TRGTS'!$B$112:$B$155,0))</f>
        <v>0</v>
      </c>
      <c r="L31" s="322">
        <f>INDEX('CALC_EST - TRGTS'!$B$162:$O$209,MATCH($B31,'CALC_EST - TRGTS'!$B$162:$B$209,0),$A$1)</f>
        <v>0</v>
      </c>
      <c r="M31" s="67">
        <f>INDEX('CALC_EST - TRGTS'!$C$163:$C$205,MATCH(Adult!B31,'CALC_EST - TRGTS'!$B$163:$B$205,0))</f>
        <v>-0.605171711273182</v>
      </c>
      <c r="O31" s="328">
        <f>INDEX('CALC_EST - TRGTS'!$B$212:$O$259,MATCH($B31,'CALC_EST - TRGTS'!$B$212:$B$259,0),$A$1)</f>
        <v>0</v>
      </c>
      <c r="P31" s="67">
        <f>INDEX('CALC_EST - TRGTS'!$C$213:$C$255,MATCH(Adult!B31,'CALC_EST - TRGTS'!$B$213:$B$255,0))</f>
        <v>-0.461531642292719</v>
      </c>
    </row>
    <row r="32" spans="2:16" ht="16">
      <c r="B32" s="115" t="s">
        <v>137</v>
      </c>
      <c r="C32" s="322">
        <f>INDEX('CALC_EST - TRGTS'!$B$11:$O$58,MATCH($B32,'CALC_EST - TRGTS'!$B$11:$B$58,0),$A$1)</f>
        <v>0.107142857142857</v>
      </c>
      <c r="D32" s="67">
        <f>INDEX('CALC_EST - TRGTS'!$C$12:$C$59,MATCH(Adult!B32,'CALC_EST - TRGTS'!$B$12:$B$59,0))</f>
        <v>-0.22005145849383</v>
      </c>
      <c r="F32" s="325">
        <f>INDEX('CALC_EST - TRGTS'!$B$61:$O$108,MATCH($B32,'CALC_EST - TRGTS'!$B$61:$B$108,0),$A$1)</f>
        <v>0.252100840336134</v>
      </c>
      <c r="G32" s="67">
        <f>INDEX('CALC_EST - TRGTS'!$C$62:$C$104,MATCH(Adult!B32,'CALC_EST - TRGTS'!$B$62:$B$104,0))</f>
        <v>0</v>
      </c>
      <c r="I32" s="322">
        <f>INDEX('CALC_EST - TRGTS'!$B$111:$O$159,MATCH($B32,'CALC_EST - TRGTS'!$B$111:$B$159,0),$A$1)</f>
        <v>0.107142857142857</v>
      </c>
      <c r="J32" s="68">
        <f>INDEX('CALC_EST - TRGTS'!$C$112:$C$155,MATCH(Adult!B32,'CALC_EST - TRGTS'!$B$112:$B$155,0))</f>
        <v>0</v>
      </c>
      <c r="L32" s="322">
        <f>INDEX('CALC_EST - TRGTS'!$B$162:$O$209,MATCH($B32,'CALC_EST - TRGTS'!$B$162:$B$209,0),$A$1)</f>
        <v>0.133667502088555</v>
      </c>
      <c r="M32" s="67">
        <f>INDEX('CALC_EST - TRGTS'!$C$163:$C$205,MATCH(Adult!B32,'CALC_EST - TRGTS'!$B$163:$B$205,0))</f>
        <v>0</v>
      </c>
      <c r="O32" s="328">
        <f>INDEX('CALC_EST - TRGTS'!$B$212:$O$259,MATCH($B32,'CALC_EST - TRGTS'!$B$212:$B$259,0),$A$1)</f>
        <v>0.235294117647059</v>
      </c>
      <c r="P32" s="67">
        <f>INDEX('CALC_EST - TRGTS'!$C$213:$C$255,MATCH(Adult!B32,'CALC_EST - TRGTS'!$B$213:$B$255,0))</f>
        <v>0</v>
      </c>
    </row>
    <row r="33" spans="2:16" ht="16">
      <c r="B33" s="115" t="s">
        <v>138</v>
      </c>
      <c r="C33" s="322">
        <f>INDEX('CALC_EST - TRGTS'!$B$11:$O$58,MATCH($B33,'CALC_EST - TRGTS'!$B$11:$B$58,0),$A$1)</f>
        <v>0.0714285714285714</v>
      </c>
      <c r="D33" s="67">
        <f>INDEX('CALC_EST - TRGTS'!$C$12:$C$59,MATCH(Adult!B33,'CALC_EST - TRGTS'!$B$12:$B$59,0))</f>
        <v>-0.19904704248731</v>
      </c>
      <c r="F33" s="325">
        <f>INDEX('CALC_EST - TRGTS'!$B$61:$O$108,MATCH($B33,'CALC_EST - TRGTS'!$B$61:$B$108,0),$A$1)</f>
        <v>0.0756302521008403</v>
      </c>
      <c r="G33" s="67">
        <f>INDEX('CALC_EST - TRGTS'!$C$62:$C$104,MATCH(Adult!B33,'CALC_EST - TRGTS'!$B$62:$B$104,0))</f>
        <v>0</v>
      </c>
      <c r="I33" s="322">
        <f>INDEX('CALC_EST - TRGTS'!$B$111:$O$159,MATCH($B33,'CALC_EST - TRGTS'!$B$111:$B$159,0),$A$1)</f>
        <v>0.0714285714285714</v>
      </c>
      <c r="J33" s="68">
        <f>INDEX('CALC_EST - TRGTS'!$C$112:$C$155,MATCH(Adult!B33,'CALC_EST - TRGTS'!$B$112:$B$155,0))</f>
        <v>-3727.44718477762</v>
      </c>
      <c r="L33" s="322">
        <f>INDEX('CALC_EST - TRGTS'!$B$162:$O$209,MATCH($B33,'CALC_EST - TRGTS'!$B$162:$B$209,0),$A$1)</f>
        <v>0</v>
      </c>
      <c r="M33" s="67">
        <f>INDEX('CALC_EST - TRGTS'!$C$163:$C$205,MATCH(Adult!B33,'CALC_EST - TRGTS'!$B$163:$B$205,0))</f>
        <v>0</v>
      </c>
      <c r="O33" s="328">
        <f>INDEX('CALC_EST - TRGTS'!$B$212:$O$259,MATCH($B33,'CALC_EST - TRGTS'!$B$212:$B$259,0),$A$1)</f>
        <v>0</v>
      </c>
      <c r="P33" s="67">
        <f>INDEX('CALC_EST - TRGTS'!$C$213:$C$255,MATCH(Adult!B33,'CALC_EST - TRGTS'!$B$213:$B$255,0))</f>
        <v>0</v>
      </c>
    </row>
    <row r="34" spans="2:16" ht="16">
      <c r="B34" s="115" t="s">
        <v>139</v>
      </c>
      <c r="C34" s="322">
        <f>INDEX('CALC_EST - TRGTS'!$B$11:$O$58,MATCH($B34,'CALC_EST - TRGTS'!$B$11:$B$58,0),$A$1)</f>
        <v>0.0625</v>
      </c>
      <c r="D34" s="67">
        <f>INDEX('CALC_EST - TRGTS'!$C$12:$C$59,MATCH(Adult!B34,'CALC_EST - TRGTS'!$B$12:$B$59,0))</f>
        <v>0</v>
      </c>
      <c r="F34" s="325">
        <f>INDEX('CALC_EST - TRGTS'!$B$61:$O$108,MATCH($B34,'CALC_EST - TRGTS'!$B$61:$B$108,0),$A$1)</f>
        <v>0.117647058823529</v>
      </c>
      <c r="G34" s="67">
        <f>INDEX('CALC_EST - TRGTS'!$C$62:$C$104,MATCH(Adult!B34,'CALC_EST - TRGTS'!$B$62:$B$104,0))</f>
        <v>0</v>
      </c>
      <c r="I34" s="322">
        <f>INDEX('CALC_EST - TRGTS'!$B$111:$O$159,MATCH($B34,'CALC_EST - TRGTS'!$B$111:$B$159,0),$A$1)</f>
        <v>0.0625</v>
      </c>
      <c r="J34" s="68">
        <f>INDEX('CALC_EST - TRGTS'!$C$112:$C$155,MATCH(Adult!B34,'CALC_EST - TRGTS'!$B$112:$B$155,0))</f>
        <v>0</v>
      </c>
      <c r="L34" s="322">
        <f>INDEX('CALC_EST - TRGTS'!$B$162:$O$209,MATCH($B34,'CALC_EST - TRGTS'!$B$162:$B$209,0),$A$1)</f>
        <v>0.0492898913951546</v>
      </c>
      <c r="M34" s="67">
        <f>INDEX('CALC_EST - TRGTS'!$C$163:$C$205,MATCH(Adult!B34,'CALC_EST - TRGTS'!$B$163:$B$205,0))</f>
        <v>0</v>
      </c>
      <c r="O34" s="328">
        <f>INDEX('CALC_EST - TRGTS'!$B$212:$O$259,MATCH($B34,'CALC_EST - TRGTS'!$B$212:$B$259,0),$A$1)</f>
        <v>0</v>
      </c>
      <c r="P34" s="67">
        <f>INDEX('CALC_EST - TRGTS'!$C$213:$C$255,MATCH(Adult!B34,'CALC_EST - TRGTS'!$B$213:$B$255,0))</f>
        <v>0</v>
      </c>
    </row>
    <row r="35" spans="2:16" ht="16">
      <c r="B35" s="115" t="s">
        <v>140</v>
      </c>
      <c r="C35" s="322">
        <f>INDEX('CALC_EST - TRGTS'!$B$11:$O$58,MATCH($B35,'CALC_EST - TRGTS'!$B$11:$B$58,0),$A$1)</f>
        <v>0.00892857142857143</v>
      </c>
      <c r="D35" s="67">
        <f>INDEX('CALC_EST - TRGTS'!$C$12:$C$59,MATCH(Adult!B35,'CALC_EST - TRGTS'!$B$12:$B$59,0))</f>
        <v>0</v>
      </c>
      <c r="F35" s="325">
        <f>INDEX('CALC_EST - TRGTS'!$B$61:$O$108,MATCH($B35,'CALC_EST - TRGTS'!$B$61:$B$108,0),$A$1)</f>
        <v>0.0168067226890756</v>
      </c>
      <c r="G35" s="67">
        <f>INDEX('CALC_EST - TRGTS'!$C$62:$C$104,MATCH(Adult!B35,'CALC_EST - TRGTS'!$B$62:$B$104,0))</f>
        <v>0</v>
      </c>
      <c r="I35" s="322">
        <f>INDEX('CALC_EST - TRGTS'!$B$111:$O$159,MATCH($B35,'CALC_EST - TRGTS'!$B$111:$B$159,0),$A$1)</f>
        <v>0.00892857142857143</v>
      </c>
      <c r="J35" s="68">
        <f>INDEX('CALC_EST - TRGTS'!$C$112:$C$155,MATCH(Adult!B35,'CALC_EST - TRGTS'!$B$112:$B$155,0))</f>
        <v>0</v>
      </c>
      <c r="L35" s="322">
        <f>INDEX('CALC_EST - TRGTS'!$B$162:$O$209,MATCH($B35,'CALC_EST - TRGTS'!$B$162:$B$209,0),$A$1)</f>
        <v>0.0158730158730159</v>
      </c>
      <c r="M35" s="67">
        <f>INDEX('CALC_EST - TRGTS'!$C$163:$C$205,MATCH(Adult!B35,'CALC_EST - TRGTS'!$B$163:$B$205,0))</f>
        <v>0</v>
      </c>
      <c r="O35" s="328">
        <f>INDEX('CALC_EST - TRGTS'!$B$212:$O$259,MATCH($B35,'CALC_EST - TRGTS'!$B$212:$B$259,0),$A$1)</f>
        <v>0.0588235294117647</v>
      </c>
      <c r="P35" s="67">
        <f>INDEX('CALC_EST - TRGTS'!$C$213:$C$255,MATCH(Adult!B35,'CALC_EST - TRGTS'!$B$213:$B$255,0))</f>
        <v>1.44793783336003</v>
      </c>
    </row>
    <row r="36" spans="2:16" ht="16">
      <c r="B36" s="115" t="s">
        <v>141</v>
      </c>
      <c r="C36" s="322">
        <f>INDEX('CALC_EST - TRGTS'!$B$11:$O$58,MATCH($B36,'CALC_EST - TRGTS'!$B$11:$B$58,0),$A$1)</f>
        <v>0.133928571428571</v>
      </c>
      <c r="D36" s="67">
        <f>INDEX('CALC_EST - TRGTS'!$C$12:$C$59,MATCH(Adult!B36,'CALC_EST - TRGTS'!$B$12:$B$59,0))</f>
        <v>0</v>
      </c>
      <c r="F36" s="325">
        <f>INDEX('CALC_EST - TRGTS'!$B$61:$O$108,MATCH($B36,'CALC_EST - TRGTS'!$B$61:$B$108,0),$A$1)</f>
        <v>0.0840336134453782</v>
      </c>
      <c r="G36" s="67">
        <f>INDEX('CALC_EST - TRGTS'!$C$62:$C$104,MATCH(Adult!B36,'CALC_EST - TRGTS'!$B$62:$B$104,0))</f>
        <v>0</v>
      </c>
      <c r="I36" s="322">
        <f>INDEX('CALC_EST - TRGTS'!$B$111:$O$159,MATCH($B36,'CALC_EST - TRGTS'!$B$111:$B$159,0),$A$1)</f>
        <v>0.133928571428571</v>
      </c>
      <c r="J36" s="68">
        <f>INDEX('CALC_EST - TRGTS'!$C$112:$C$155,MATCH(Adult!B36,'CALC_EST - TRGTS'!$B$112:$B$155,0))</f>
        <v>0</v>
      </c>
      <c r="L36" s="322">
        <f>INDEX('CALC_EST - TRGTS'!$B$162:$O$209,MATCH($B36,'CALC_EST - TRGTS'!$B$162:$B$209,0),$A$1)</f>
        <v>0.0668337510442774</v>
      </c>
      <c r="M36" s="67">
        <f>INDEX('CALC_EST - TRGTS'!$C$163:$C$205,MATCH(Adult!B36,'CALC_EST - TRGTS'!$B$163:$B$205,0))</f>
        <v>0</v>
      </c>
      <c r="O36" s="328">
        <f>INDEX('CALC_EST - TRGTS'!$B$212:$O$259,MATCH($B36,'CALC_EST - TRGTS'!$B$212:$B$259,0),$A$1)</f>
        <v>0.235294117647059</v>
      </c>
      <c r="P36" s="67">
        <f>INDEX('CALC_EST - TRGTS'!$C$213:$C$255,MATCH(Adult!B36,'CALC_EST - TRGTS'!$B$213:$B$255,0))</f>
        <v>0</v>
      </c>
    </row>
    <row r="37" spans="2:16" ht="16">
      <c r="B37" s="115" t="s">
        <v>142</v>
      </c>
      <c r="C37" s="322">
        <f>INDEX('CALC_EST - TRGTS'!$B$11:$O$58,MATCH($B37,'CALC_EST - TRGTS'!$B$11:$B$58,0),$A$1)</f>
        <v>0.535714285714286</v>
      </c>
      <c r="D37" s="67">
        <f>INDEX('CALC_EST - TRGTS'!$C$12:$C$59,MATCH(Adult!B37,'CALC_EST - TRGTS'!$B$12:$B$59,0))</f>
        <v>0</v>
      </c>
      <c r="F37" s="325">
        <f>INDEX('CALC_EST - TRGTS'!$B$61:$O$108,MATCH($B37,'CALC_EST - TRGTS'!$B$61:$B$108,0),$A$1)</f>
        <v>0.521008403361345</v>
      </c>
      <c r="G37" s="67">
        <f>INDEX('CALC_EST - TRGTS'!$C$62:$C$104,MATCH(Adult!B37,'CALC_EST - TRGTS'!$B$62:$B$104,0))</f>
        <v>-0.0988376101899441</v>
      </c>
      <c r="I37" s="322">
        <f>INDEX('CALC_EST - TRGTS'!$B$111:$O$159,MATCH($B37,'CALC_EST - TRGTS'!$B$111:$B$159,0),$A$1)</f>
        <v>0.535714285714286</v>
      </c>
      <c r="J37" s="68">
        <f>INDEX('CALC_EST - TRGTS'!$C$112:$C$155,MATCH(Adult!B37,'CALC_EST - TRGTS'!$B$112:$B$155,0))</f>
        <v>1858.16725191086</v>
      </c>
      <c r="L37" s="322">
        <f>INDEX('CALC_EST - TRGTS'!$B$162:$O$209,MATCH($B37,'CALC_EST - TRGTS'!$B$162:$B$209,0),$A$1)</f>
        <v>0.380116959064327</v>
      </c>
      <c r="M37" s="67">
        <f>INDEX('CALC_EST - TRGTS'!$C$163:$C$205,MATCH(Adult!B37,'CALC_EST - TRGTS'!$B$163:$B$205,0))</f>
        <v>-0.161185373053575</v>
      </c>
      <c r="O37" s="328">
        <f>INDEX('CALC_EST - TRGTS'!$B$212:$O$259,MATCH($B37,'CALC_EST - TRGTS'!$B$212:$B$259,0),$A$1)</f>
        <v>0.941176470588235</v>
      </c>
      <c r="P37" s="67">
        <f>INDEX('CALC_EST - TRGTS'!$C$213:$C$255,MATCH(Adult!B37,'CALC_EST - TRGTS'!$B$213:$B$255,0))</f>
        <v>0</v>
      </c>
    </row>
    <row r="38" spans="2:16" ht="16">
      <c r="B38" s="115" t="s">
        <v>143</v>
      </c>
      <c r="C38" s="322">
        <f>INDEX('CALC_EST - TRGTS'!$B$11:$O$58,MATCH($B38,'CALC_EST - TRGTS'!$B$11:$B$58,0),$A$1)</f>
        <v>0.0535714285714286</v>
      </c>
      <c r="D38" s="67">
        <f>INDEX('CALC_EST - TRGTS'!$C$12:$C$59,MATCH(Adult!B38,'CALC_EST - TRGTS'!$B$12:$B$59,0))</f>
        <v>0</v>
      </c>
      <c r="F38" s="325">
        <f>INDEX('CALC_EST - TRGTS'!$B$61:$O$108,MATCH($B38,'CALC_EST - TRGTS'!$B$61:$B$108,0),$A$1)</f>
        <v>0.0588235294117647</v>
      </c>
      <c r="G38" s="67">
        <f>INDEX('CALC_EST - TRGTS'!$C$62:$C$104,MATCH(Adult!B38,'CALC_EST - TRGTS'!$B$62:$B$104,0))</f>
        <v>0</v>
      </c>
      <c r="I38" s="322">
        <f>INDEX('CALC_EST - TRGTS'!$B$111:$O$159,MATCH($B38,'CALC_EST - TRGTS'!$B$111:$B$159,0),$A$1)</f>
        <v>0.0535714285714286</v>
      </c>
      <c r="J38" s="68">
        <f>INDEX('CALC_EST - TRGTS'!$C$112:$C$155,MATCH(Adult!B38,'CALC_EST - TRGTS'!$B$112:$B$155,0))</f>
        <v>0</v>
      </c>
      <c r="L38" s="322">
        <f>INDEX('CALC_EST - TRGTS'!$B$162:$O$209,MATCH($B38,'CALC_EST - TRGTS'!$B$162:$B$209,0),$A$1)</f>
        <v>0.0158730158730159</v>
      </c>
      <c r="M38" s="67">
        <f>INDEX('CALC_EST - TRGTS'!$C$163:$C$205,MATCH(Adult!B38,'CALC_EST - TRGTS'!$B$163:$B$205,0))</f>
        <v>0</v>
      </c>
      <c r="O38" s="328">
        <f>INDEX('CALC_EST - TRGTS'!$B$212:$O$259,MATCH($B38,'CALC_EST - TRGTS'!$B$212:$B$259,0),$A$1)</f>
        <v>0.0588235294117647</v>
      </c>
      <c r="P38" s="67">
        <f>INDEX('CALC_EST - TRGTS'!$C$213:$C$255,MATCH(Adult!B38,'CALC_EST - TRGTS'!$B$213:$B$255,0))</f>
        <v>0</v>
      </c>
    </row>
    <row r="39" spans="2:16" ht="16">
      <c r="B39" s="115" t="s">
        <v>144</v>
      </c>
      <c r="C39" s="322">
        <f>INDEX('CALC_EST - TRGTS'!$B$11:$O$58,MATCH($B39,'CALC_EST - TRGTS'!$B$11:$B$58,0),$A$1)</f>
        <v>0.223214285714286</v>
      </c>
      <c r="D39" s="67">
        <f>INDEX('CALC_EST - TRGTS'!$C$12:$C$59,MATCH(Adult!B39,'CALC_EST - TRGTS'!$B$12:$B$59,0))</f>
        <v>0</v>
      </c>
      <c r="F39" s="325">
        <f>INDEX('CALC_EST - TRGTS'!$B$61:$O$108,MATCH($B39,'CALC_EST - TRGTS'!$B$61:$B$108,0),$A$1)</f>
        <v>0.243697478991597</v>
      </c>
      <c r="G39" s="67">
        <f>INDEX('CALC_EST - TRGTS'!$C$62:$C$104,MATCH(Adult!B39,'CALC_EST - TRGTS'!$B$62:$B$104,0))</f>
        <v>-0.155982575817637</v>
      </c>
      <c r="I39" s="322">
        <f>INDEX('CALC_EST - TRGTS'!$B$111:$O$159,MATCH($B39,'CALC_EST - TRGTS'!$B$111:$B$159,0),$A$1)</f>
        <v>0.223214285714286</v>
      </c>
      <c r="J39" s="68">
        <f>INDEX('CALC_EST - TRGTS'!$C$112:$C$155,MATCH(Adult!B39,'CALC_EST - TRGTS'!$B$112:$B$155,0))</f>
        <v>-2030.92578803101</v>
      </c>
      <c r="L39" s="322">
        <f>INDEX('CALC_EST - TRGTS'!$B$162:$O$209,MATCH($B39,'CALC_EST - TRGTS'!$B$162:$B$209,0),$A$1)</f>
        <v>0.230576441102757</v>
      </c>
      <c r="M39" s="67">
        <f>INDEX('CALC_EST - TRGTS'!$C$163:$C$205,MATCH(Adult!B39,'CALC_EST - TRGTS'!$B$163:$B$205,0))</f>
        <v>0</v>
      </c>
      <c r="O39" s="328">
        <f>INDEX('CALC_EST - TRGTS'!$B$212:$O$259,MATCH($B39,'CALC_EST - TRGTS'!$B$212:$B$259,0),$A$1)</f>
        <v>0.117647058823529</v>
      </c>
      <c r="P39" s="67">
        <f>INDEX('CALC_EST - TRGTS'!$C$213:$C$255,MATCH(Adult!B39,'CALC_EST - TRGTS'!$B$213:$B$255,0))</f>
        <v>0</v>
      </c>
    </row>
    <row r="40" spans="2:16" ht="16">
      <c r="B40" s="116" t="s">
        <v>145</v>
      </c>
      <c r="C40" s="322">
        <f>INDEX('CALC_EST - TRGTS'!$B$11:$O$58,MATCH($B40,'CALC_EST - TRGTS'!$B$11:$B$58,0),$A$1)</f>
        <v>0</v>
      </c>
      <c r="D40" s="67">
        <f>INDEX('CALC_EST - TRGTS'!$C$12:$C$59,MATCH(Adult!B40,'CALC_EST - TRGTS'!$B$12:$B$59,0))</f>
        <v>0</v>
      </c>
      <c r="F40" s="325">
        <f>INDEX('CALC_EST - TRGTS'!$B$61:$O$108,MATCH($B40,'CALC_EST - TRGTS'!$B$61:$B$108,0),$A$1)</f>
        <v>0.00840336134453781</v>
      </c>
      <c r="G40" s="67">
        <f>INDEX('CALC_EST - TRGTS'!$C$62:$C$104,MATCH(Adult!B40,'CALC_EST - TRGTS'!$B$62:$B$104,0))</f>
        <v>-0.898248718425346</v>
      </c>
      <c r="I40" s="322">
        <f>INDEX('CALC_EST - TRGTS'!$B$111:$O$159,MATCH($B40,'CALC_EST - TRGTS'!$B$111:$B$159,0),$A$1)</f>
        <v>0</v>
      </c>
      <c r="J40" s="68">
        <f>INDEX('CALC_EST - TRGTS'!$C$112:$C$155,MATCH(Adult!B40,'CALC_EST - TRGTS'!$B$112:$B$155,0))</f>
        <v>0</v>
      </c>
      <c r="L40" s="322">
        <f>INDEX('CALC_EST - TRGTS'!$B$162:$O$209,MATCH($B40,'CALC_EST - TRGTS'!$B$162:$B$209,0),$A$1)</f>
        <v>0</v>
      </c>
      <c r="M40" s="67">
        <f>INDEX('CALC_EST - TRGTS'!$C$163:$C$205,MATCH(Adult!B40,'CALC_EST - TRGTS'!$B$163:$B$205,0))</f>
        <v>0</v>
      </c>
      <c r="O40" s="328">
        <f>INDEX('CALC_EST - TRGTS'!$B$212:$O$259,MATCH($B40,'CALC_EST - TRGTS'!$B$212:$B$259,0),$A$1)</f>
        <v>0</v>
      </c>
      <c r="P40" s="67">
        <f>INDEX('CALC_EST - TRGTS'!$C$213:$C$255,MATCH(Adult!B40,'CALC_EST - TRGTS'!$B$213:$B$255,0))</f>
        <v>0</v>
      </c>
    </row>
    <row r="41" spans="2:16" ht="16">
      <c r="B41" s="117" t="s">
        <v>146</v>
      </c>
      <c r="C41" s="322">
        <f>INDEX('CALC_EST - TRGTS'!$B$11:$O$58,MATCH($B41,'CALC_EST - TRGTS'!$B$11:$B$58,0),$A$1)</f>
        <v>0.016229</v>
      </c>
      <c r="D41" s="67">
        <f>INDEX('CALC_EST - TRGTS'!$C$12:$C$59,MATCH(Adult!B41,'CALC_EST - TRGTS'!$B$12:$B$59,0))</f>
        <v>9.11141746506376</v>
      </c>
      <c r="F41" s="325">
        <f>INDEX('CALC_EST - TRGTS'!$B$61:$O$108,MATCH($B41,'CALC_EST - TRGTS'!$B$61:$B$108,0),$A$1)</f>
        <v>0.015856</v>
      </c>
      <c r="G41" s="67">
        <f>INDEX('CALC_EST - TRGTS'!$C$62:$C$104,MATCH(Adult!B41,'CALC_EST - TRGTS'!$B$62:$B$104,0))</f>
        <v>8.43148946283559</v>
      </c>
      <c r="I41" s="322">
        <f>INDEX('CALC_EST - TRGTS'!$B$111:$O$159,MATCH($B41,'CALC_EST - TRGTS'!$B$111:$B$159,0),$A$1)</f>
        <v>0.016229</v>
      </c>
      <c r="J41" s="68">
        <f>INDEX('CALC_EST - TRGTS'!$C$112:$C$155,MATCH(Adult!B41,'CALC_EST - TRGTS'!$B$112:$B$155,0))</f>
        <v>0</v>
      </c>
      <c r="L41" s="322">
        <f>INDEX('CALC_EST - TRGTS'!$B$162:$O$209,MATCH($B41,'CALC_EST - TRGTS'!$B$162:$B$209,0),$A$1)</f>
        <v>0.0160353333333333</v>
      </c>
      <c r="M41" s="67">
        <f>INDEX('CALC_EST - TRGTS'!$C$163:$C$205,MATCH(Adult!B41,'CALC_EST - TRGTS'!$B$163:$B$205,0))</f>
        <v>-19.2744498622243</v>
      </c>
      <c r="O41" s="328">
        <f>INDEX('CALC_EST - TRGTS'!$B$212:$O$259,MATCH($B41,'CALC_EST - TRGTS'!$B$212:$B$259,0),$A$1)</f>
        <v>0.014089</v>
      </c>
      <c r="P41" s="67">
        <f>INDEX('CALC_EST - TRGTS'!$C$213:$C$255,MATCH(Adult!B41,'CALC_EST - TRGTS'!$B$213:$B$255,0))</f>
        <v>0</v>
      </c>
    </row>
    <row r="42" spans="2:16" ht="16">
      <c r="B42" s="115" t="s">
        <v>147</v>
      </c>
      <c r="C42" s="322">
        <f>INDEX('CALC_EST - TRGTS'!$B$11:$O$58,MATCH($B42,'CALC_EST - TRGTS'!$B$11:$B$58,0),$A$1)</f>
        <v>0.054449</v>
      </c>
      <c r="D42" s="67">
        <f>INDEX('CALC_EST - TRGTS'!$C$12:$C$59,MATCH(Adult!B42,'CALC_EST - TRGTS'!$B$12:$B$59,0))</f>
        <v>0</v>
      </c>
      <c r="F42" s="325">
        <f>INDEX('CALC_EST - TRGTS'!$B$61:$O$108,MATCH($B42,'CALC_EST - TRGTS'!$B$61:$B$108,0),$A$1)</f>
        <v>0.050939</v>
      </c>
      <c r="G42" s="67">
        <f>INDEX('CALC_EST - TRGTS'!$C$62:$C$104,MATCH(Adult!B42,'CALC_EST - TRGTS'!$B$62:$B$104,0))</f>
        <v>-3.84722241992164</v>
      </c>
      <c r="I42" s="322">
        <f>INDEX('CALC_EST - TRGTS'!$B$111:$O$159,MATCH($B42,'CALC_EST - TRGTS'!$B$111:$B$159,0),$A$1)</f>
        <v>0.054449</v>
      </c>
      <c r="J42" s="68">
        <f>INDEX('CALC_EST - TRGTS'!$C$112:$C$155,MATCH(Adult!B42,'CALC_EST - TRGTS'!$B$112:$B$155,0))</f>
        <v>0</v>
      </c>
      <c r="L42" s="322">
        <f>INDEX('CALC_EST - TRGTS'!$B$162:$O$209,MATCH($B42,'CALC_EST - TRGTS'!$B$162:$B$209,0),$A$1)</f>
        <v>0.053535</v>
      </c>
      <c r="M42" s="67">
        <f>INDEX('CALC_EST - TRGTS'!$C$163:$C$205,MATCH(Adult!B42,'CALC_EST - TRGTS'!$B$163:$B$205,0))</f>
        <v>0</v>
      </c>
      <c r="O42" s="328">
        <f>INDEX('CALC_EST - TRGTS'!$B$212:$O$259,MATCH($B42,'CALC_EST - TRGTS'!$B$212:$B$259,0),$A$1)</f>
        <v>0.057901</v>
      </c>
      <c r="P42" s="67">
        <f>INDEX('CALC_EST - TRGTS'!$C$213:$C$255,MATCH(Adult!B42,'CALC_EST - TRGTS'!$B$213:$B$255,0))</f>
        <v>0</v>
      </c>
    </row>
    <row r="43" spans="2:16" ht="16">
      <c r="B43" s="115" t="s">
        <v>148</v>
      </c>
      <c r="C43" s="322">
        <f>INDEX('CALC_EST - TRGTS'!$B$11:$O$58,MATCH($B43,'CALC_EST - TRGTS'!$B$11:$B$58,0),$A$1)</f>
        <v>0.208785</v>
      </c>
      <c r="D43" s="67">
        <f>INDEX('CALC_EST - TRGTS'!$C$12:$C$59,MATCH(Adult!B43,'CALC_EST - TRGTS'!$B$12:$B$59,0))</f>
        <v>0.946588028201863</v>
      </c>
      <c r="F43" s="325">
        <f>INDEX('CALC_EST - TRGTS'!$B$61:$O$108,MATCH($B43,'CALC_EST - TRGTS'!$B$61:$B$108,0),$A$1)</f>
        <v>0.210801</v>
      </c>
      <c r="G43" s="67">
        <f>INDEX('CALC_EST - TRGTS'!$C$62:$C$104,MATCH(Adult!B43,'CALC_EST - TRGTS'!$B$62:$B$104,0))</f>
        <v>0</v>
      </c>
      <c r="I43" s="322">
        <f>INDEX('CALC_EST - TRGTS'!$B$111:$O$159,MATCH($B43,'CALC_EST - TRGTS'!$B$111:$B$159,0),$A$1)</f>
        <v>0.208785</v>
      </c>
      <c r="J43" s="68">
        <f>INDEX('CALC_EST - TRGTS'!$C$112:$C$155,MATCH(Adult!B43,'CALC_EST - TRGTS'!$B$112:$B$155,0))</f>
        <v>0</v>
      </c>
      <c r="L43" s="322">
        <f>INDEX('CALC_EST - TRGTS'!$B$162:$O$209,MATCH($B43,'CALC_EST - TRGTS'!$B$162:$B$209,0),$A$1)</f>
        <v>0.208543333333333</v>
      </c>
      <c r="M43" s="67">
        <f>INDEX('CALC_EST - TRGTS'!$C$163:$C$205,MATCH(Adult!B43,'CALC_EST - TRGTS'!$B$163:$B$205,0))</f>
        <v>0</v>
      </c>
      <c r="O43" s="328">
        <f>INDEX('CALC_EST - TRGTS'!$B$212:$O$259,MATCH($B43,'CALC_EST - TRGTS'!$B$212:$B$259,0),$A$1)</f>
        <v>0.206352</v>
      </c>
      <c r="P43" s="67">
        <f>INDEX('CALC_EST - TRGTS'!$C$213:$C$255,MATCH(Adult!B43,'CALC_EST - TRGTS'!$B$213:$B$255,0))</f>
        <v>0</v>
      </c>
    </row>
    <row r="44" spans="2:16" ht="16">
      <c r="B44" s="115" t="s">
        <v>149</v>
      </c>
      <c r="C44" s="322">
        <f>INDEX('CALC_EST - TRGTS'!$B$11:$O$58,MATCH($B44,'CALC_EST - TRGTS'!$B$11:$B$58,0),$A$1)</f>
        <v>0.010334</v>
      </c>
      <c r="D44" s="67">
        <f>INDEX('CALC_EST - TRGTS'!$C$12:$C$59,MATCH(Adult!B44,'CALC_EST - TRGTS'!$B$12:$B$59,0))</f>
        <v>6.09846750532358</v>
      </c>
      <c r="F44" s="325">
        <f>INDEX('CALC_EST - TRGTS'!$B$61:$O$108,MATCH($B44,'CALC_EST - TRGTS'!$B$61:$B$108,0),$A$1)</f>
        <v>0.010252</v>
      </c>
      <c r="G44" s="67">
        <f>INDEX('CALC_EST - TRGTS'!$C$62:$C$104,MATCH(Adult!B44,'CALC_EST - TRGTS'!$B$62:$B$104,0))</f>
        <v>7.95687065127149</v>
      </c>
      <c r="I44" s="322">
        <f>INDEX('CALC_EST - TRGTS'!$B$111:$O$159,MATCH($B44,'CALC_EST - TRGTS'!$B$111:$B$159,0),$A$1)</f>
        <v>0.010334</v>
      </c>
      <c r="J44" s="68">
        <f>INDEX('CALC_EST - TRGTS'!$C$112:$C$155,MATCH(Adult!B44,'CALC_EST - TRGTS'!$B$112:$B$155,0))</f>
        <v>0</v>
      </c>
      <c r="L44" s="322">
        <f>INDEX('CALC_EST - TRGTS'!$B$162:$O$209,MATCH($B44,'CALC_EST - TRGTS'!$B$162:$B$209,0),$A$1)</f>
        <v>0.010259</v>
      </c>
      <c r="M44" s="67">
        <f>INDEX('CALC_EST - TRGTS'!$C$163:$C$205,MATCH(Adult!B44,'CALC_EST - TRGTS'!$B$163:$B$205,0))</f>
        <v>-26.0408535737331</v>
      </c>
      <c r="O44" s="328">
        <f>INDEX('CALC_EST - TRGTS'!$B$212:$O$259,MATCH($B44,'CALC_EST - TRGTS'!$B$212:$B$259,0),$A$1)</f>
        <v>0.011939</v>
      </c>
      <c r="P44" s="67">
        <f>INDEX('CALC_EST - TRGTS'!$C$213:$C$255,MATCH(Adult!B44,'CALC_EST - TRGTS'!$B$213:$B$255,0))</f>
        <v>-41.878606564159</v>
      </c>
    </row>
    <row r="45" spans="2:16" ht="16">
      <c r="B45" s="115" t="s">
        <v>150</v>
      </c>
      <c r="C45" s="322">
        <f>INDEX('CALC_EST - TRGTS'!$B$11:$O$58,MATCH($B45,'CALC_EST - TRGTS'!$B$11:$B$58,0),$A$1)</f>
        <v>0.032141</v>
      </c>
      <c r="D45" s="67">
        <f>INDEX('CALC_EST - TRGTS'!$C$12:$C$59,MATCH(Adult!B45,'CALC_EST - TRGTS'!$B$12:$B$59,0))</f>
        <v>0</v>
      </c>
      <c r="F45" s="325">
        <f>INDEX('CALC_EST - TRGTS'!$B$61:$O$108,MATCH($B45,'CALC_EST - TRGTS'!$B$61:$B$108,0),$A$1)</f>
        <v>0.032251</v>
      </c>
      <c r="G45" s="67">
        <f>INDEX('CALC_EST - TRGTS'!$C$62:$C$104,MATCH(Adult!B45,'CALC_EST - TRGTS'!$B$62:$B$104,0))</f>
        <v>0</v>
      </c>
      <c r="I45" s="322">
        <f>INDEX('CALC_EST - TRGTS'!$B$111:$O$159,MATCH($B45,'CALC_EST - TRGTS'!$B$111:$B$159,0),$A$1)</f>
        <v>0.032141</v>
      </c>
      <c r="J45" s="68">
        <f>INDEX('CALC_EST - TRGTS'!$C$112:$C$155,MATCH(Adult!B45,'CALC_EST - TRGTS'!$B$112:$B$155,0))</f>
        <v>0</v>
      </c>
      <c r="L45" s="322">
        <f>INDEX('CALC_EST - TRGTS'!$B$162:$O$209,MATCH($B45,'CALC_EST - TRGTS'!$B$162:$B$209,0),$A$1)</f>
        <v>0.032036</v>
      </c>
      <c r="M45" s="67">
        <f>INDEX('CALC_EST - TRGTS'!$C$163:$C$205,MATCH(Adult!B45,'CALC_EST - TRGTS'!$B$163:$B$205,0))</f>
        <v>0</v>
      </c>
      <c r="O45" s="328">
        <f>INDEX('CALC_EST - TRGTS'!$B$212:$O$259,MATCH($B45,'CALC_EST - TRGTS'!$B$212:$B$259,0),$A$1)</f>
        <v>0.0326</v>
      </c>
      <c r="P45" s="67">
        <f>INDEX('CALC_EST - TRGTS'!$C$213:$C$255,MATCH(Adult!B45,'CALC_EST - TRGTS'!$B$213:$B$255,0))</f>
        <v>0</v>
      </c>
    </row>
    <row r="46" spans="2:16" ht="16">
      <c r="B46" s="115" t="s">
        <v>151</v>
      </c>
      <c r="C46" s="322">
        <f>INDEX('CALC_EST - TRGTS'!$B$11:$O$58,MATCH($B46,'CALC_EST - TRGTS'!$B$11:$B$58,0),$A$1)</f>
        <v>0.099584</v>
      </c>
      <c r="D46" s="67">
        <f>INDEX('CALC_EST - TRGTS'!$C$12:$C$59,MATCH(Adult!B46,'CALC_EST - TRGTS'!$B$12:$B$59,0))</f>
        <v>1.26530148185947</v>
      </c>
      <c r="F46" s="325">
        <f>INDEX('CALC_EST - TRGTS'!$B$61:$O$108,MATCH($B46,'CALC_EST - TRGTS'!$B$61:$B$108,0),$A$1)</f>
        <v>0.099209</v>
      </c>
      <c r="G46" s="67">
        <f>INDEX('CALC_EST - TRGTS'!$C$62:$C$104,MATCH(Adult!B46,'CALC_EST - TRGTS'!$B$62:$B$104,0))</f>
        <v>3.26795528274688</v>
      </c>
      <c r="I46" s="322">
        <f>INDEX('CALC_EST - TRGTS'!$B$111:$O$159,MATCH($B46,'CALC_EST - TRGTS'!$B$111:$B$159,0),$A$1)</f>
        <v>0.099584</v>
      </c>
      <c r="J46" s="68">
        <f>INDEX('CALC_EST - TRGTS'!$C$112:$C$155,MATCH(Adult!B46,'CALC_EST - TRGTS'!$B$112:$B$155,0))</f>
        <v>30636.7751572663</v>
      </c>
      <c r="L46" s="322">
        <f>INDEX('CALC_EST - TRGTS'!$B$162:$O$209,MATCH($B46,'CALC_EST - TRGTS'!$B$162:$B$209,0),$A$1)</f>
        <v>0.0993023333333333</v>
      </c>
      <c r="M46" s="67">
        <f>INDEX('CALC_EST - TRGTS'!$C$163:$C$205,MATCH(Adult!B46,'CALC_EST - TRGTS'!$B$163:$B$205,0))</f>
        <v>0</v>
      </c>
      <c r="O46" s="328">
        <f>INDEX('CALC_EST - TRGTS'!$B$212:$O$259,MATCH($B46,'CALC_EST - TRGTS'!$B$212:$B$259,0),$A$1)</f>
        <v>0.092931</v>
      </c>
      <c r="P46" s="67">
        <f>INDEX('CALC_EST - TRGTS'!$C$213:$C$255,MATCH(Adult!B46,'CALC_EST - TRGTS'!$B$213:$B$255,0))</f>
        <v>0</v>
      </c>
    </row>
    <row r="47" spans="2:16" ht="16">
      <c r="B47" s="115" t="s">
        <v>152</v>
      </c>
      <c r="C47" s="322">
        <f>INDEX('CALC_EST - TRGTS'!$B$11:$O$58,MATCH($B47,'CALC_EST - TRGTS'!$B$11:$B$58,0),$A$1)</f>
        <v>0.218692</v>
      </c>
      <c r="D47" s="67">
        <f>INDEX('CALC_EST - TRGTS'!$C$12:$C$59,MATCH(Adult!B47,'CALC_EST - TRGTS'!$B$12:$B$59,0))</f>
        <v>0</v>
      </c>
      <c r="F47" s="325">
        <f>INDEX('CALC_EST - TRGTS'!$B$61:$O$108,MATCH($B47,'CALC_EST - TRGTS'!$B$61:$B$108,0),$A$1)</f>
        <v>0.226184</v>
      </c>
      <c r="G47" s="67">
        <f>INDEX('CALC_EST - TRGTS'!$C$62:$C$104,MATCH(Adult!B47,'CALC_EST - TRGTS'!$B$62:$B$104,0))</f>
        <v>-1.87214187000929</v>
      </c>
      <c r="I47" s="322">
        <f>INDEX('CALC_EST - TRGTS'!$B$111:$O$159,MATCH($B47,'CALC_EST - TRGTS'!$B$111:$B$159,0),$A$1)</f>
        <v>0.218692</v>
      </c>
      <c r="J47" s="68">
        <f>INDEX('CALC_EST - TRGTS'!$C$112:$C$155,MATCH(Adult!B47,'CALC_EST - TRGTS'!$B$112:$B$155,0))</f>
        <v>-16466.5261519308</v>
      </c>
      <c r="L47" s="322">
        <f>INDEX('CALC_EST - TRGTS'!$B$162:$O$209,MATCH($B47,'CALC_EST - TRGTS'!$B$162:$B$209,0),$A$1)</f>
        <v>0.222049</v>
      </c>
      <c r="M47" s="67">
        <f>INDEX('CALC_EST - TRGTS'!$C$163:$C$205,MATCH(Adult!B47,'CALC_EST - TRGTS'!$B$163:$B$205,0))</f>
        <v>0</v>
      </c>
      <c r="O47" s="328">
        <f>INDEX('CALC_EST - TRGTS'!$B$212:$O$259,MATCH($B47,'CALC_EST - TRGTS'!$B$212:$B$259,0),$A$1)</f>
        <v>0.223663</v>
      </c>
      <c r="P47" s="67">
        <f>INDEX('CALC_EST - TRGTS'!$C$213:$C$255,MATCH(Adult!B47,'CALC_EST - TRGTS'!$B$213:$B$255,0))</f>
        <v>0</v>
      </c>
    </row>
    <row r="48" spans="2:16" ht="16">
      <c r="B48" s="115" t="s">
        <v>153</v>
      </c>
      <c r="C48" s="322">
        <f>INDEX('CALC_EST - TRGTS'!$B$11:$O$58,MATCH($B48,'CALC_EST - TRGTS'!$B$11:$B$58,0),$A$1)</f>
        <v>0.100976</v>
      </c>
      <c r="D48" s="67">
        <f>INDEX('CALC_EST - TRGTS'!$C$12:$C$59,MATCH(Adult!B48,'CALC_EST - TRGTS'!$B$12:$B$59,0))</f>
        <v>1.70634093166898</v>
      </c>
      <c r="F48" s="325">
        <f>INDEX('CALC_EST - TRGTS'!$B$61:$O$108,MATCH($B48,'CALC_EST - TRGTS'!$B$61:$B$108,0),$A$1)</f>
        <v>0.092861</v>
      </c>
      <c r="G48" s="67">
        <f>INDEX('CALC_EST - TRGTS'!$C$62:$C$104,MATCH(Adult!B48,'CALC_EST - TRGTS'!$B$62:$B$104,0))</f>
        <v>-1.2023189467083</v>
      </c>
      <c r="I48" s="322">
        <f>INDEX('CALC_EST - TRGTS'!$B$111:$O$159,MATCH($B48,'CALC_EST - TRGTS'!$B$111:$B$159,0),$A$1)</f>
        <v>0.100976</v>
      </c>
      <c r="J48" s="68">
        <f>INDEX('CALC_EST - TRGTS'!$C$112:$C$155,MATCH(Adult!B48,'CALC_EST - TRGTS'!$B$112:$B$155,0))</f>
        <v>0</v>
      </c>
      <c r="L48" s="322">
        <f>INDEX('CALC_EST - TRGTS'!$B$162:$O$209,MATCH($B48,'CALC_EST - TRGTS'!$B$162:$B$209,0),$A$1)</f>
        <v>0.0980126666666667</v>
      </c>
      <c r="M48" s="67">
        <f>INDEX('CALC_EST - TRGTS'!$C$163:$C$205,MATCH(Adult!B48,'CALC_EST - TRGTS'!$B$163:$B$205,0))</f>
        <v>0</v>
      </c>
      <c r="O48" s="328">
        <f>INDEX('CALC_EST - TRGTS'!$B$212:$O$259,MATCH($B48,'CALC_EST - TRGTS'!$B$212:$B$259,0),$A$1)</f>
        <v>0.102044</v>
      </c>
      <c r="P48" s="67">
        <f>INDEX('CALC_EST - TRGTS'!$C$213:$C$255,MATCH(Adult!B48,'CALC_EST - TRGTS'!$B$213:$B$255,0))</f>
        <v>0</v>
      </c>
    </row>
    <row r="49" spans="2:16" ht="16">
      <c r="B49" s="115" t="s">
        <v>154</v>
      </c>
      <c r="C49" s="322">
        <f>INDEX('CALC_EST - TRGTS'!$B$11:$O$58,MATCH($B49,'CALC_EST - TRGTS'!$B$11:$B$58,0),$A$1)</f>
        <v>0.029232</v>
      </c>
      <c r="D49" s="67">
        <f>INDEX('CALC_EST - TRGTS'!$C$12:$C$59,MATCH(Adult!B49,'CALC_EST - TRGTS'!$B$12:$B$59,0))</f>
        <v>0</v>
      </c>
      <c r="F49" s="325">
        <f>INDEX('CALC_EST - TRGTS'!$B$61:$O$108,MATCH($B49,'CALC_EST - TRGTS'!$B$61:$B$108,0),$A$1)</f>
        <v>0.029624</v>
      </c>
      <c r="G49" s="67">
        <f>INDEX('CALC_EST - TRGTS'!$C$62:$C$104,MATCH(Adult!B49,'CALC_EST - TRGTS'!$B$62:$B$104,0))</f>
        <v>0</v>
      </c>
      <c r="I49" s="322">
        <f>INDEX('CALC_EST - TRGTS'!$B$111:$O$159,MATCH($B49,'CALC_EST - TRGTS'!$B$111:$B$159,0),$A$1)</f>
        <v>0.029232</v>
      </c>
      <c r="J49" s="68">
        <f>INDEX('CALC_EST - TRGTS'!$C$112:$C$155,MATCH(Adult!B49,'CALC_EST - TRGTS'!$B$112:$B$155,0))</f>
        <v>0</v>
      </c>
      <c r="L49" s="322">
        <f>INDEX('CALC_EST - TRGTS'!$B$162:$O$209,MATCH($B49,'CALC_EST - TRGTS'!$B$162:$B$209,0),$A$1)</f>
        <v>0.0294813333333333</v>
      </c>
      <c r="M49" s="67">
        <f>INDEX('CALC_EST - TRGTS'!$C$163:$C$205,MATCH(Adult!B49,'CALC_EST - TRGTS'!$B$163:$B$205,0))</f>
        <v>-12.1019602004985</v>
      </c>
      <c r="O49" s="328">
        <f>INDEX('CALC_EST - TRGTS'!$B$212:$O$259,MATCH($B49,'CALC_EST - TRGTS'!$B$212:$B$259,0),$A$1)</f>
        <v>0.029576</v>
      </c>
      <c r="P49" s="67">
        <f>INDEX('CALC_EST - TRGTS'!$C$213:$C$255,MATCH(Adult!B49,'CALC_EST - TRGTS'!$B$213:$B$255,0))</f>
        <v>0</v>
      </c>
    </row>
    <row r="50" spans="2:16" ht="16">
      <c r="B50" s="116" t="s">
        <v>155</v>
      </c>
      <c r="C50" s="322">
        <f>INDEX('CALC_EST - TRGTS'!$B$11:$O$58,MATCH($B50,'CALC_EST - TRGTS'!$B$11:$B$58,0),$A$1)</f>
        <v>0.194482</v>
      </c>
      <c r="D50" s="67">
        <f>INDEX('CALC_EST - TRGTS'!$C$12:$C$59,MATCH(Adult!B50,'CALC_EST - TRGTS'!$B$12:$B$59,0))</f>
        <v>0</v>
      </c>
      <c r="F50" s="325">
        <f>INDEX('CALC_EST - TRGTS'!$B$61:$O$108,MATCH($B50,'CALC_EST - TRGTS'!$B$61:$B$108,0),$A$1)</f>
        <v>0.198667</v>
      </c>
      <c r="G50" s="67">
        <f>INDEX('CALC_EST - TRGTS'!$C$62:$C$104,MATCH(Adult!B50,'CALC_EST - TRGTS'!$B$62:$B$104,0))</f>
        <v>0</v>
      </c>
      <c r="I50" s="322">
        <f>INDEX('CALC_EST - TRGTS'!$B$111:$O$159,MATCH($B50,'CALC_EST - TRGTS'!$B$111:$B$159,0),$A$1)</f>
        <v>0.194482</v>
      </c>
      <c r="J50" s="68">
        <f>INDEX('CALC_EST - TRGTS'!$C$112:$C$155,MATCH(Adult!B50,'CALC_EST - TRGTS'!$B$112:$B$155,0))</f>
        <v>0</v>
      </c>
      <c r="L50" s="322">
        <f>INDEX('CALC_EST - TRGTS'!$B$162:$O$209,MATCH($B50,'CALC_EST - TRGTS'!$B$162:$B$209,0),$A$1)</f>
        <v>0.196367666666667</v>
      </c>
      <c r="M50" s="67">
        <f>INDEX('CALC_EST - TRGTS'!$C$163:$C$205,MATCH(Adult!B50,'CALC_EST - TRGTS'!$B$163:$B$205,0))</f>
        <v>-1.95718749254124</v>
      </c>
      <c r="O50" s="328">
        <f>INDEX('CALC_EST - TRGTS'!$B$212:$O$259,MATCH($B50,'CALC_EST - TRGTS'!$B$212:$B$259,0),$A$1)</f>
        <v>0.192987</v>
      </c>
      <c r="P50" s="67">
        <f>INDEX('CALC_EST - TRGTS'!$C$213:$C$255,MATCH(Adult!B50,'CALC_EST - TRGTS'!$B$213:$B$255,0))</f>
        <v>0</v>
      </c>
    </row>
    <row r="51" spans="2:16" ht="16">
      <c r="B51" s="118" t="s">
        <v>156</v>
      </c>
      <c r="C51" s="322">
        <f>INDEX('CALC_EST - TRGTS'!$B$11:$O$58,MATCH($B51,'CALC_EST - TRGTS'!$B$11:$B$58,0),$A$1)</f>
        <v>0.035095</v>
      </c>
      <c r="D51" s="67">
        <f>INDEX('CALC_EST - TRGTS'!$C$12:$C$59,MATCH(Adult!B51,'CALC_EST - TRGTS'!$B$12:$B$59,0))</f>
        <v>-5.42826524985618</v>
      </c>
      <c r="F51" s="325">
        <f>INDEX('CALC_EST - TRGTS'!$B$61:$O$108,MATCH($B51,'CALC_EST - TRGTS'!$B$61:$B$108,0),$A$1)</f>
        <v>0.033355</v>
      </c>
      <c r="G51" s="67">
        <f>INDEX('CALC_EST - TRGTS'!$C$62:$C$104,MATCH(Adult!B51,'CALC_EST - TRGTS'!$B$62:$B$104,0))</f>
        <v>0</v>
      </c>
      <c r="I51" s="322">
        <f>INDEX('CALC_EST - TRGTS'!$B$111:$O$159,MATCH($B51,'CALC_EST - TRGTS'!$B$111:$B$159,0),$A$1)</f>
        <v>0.035095</v>
      </c>
      <c r="J51" s="68">
        <f>INDEX('CALC_EST - TRGTS'!$C$112:$C$155,MATCH(Adult!B51,'CALC_EST - TRGTS'!$B$112:$B$155,0))</f>
        <v>-92369.5063955575</v>
      </c>
      <c r="L51" s="322">
        <f>INDEX('CALC_EST - TRGTS'!$B$162:$O$209,MATCH($B51,'CALC_EST - TRGTS'!$B$162:$B$209,0),$A$1)</f>
        <v>0.0343776666666667</v>
      </c>
      <c r="M51" s="67">
        <f>INDEX('CALC_EST - TRGTS'!$C$163:$C$205,MATCH(Adult!B51,'CALC_EST - TRGTS'!$B$163:$B$205,0))</f>
        <v>0</v>
      </c>
      <c r="O51" s="328">
        <f>INDEX('CALC_EST - TRGTS'!$B$212:$O$259,MATCH($B51,'CALC_EST - TRGTS'!$B$212:$B$259,0),$A$1)</f>
        <v>0.035919</v>
      </c>
      <c r="P51" s="67">
        <f>INDEX('CALC_EST - TRGTS'!$C$213:$C$255,MATCH(Adult!B51,'CALC_EST - TRGTS'!$B$213:$B$255,0))</f>
        <v>0</v>
      </c>
    </row>
    <row r="52" spans="2:16" ht="17" thickBot="1">
      <c r="B52" s="116" t="s">
        <v>157</v>
      </c>
      <c r="C52" s="323">
        <f>INDEX('CALC_EST - TRGTS'!$B$11:$O$58,MATCH($B52,'CALC_EST - TRGTS'!$B$11:$B$58,0),$A$1)</f>
        <v>0.030039</v>
      </c>
      <c r="D52" s="69">
        <f>INDEX('CALC_EST - TRGTS'!$C$12:$C$59,MATCH(Adult!B52,'CALC_EST - TRGTS'!$B$12:$B$59,0))</f>
        <v>-0.00952271642257134</v>
      </c>
      <c r="F52" s="326">
        <f>INDEX('CALC_EST - TRGTS'!$B$61:$O$108,MATCH($B52,'CALC_EST - TRGTS'!$B$61:$B$108,0),$A$1)</f>
        <v>0.030202</v>
      </c>
      <c r="G52" s="69">
        <f>INDEX('CALC_EST - TRGTS'!$C$62:$C$104,MATCH(Adult!B52,'CALC_EST - TRGTS'!$B$62:$B$104,0))</f>
        <v>0</v>
      </c>
      <c r="I52" s="323">
        <f>INDEX('CALC_EST - TRGTS'!$B$111:$O$159,MATCH($B52,'CALC_EST - TRGTS'!$B$111:$B$159,0),$A$1)</f>
        <v>0.030039</v>
      </c>
      <c r="J52" s="68">
        <f>INDEX('CALC_EST - TRGTS'!$C$112:$C$155,MATCH(Adult!B52,'CALC_EST - TRGTS'!$B$112:$B$155,0))</f>
        <v>0</v>
      </c>
      <c r="L52" s="322">
        <f>INDEX('CALC_EST - TRGTS'!$B$162:$O$209,MATCH($B52,'CALC_EST - TRGTS'!$B$162:$B$209,0),$A$1)</f>
        <v>0.029808</v>
      </c>
      <c r="M52" s="67">
        <f>INDEX('CALC_EST - TRGTS'!$C$163:$C$205,MATCH(Adult!B52,'CALC_EST - TRGTS'!$B$163:$B$205,0))</f>
        <v>0</v>
      </c>
      <c r="O52" s="328">
        <f>INDEX('CALC_EST - TRGTS'!$B$212:$O$259,MATCH($B52,'CALC_EST - TRGTS'!$B$212:$B$259,0),$A$1)</f>
        <v>0.040603</v>
      </c>
      <c r="P52" s="67">
        <f>INDEX('CALC_EST - TRGTS'!$C$213:$C$255,MATCH(Adult!B52,'CALC_EST - TRGTS'!$B$213:$B$255,0))</f>
        <v>0</v>
      </c>
    </row>
    <row r="53" spans="2:16" ht="17" thickBot="1">
      <c r="B53" s="183" t="s">
        <v>158</v>
      </c>
      <c r="C53" s="324">
        <f>IFERROR(INDEX('CALC_EST - TRGTS'!$B$11:$O$58,MATCH($B53,'CALC_EST - TRGTS'!$B$11:$B$58,0),$A$1),0)</f>
        <v>0</v>
      </c>
      <c r="D53" s="184">
        <f>IFERROR(INDEX('CALC_EST - TRGTS'!$C$12:$C$59,MATCH(Adult!B53,'CALC_EST - TRGTS'!$B$12:$B$59,0)),0)</f>
        <v>0</v>
      </c>
      <c r="F53" s="327">
        <f>IFERROR(INDEX('CALC_EST - TRGTS'!$B$61:$O$108,MATCH($B53,'CALC_EST - TRGTS'!$B$61:$B$108,0),$A$1),0)</f>
        <v>0</v>
      </c>
      <c r="G53" s="185">
        <f>IFERROR(INDEX('CALC_EST - TRGTS'!$C$62:$C$104,MATCH(Adult!B53,'CALC_EST - TRGTS'!$B$62:$B$104,0)),0)</f>
        <v>0</v>
      </c>
      <c r="I53" s="324">
        <f>INDEX('CALC_EST - TRGTS'!$B$111:$O$159,MATCH($B53,'CALC_EST - TRGTS'!$B$111:$B$159,0),$A$1)</f>
        <v>4923.89</v>
      </c>
      <c r="J53" s="186">
        <f>INDEX('CALC_EST - TRGTS'!$C$112:$C$155,MATCH(Adult!B53,'CALC_EST - TRGTS'!$B$112:$B$155,0))</f>
        <v>0.22878274855688</v>
      </c>
      <c r="L53" s="322">
        <f>IFERROR(INDEX('CALC_EST - TRGTS'!$B$162:$O$209,MATCH($B53,'CALC_EST - TRGTS'!$B$162:$B$209,0),$A$1),0)</f>
        <v>0</v>
      </c>
      <c r="M53" s="67">
        <f>IFERROR(INDEX('CALC_EST - TRGTS'!$C$163:$C$205,MATCH(Adult!B53,'CALC_EST - TRGTS'!$B$163:$B$205,0)),0)</f>
        <v>0</v>
      </c>
      <c r="O53" s="328">
        <f>IFERROR(INDEX('CALC_EST - TRGTS'!$B$212:$O$259,MATCH($B53,'CALC_EST - TRGTS'!$B$212:$B$259,0),$A$1),0)</f>
        <v>0</v>
      </c>
      <c r="P53" s="67">
        <f>IFERROR(INDEX('CALC_EST - TRGTS'!$C$213:$C$255,MATCH(Adult!B53,'CALC_EST - TRGTS'!$B$213:$B$255,0)),0)</f>
        <v>0</v>
      </c>
    </row>
    <row r="54" spans="2:16" ht="16" thickBot="1">
      <c r="B54" s="65"/>
      <c r="C54" s="65"/>
      <c r="D54" s="65"/>
      <c r="E54" s="66"/>
      <c r="F54" s="65"/>
      <c r="G54" s="65"/>
      <c r="H54" s="66"/>
      <c r="I54" s="65"/>
      <c r="J54" s="65"/>
      <c r="K54" s="66"/>
      <c r="L54" s="65"/>
      <c r="M54" s="65"/>
      <c r="N54" s="66"/>
      <c r="O54" s="65"/>
      <c r="P54" s="65"/>
    </row>
    <row r="55" spans="2:16" ht="35" thickBot="1">
      <c r="B55" s="70" t="s">
        <v>159</v>
      </c>
      <c r="C55" s="71" t="s">
        <v>160</v>
      </c>
      <c r="D55" s="72" t="s">
        <v>161</v>
      </c>
      <c r="E55" s="73"/>
      <c r="F55" s="71" t="s">
        <v>160</v>
      </c>
      <c r="G55" s="72" t="s">
        <v>161</v>
      </c>
      <c r="H55" s="73"/>
      <c r="I55" s="74" t="s">
        <v>160</v>
      </c>
      <c r="J55" s="75" t="s">
        <v>161</v>
      </c>
      <c r="K55" s="73"/>
      <c r="L55" s="71" t="s">
        <v>160</v>
      </c>
      <c r="M55" s="72" t="s">
        <v>161</v>
      </c>
      <c r="O55" s="71" t="s">
        <v>160</v>
      </c>
      <c r="P55" s="72" t="s">
        <v>161</v>
      </c>
    </row>
    <row r="56" spans="2:16" ht="16">
      <c r="B56" s="76" t="s">
        <v>162</v>
      </c>
      <c r="C56" s="77" t="s">
        <v>163</v>
      </c>
      <c r="D56" s="78">
        <f>AVERAGE(D57:D68)</f>
        <v>0.4918016812979102</v>
      </c>
      <c r="E56" s="79"/>
      <c r="F56" s="77" t="s">
        <v>163</v>
      </c>
      <c r="G56" s="78">
        <f>AVERAGE(G57:G68)</f>
        <v>1.0629452650417992</v>
      </c>
      <c r="H56" s="79"/>
      <c r="I56" s="77" t="s">
        <v>163</v>
      </c>
      <c r="J56" s="78">
        <f>AVERAGE(J57:J68)</f>
        <v>8704.835765618764</v>
      </c>
      <c r="K56" s="80"/>
      <c r="L56" s="77" t="s">
        <v>163</v>
      </c>
      <c r="M56" s="78">
        <f>AVERAGE(M57:M68)</f>
        <v>1.9297845560021798</v>
      </c>
      <c r="O56" s="77" t="s">
        <v>163</v>
      </c>
      <c r="P56" s="78">
        <f>AVERAGE(P57:P68)</f>
        <v>0.2551170356797146</v>
      </c>
    </row>
    <row r="57" spans="2:16" ht="16">
      <c r="B57" s="81" t="s">
        <v>85</v>
      </c>
      <c r="C57" s="82">
        <f>D57-D$56</f>
        <v>0.06809971620277383</v>
      </c>
      <c r="D57" s="83">
        <f>INDEX('CALC_EST - TRGTS'!$D$55:$O$55,1,MATCH($B57,'CALC_EST - TRGTS'!$D$11:$O$11,0))</f>
        <v>0.559901397500684</v>
      </c>
      <c r="E57" s="79"/>
      <c r="F57" s="82">
        <f>G57-G$56</f>
        <v>0.11241309823510082</v>
      </c>
      <c r="G57" s="83">
        <f>INDEX('CALC_EST - TRGTS'!$D$105:$O$105,1,MATCH($B57,'CALC_EST - TRGTS'!$D$61:$O$61,0))</f>
        <v>1.1753583632769</v>
      </c>
      <c r="H57" s="84"/>
      <c r="I57" s="82">
        <f>J57-J$56</f>
        <v>-232.35634318008306</v>
      </c>
      <c r="J57" s="83">
        <f>INDEX('CALC_EST - TRGTS'!$D$156:$O$156,1,MATCH($B57,'CALC_EST - TRGTS'!$D$111:$O$111,0))</f>
        <v>8472.47942243868</v>
      </c>
      <c r="K57" s="80"/>
      <c r="L57" s="82">
        <f>M57-M$56</f>
        <v>0.07381008781971032</v>
      </c>
      <c r="M57" s="83">
        <f>INDEX('CALC_EST - TRGTS'!$D$206:$O$206,1,MATCH($B57,'CALC_EST - TRGTS'!$D$162:$O$162,0))</f>
        <v>2.00359464382189</v>
      </c>
      <c r="O57" s="82">
        <f>P57-P$56</f>
        <v>-0.1292727199101836</v>
      </c>
      <c r="P57" s="83">
        <f>INDEX('CALC_EST - TRGTS'!$D$256:$O$256,1,MATCH($B57,'CALC_EST - TRGTS'!$D$212:$O$212,0))</f>
        <v>0.125844315769531</v>
      </c>
    </row>
    <row r="58" spans="2:16" ht="16">
      <c r="B58" s="81" t="s">
        <v>164</v>
      </c>
      <c r="C58" s="82">
        <f t="shared" si="0" ref="C58:C68">D58-D$56</f>
        <v>-0.15941597526618617</v>
      </c>
      <c r="D58" s="83">
        <f>INDEX('CALC_EST - TRGTS'!$D$55:$O$55,1,MATCH($B58,'CALC_EST - TRGTS'!$D$11:$O$11,0))</f>
        <v>0.332385706031724</v>
      </c>
      <c r="E58" s="79"/>
      <c r="F58" s="82">
        <f t="shared" si="1" ref="F58:F68">G58-G$56</f>
        <v>-0.06999362108091922</v>
      </c>
      <c r="G58" s="83">
        <f>INDEX('CALC_EST - TRGTS'!$D$105:$O$105,1,MATCH($B58,'CALC_EST - TRGTS'!$D$61:$O$61,0))</f>
        <v>0.99295164396088</v>
      </c>
      <c r="H58" s="85"/>
      <c r="I58" s="82">
        <f t="shared" si="2" ref="I58:I68">J58-J$56</f>
        <v>-3304.2378610579126</v>
      </c>
      <c r="J58" s="83">
        <f>INDEX('CALC_EST - TRGTS'!$D$156:$O$156,1,MATCH($B58,'CALC_EST - TRGTS'!$D$111:$O$111,0))</f>
        <v>5400.597904560851</v>
      </c>
      <c r="K58" s="80"/>
      <c r="L58" s="82">
        <f t="shared" si="3" ref="L58:L68">M58-M$56</f>
        <v>-0.13700435607956662</v>
      </c>
      <c r="M58" s="83">
        <f>INDEX('CALC_EST - TRGTS'!$D$206:$O$206,1,MATCH($B58,'CALC_EST - TRGTS'!$D$162:$O$162,0))</f>
        <v>1.7927801999226132</v>
      </c>
      <c r="O58" s="82">
        <f t="shared" si="4" ref="O58:O68">P58-P$56</f>
        <v>-0.12656413163646973</v>
      </c>
      <c r="P58" s="83">
        <f>INDEX('CALC_EST - TRGTS'!$D$256:$O$256,1,MATCH($B58,'CALC_EST - TRGTS'!$D$212:$O$212,0))</f>
        <v>0.12855290404324488</v>
      </c>
    </row>
    <row r="59" spans="2:16" ht="16">
      <c r="B59" s="81" t="s">
        <v>77</v>
      </c>
      <c r="C59" s="82">
        <f t="shared" si="0"/>
        <v>-0.04571894559464418</v>
      </c>
      <c r="D59" s="83">
        <f>INDEX('CALC_EST - TRGTS'!$D$55:$O$55,1,MATCH($B59,'CALC_EST - TRGTS'!$D$11:$O$11,0))</f>
        <v>0.446082735703266</v>
      </c>
      <c r="E59" s="79"/>
      <c r="F59" s="82">
        <f t="shared" si="1"/>
        <v>-0.010721298133306245</v>
      </c>
      <c r="G59" s="83">
        <f>INDEX('CALC_EST - TRGTS'!$D$105:$O$105,1,MATCH($B59,'CALC_EST - TRGTS'!$D$61:$O$61,0))</f>
        <v>1.052223966908493</v>
      </c>
      <c r="H59" s="85"/>
      <c r="I59" s="82">
        <f t="shared" si="2"/>
        <v>-799.5605183177167</v>
      </c>
      <c r="J59" s="83">
        <f>INDEX('CALC_EST - TRGTS'!$D$156:$O$156,1,MATCH($B59,'CALC_EST - TRGTS'!$D$111:$O$111,0))</f>
        <v>7905.275247301047</v>
      </c>
      <c r="K59" s="80"/>
      <c r="L59" s="82">
        <f t="shared" si="3"/>
        <v>-0.0811448283651317</v>
      </c>
      <c r="M59" s="83">
        <f>INDEX('CALC_EST - TRGTS'!$D$206:$O$206,1,MATCH($B59,'CALC_EST - TRGTS'!$D$162:$O$162,0))</f>
        <v>1.848639727637048</v>
      </c>
      <c r="O59" s="82">
        <f t="shared" si="4"/>
        <v>0.1115832582094724</v>
      </c>
      <c r="P59" s="83">
        <f>INDEX('CALC_EST - TRGTS'!$D$256:$O$256,1,MATCH($B59,'CALC_EST - TRGTS'!$D$212:$O$212,0))</f>
        <v>0.366700293889187</v>
      </c>
    </row>
    <row r="60" spans="2:16" ht="16">
      <c r="B60" s="81" t="s">
        <v>165</v>
      </c>
      <c r="C60" s="82">
        <f t="shared" si="0"/>
        <v>-0.07725380767400619</v>
      </c>
      <c r="D60" s="83">
        <f>INDEX('CALC_EST - TRGTS'!$D$55:$O$55,1,MATCH($B60,'CALC_EST - TRGTS'!$D$11:$O$11,0))</f>
        <v>0.414547873623904</v>
      </c>
      <c r="E60" s="79"/>
      <c r="F60" s="82">
        <f t="shared" si="1"/>
        <v>0.0298514289635865</v>
      </c>
      <c r="G60" s="83">
        <f>INDEX('CALC_EST - TRGTS'!$D$105:$O$105,1,MATCH($B60,'CALC_EST - TRGTS'!$D$61:$O$61,0))</f>
        <v>1.0927966940053857</v>
      </c>
      <c r="H60" s="85"/>
      <c r="I60" s="82">
        <f t="shared" si="2"/>
        <v>535.5110935252433</v>
      </c>
      <c r="J60" s="83">
        <f>INDEX('CALC_EST - TRGTS'!$D$156:$O$156,1,MATCH($B60,'CALC_EST - TRGTS'!$D$111:$O$111,0))</f>
        <v>9240.346859144007</v>
      </c>
      <c r="K60" s="80"/>
      <c r="L60" s="82">
        <f t="shared" si="3"/>
        <v>0.05344722667268953</v>
      </c>
      <c r="M60" s="83">
        <f>INDEX('CALC_EST - TRGTS'!$D$206:$O$206,1,MATCH($B60,'CALC_EST - TRGTS'!$D$162:$O$162,0))</f>
        <v>1.9832317826748693</v>
      </c>
      <c r="O60" s="82">
        <f t="shared" si="4"/>
        <v>-0.006256151742325605</v>
      </c>
      <c r="P60" s="83">
        <f>INDEX('CALC_EST - TRGTS'!$D$256:$O$256,1,MATCH($B60,'CALC_EST - TRGTS'!$D$212:$O$212,0))</f>
        <v>0.248860883937389</v>
      </c>
    </row>
    <row r="61" spans="2:16" ht="16">
      <c r="B61" s="81" t="s">
        <v>166</v>
      </c>
      <c r="C61" s="82">
        <f t="shared" si="0"/>
        <v>-0.002547512585035161</v>
      </c>
      <c r="D61" s="83">
        <f>INDEX('CALC_EST - TRGTS'!$D$55:$O$55,1,MATCH($B61,'CALC_EST - TRGTS'!$D$11:$O$11,0))</f>
        <v>0.489254168712875</v>
      </c>
      <c r="E61" s="79"/>
      <c r="F61" s="82">
        <f t="shared" si="1"/>
        <v>-0.1644656936805302</v>
      </c>
      <c r="G61" s="83">
        <f>INDEX('CALC_EST - TRGTS'!$D$105:$O$105,1,MATCH($B61,'CALC_EST - TRGTS'!$D$61:$O$61,0))</f>
        <v>0.898479571361269</v>
      </c>
      <c r="H61" s="85"/>
      <c r="I61" s="82">
        <f t="shared" si="2"/>
        <v>-2790.6774042782035</v>
      </c>
      <c r="J61" s="83">
        <f>INDEX('CALC_EST - TRGTS'!$D$156:$O$156,1,MATCH($B61,'CALC_EST - TRGTS'!$D$111:$O$111,0))</f>
        <v>5914.15836134056</v>
      </c>
      <c r="K61" s="80"/>
      <c r="L61" s="82">
        <f t="shared" si="3"/>
        <v>0.1018435891974232</v>
      </c>
      <c r="M61" s="83">
        <f>INDEX('CALC_EST - TRGTS'!$D$206:$O$206,1,MATCH($B61,'CALC_EST - TRGTS'!$D$162:$O$162,0))</f>
        <v>2.031628145199603</v>
      </c>
      <c r="O61" s="82">
        <f t="shared" si="4"/>
        <v>0.10985827209275839</v>
      </c>
      <c r="P61" s="83">
        <f>INDEX('CALC_EST - TRGTS'!$D$256:$O$256,1,MATCH($B61,'CALC_EST - TRGTS'!$D$212:$O$212,0))</f>
        <v>0.364975307772473</v>
      </c>
    </row>
    <row r="62" spans="2:16" ht="16">
      <c r="B62" s="81" t="s">
        <v>167</v>
      </c>
      <c r="C62" s="82">
        <f t="shared" si="0"/>
        <v>-0.04370657637425318</v>
      </c>
      <c r="D62" s="83">
        <f>INDEX('CALC_EST - TRGTS'!$D$55:$O$55,1,MATCH($B62,'CALC_EST - TRGTS'!$D$11:$O$11,0))</f>
        <v>0.448095104923657</v>
      </c>
      <c r="E62" s="79"/>
      <c r="F62" s="82">
        <f t="shared" si="1"/>
        <v>0.06325895401810833</v>
      </c>
      <c r="G62" s="83">
        <f>INDEX('CALC_EST - TRGTS'!$D$105:$O$105,1,MATCH($B62,'CALC_EST - TRGTS'!$D$61:$O$61,0))</f>
        <v>1.1262042190599075</v>
      </c>
      <c r="H62" s="85"/>
      <c r="I62" s="82">
        <f t="shared" si="2"/>
        <v>566.5929318064973</v>
      </c>
      <c r="J62" s="83">
        <f>INDEX('CALC_EST - TRGTS'!$D$156:$O$156,1,MATCH($B62,'CALC_EST - TRGTS'!$D$111:$O$111,0))</f>
        <v>9271.42869742526</v>
      </c>
      <c r="K62" s="80"/>
      <c r="L62" s="82">
        <f t="shared" si="3"/>
        <v>-0.12785239767209466</v>
      </c>
      <c r="M62" s="83">
        <f>INDEX('CALC_EST - TRGTS'!$D$206:$O$206,1,MATCH($B62,'CALC_EST - TRGTS'!$D$162:$O$162,0))</f>
        <v>1.8019321583300851</v>
      </c>
      <c r="O62" s="82">
        <f t="shared" si="4"/>
        <v>-0.06115750823633609</v>
      </c>
      <c r="P62" s="83">
        <f>INDEX('CALC_EST - TRGTS'!$D$256:$O$256,1,MATCH($B62,'CALC_EST - TRGTS'!$D$212:$O$212,0))</f>
        <v>0.19395952744337852</v>
      </c>
    </row>
    <row r="63" spans="2:16" ht="16">
      <c r="B63" s="81" t="s">
        <v>168</v>
      </c>
      <c r="C63" s="82">
        <f t="shared" si="0"/>
        <v>0.1502824903352094</v>
      </c>
      <c r="D63" s="83">
        <f>INDEX('CALC_EST - TRGTS'!$D$55:$O$55,1,MATCH($B63,'CALC_EST - TRGTS'!$D$11:$O$11,0))</f>
        <v>0.6420841716331196</v>
      </c>
      <c r="E63" s="79"/>
      <c r="F63" s="82">
        <f t="shared" si="1"/>
        <v>0.14469125008843742</v>
      </c>
      <c r="G63" s="83">
        <f>INDEX('CALC_EST - TRGTS'!$D$105:$O$105,1,MATCH($B63,'CALC_EST - TRGTS'!$D$61:$O$61,0))</f>
        <v>1.2076365151302366</v>
      </c>
      <c r="H63" s="85"/>
      <c r="I63" s="82">
        <f t="shared" si="2"/>
        <v>4350.798705216466</v>
      </c>
      <c r="J63" s="83">
        <f>INDEX('CALC_EST - TRGTS'!$D$156:$O$156,1,MATCH($B63,'CALC_EST - TRGTS'!$D$111:$O$111,0))</f>
        <v>13055.63447083523</v>
      </c>
      <c r="K63" s="80"/>
      <c r="L63" s="82">
        <f t="shared" si="3"/>
        <v>0.2068383830261571</v>
      </c>
      <c r="M63" s="83">
        <f>INDEX('CALC_EST - TRGTS'!$D$206:$O$206,1,MATCH($B63,'CALC_EST - TRGTS'!$D$162:$O$162,0))</f>
        <v>2.136622939028337</v>
      </c>
      <c r="O63" s="82">
        <f t="shared" si="4"/>
        <v>0.021610247077795408</v>
      </c>
      <c r="P63" s="83">
        <f>INDEX('CALC_EST - TRGTS'!$D$256:$O$256,1,MATCH($B63,'CALC_EST - TRGTS'!$D$212:$O$212,0))</f>
        <v>0.27672728275751</v>
      </c>
    </row>
    <row r="64" spans="2:16" ht="16">
      <c r="B64" s="81" t="s">
        <v>169</v>
      </c>
      <c r="C64" s="82">
        <f t="shared" si="0"/>
        <v>0.1278500391505391</v>
      </c>
      <c r="D64" s="83">
        <f>INDEX('CALC_EST - TRGTS'!$D$55:$O$55,1,MATCH($B64,'CALC_EST - TRGTS'!$D$11:$O$11,0))</f>
        <v>0.6196517204484493</v>
      </c>
      <c r="E64" s="79"/>
      <c r="F64" s="82">
        <f t="shared" si="1"/>
        <v>0.16072960180776286</v>
      </c>
      <c r="G64" s="83">
        <f>INDEX('CALC_EST - TRGTS'!$D$105:$O$105,1,MATCH($B64,'CALC_EST - TRGTS'!$D$61:$O$61,0))</f>
        <v>1.223674866849562</v>
      </c>
      <c r="H64" s="85"/>
      <c r="I64" s="82">
        <f t="shared" si="2"/>
        <v>4711.951886209667</v>
      </c>
      <c r="J64" s="83">
        <f>INDEX('CALC_EST - TRGTS'!$D$156:$O$156,1,MATCH($B64,'CALC_EST - TRGTS'!$D$111:$O$111,0))</f>
        <v>13416.78765182843</v>
      </c>
      <c r="K64" s="80"/>
      <c r="L64" s="82">
        <f t="shared" si="3"/>
        <v>-0.038904669317223695</v>
      </c>
      <c r="M64" s="83">
        <f>INDEX('CALC_EST - TRGTS'!$D$206:$O$206,1,MATCH($B64,'CALC_EST - TRGTS'!$D$162:$O$162,0))</f>
        <v>1.890879886684956</v>
      </c>
      <c r="O64" s="82">
        <f t="shared" si="4"/>
        <v>0.1202284197749614</v>
      </c>
      <c r="P64" s="83">
        <f>INDEX('CALC_EST - TRGTS'!$D$256:$O$256,1,MATCH($B64,'CALC_EST - TRGTS'!$D$212:$O$212,0))</f>
        <v>0.375345455454676</v>
      </c>
    </row>
    <row r="65" spans="2:16" ht="16">
      <c r="B65" s="81" t="s">
        <v>170</v>
      </c>
      <c r="C65" s="82">
        <f t="shared" si="0"/>
        <v>-0.09182277314111914</v>
      </c>
      <c r="D65" s="83">
        <f>INDEX('CALC_EST - TRGTS'!$D$55:$O$55,1,MATCH($B65,'CALC_EST - TRGTS'!$D$11:$O$11,0))</f>
        <v>0.39997890815679105</v>
      </c>
      <c r="E65" s="79"/>
      <c r="F65" s="82">
        <f t="shared" si="1"/>
        <v>-0.07253051554824719</v>
      </c>
      <c r="G65" s="83">
        <f>INDEX('CALC_EST - TRGTS'!$D$105:$O$105,1,MATCH($B65,'CALC_EST - TRGTS'!$D$61:$O$61,0))</f>
        <v>0.990414749493552</v>
      </c>
      <c r="H65" s="85"/>
      <c r="I65" s="82">
        <f t="shared" si="2"/>
        <v>-275.88329105633784</v>
      </c>
      <c r="J65" s="83">
        <f>INDEX('CALC_EST - TRGTS'!$D$156:$O$156,1,MATCH($B65,'CALC_EST - TRGTS'!$D$111:$O$111,0))</f>
        <v>8428.952474562426</v>
      </c>
      <c r="K65" s="80"/>
      <c r="L65" s="82">
        <f t="shared" si="3"/>
        <v>-0.05998389585651065</v>
      </c>
      <c r="M65" s="83">
        <f>INDEX('CALC_EST - TRGTS'!$D$206:$O$206,1,MATCH($B65,'CALC_EST - TRGTS'!$D$162:$O$162,0))</f>
        <v>1.8698006601456691</v>
      </c>
      <c r="O65" s="82">
        <f t="shared" si="4"/>
        <v>0.01721668436505136</v>
      </c>
      <c r="P65" s="83">
        <f>INDEX('CALC_EST - TRGTS'!$D$256:$O$256,1,MATCH($B65,'CALC_EST - TRGTS'!$D$212:$O$212,0))</f>
        <v>0.27233372004476597</v>
      </c>
    </row>
    <row r="66" spans="2:16" ht="16">
      <c r="B66" s="81" t="s">
        <v>171</v>
      </c>
      <c r="C66" s="82">
        <f t="shared" si="0"/>
        <v>0.07131516509239261</v>
      </c>
      <c r="D66" s="83">
        <f>INDEX('CALC_EST - TRGTS'!$D$55:$O$55,1,MATCH($B66,'CALC_EST - TRGTS'!$D$11:$O$11,0))</f>
        <v>0.5631168463903028</v>
      </c>
      <c r="E66" s="79"/>
      <c r="F66" s="82">
        <f t="shared" si="1"/>
        <v>0.09153510772308682</v>
      </c>
      <c r="G66" s="83">
        <f>INDEX('CALC_EST - TRGTS'!$D$105:$O$105,1,MATCH($B66,'CALC_EST - TRGTS'!$D$61:$O$61,0))</f>
        <v>1.154480372764886</v>
      </c>
      <c r="H66" s="85"/>
      <c r="I66" s="82">
        <f t="shared" si="2"/>
        <v>1900.4049916282274</v>
      </c>
      <c r="J66" s="83">
        <f>INDEX('CALC_EST - TRGTS'!$D$156:$O$156,1,MATCH($B66,'CALC_EST - TRGTS'!$D$111:$O$111,0))</f>
        <v>10605.240757246991</v>
      </c>
      <c r="K66" s="80"/>
      <c r="L66" s="82">
        <f t="shared" si="3"/>
        <v>-0.10822713568581577</v>
      </c>
      <c r="M66" s="83">
        <f>INDEX('CALC_EST - TRGTS'!$D$206:$O$206,1,MATCH($B66,'CALC_EST - TRGTS'!$D$162:$O$162,0))</f>
        <v>1.821557420316364</v>
      </c>
      <c r="O66" s="82">
        <f t="shared" si="4"/>
        <v>-0.2529632922879006</v>
      </c>
      <c r="P66" s="83">
        <f>INDEX('CALC_EST - TRGTS'!$D$256:$O$256,1,MATCH($B66,'CALC_EST - TRGTS'!$D$212:$O$212,0))</f>
        <v>0.0021537433918140114</v>
      </c>
    </row>
    <row r="67" spans="2:16" ht="16">
      <c r="B67" s="81" t="s">
        <v>172</v>
      </c>
      <c r="C67" s="82">
        <f t="shared" si="0"/>
        <v>-0.06315806501212118</v>
      </c>
      <c r="D67" s="83">
        <f>INDEX('CALC_EST - TRGTS'!$D$55:$O$55,1,MATCH($B67,'CALC_EST - TRGTS'!$D$11:$O$11,0))</f>
        <v>0.428643616285789</v>
      </c>
      <c r="E67" s="79"/>
      <c r="F67" s="82">
        <f t="shared" si="1"/>
        <v>-0.02947842353013619</v>
      </c>
      <c r="G67" s="83">
        <f>INDEX('CALC_EST - TRGTS'!$D$105:$O$105,1,MATCH($B67,'CALC_EST - TRGTS'!$D$61:$O$61,0))</f>
        <v>1.033466841511663</v>
      </c>
      <c r="H67" s="85"/>
      <c r="I67" s="82">
        <f t="shared" si="2"/>
        <v>-1204.8247499602894</v>
      </c>
      <c r="J67" s="83">
        <f>INDEX('CALC_EST - TRGTS'!$D$156:$O$156,1,MATCH($B67,'CALC_EST - TRGTS'!$D$111:$O$111,0))</f>
        <v>7500.011015658474</v>
      </c>
      <c r="K67" s="80"/>
      <c r="L67" s="82">
        <f t="shared" si="3"/>
        <v>0.15239814337753121</v>
      </c>
      <c r="M67" s="83">
        <f>INDEX('CALC_EST - TRGTS'!$D$206:$O$206,1,MATCH($B67,'CALC_EST - TRGTS'!$D$162:$O$162,0))</f>
        <v>2.082182699379711</v>
      </c>
      <c r="O67" s="82">
        <f t="shared" si="4"/>
        <v>0.11932187162319641</v>
      </c>
      <c r="P67" s="83">
        <f>INDEX('CALC_EST - TRGTS'!$D$256:$O$256,1,MATCH($B67,'CALC_EST - TRGTS'!$D$212:$O$212,0))</f>
        <v>0.374438907302911</v>
      </c>
    </row>
    <row r="68" spans="2:16" ht="16" thickBot="1">
      <c r="B68" s="86" t="s">
        <v>173</v>
      </c>
      <c r="C68" s="122">
        <f t="shared" si="0"/>
        <v>0.06607624486645053</v>
      </c>
      <c r="D68" s="87">
        <f>INDEX('CALC_EST - TRGTS'!$D$55:$O$55,1,MATCH($B68,'CALC_EST - TRGTS'!$D$11:$O$11,0))</f>
        <v>0.5578779261643607</v>
      </c>
      <c r="E68" s="119"/>
      <c r="F68" s="122">
        <f t="shared" si="1"/>
        <v>-0.25528988886294424</v>
      </c>
      <c r="G68" s="87">
        <f>INDEX('CALC_EST - TRGTS'!$D$105:$O$105,1,MATCH($B68,'CALC_EST - TRGTS'!$D$61:$O$61,0))</f>
        <v>0.807655376178855</v>
      </c>
      <c r="H68" s="120"/>
      <c r="I68" s="122">
        <f t="shared" si="2"/>
        <v>-3457.719440535553</v>
      </c>
      <c r="J68" s="87">
        <f>INDEX('CALC_EST - TRGTS'!$D$156:$O$156,1,MATCH($B68,'CALC_EST - TRGTS'!$D$111:$O$111,0))</f>
        <v>5247.1163250832105</v>
      </c>
      <c r="K68" s="121"/>
      <c r="L68" s="122">
        <f t="shared" si="3"/>
        <v>-0.03522014711716959</v>
      </c>
      <c r="M68" s="87">
        <f>INDEX('CALC_EST - TRGTS'!$D$206:$O$206,1,MATCH($B68,'CALC_EST - TRGTS'!$D$162:$O$162,0))</f>
        <v>1.8945644088850102</v>
      </c>
      <c r="N68" s="113"/>
      <c r="O68" s="122">
        <f t="shared" si="4"/>
        <v>0.07639505066998037</v>
      </c>
      <c r="P68" s="87">
        <f>INDEX('CALC_EST - TRGTS'!$D$256:$O$256,1,MATCH($B68,'CALC_EST - TRGTS'!$D$212:$O$212,0))</f>
        <v>0.331512086349695</v>
      </c>
    </row>
  </sheetData>
  <mergeCells count="21">
    <mergeCell ref="C7:D7"/>
    <mergeCell ref="F7:G7"/>
    <mergeCell ref="I7:J7"/>
    <mergeCell ref="L7:M7"/>
    <mergeCell ref="O7:P7"/>
    <mergeCell ref="C5:D5"/>
    <mergeCell ref="F5:G5"/>
    <mergeCell ref="I5:J5"/>
    <mergeCell ref="L5:M5"/>
    <mergeCell ref="O5:P5"/>
    <mergeCell ref="C6:D6"/>
    <mergeCell ref="F6:G6"/>
    <mergeCell ref="I6:J6"/>
    <mergeCell ref="L6:M6"/>
    <mergeCell ref="O6:P6"/>
    <mergeCell ref="C2:P2"/>
    <mergeCell ref="C4:D4"/>
    <mergeCell ref="F4:G4"/>
    <mergeCell ref="I4:J4"/>
    <mergeCell ref="L4:M4"/>
    <mergeCell ref="O4:P4"/>
  </mergeCells>
  <conditionalFormatting sqref="C5">
    <cfRule type="expression" priority="39" dxfId="147">
      <formula>C$5&lt;(#REF!-1)</formula>
    </cfRule>
  </conditionalFormatting>
  <conditionalFormatting sqref="C10:C53 F10:F53 I10:I53">
    <cfRule type="cellIs" priority="37" dxfId="146" operator="equal">
      <formula>0</formula>
    </cfRule>
  </conditionalFormatting>
  <conditionalFormatting sqref="F5 I5 L5 O5">
    <cfRule type="expression" priority="2" dxfId="147">
      <formula>F$5&lt;(#REF!-1)</formula>
    </cfRule>
  </conditionalFormatting>
  <conditionalFormatting sqref="L10:L53">
    <cfRule type="cellIs" priority="5" dxfId="146" operator="equal">
      <formula>0</formula>
    </cfRule>
  </conditionalFormatting>
  <conditionalFormatting sqref="O10:O53">
    <cfRule type="cellIs" priority="23" dxfId="146" operator="equal">
      <formula>0</formula>
    </cfRule>
  </conditionalFormatting>
  <pageMargins left="0.7" right="0.7" top="0.75" bottom="0.75" header="0.3" footer="0.3"/>
  <pageSetup orientation="portrait" paperSize="1"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725CCCE-0045-47CB-8156-78CB9262CDE2}">
  <dimension ref="A1:AA105"/>
  <sheetViews>
    <sheetView workbookViewId="0" topLeftCell="A1">
      <selection pane="topLeft" activeCell="I18" sqref="I18"/>
    </sheetView>
  </sheetViews>
  <sheetFormatPr defaultColWidth="8.83428571428571" defaultRowHeight="15"/>
  <cols>
    <col min="1" max="1" width="11.5714285714286" bestFit="1" customWidth="1"/>
    <col min="15" max="15" width="10.8571428571429" bestFit="1" customWidth="1"/>
  </cols>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t="s">
        <v>351</v>
      </c>
      <c r="B4" s="123">
        <v>6086.16708333333</v>
      </c>
      <c r="C4" s="123">
        <v>4999.419375</v>
      </c>
      <c r="D4" s="123">
        <v>6832.14729166667</v>
      </c>
      <c r="E4" s="123">
        <v>6343.81875</v>
      </c>
      <c r="F4" s="123">
        <v>6113.40979166667</v>
      </c>
      <c r="G4" s="123">
        <v>4417.19645833333</v>
      </c>
      <c r="H4" s="123">
        <v>6926.6525</v>
      </c>
      <c r="I4" s="123">
        <v>6028.80333333333</v>
      </c>
      <c r="J4" s="123">
        <v>7033.02729166667</v>
      </c>
      <c r="K4" s="123">
        <v>7215.71916666667</v>
      </c>
      <c r="L4" s="123">
        <v>5803.92645833333</v>
      </c>
      <c r="M4" s="123">
        <v>6013.20916666667</v>
      </c>
      <c r="N4" s="167"/>
      <c r="O4" t="s">
        <v>351</v>
      </c>
      <c r="P4" s="123">
        <v>6958.99853515625</v>
      </c>
      <c r="Q4" s="123">
        <v>5004.6923828125</v>
      </c>
      <c r="R4" s="123">
        <v>6785.021484375</v>
      </c>
      <c r="S4" s="123">
        <v>7776.2685546875</v>
      </c>
      <c r="T4" s="123">
        <v>7206.88232421875</v>
      </c>
      <c r="U4" s="123">
        <v>4291.26611328125</v>
      </c>
      <c r="V4" s="123">
        <v>8919.8515625</v>
      </c>
      <c r="W4" s="123">
        <v>6755.05859375</v>
      </c>
      <c r="X4" s="123">
        <v>7097.38134765625</v>
      </c>
      <c r="Y4" s="123">
        <v>7511.68115234375</v>
      </c>
      <c r="Z4" s="123">
        <v>5216.451171875</v>
      </c>
      <c r="AA4" s="123">
        <v>7259.1640625</v>
      </c>
    </row>
    <row r="5" spans="1:27" ht="15">
      <c r="A5" s="123" t="s">
        <v>333</v>
      </c>
      <c r="B5" s="123">
        <v>4052.75083333333</v>
      </c>
      <c r="C5" s="123">
        <v>4292.920625</v>
      </c>
      <c r="D5" s="123">
        <v>7093.9125</v>
      </c>
      <c r="E5" s="123">
        <v>5230.90708333333</v>
      </c>
      <c r="F5" s="123">
        <v>4877.97229166667</v>
      </c>
      <c r="G5" s="123">
        <v>4619.083125</v>
      </c>
      <c r="H5" s="123">
        <v>2788.22645833333</v>
      </c>
      <c r="I5" s="123">
        <v>3618.98416666667</v>
      </c>
      <c r="J5" s="123">
        <v>3689.05875</v>
      </c>
      <c r="K5" s="123">
        <v>5482.17916666667</v>
      </c>
      <c r="L5" s="123">
        <v>4181.22979166667</v>
      </c>
      <c r="M5" s="123">
        <v>4262.56770833333</v>
      </c>
      <c r="O5" s="123" t="s">
        <v>333</v>
      </c>
      <c r="P5" s="123">
        <v>2476.315</v>
      </c>
      <c r="Q5" s="123">
        <v>3878.18</v>
      </c>
      <c r="R5" s="123">
        <v>7906</v>
      </c>
      <c r="S5" s="123">
        <v>5811.96</v>
      </c>
      <c r="T5" s="123">
        <v>6738.58</v>
      </c>
      <c r="U5" s="123">
        <v>8256</v>
      </c>
      <c r="V5" s="123">
        <v>7845.59</v>
      </c>
      <c r="W5" s="123">
        <v>3650.50</v>
      </c>
      <c r="X5" s="123">
        <v>4904.78</v>
      </c>
      <c r="Y5" s="123">
        <v>4047.78</v>
      </c>
      <c r="Z5" s="123">
        <v>4923.89</v>
      </c>
      <c r="AA5" s="123">
        <v>5174.68</v>
      </c>
    </row>
    <row r="6" spans="1:27" ht="15">
      <c r="A6" s="123" t="s">
        <v>236</v>
      </c>
      <c r="B6" s="123">
        <v>0.528057606062339</v>
      </c>
      <c r="C6" s="123">
        <v>0.574052921472176</v>
      </c>
      <c r="D6" s="123">
        <v>0.522899933228785</v>
      </c>
      <c r="E6" s="123">
        <v>0.417179597993188</v>
      </c>
      <c r="F6" s="123">
        <v>0.497948886080802</v>
      </c>
      <c r="G6" s="123">
        <v>0.503657731203195</v>
      </c>
      <c r="H6" s="123">
        <v>0.655547308122205</v>
      </c>
      <c r="I6" s="123">
        <v>0.477999231144544</v>
      </c>
      <c r="J6" s="123">
        <v>0.534260926888268</v>
      </c>
      <c r="K6" s="123">
        <v>0.470295471012897</v>
      </c>
      <c r="L6" s="123">
        <v>0.456387357388117</v>
      </c>
      <c r="M6" s="123">
        <v>0.540334872207622</v>
      </c>
      <c r="O6" s="123" t="s">
        <v>236</v>
      </c>
      <c r="P6" s="123">
        <v>0.496062992125984</v>
      </c>
      <c r="Q6" s="123">
        <v>0.52755905511811</v>
      </c>
      <c r="R6" s="123">
        <v>0.525252525252525</v>
      </c>
      <c r="S6" s="123">
        <v>0.633802816901408</v>
      </c>
      <c r="T6" s="123">
        <v>0.459016393442623</v>
      </c>
      <c r="U6" s="123">
        <v>0.53968253968254</v>
      </c>
      <c r="V6" s="123">
        <v>0.609756097560976</v>
      </c>
      <c r="W6" s="123">
        <v>0.395833333333333</v>
      </c>
      <c r="X6" s="123">
        <v>0.870967741935484</v>
      </c>
      <c r="Y6" s="123">
        <v>0.488888888888889</v>
      </c>
      <c r="Z6" s="123">
        <v>0.428571428571429</v>
      </c>
      <c r="AA6" s="123">
        <v>0.50</v>
      </c>
    </row>
    <row r="7" spans="1:27" ht="15">
      <c r="A7" s="123" t="s">
        <v>240</v>
      </c>
      <c r="B7" s="123">
        <v>0.023017979906285</v>
      </c>
      <c r="C7" s="123">
        <v>0.0303475191341647</v>
      </c>
      <c r="D7" s="123">
        <v>0.0222016362514229</v>
      </c>
      <c r="E7" s="123">
        <v>0.0357836825414588</v>
      </c>
      <c r="F7" s="123">
        <v>0.0214962735119296</v>
      </c>
      <c r="G7" s="123">
        <v>0.0459872685216685</v>
      </c>
      <c r="H7" s="123">
        <v>0.146797361264</v>
      </c>
      <c r="I7" s="123">
        <v>0.1575707778326</v>
      </c>
      <c r="J7" s="123">
        <v>0.0371006856327176</v>
      </c>
      <c r="K7" s="123">
        <v>0.0144935319654969</v>
      </c>
      <c r="L7" s="123">
        <v>0.0475637803812949</v>
      </c>
      <c r="M7" s="123">
        <v>0.0124565955571125</v>
      </c>
      <c r="O7" s="123" t="s">
        <v>240</v>
      </c>
      <c r="P7" s="123">
        <v>0.0118110236220472</v>
      </c>
      <c r="Q7" s="123">
        <v>0.047244094488189</v>
      </c>
      <c r="R7" s="123">
        <v>0.0202020202020202</v>
      </c>
      <c r="S7" s="123">
        <v>0.0422535211267606</v>
      </c>
      <c r="T7" s="123">
        <v>0.0163934426229508</v>
      </c>
      <c r="U7" s="123">
        <v>0.0317460317460317</v>
      </c>
      <c r="V7" s="123">
        <v>0.0731707317073171</v>
      </c>
      <c r="W7" s="123">
        <v>0.1875</v>
      </c>
      <c r="X7" s="123">
        <v>0.032258064516129</v>
      </c>
      <c r="Y7" s="123">
        <v>0.0888888888888889</v>
      </c>
      <c r="Z7" s="123">
        <v>0.0357142857142857</v>
      </c>
      <c r="AA7" s="123">
        <v>0.0294117647058824</v>
      </c>
    </row>
    <row r="8" spans="1:27" ht="15">
      <c r="A8" s="123" t="s">
        <v>244</v>
      </c>
      <c r="B8" s="123">
        <v>0.0674662959786875</v>
      </c>
      <c r="C8" s="123">
        <v>0.11020905774885</v>
      </c>
      <c r="D8" s="123">
        <v>0.089381726951086</v>
      </c>
      <c r="E8" s="123">
        <v>0.119662913777233</v>
      </c>
      <c r="F8" s="123">
        <v>0.103718696426096</v>
      </c>
      <c r="G8" s="123">
        <v>0.118527707679627</v>
      </c>
      <c r="H8" s="123">
        <v>0.1634804315066</v>
      </c>
      <c r="I8" s="123">
        <v>0.15532468574485</v>
      </c>
      <c r="J8" s="123">
        <v>0.169259746594961</v>
      </c>
      <c r="K8" s="123">
        <v>0.0741341316869041</v>
      </c>
      <c r="L8" s="123">
        <v>0.116822788112978</v>
      </c>
      <c r="M8" s="123">
        <v>0.0986680210508358</v>
      </c>
      <c r="O8" s="123" t="s">
        <v>244</v>
      </c>
      <c r="P8" s="123">
        <v>0.0354330708661417</v>
      </c>
      <c r="Q8" s="123">
        <v>0.196850393700787</v>
      </c>
      <c r="R8" s="123">
        <v>0.111111111111111</v>
      </c>
      <c r="S8" s="123">
        <v>0.0704225352112676</v>
      </c>
      <c r="T8" s="123">
        <v>0.0491803278688525</v>
      </c>
      <c r="U8" s="123">
        <v>0.111111111111111</v>
      </c>
      <c r="V8" s="123">
        <v>0.219512195121951</v>
      </c>
      <c r="W8" s="123">
        <v>0.177083333333333</v>
      </c>
      <c r="X8" s="123">
        <v>0.0967741935483871</v>
      </c>
      <c r="Y8" s="123">
        <v>0.244444444444444</v>
      </c>
      <c r="Z8" s="123">
        <v>0.0803571428571429</v>
      </c>
      <c r="AA8" s="123">
        <v>0.0882352941176471</v>
      </c>
    </row>
    <row r="9" spans="1:27" ht="15">
      <c r="A9" s="123" t="s">
        <v>247</v>
      </c>
      <c r="B9" s="123">
        <v>0.553328321951042</v>
      </c>
      <c r="C9" s="123">
        <v>0.511276374261346</v>
      </c>
      <c r="D9" s="123">
        <v>0.371268372271881</v>
      </c>
      <c r="E9" s="123">
        <v>0.555697673839368</v>
      </c>
      <c r="F9" s="123">
        <v>0.509762294380113</v>
      </c>
      <c r="G9" s="123">
        <v>0.451739089275542</v>
      </c>
      <c r="H9" s="123">
        <v>0.518221405710153</v>
      </c>
      <c r="I9" s="123">
        <v>0.38971906580673</v>
      </c>
      <c r="J9" s="123">
        <v>0.528287810976834</v>
      </c>
      <c r="K9" s="123">
        <v>0.513361934335652</v>
      </c>
      <c r="L9" s="123">
        <v>0.487590401703564</v>
      </c>
      <c r="M9" s="123">
        <v>0.535693346943709</v>
      </c>
      <c r="O9" s="123" t="s">
        <v>247</v>
      </c>
      <c r="P9" s="123">
        <v>0.677165354330709</v>
      </c>
      <c r="Q9" s="123">
        <v>0.433070866141732</v>
      </c>
      <c r="R9" s="123">
        <v>0.393939393939394</v>
      </c>
      <c r="S9" s="123">
        <v>0.492957746478873</v>
      </c>
      <c r="T9" s="123">
        <v>0.508196721311475</v>
      </c>
      <c r="U9" s="123">
        <v>0.380952380952381</v>
      </c>
      <c r="V9" s="123">
        <v>0.609756097560976</v>
      </c>
      <c r="W9" s="123">
        <v>0.458333333333333</v>
      </c>
      <c r="X9" s="123">
        <v>0.645161290322581</v>
      </c>
      <c r="Y9" s="123">
        <v>0.444444444444444</v>
      </c>
      <c r="Z9" s="123">
        <v>0.517857142857143</v>
      </c>
      <c r="AA9" s="123">
        <v>0.529411764705882</v>
      </c>
    </row>
    <row r="10" spans="1:27" ht="15">
      <c r="A10" s="123" t="s">
        <v>251</v>
      </c>
      <c r="B10" s="123">
        <v>0.20566829314882</v>
      </c>
      <c r="C10" s="123">
        <v>0.167384742616964</v>
      </c>
      <c r="D10" s="123">
        <v>0.250042779662581</v>
      </c>
      <c r="E10" s="123">
        <v>0.16394416827111</v>
      </c>
      <c r="F10" s="123">
        <v>0.204379866901484</v>
      </c>
      <c r="G10" s="123">
        <v>0.193808650674632</v>
      </c>
      <c r="H10" s="123">
        <v>0.127111341774423</v>
      </c>
      <c r="I10" s="123">
        <v>0.162481035679437</v>
      </c>
      <c r="J10" s="123">
        <v>0.181577736916747</v>
      </c>
      <c r="K10" s="123">
        <v>0.21488504967454</v>
      </c>
      <c r="L10" s="123">
        <v>0.193011261661463</v>
      </c>
      <c r="M10" s="123">
        <v>0.190605568544087</v>
      </c>
      <c r="O10" s="123" t="s">
        <v>251</v>
      </c>
      <c r="P10" s="123">
        <v>0.161417322834646</v>
      </c>
      <c r="Q10" s="123">
        <v>0.110236220472441</v>
      </c>
      <c r="R10" s="123">
        <v>0.242424242424242</v>
      </c>
      <c r="S10" s="123">
        <v>0.253521126760563</v>
      </c>
      <c r="T10" s="123">
        <v>0.229508196721311</v>
      </c>
      <c r="U10" s="123">
        <v>0.206349206349206</v>
      </c>
      <c r="V10" s="123">
        <v>0.0731707317073171</v>
      </c>
      <c r="W10" s="123">
        <v>0.0625</v>
      </c>
      <c r="X10" s="123">
        <v>0.193548387096774</v>
      </c>
      <c r="Y10" s="123">
        <v>0.133333333333333</v>
      </c>
      <c r="Z10" s="123">
        <v>0.169642857142857</v>
      </c>
      <c r="AA10" s="123">
        <v>0.176470588235294</v>
      </c>
    </row>
    <row r="11" spans="1:27" ht="15">
      <c r="A11" s="123" t="s">
        <v>255</v>
      </c>
      <c r="B11" s="123">
        <v>0.086145344498608</v>
      </c>
      <c r="C11" s="123">
        <v>0.103581851251486</v>
      </c>
      <c r="D11" s="123">
        <v>0.153985187135892</v>
      </c>
      <c r="E11" s="123">
        <v>0.0650221414686946</v>
      </c>
      <c r="F11" s="123">
        <v>0.0926524016086889</v>
      </c>
      <c r="G11" s="123">
        <v>0.0885621081617602</v>
      </c>
      <c r="H11" s="123">
        <v>0.0303329345469943</v>
      </c>
      <c r="I11" s="123">
        <v>0.067972374346775</v>
      </c>
      <c r="J11" s="123">
        <v>0.0477098863464045</v>
      </c>
      <c r="K11" s="123">
        <v>0.101856745922606</v>
      </c>
      <c r="L11" s="123">
        <v>0.0907582463822055</v>
      </c>
      <c r="M11" s="123">
        <v>0.0954341445306332</v>
      </c>
      <c r="O11" s="123" t="s">
        <v>255</v>
      </c>
      <c r="P11" s="123">
        <v>0.0669291338582677</v>
      </c>
      <c r="Q11" s="123">
        <v>0.0708661417322835</v>
      </c>
      <c r="R11" s="123">
        <v>0.0909090909090909</v>
      </c>
      <c r="S11" s="123">
        <v>0.028169014084507</v>
      </c>
      <c r="T11" s="123">
        <v>0.114754098360656</v>
      </c>
      <c r="U11" s="123">
        <v>0.158730158730159</v>
      </c>
      <c r="V11" s="123">
        <v>0</v>
      </c>
      <c r="W11" s="123">
        <v>0.0625</v>
      </c>
      <c r="X11" s="123">
        <v>0.032258064516129</v>
      </c>
      <c r="Y11" s="123">
        <v>0.0222222222222222</v>
      </c>
      <c r="Z11" s="123">
        <v>0.0714285714285714</v>
      </c>
      <c r="AA11" s="123">
        <v>0.0882352941176471</v>
      </c>
    </row>
    <row r="12" spans="1:27" ht="15">
      <c r="A12" s="123" t="s">
        <v>259</v>
      </c>
      <c r="B12" s="123">
        <v>0.0643737645165575</v>
      </c>
      <c r="C12" s="123">
        <v>0.0772004549871889</v>
      </c>
      <c r="D12" s="123">
        <v>0.113120297727138</v>
      </c>
      <c r="E12" s="123">
        <v>0.059889420102136</v>
      </c>
      <c r="F12" s="123">
        <v>0.0679904671716887</v>
      </c>
      <c r="G12" s="123">
        <v>0.10137517568677</v>
      </c>
      <c r="H12" s="123">
        <v>0.0140565251978295</v>
      </c>
      <c r="I12" s="123">
        <v>0.0669320605896081</v>
      </c>
      <c r="J12" s="123">
        <v>0.0360641335323357</v>
      </c>
      <c r="K12" s="123">
        <v>0.081268606414801</v>
      </c>
      <c r="L12" s="123">
        <v>0.0642535217584943</v>
      </c>
      <c r="M12" s="123">
        <v>0.0671423233736228</v>
      </c>
      <c r="O12" s="123" t="s">
        <v>259</v>
      </c>
      <c r="P12" s="123">
        <v>0.047244094488189</v>
      </c>
      <c r="Q12" s="123">
        <v>0.141732283464567</v>
      </c>
      <c r="R12" s="123">
        <v>0.141414141414141</v>
      </c>
      <c r="S12" s="123">
        <v>0.112676056338028</v>
      </c>
      <c r="T12" s="123">
        <v>0.0819672131147541</v>
      </c>
      <c r="U12" s="123">
        <v>0.111111111111111</v>
      </c>
      <c r="V12" s="123">
        <v>0.024390243902439</v>
      </c>
      <c r="W12" s="123">
        <v>0.0520833333333333</v>
      </c>
      <c r="X12" s="123">
        <v>0</v>
      </c>
      <c r="Y12" s="123">
        <v>0.0666666666666667</v>
      </c>
      <c r="Z12" s="123">
        <v>0.125</v>
      </c>
      <c r="AA12" s="123">
        <v>0.0882352941176471</v>
      </c>
    </row>
    <row r="13" spans="1:27" ht="15">
      <c r="A13" s="123" t="s">
        <v>298</v>
      </c>
      <c r="B13" s="123">
        <v>0.363936796553825</v>
      </c>
      <c r="C13" s="123">
        <v>0.354650691658678</v>
      </c>
      <c r="D13" s="123">
        <v>0.146877569041437</v>
      </c>
      <c r="E13" s="123">
        <v>0.146796201360248</v>
      </c>
      <c r="F13" s="123">
        <v>0.23137780351485</v>
      </c>
      <c r="G13" s="123">
        <v>0.0926986488697051</v>
      </c>
      <c r="H13" s="123">
        <v>0.0899921579915102</v>
      </c>
      <c r="I13" s="123">
        <v>0.0398738761215269</v>
      </c>
      <c r="J13" s="123">
        <v>0.0328679120643377</v>
      </c>
      <c r="K13" s="123">
        <v>0.163427732606929</v>
      </c>
      <c r="L13" s="123">
        <v>0.146917834935482</v>
      </c>
      <c r="M13" s="123">
        <v>0.680618062107722</v>
      </c>
      <c r="O13" s="123" t="s">
        <v>298</v>
      </c>
      <c r="P13" s="123">
        <v>0.484251968503937</v>
      </c>
      <c r="Q13" s="123">
        <v>0.354330708661417</v>
      </c>
      <c r="R13" s="123">
        <v>0.121212121212121</v>
      </c>
      <c r="S13" s="123">
        <v>0.169014084507042</v>
      </c>
      <c r="T13" s="123">
        <v>0.180327868852459</v>
      </c>
      <c r="U13" s="123">
        <v>0.0793650793650794</v>
      </c>
      <c r="V13" s="123">
        <v>0.146341463414634</v>
      </c>
      <c r="W13" s="123">
        <v>0.0520833333333333</v>
      </c>
      <c r="X13" s="123">
        <v>0.0645161290322581</v>
      </c>
      <c r="Y13" s="123">
        <v>0.20</v>
      </c>
      <c r="Z13" s="123">
        <v>0.223214285714286</v>
      </c>
      <c r="AA13" s="123">
        <v>0.676470588235294</v>
      </c>
    </row>
    <row r="14" spans="1:27" ht="15">
      <c r="A14" s="123" t="s">
        <v>301</v>
      </c>
      <c r="B14" s="123">
        <v>0.505319833800658</v>
      </c>
      <c r="C14" s="123">
        <v>0.53458644263399</v>
      </c>
      <c r="D14" s="123">
        <v>0.766254173514383</v>
      </c>
      <c r="E14" s="123">
        <v>0.751347558146906</v>
      </c>
      <c r="F14" s="123">
        <v>0.675781071358225</v>
      </c>
      <c r="G14" s="123">
        <v>0.830472741807544</v>
      </c>
      <c r="H14" s="123">
        <v>0.827934989616407</v>
      </c>
      <c r="I14" s="123">
        <v>0.905084607707703</v>
      </c>
      <c r="J14" s="123">
        <v>0.920215264805333</v>
      </c>
      <c r="K14" s="123">
        <v>0.770592260917162</v>
      </c>
      <c r="L14" s="123">
        <v>0.783631724498271</v>
      </c>
      <c r="M14" s="123">
        <v>0.221546212667119</v>
      </c>
      <c r="O14" s="123" t="s">
        <v>301</v>
      </c>
      <c r="P14" s="123">
        <v>0.397637795275591</v>
      </c>
      <c r="Q14" s="123">
        <v>0.519685039370079</v>
      </c>
      <c r="R14" s="123">
        <v>0.828282828282828</v>
      </c>
      <c r="S14" s="123">
        <v>0.76056338028169</v>
      </c>
      <c r="T14" s="123">
        <v>0.737704918032787</v>
      </c>
      <c r="U14" s="123">
        <v>0.80952380952381</v>
      </c>
      <c r="V14" s="123">
        <v>0.804878048780488</v>
      </c>
      <c r="W14" s="123">
        <v>0.875</v>
      </c>
      <c r="X14" s="123">
        <v>0.903225806451613</v>
      </c>
      <c r="Y14" s="123">
        <v>0.666666666666667</v>
      </c>
      <c r="Z14" s="123">
        <v>0.678571428571429</v>
      </c>
      <c r="AA14" s="123">
        <v>0.235294117647059</v>
      </c>
    </row>
    <row r="15" spans="1:27" ht="15">
      <c r="A15" s="123" t="s">
        <v>304</v>
      </c>
      <c r="B15" s="123">
        <v>0.106071498868033</v>
      </c>
      <c r="C15" s="123">
        <v>0.0836710724419317</v>
      </c>
      <c r="D15" s="123">
        <v>0.0712344963010381</v>
      </c>
      <c r="E15" s="123">
        <v>0.0831580883773207</v>
      </c>
      <c r="F15" s="123">
        <v>0.0771047605360289</v>
      </c>
      <c r="G15" s="123">
        <v>0.0661606356823974</v>
      </c>
      <c r="H15" s="123">
        <v>0.070980898536971</v>
      </c>
      <c r="I15" s="123">
        <v>0.0500437717119835</v>
      </c>
      <c r="J15" s="123">
        <v>0.0360014382787739</v>
      </c>
      <c r="K15" s="123">
        <v>0.0569136421189647</v>
      </c>
      <c r="L15" s="123">
        <v>0.0592993903982707</v>
      </c>
      <c r="M15" s="123">
        <v>0.0776544983955907</v>
      </c>
      <c r="O15" s="123" t="s">
        <v>304</v>
      </c>
      <c r="P15" s="123">
        <v>0.0905511811023622</v>
      </c>
      <c r="Q15" s="123">
        <v>0.094488188976378</v>
      </c>
      <c r="R15" s="123">
        <v>0.0404040404040404</v>
      </c>
      <c r="S15" s="123">
        <v>0.0563380281690141</v>
      </c>
      <c r="T15" s="123">
        <v>0.0491803278688525</v>
      </c>
      <c r="U15" s="123">
        <v>0.0793650793650794</v>
      </c>
      <c r="V15" s="123">
        <v>0.0487804878048781</v>
      </c>
      <c r="W15" s="123">
        <v>0.0625</v>
      </c>
      <c r="X15" s="123">
        <v>0.032258064516129</v>
      </c>
      <c r="Y15" s="123">
        <v>0.0888888888888889</v>
      </c>
      <c r="Z15" s="123">
        <v>0.0892857142857143</v>
      </c>
      <c r="AA15" s="123">
        <v>0.0588235294117647</v>
      </c>
    </row>
    <row r="16" spans="1:27" ht="15">
      <c r="A16" s="123" t="s">
        <v>293</v>
      </c>
      <c r="B16" s="123">
        <v>0.113727837800342</v>
      </c>
      <c r="C16" s="123">
        <v>0.0723408098315438</v>
      </c>
      <c r="D16" s="123">
        <v>0.0406969434521285</v>
      </c>
      <c r="E16" s="123">
        <v>0.0540905967685609</v>
      </c>
      <c r="F16" s="123">
        <v>0.0351757441496989</v>
      </c>
      <c r="G16" s="123">
        <v>0.0212537215282582</v>
      </c>
      <c r="H16" s="123">
        <v>0.0182787104762009</v>
      </c>
      <c r="I16" s="123">
        <v>0.0236893782073129</v>
      </c>
      <c r="J16" s="123">
        <v>0.0211436239613731</v>
      </c>
      <c r="K16" s="123">
        <v>0.0310853224853884</v>
      </c>
      <c r="L16" s="123">
        <v>0.0261245752243862</v>
      </c>
      <c r="M16" s="123">
        <v>0.0404186525532475</v>
      </c>
      <c r="O16" s="123" t="s">
        <v>293</v>
      </c>
      <c r="P16" s="123">
        <v>0.141732283464567</v>
      </c>
      <c r="Q16" s="123">
        <v>0.118110236220472</v>
      </c>
      <c r="R16" s="123">
        <v>0.0202020202020202</v>
      </c>
      <c r="S16" s="123">
        <v>0.0140845070422535</v>
      </c>
      <c r="T16" s="123">
        <v>0.0327868852459016</v>
      </c>
      <c r="U16" s="123">
        <v>0.0476190476190476</v>
      </c>
      <c r="V16" s="123">
        <v>0</v>
      </c>
      <c r="W16" s="123">
        <v>0.03125</v>
      </c>
      <c r="X16" s="123">
        <v>0.032258064516129</v>
      </c>
      <c r="Y16" s="123">
        <v>0.0222222222222222</v>
      </c>
      <c r="Z16" s="123">
        <v>0.0446428571428571</v>
      </c>
      <c r="AA16" s="123">
        <v>0.0588235294117647</v>
      </c>
    </row>
    <row r="17" spans="1:27" ht="15">
      <c r="A17" s="123" t="s">
        <v>305</v>
      </c>
      <c r="B17" s="123">
        <v>0.473494606902065</v>
      </c>
      <c r="C17" s="123">
        <v>0.58550007835179</v>
      </c>
      <c r="D17" s="123">
        <v>0.457477604046053</v>
      </c>
      <c r="E17" s="123">
        <v>0.596370818484402</v>
      </c>
      <c r="F17" s="123">
        <v>0.51371079498857</v>
      </c>
      <c r="G17" s="123">
        <v>0.547264323227091</v>
      </c>
      <c r="H17" s="123">
        <v>0.584239581098807</v>
      </c>
      <c r="I17" s="123">
        <v>0.618055957801187</v>
      </c>
      <c r="J17" s="123">
        <v>0.733772531633012</v>
      </c>
      <c r="K17" s="123">
        <v>0.473630063927664</v>
      </c>
      <c r="L17" s="123">
        <v>0.4959104591684</v>
      </c>
      <c r="M17" s="123">
        <v>0.457484783904813</v>
      </c>
      <c r="O17" s="123" t="s">
        <v>305</v>
      </c>
      <c r="P17" s="123">
        <v>0.578740157480315</v>
      </c>
      <c r="Q17" s="123">
        <v>0.62992125984252</v>
      </c>
      <c r="R17" s="123">
        <v>0.666666666666667</v>
      </c>
      <c r="S17" s="123">
        <v>0.619718309859155</v>
      </c>
      <c r="T17" s="123">
        <v>0.475409836065574</v>
      </c>
      <c r="U17" s="123">
        <v>0.555555555555556</v>
      </c>
      <c r="V17" s="123">
        <v>0.731707317073171</v>
      </c>
      <c r="W17" s="123">
        <v>0.635416666666667</v>
      </c>
      <c r="X17" s="123">
        <v>0.709677419354839</v>
      </c>
      <c r="Y17" s="123">
        <v>0.688888888888889</v>
      </c>
      <c r="Z17" s="123">
        <v>0.553571428571429</v>
      </c>
      <c r="AA17" s="123">
        <v>0.588235294117647</v>
      </c>
    </row>
    <row r="18" spans="1:27" ht="15">
      <c r="A18" s="123" t="s">
        <v>306</v>
      </c>
      <c r="B18" s="123">
        <v>0.15890331324357</v>
      </c>
      <c r="C18" s="123">
        <v>0.103493939342514</v>
      </c>
      <c r="D18" s="123">
        <v>0.151107156214513</v>
      </c>
      <c r="E18" s="123">
        <v>0.14665342950494</v>
      </c>
      <c r="F18" s="123">
        <v>0.110264340688527</v>
      </c>
      <c r="G18" s="123">
        <v>0.156549914958667</v>
      </c>
      <c r="H18" s="123">
        <v>0.184659244304196</v>
      </c>
      <c r="I18" s="123">
        <v>0.129940654210496</v>
      </c>
      <c r="J18" s="123">
        <v>0.100269223624622</v>
      </c>
      <c r="K18" s="123">
        <v>0.188465449417549</v>
      </c>
      <c r="L18" s="123">
        <v>0.146532661852928</v>
      </c>
      <c r="M18" s="123">
        <v>0.206050617902139</v>
      </c>
      <c r="O18" s="123" t="s">
        <v>306</v>
      </c>
      <c r="P18" s="123">
        <v>0.114173228346457</v>
      </c>
      <c r="Q18" s="123">
        <v>0.118110236220472</v>
      </c>
      <c r="R18" s="123">
        <v>0.0707070707070707</v>
      </c>
      <c r="S18" s="123">
        <v>0.126760563380282</v>
      </c>
      <c r="T18" s="123">
        <v>0.147540983606557</v>
      </c>
      <c r="U18" s="123">
        <v>0.142857142857143</v>
      </c>
      <c r="V18" s="123">
        <v>0.146341463414634</v>
      </c>
      <c r="W18" s="123">
        <v>0.125</v>
      </c>
      <c r="X18" s="123">
        <v>0.0645161290322581</v>
      </c>
      <c r="Y18" s="123">
        <v>0.133333333333333</v>
      </c>
      <c r="Z18" s="123">
        <v>0.142857142857143</v>
      </c>
      <c r="AA18" s="123">
        <v>0.117647058823529</v>
      </c>
    </row>
    <row r="19" spans="1:27" ht="15">
      <c r="A19" s="123" t="s">
        <v>307</v>
      </c>
      <c r="B19" s="123">
        <v>0.0915892806135254</v>
      </c>
      <c r="C19" s="123">
        <v>0.0333197204603545</v>
      </c>
      <c r="D19" s="123">
        <v>0.0630291159943373</v>
      </c>
      <c r="E19" s="123">
        <v>0.0333618139148374</v>
      </c>
      <c r="F19" s="123">
        <v>0.0665988410994208</v>
      </c>
      <c r="G19" s="123">
        <v>0.0437726549742607</v>
      </c>
      <c r="H19" s="123">
        <v>0.0295236825649735</v>
      </c>
      <c r="I19" s="123">
        <v>0.0272766355102273</v>
      </c>
      <c r="J19" s="123">
        <v>0.0313358724414397</v>
      </c>
      <c r="K19" s="123">
        <v>0.0394529831535803</v>
      </c>
      <c r="L19" s="123">
        <v>0.052310236019273</v>
      </c>
      <c r="M19" s="123">
        <v>0.0447675546728533</v>
      </c>
      <c r="O19" s="123" t="s">
        <v>307</v>
      </c>
      <c r="P19" s="123">
        <v>0.0984251968503937</v>
      </c>
      <c r="Q19" s="123">
        <v>0.015748031496063</v>
      </c>
      <c r="R19" s="123">
        <v>0.0202020202020202</v>
      </c>
      <c r="S19" s="123">
        <v>0.028169014084507</v>
      </c>
      <c r="T19" s="123">
        <v>0.0819672131147541</v>
      </c>
      <c r="U19" s="123">
        <v>0.0793650793650794</v>
      </c>
      <c r="V19" s="123">
        <v>0.024390243902439</v>
      </c>
      <c r="W19" s="123">
        <v>0.0208333333333333</v>
      </c>
      <c r="X19" s="123">
        <v>0.0967741935483871</v>
      </c>
      <c r="Y19" s="123">
        <v>0.0222222222222222</v>
      </c>
      <c r="Z19" s="123">
        <v>0.0267857142857143</v>
      </c>
      <c r="AA19" s="123">
        <v>0.0882352941176471</v>
      </c>
    </row>
    <row r="20" spans="1:27" ht="15">
      <c r="A20" s="123" t="s">
        <v>308</v>
      </c>
      <c r="B20" s="123">
        <v>0.0773069271085524</v>
      </c>
      <c r="C20" s="123">
        <v>0.0609793045630902</v>
      </c>
      <c r="D20" s="123">
        <v>0.110477786404854</v>
      </c>
      <c r="E20" s="123">
        <v>0.0809705329164311</v>
      </c>
      <c r="F20" s="123">
        <v>0.0783807304119956</v>
      </c>
      <c r="G20" s="123">
        <v>0.0716997681486452</v>
      </c>
      <c r="H20" s="123">
        <v>0.0699646480963785</v>
      </c>
      <c r="I20" s="123">
        <v>0.0511402835616843</v>
      </c>
      <c r="J20" s="123">
        <v>0.0535562463345989</v>
      </c>
      <c r="K20" s="123">
        <v>0.0805829492596833</v>
      </c>
      <c r="L20" s="123">
        <v>0.0852826188140981</v>
      </c>
      <c r="M20" s="123">
        <v>0.0748179924001069</v>
      </c>
      <c r="O20" s="123" t="s">
        <v>308</v>
      </c>
      <c r="P20" s="123">
        <v>0.0393700787401575</v>
      </c>
      <c r="Q20" s="123">
        <v>0.0551181102362205</v>
      </c>
      <c r="R20" s="123">
        <v>0.0707070707070707</v>
      </c>
      <c r="S20" s="123">
        <v>0.0845070422535211</v>
      </c>
      <c r="T20" s="123">
        <v>0.0655737704918033</v>
      </c>
      <c r="U20" s="123">
        <v>0.0793650793650794</v>
      </c>
      <c r="V20" s="123">
        <v>0.0731707317073171</v>
      </c>
      <c r="W20" s="123">
        <v>0.0208333333333333</v>
      </c>
      <c r="X20" s="123">
        <v>0.0645161290322581</v>
      </c>
      <c r="Y20" s="123">
        <v>0.0666666666666667</v>
      </c>
      <c r="Z20" s="123">
        <v>0.0892857142857143</v>
      </c>
      <c r="AA20" s="123">
        <v>0.0882352941176471</v>
      </c>
    </row>
    <row r="21" spans="1:27" ht="15">
      <c r="A21" s="123" t="s">
        <v>309</v>
      </c>
      <c r="B21" s="123">
        <v>0.0972848785722205</v>
      </c>
      <c r="C21" s="123">
        <v>0.0635856718327714</v>
      </c>
      <c r="D21" s="123">
        <v>0.134317244100077</v>
      </c>
      <c r="E21" s="123">
        <v>0.0650220552696323</v>
      </c>
      <c r="F21" s="123">
        <v>0.10676732195515</v>
      </c>
      <c r="G21" s="123">
        <v>0.0627928971094015</v>
      </c>
      <c r="H21" s="123">
        <v>0.0300921817568994</v>
      </c>
      <c r="I21" s="123">
        <v>0.0531500764270637</v>
      </c>
      <c r="J21" s="123">
        <v>0.0258248146194545</v>
      </c>
      <c r="K21" s="123">
        <v>0.109767052337178</v>
      </c>
      <c r="L21" s="123">
        <v>0.0802598346147124</v>
      </c>
      <c r="M21" s="123">
        <v>0.134672505819953</v>
      </c>
      <c r="O21" s="123" t="s">
        <v>309</v>
      </c>
      <c r="P21" s="123">
        <v>0.0748031496062992</v>
      </c>
      <c r="Q21" s="123">
        <v>0.0393700787401575</v>
      </c>
      <c r="R21" s="123">
        <v>0.101010101010101</v>
      </c>
      <c r="S21" s="123">
        <v>0.0985915492957746</v>
      </c>
      <c r="T21" s="123">
        <v>0.147540983606557</v>
      </c>
      <c r="U21" s="123">
        <v>0.0634920634920635</v>
      </c>
      <c r="V21" s="123">
        <v>0.024390243902439</v>
      </c>
      <c r="W21" s="123">
        <v>0.03125</v>
      </c>
      <c r="X21" s="123">
        <v>0.032258064516129</v>
      </c>
      <c r="Y21" s="123">
        <v>0.0666666666666667</v>
      </c>
      <c r="Z21" s="123">
        <v>0.0446428571428571</v>
      </c>
      <c r="AA21" s="123">
        <v>0.0294117647058824</v>
      </c>
    </row>
    <row r="22" spans="1:27" ht="15">
      <c r="A22" s="123" t="s">
        <v>310</v>
      </c>
      <c r="B22" s="123">
        <v>0.0292402948743933</v>
      </c>
      <c r="C22" s="123">
        <v>0.0140325652031796</v>
      </c>
      <c r="D22" s="123">
        <v>0.0354600771396172</v>
      </c>
      <c r="E22" s="123">
        <v>0.0121980890598941</v>
      </c>
      <c r="F22" s="123">
        <v>0.0424404525459925</v>
      </c>
      <c r="G22" s="123">
        <v>0.020687653981765</v>
      </c>
      <c r="H22" s="123">
        <v>0.00115740740740741</v>
      </c>
      <c r="I22" s="123">
        <v>0.0146162005948021</v>
      </c>
      <c r="J22" s="123">
        <v>0.00728121307718278</v>
      </c>
      <c r="K22" s="123">
        <v>0.0322250357741174</v>
      </c>
      <c r="L22" s="123">
        <v>0.0191853650187179</v>
      </c>
      <c r="M22" s="123">
        <v>0.043957541603537</v>
      </c>
      <c r="O22" s="123" t="s">
        <v>310</v>
      </c>
      <c r="P22" s="123">
        <v>0.0196850393700787</v>
      </c>
      <c r="Q22" s="123">
        <v>0.015748031496063</v>
      </c>
      <c r="R22" s="123">
        <v>0.0404040404040404</v>
      </c>
      <c r="S22" s="123">
        <v>0</v>
      </c>
      <c r="T22" s="123">
        <v>0.0491803278688525</v>
      </c>
      <c r="U22" s="123">
        <v>0</v>
      </c>
      <c r="V22" s="123">
        <v>0</v>
      </c>
      <c r="W22" s="123">
        <v>0</v>
      </c>
      <c r="X22" s="123">
        <v>0</v>
      </c>
      <c r="Y22" s="123">
        <v>0</v>
      </c>
      <c r="Z22" s="123">
        <v>0.00892857142857143</v>
      </c>
      <c r="AA22" s="123">
        <v>0.0294117647058824</v>
      </c>
    </row>
    <row r="23" spans="1:27" ht="15">
      <c r="A23" s="123" t="s">
        <v>317</v>
      </c>
      <c r="B23" s="123">
        <v>0.00367911251689467</v>
      </c>
      <c r="C23" s="123">
        <v>0.00256817749267736</v>
      </c>
      <c r="D23" s="123">
        <v>2.93427230046948E-4</v>
      </c>
      <c r="E23" s="123">
        <v>0.00409478796226111</v>
      </c>
      <c r="F23" s="123">
        <v>6.03864734299517E-4</v>
      </c>
      <c r="G23" s="123">
        <v>7.67924985854013E-4</v>
      </c>
      <c r="H23" s="123">
        <v>0.00354030501089325</v>
      </c>
      <c r="I23" s="123">
        <v>7.40303983228512E-4</v>
      </c>
      <c r="J23" s="123">
        <v>0</v>
      </c>
      <c r="K23" s="123">
        <v>0.00330129754996776</v>
      </c>
      <c r="L23" s="123">
        <v>0.00312528274055406</v>
      </c>
      <c r="M23" s="123">
        <v>0.00207166671502571</v>
      </c>
      <c r="O23" s="123" t="s">
        <v>317</v>
      </c>
      <c r="P23" s="123">
        <v>0</v>
      </c>
      <c r="Q23" s="123">
        <v>0</v>
      </c>
      <c r="R23" s="123">
        <v>0</v>
      </c>
      <c r="S23" s="123">
        <v>0</v>
      </c>
      <c r="T23" s="123">
        <v>0</v>
      </c>
      <c r="U23" s="123">
        <v>0</v>
      </c>
      <c r="V23" s="123">
        <v>0</v>
      </c>
      <c r="W23" s="123">
        <v>0</v>
      </c>
      <c r="X23" s="123">
        <v>0</v>
      </c>
      <c r="Y23" s="123">
        <v>0</v>
      </c>
      <c r="Z23" s="123">
        <v>0.00892857142857143</v>
      </c>
      <c r="AA23" s="123">
        <v>0</v>
      </c>
    </row>
    <row r="24" spans="1:27" ht="15">
      <c r="A24" s="123" t="s">
        <v>318</v>
      </c>
      <c r="B24" s="123">
        <v>0.0317525392689877</v>
      </c>
      <c r="C24" s="123">
        <v>0.0219509876507908</v>
      </c>
      <c r="D24" s="123">
        <v>0.0201177123710246</v>
      </c>
      <c r="E24" s="123">
        <v>0.0245808950678288</v>
      </c>
      <c r="F24" s="123">
        <v>0.0170189098148131</v>
      </c>
      <c r="G24" s="123">
        <v>0.0288048745250519</v>
      </c>
      <c r="H24" s="123">
        <v>0.0130934331084292</v>
      </c>
      <c r="I24" s="123">
        <v>0.0105249973585663</v>
      </c>
      <c r="J24" s="123">
        <v>0.0149203834025233</v>
      </c>
      <c r="K24" s="123">
        <v>0.0390714475082364</v>
      </c>
      <c r="L24" s="123">
        <v>0.0155278908842274</v>
      </c>
      <c r="M24" s="123">
        <v>0.0358882137900377</v>
      </c>
      <c r="O24" s="123" t="s">
        <v>318</v>
      </c>
      <c r="P24" s="123">
        <v>0.031496062992126</v>
      </c>
      <c r="Q24" s="123">
        <v>0.0551181102362205</v>
      </c>
      <c r="R24" s="123">
        <v>0.0101010101010101</v>
      </c>
      <c r="S24" s="123">
        <v>0.0704225352112676</v>
      </c>
      <c r="T24" s="123">
        <v>0.0491803278688525</v>
      </c>
      <c r="U24" s="123">
        <v>0</v>
      </c>
      <c r="V24" s="123">
        <v>0</v>
      </c>
      <c r="W24" s="123">
        <v>0.0104166666666667</v>
      </c>
      <c r="X24" s="123">
        <v>0.032258064516129</v>
      </c>
      <c r="Y24" s="123">
        <v>0.0444444444444444</v>
      </c>
      <c r="Z24" s="123">
        <v>0.00892857142857143</v>
      </c>
      <c r="AA24" s="123">
        <v>0</v>
      </c>
    </row>
    <row r="25" spans="1:27" ht="15">
      <c r="A25" s="123" t="s">
        <v>319</v>
      </c>
      <c r="B25" s="123">
        <v>0.00271204781621376</v>
      </c>
      <c r="C25" s="123">
        <v>0.00513315537509086</v>
      </c>
      <c r="D25" s="123">
        <v>0.00304069579890935</v>
      </c>
      <c r="E25" s="123">
        <v>0.0150955852860243</v>
      </c>
      <c r="F25" s="123">
        <v>2.21631205673759E-4</v>
      </c>
      <c r="G25" s="123">
        <v>0.0402401305334701</v>
      </c>
      <c r="H25" s="123">
        <v>0.0018317230273752</v>
      </c>
      <c r="I25" s="123">
        <v>4.29553264604811E-4</v>
      </c>
      <c r="J25" s="123">
        <v>0</v>
      </c>
      <c r="K25" s="123">
        <v>0.00289319870436892</v>
      </c>
      <c r="L25" s="123">
        <v>0.00881919064225569</v>
      </c>
      <c r="M25" s="123">
        <v>0.002861223006282</v>
      </c>
      <c r="O25" s="123" t="s">
        <v>319</v>
      </c>
      <c r="P25" s="123">
        <v>0.00393700787401575</v>
      </c>
      <c r="Q25" s="123">
        <v>0.031496062992126</v>
      </c>
      <c r="R25" s="123">
        <v>0</v>
      </c>
      <c r="S25" s="123">
        <v>0.0422535211267606</v>
      </c>
      <c r="T25" s="123">
        <v>0</v>
      </c>
      <c r="U25" s="123">
        <v>0.0476190476190476</v>
      </c>
      <c r="V25" s="123">
        <v>0</v>
      </c>
      <c r="W25" s="123">
        <v>0</v>
      </c>
      <c r="X25" s="123">
        <v>0</v>
      </c>
      <c r="Y25" s="123">
        <v>0</v>
      </c>
      <c r="Z25" s="123">
        <v>0</v>
      </c>
      <c r="AA25" s="123">
        <v>0</v>
      </c>
    </row>
    <row r="26" spans="1:27" ht="15">
      <c r="A26" s="123" t="s">
        <v>316</v>
      </c>
      <c r="B26" s="123">
        <v>0.534536850295282</v>
      </c>
      <c r="C26" s="123">
        <v>0.572296738292494</v>
      </c>
      <c r="D26" s="123">
        <v>0.280317645491855</v>
      </c>
      <c r="E26" s="123">
        <v>0.486464313023692</v>
      </c>
      <c r="F26" s="123">
        <v>0.358674000300046</v>
      </c>
      <c r="G26" s="123">
        <v>0.422390795284662</v>
      </c>
      <c r="H26" s="123">
        <v>0.667897127120168</v>
      </c>
      <c r="I26" s="123">
        <v>0.370602804134048</v>
      </c>
      <c r="J26" s="123">
        <v>0.455628395569855</v>
      </c>
      <c r="K26" s="123">
        <v>0.359673622320263</v>
      </c>
      <c r="L26" s="123">
        <v>0.504607313378313</v>
      </c>
      <c r="M26" s="123">
        <v>0.546043940930859</v>
      </c>
      <c r="O26" s="123" t="s">
        <v>316</v>
      </c>
      <c r="P26" s="123">
        <v>0.779527559055118</v>
      </c>
      <c r="Q26" s="123">
        <v>0.732283464566929</v>
      </c>
      <c r="R26" s="123">
        <v>0.555555555555556</v>
      </c>
      <c r="S26" s="123">
        <v>0.676056338028169</v>
      </c>
      <c r="T26" s="123">
        <v>0.475409836065574</v>
      </c>
      <c r="U26" s="123">
        <v>0.476190476190476</v>
      </c>
      <c r="V26" s="123">
        <v>0.682926829268293</v>
      </c>
      <c r="W26" s="123">
        <v>0.447916666666667</v>
      </c>
      <c r="X26" s="123">
        <v>0.483870967741935</v>
      </c>
      <c r="Y26" s="123">
        <v>0.533333333333333</v>
      </c>
      <c r="Z26" s="123">
        <v>0.535714285714286</v>
      </c>
      <c r="AA26" s="123">
        <v>0.705882352941177</v>
      </c>
    </row>
    <row r="27" spans="1:27" ht="15">
      <c r="A27" s="123" t="s">
        <v>329</v>
      </c>
      <c r="B27" s="123">
        <v>0.334126161343016</v>
      </c>
      <c r="C27" s="123">
        <v>0.299551633943429</v>
      </c>
      <c r="D27" s="123">
        <v>0.290220029450677</v>
      </c>
      <c r="E27" s="123">
        <v>0.331356682982076</v>
      </c>
      <c r="F27" s="123">
        <v>0.337910997099927</v>
      </c>
      <c r="G27" s="123">
        <v>0.232641426985543</v>
      </c>
      <c r="H27" s="123">
        <v>0.462491023524537</v>
      </c>
      <c r="I27" s="123">
        <v>0.349283533043468</v>
      </c>
      <c r="J27" s="123">
        <v>0.382066210122853</v>
      </c>
      <c r="K27" s="123">
        <v>0.276746248191267</v>
      </c>
      <c r="L27" s="123">
        <v>0.182173460619418</v>
      </c>
      <c r="M27" s="123">
        <v>0.370404703714877</v>
      </c>
      <c r="O27" s="123" t="s">
        <v>329</v>
      </c>
      <c r="P27" s="123">
        <v>0.295275590551181</v>
      </c>
      <c r="Q27" s="123">
        <v>0.236220472440945</v>
      </c>
      <c r="R27" s="123">
        <v>0.252525252525253</v>
      </c>
      <c r="S27" s="123">
        <v>0.23943661971831</v>
      </c>
      <c r="T27" s="123">
        <v>0.360655737704918</v>
      </c>
      <c r="U27" s="123">
        <v>0.158730158730159</v>
      </c>
      <c r="V27" s="123">
        <v>0.536585365853659</v>
      </c>
      <c r="W27" s="123">
        <v>0.458333333333333</v>
      </c>
      <c r="X27" s="123">
        <v>0.483870967741935</v>
      </c>
      <c r="Y27" s="123">
        <v>0.444444444444444</v>
      </c>
      <c r="Z27" s="123">
        <v>0.258928571428571</v>
      </c>
      <c r="AA27" s="123">
        <v>0.470588235294118</v>
      </c>
    </row>
    <row r="28" spans="1:27" ht="15">
      <c r="A28" s="123" t="s">
        <v>322</v>
      </c>
      <c r="B28" s="123">
        <v>0.270069076406457</v>
      </c>
      <c r="C28" s="123">
        <v>0.304555146380449</v>
      </c>
      <c r="D28" s="123">
        <v>0.371237920141012</v>
      </c>
      <c r="E28" s="123">
        <v>0.294642499257662</v>
      </c>
      <c r="F28" s="123">
        <v>0.188200247792727</v>
      </c>
      <c r="G28" s="123">
        <v>0.401469788749342</v>
      </c>
      <c r="H28" s="123">
        <v>0.13934334975609</v>
      </c>
      <c r="I28" s="123">
        <v>0.290151082887209</v>
      </c>
      <c r="J28" s="123">
        <v>0.185428091572079</v>
      </c>
      <c r="K28" s="123">
        <v>0.229095497250385</v>
      </c>
      <c r="L28" s="123">
        <v>0.315833675191934</v>
      </c>
      <c r="M28" s="123">
        <v>0.242540805675188</v>
      </c>
      <c r="O28" s="123" t="s">
        <v>322</v>
      </c>
      <c r="P28" s="123">
        <v>0.169291338582677</v>
      </c>
      <c r="Q28" s="123">
        <v>0.354330708661417</v>
      </c>
      <c r="R28" s="123">
        <v>0.343434343434343</v>
      </c>
      <c r="S28" s="123">
        <v>0.394366197183099</v>
      </c>
      <c r="T28" s="123">
        <v>0.114754098360656</v>
      </c>
      <c r="U28" s="123">
        <v>0.714285714285714</v>
      </c>
      <c r="V28" s="123">
        <v>0.024390243902439</v>
      </c>
      <c r="W28" s="123">
        <v>0.25</v>
      </c>
      <c r="X28" s="123">
        <v>0.161290322580645</v>
      </c>
      <c r="Y28" s="123">
        <v>0.111111111111111</v>
      </c>
      <c r="Z28" s="123">
        <v>0.410714285714286</v>
      </c>
      <c r="AA28" s="123">
        <v>0.147058823529412</v>
      </c>
    </row>
    <row r="29" spans="1:27" ht="15">
      <c r="A29" s="123" t="s">
        <v>323</v>
      </c>
      <c r="B29" s="123">
        <v>0.0203398475951628</v>
      </c>
      <c r="C29" s="123">
        <v>0.0140647171096649</v>
      </c>
      <c r="D29" s="123">
        <v>0.00991634804454713</v>
      </c>
      <c r="E29" s="123">
        <v>0.007846469317066</v>
      </c>
      <c r="F29" s="123">
        <v>0.00959117052911313</v>
      </c>
      <c r="G29" s="123">
        <v>0.0145691577987552</v>
      </c>
      <c r="H29" s="123">
        <v>0.0216335892486788</v>
      </c>
      <c r="I29" s="123">
        <v>0.0178027369785822</v>
      </c>
      <c r="J29" s="123">
        <v>0.0083990867525502</v>
      </c>
      <c r="K29" s="123">
        <v>0.00678051611077162</v>
      </c>
      <c r="L29" s="123">
        <v>0.00618822896306611</v>
      </c>
      <c r="M29" s="123">
        <v>0.0136642384004387</v>
      </c>
      <c r="O29" s="123" t="s">
        <v>323</v>
      </c>
      <c r="P29" s="123">
        <v>0.0078740157480315</v>
      </c>
      <c r="Q29" s="123">
        <v>0.0078740157480315</v>
      </c>
      <c r="R29" s="123">
        <v>0</v>
      </c>
      <c r="S29" s="123">
        <v>0</v>
      </c>
      <c r="T29" s="123">
        <v>0</v>
      </c>
      <c r="U29" s="123">
        <v>0</v>
      </c>
      <c r="V29" s="123">
        <v>0</v>
      </c>
      <c r="W29" s="123">
        <v>0.0208333333333333</v>
      </c>
      <c r="X29" s="123">
        <v>0</v>
      </c>
      <c r="Y29" s="123">
        <v>0.0222222222222222</v>
      </c>
      <c r="Z29" s="123">
        <v>0</v>
      </c>
      <c r="AA29" s="123">
        <v>0.0294117647058824</v>
      </c>
    </row>
    <row r="30" spans="1:27" ht="15">
      <c r="A30" s="123" t="s">
        <v>324</v>
      </c>
      <c r="B30" s="123">
        <v>0.143254928515475</v>
      </c>
      <c r="C30" s="123">
        <v>0.181662479461607</v>
      </c>
      <c r="D30" s="123">
        <v>0.10149496028482</v>
      </c>
      <c r="E30" s="123">
        <v>0.117812589246136</v>
      </c>
      <c r="F30" s="123">
        <v>0.132322737998775</v>
      </c>
      <c r="G30" s="123">
        <v>0.161693202634575</v>
      </c>
      <c r="H30" s="123">
        <v>0.111705845052674</v>
      </c>
      <c r="I30" s="123">
        <v>0.163189968945216</v>
      </c>
      <c r="J30" s="123">
        <v>0.177318744353089</v>
      </c>
      <c r="K30" s="123">
        <v>0.178046648706094</v>
      </c>
      <c r="L30" s="123">
        <v>0.162187155944114</v>
      </c>
      <c r="M30" s="123">
        <v>0.153357706602768</v>
      </c>
      <c r="O30" s="123" t="s">
        <v>324</v>
      </c>
      <c r="P30" s="123">
        <v>0.275590551181102</v>
      </c>
      <c r="Q30" s="123">
        <v>0.251968503937008</v>
      </c>
      <c r="R30" s="123">
        <v>0.141414141414141</v>
      </c>
      <c r="S30" s="123">
        <v>0.267605633802817</v>
      </c>
      <c r="T30" s="123">
        <v>0.147540983606557</v>
      </c>
      <c r="U30" s="123">
        <v>0.19047619047619</v>
      </c>
      <c r="V30" s="123">
        <v>0.170731707317073</v>
      </c>
      <c r="W30" s="123">
        <v>0.197916666666667</v>
      </c>
      <c r="X30" s="123">
        <v>0.193548387096774</v>
      </c>
      <c r="Y30" s="123">
        <v>0.155555555555556</v>
      </c>
      <c r="Z30" s="123">
        <v>0.107142857142857</v>
      </c>
      <c r="AA30" s="123">
        <v>0.235294117647059</v>
      </c>
    </row>
    <row r="31" spans="1:27" ht="15">
      <c r="A31" s="123" t="s">
        <v>313</v>
      </c>
      <c r="B31" s="123">
        <v>0.0726666543945974</v>
      </c>
      <c r="C31" s="123">
        <v>0.0393106745261299</v>
      </c>
      <c r="D31" s="123">
        <v>0.1191147645713</v>
      </c>
      <c r="E31" s="123">
        <v>0.113641696926657</v>
      </c>
      <c r="F31" s="123">
        <v>0.0560719851249029</v>
      </c>
      <c r="G31" s="123">
        <v>0.0663978192993278</v>
      </c>
      <c r="H31" s="123">
        <v>0.0454796351163207</v>
      </c>
      <c r="I31" s="123">
        <v>0.0675000105908335</v>
      </c>
      <c r="J31" s="123">
        <v>0.0467226617132573</v>
      </c>
      <c r="K31" s="123">
        <v>0.132944227490476</v>
      </c>
      <c r="L31" s="123">
        <v>0.0901547770047533</v>
      </c>
      <c r="M31" s="123">
        <v>0.0614293954167321</v>
      </c>
      <c r="O31" s="123" t="s">
        <v>313</v>
      </c>
      <c r="P31" s="123">
        <v>0.078740157480315</v>
      </c>
      <c r="Q31" s="123">
        <v>0.094488188976378</v>
      </c>
      <c r="R31" s="123">
        <v>0.161616161616162</v>
      </c>
      <c r="S31" s="123">
        <v>0.0563380281690141</v>
      </c>
      <c r="T31" s="123">
        <v>0.0327868852459016</v>
      </c>
      <c r="U31" s="123">
        <v>0.0634920634920635</v>
      </c>
      <c r="V31" s="123">
        <v>0.0975609756097561</v>
      </c>
      <c r="W31" s="123">
        <v>0.03125</v>
      </c>
      <c r="X31" s="123">
        <v>0</v>
      </c>
      <c r="Y31" s="123">
        <v>0.111111111111111</v>
      </c>
      <c r="Z31" s="123">
        <v>0.0625</v>
      </c>
      <c r="AA31" s="123">
        <v>0.0294117647058824</v>
      </c>
    </row>
    <row r="32" spans="1:27" ht="15">
      <c r="A32" s="123" t="s">
        <v>312</v>
      </c>
      <c r="B32" s="123">
        <v>0.0559054179648002</v>
      </c>
      <c r="C32" s="123">
        <v>0.0549730534758812</v>
      </c>
      <c r="D32" s="123">
        <v>0.0692630536714937</v>
      </c>
      <c r="E32" s="123">
        <v>0.0663597416082211</v>
      </c>
      <c r="F32" s="123">
        <v>0.0508905270820714</v>
      </c>
      <c r="G32" s="123">
        <v>0.192161574760459</v>
      </c>
      <c r="H32" s="123">
        <v>0.0564188321627496</v>
      </c>
      <c r="I32" s="123">
        <v>0.0672890976492813</v>
      </c>
      <c r="J32" s="123">
        <v>0.0316788228295858</v>
      </c>
      <c r="K32" s="123">
        <v>0.116547933959369</v>
      </c>
      <c r="L32" s="123">
        <v>0.0631820217308196</v>
      </c>
      <c r="M32" s="123">
        <v>0.0449916150186953</v>
      </c>
      <c r="O32" s="123" t="s">
        <v>312</v>
      </c>
      <c r="P32" s="123">
        <v>0.047244094488189</v>
      </c>
      <c r="Q32" s="123">
        <v>0.141732283464567</v>
      </c>
      <c r="R32" s="123">
        <v>0.161616161616162</v>
      </c>
      <c r="S32" s="123">
        <v>0.028169014084507</v>
      </c>
      <c r="T32" s="123">
        <v>0.0655737704918033</v>
      </c>
      <c r="U32" s="123">
        <v>0.158730158730159</v>
      </c>
      <c r="V32" s="123">
        <v>0.0731707317073171</v>
      </c>
      <c r="W32" s="123">
        <v>0.125</v>
      </c>
      <c r="X32" s="123">
        <v>0.0967741935483871</v>
      </c>
      <c r="Y32" s="123">
        <v>0.266666666666667</v>
      </c>
      <c r="Z32" s="123">
        <v>0.0714285714285714</v>
      </c>
      <c r="AA32" s="123">
        <v>0</v>
      </c>
    </row>
    <row r="33" spans="1:27" ht="15">
      <c r="A33" s="123" t="s">
        <v>314</v>
      </c>
      <c r="B33" s="123">
        <v>0.00395831182788825</v>
      </c>
      <c r="C33" s="123">
        <v>0.0138892151081388</v>
      </c>
      <c r="D33" s="123">
        <v>0.00739528140031232</v>
      </c>
      <c r="E33" s="123">
        <v>0.0028680733944293</v>
      </c>
      <c r="F33" s="123">
        <v>0.0356591879815811</v>
      </c>
      <c r="G33" s="123">
        <v>0.00692327513860334</v>
      </c>
      <c r="H33" s="123">
        <v>0.0078156300803612</v>
      </c>
      <c r="I33" s="123">
        <v>0.00217398072306304</v>
      </c>
      <c r="J33" s="123">
        <v>0.00324074074074074</v>
      </c>
      <c r="K33" s="123">
        <v>0.0124899576576969</v>
      </c>
      <c r="L33" s="123">
        <v>0.0156190762051734</v>
      </c>
      <c r="M33" s="123">
        <v>0.0157759025645511</v>
      </c>
      <c r="O33" s="123" t="s">
        <v>314</v>
      </c>
      <c r="P33" s="123">
        <v>0</v>
      </c>
      <c r="Q33" s="123">
        <v>0.015748031496063</v>
      </c>
      <c r="R33" s="123">
        <v>0.0101010101010101</v>
      </c>
      <c r="S33" s="123">
        <v>0</v>
      </c>
      <c r="T33" s="123">
        <v>0.0655737704918033</v>
      </c>
      <c r="U33" s="123">
        <v>0.0158730158730159</v>
      </c>
      <c r="V33" s="123">
        <v>0</v>
      </c>
      <c r="W33" s="123">
        <v>0.0104166666666667</v>
      </c>
      <c r="X33" s="123">
        <v>0</v>
      </c>
      <c r="Y33" s="123">
        <v>0.0222222222222222</v>
      </c>
      <c r="Z33" s="123">
        <v>0.00892857142857143</v>
      </c>
      <c r="AA33" s="123">
        <v>0</v>
      </c>
    </row>
    <row r="34" spans="1:27" ht="15">
      <c r="A34" s="123" t="s">
        <v>315</v>
      </c>
      <c r="B34" s="123">
        <v>0.115442233181346</v>
      </c>
      <c r="C34" s="123">
        <v>0.1715604732757</v>
      </c>
      <c r="D34" s="123">
        <v>0.067676019719042</v>
      </c>
      <c r="E34" s="123">
        <v>0.117571002164797</v>
      </c>
      <c r="F34" s="123">
        <v>0.157957249642497</v>
      </c>
      <c r="G34" s="123">
        <v>0.150995982370806</v>
      </c>
      <c r="H34" s="123">
        <v>0.224725898889228</v>
      </c>
      <c r="I34" s="123">
        <v>0.100756695369205</v>
      </c>
      <c r="J34" s="123">
        <v>0.148676091957246</v>
      </c>
      <c r="K34" s="123">
        <v>0.148564029815869</v>
      </c>
      <c r="L34" s="123">
        <v>0.134010187571014</v>
      </c>
      <c r="M34" s="123">
        <v>0.161032573771585</v>
      </c>
      <c r="O34" s="123" t="s">
        <v>315</v>
      </c>
      <c r="P34" s="123">
        <v>0.188976377952756</v>
      </c>
      <c r="Q34" s="123">
        <v>0.346456692913386</v>
      </c>
      <c r="R34" s="123">
        <v>0.0202020202020202</v>
      </c>
      <c r="S34" s="123">
        <v>0.295774647887324</v>
      </c>
      <c r="T34" s="123">
        <v>0.213114754098361</v>
      </c>
      <c r="U34" s="123">
        <v>0.0952380952380952</v>
      </c>
      <c r="V34" s="123">
        <v>0.146341463414634</v>
      </c>
      <c r="W34" s="123">
        <v>0.135416666666667</v>
      </c>
      <c r="X34" s="123">
        <v>0.258064516129032</v>
      </c>
      <c r="Y34" s="123">
        <v>0.177777777777778</v>
      </c>
      <c r="Z34" s="123">
        <v>0.133928571428571</v>
      </c>
      <c r="AA34" s="123">
        <v>0.176470588235294</v>
      </c>
    </row>
    <row r="35" spans="1:27" ht="15">
      <c r="A35" s="123" t="s">
        <v>320</v>
      </c>
      <c r="B35" s="123">
        <v>0.0451548296320863</v>
      </c>
      <c r="C35" s="123">
        <v>0.0397586566225337</v>
      </c>
      <c r="D35" s="123">
        <v>0.0142828756449277</v>
      </c>
      <c r="E35" s="123">
        <v>0.0179885189078076</v>
      </c>
      <c r="F35" s="123">
        <v>0.0144029055252362</v>
      </c>
      <c r="G35" s="123">
        <v>0.0214708218837742</v>
      </c>
      <c r="H35" s="123">
        <v>0.0360487836213245</v>
      </c>
      <c r="I35" s="123">
        <v>0.027058520423737</v>
      </c>
      <c r="J35" s="123">
        <v>0.0258618068833376</v>
      </c>
      <c r="K35" s="123">
        <v>0.0589917406754913</v>
      </c>
      <c r="L35" s="123">
        <v>0.0514328230679823</v>
      </c>
      <c r="M35" s="123">
        <v>0.0429555161412794</v>
      </c>
      <c r="O35" s="123" t="s">
        <v>320</v>
      </c>
      <c r="P35" s="123">
        <v>0.106299212598425</v>
      </c>
      <c r="Q35" s="123">
        <v>0.110236220472441</v>
      </c>
      <c r="R35" s="123">
        <v>0.0303030303030303</v>
      </c>
      <c r="S35" s="123">
        <v>0.0140845070422535</v>
      </c>
      <c r="T35" s="123">
        <v>0</v>
      </c>
      <c r="U35" s="123">
        <v>0</v>
      </c>
      <c r="V35" s="123">
        <v>0.024390243902439</v>
      </c>
      <c r="W35" s="123">
        <v>0</v>
      </c>
      <c r="X35" s="123">
        <v>0</v>
      </c>
      <c r="Y35" s="123">
        <v>0.0666666666666667</v>
      </c>
      <c r="Z35" s="123">
        <v>0.0535714285714286</v>
      </c>
      <c r="AA35" s="123">
        <v>0.117647058823529</v>
      </c>
    </row>
    <row r="36" spans="1:27" ht="15">
      <c r="A36" s="123" t="s">
        <v>321</v>
      </c>
      <c r="B36" s="123">
        <v>0.132735375904192</v>
      </c>
      <c r="C36" s="123">
        <v>0.150928055212196</v>
      </c>
      <c r="D36" s="123">
        <v>0.0478561786392006</v>
      </c>
      <c r="E36" s="123">
        <v>0.102090862118655</v>
      </c>
      <c r="F36" s="123">
        <v>0.0900386061473089</v>
      </c>
      <c r="G36" s="123">
        <v>0.170687067908279</v>
      </c>
      <c r="H36" s="123">
        <v>0.0690105469258535</v>
      </c>
      <c r="I36" s="123">
        <v>0.126056646018205</v>
      </c>
      <c r="J36" s="123">
        <v>0.154640031338236</v>
      </c>
      <c r="K36" s="123">
        <v>0.0942884024639132</v>
      </c>
      <c r="L36" s="123">
        <v>0.169377003529913</v>
      </c>
      <c r="M36" s="123">
        <v>0.127448227067315</v>
      </c>
      <c r="O36" s="123" t="s">
        <v>321</v>
      </c>
      <c r="P36" s="123">
        <v>0.338582677165354</v>
      </c>
      <c r="Q36" s="123">
        <v>0.118110236220472</v>
      </c>
      <c r="R36" s="123">
        <v>0.0505050505050505</v>
      </c>
      <c r="S36" s="123">
        <v>0.028169014084507</v>
      </c>
      <c r="T36" s="123">
        <v>0.114754098360656</v>
      </c>
      <c r="U36" s="123">
        <v>0.158730158730159</v>
      </c>
      <c r="V36" s="123">
        <v>0.0731707317073171</v>
      </c>
      <c r="W36" s="123">
        <v>0.229166666666667</v>
      </c>
      <c r="X36" s="123">
        <v>0.193548387096774</v>
      </c>
      <c r="Y36" s="123">
        <v>0.0666666666666667</v>
      </c>
      <c r="Z36" s="123">
        <v>0.223214285714286</v>
      </c>
      <c r="AA36" s="123">
        <v>0.147058823529412</v>
      </c>
    </row>
    <row r="37" spans="1:27" ht="15">
      <c r="A37" s="123" t="s">
        <v>311</v>
      </c>
      <c r="B37" s="123">
        <v>3.77029594374914E-4</v>
      </c>
      <c r="C37" s="123">
        <v>7.05427403624236E-4</v>
      </c>
      <c r="D37" s="123">
        <v>0.0025266958067531</v>
      </c>
      <c r="E37" s="123">
        <v>3.73275016967046E-4</v>
      </c>
      <c r="F37" s="123">
        <v>6.22471210706505E-4</v>
      </c>
      <c r="G37" s="123">
        <v>0.00199113053339463</v>
      </c>
      <c r="H37" s="123">
        <v>0</v>
      </c>
      <c r="I37" s="123">
        <v>0</v>
      </c>
      <c r="J37" s="123">
        <v>0.00213675213675214</v>
      </c>
      <c r="K37" s="123">
        <v>5.70776255707763E-4</v>
      </c>
      <c r="L37" s="123">
        <v>0</v>
      </c>
      <c r="M37" s="123">
        <v>8.5580366547293E-4</v>
      </c>
      <c r="O37" s="123" t="s">
        <v>311</v>
      </c>
      <c r="P37" s="123">
        <v>0</v>
      </c>
      <c r="Q37" s="123">
        <v>0</v>
      </c>
      <c r="R37" s="123">
        <v>0</v>
      </c>
      <c r="S37" s="123">
        <v>0</v>
      </c>
      <c r="T37" s="123">
        <v>0</v>
      </c>
      <c r="U37" s="123">
        <v>0</v>
      </c>
      <c r="V37" s="123">
        <v>0</v>
      </c>
      <c r="W37" s="123">
        <v>0</v>
      </c>
      <c r="X37" s="123">
        <v>0</v>
      </c>
      <c r="Y37" s="123">
        <v>0</v>
      </c>
      <c r="Z37" s="123">
        <v>0</v>
      </c>
      <c r="AA37" s="123">
        <v>0</v>
      </c>
    </row>
    <row r="38" spans="1:27" ht="15">
      <c r="A38" s="123" t="s">
        <v>332</v>
      </c>
      <c r="B38" s="123">
        <v>0.00738296247176622</v>
      </c>
      <c r="C38" s="123">
        <v>0.00447246777170623</v>
      </c>
      <c r="D38" s="123">
        <v>0.00138997073911918</v>
      </c>
      <c r="E38" s="123">
        <v>0.00186183457409621</v>
      </c>
      <c r="F38" s="123">
        <v>0.00464118834109707</v>
      </c>
      <c r="G38" s="123">
        <v>0.00292980053007616</v>
      </c>
      <c r="H38" s="123">
        <v>0.00873851019732027</v>
      </c>
      <c r="I38" s="123">
        <v>0.00495483447030705</v>
      </c>
      <c r="J38" s="123">
        <v>0.00540560803718698</v>
      </c>
      <c r="K38" s="123">
        <v>0.00498490107301797</v>
      </c>
      <c r="L38" s="123">
        <v>0.00571616427176147</v>
      </c>
      <c r="M38" s="123">
        <v>0.00151646728984121</v>
      </c>
      <c r="O38" s="123" t="s">
        <v>332</v>
      </c>
      <c r="P38" s="123">
        <v>0.0078740157480315</v>
      </c>
      <c r="Q38" s="123">
        <v>0</v>
      </c>
      <c r="R38" s="123">
        <v>0</v>
      </c>
      <c r="S38" s="123">
        <v>0</v>
      </c>
      <c r="T38" s="123">
        <v>0</v>
      </c>
      <c r="U38" s="123">
        <v>0</v>
      </c>
      <c r="V38" s="123">
        <v>0</v>
      </c>
      <c r="W38" s="123">
        <v>0.0104166666666667</v>
      </c>
      <c r="X38" s="123">
        <v>0</v>
      </c>
      <c r="Y38" s="123">
        <v>0.0222222222222222</v>
      </c>
      <c r="Z38" s="123">
        <v>0</v>
      </c>
      <c r="AA38" s="123">
        <v>0</v>
      </c>
    </row>
    <row r="39" spans="1:27" ht="15">
      <c r="A39" s="123" t="s">
        <v>340</v>
      </c>
      <c r="B39" s="123">
        <v>0</v>
      </c>
      <c r="C39" s="123">
        <v>0.00125323261195046</v>
      </c>
      <c r="D39" s="123">
        <v>0</v>
      </c>
      <c r="E39" s="123">
        <v>0</v>
      </c>
      <c r="F39" s="123">
        <v>0</v>
      </c>
      <c r="G39" s="123">
        <v>0.00156087183955291</v>
      </c>
      <c r="H39" s="123">
        <v>0</v>
      </c>
      <c r="I39" s="123">
        <v>0.00264025873523325</v>
      </c>
      <c r="J39" s="123">
        <v>0</v>
      </c>
      <c r="K39" s="123">
        <v>0</v>
      </c>
      <c r="L39" s="123">
        <v>9.65773809523809E-4</v>
      </c>
      <c r="M39" s="123">
        <v>0</v>
      </c>
      <c r="O39" s="123" t="s">
        <v>340</v>
      </c>
      <c r="P39" s="123">
        <v>0</v>
      </c>
      <c r="Q39" s="123">
        <v>0.0078740157480315</v>
      </c>
      <c r="R39" s="123">
        <v>0</v>
      </c>
      <c r="S39" s="123">
        <v>0</v>
      </c>
      <c r="T39" s="123">
        <v>0</v>
      </c>
      <c r="U39" s="123">
        <v>0</v>
      </c>
      <c r="V39" s="123">
        <v>0</v>
      </c>
      <c r="W39" s="123">
        <v>0.0104166666666667</v>
      </c>
      <c r="X39" s="123">
        <v>0</v>
      </c>
      <c r="Y39" s="123">
        <v>0</v>
      </c>
      <c r="Z39" s="123">
        <v>0</v>
      </c>
      <c r="AA39" s="123">
        <v>0</v>
      </c>
    </row>
    <row r="40" spans="1:27" ht="15">
      <c r="A40" s="123" t="s">
        <v>292</v>
      </c>
      <c r="B40" s="123">
        <v>0.0537444166666667</v>
      </c>
      <c r="C40" s="123">
        <v>0.0385105416666667</v>
      </c>
      <c r="D40" s="123">
        <v>0.0367359583333333</v>
      </c>
      <c r="E40" s="123">
        <v>0.0387309583333333</v>
      </c>
      <c r="F40" s="123">
        <v>0.0313417083333333</v>
      </c>
      <c r="G40" s="123">
        <v>0.0409206666666667</v>
      </c>
      <c r="H40" s="123">
        <v>0.0440794166666667</v>
      </c>
      <c r="I40" s="123">
        <v>0.0370232916666667</v>
      </c>
      <c r="J40" s="123">
        <v>0.0360107083333333</v>
      </c>
      <c r="K40" s="123">
        <v>0.0373647083333333</v>
      </c>
      <c r="L40" s="123">
        <v>0.034586375</v>
      </c>
      <c r="M40" s="123">
        <v>0.0423035416666667</v>
      </c>
      <c r="O40" s="123" t="s">
        <v>292</v>
      </c>
      <c r="P40" s="123">
        <v>0.044715</v>
      </c>
      <c r="Q40" s="123">
        <v>0.039908</v>
      </c>
      <c r="R40" s="123">
        <v>0.031497</v>
      </c>
      <c r="S40" s="123">
        <v>0.03204</v>
      </c>
      <c r="T40" s="123">
        <v>0.02807</v>
      </c>
      <c r="U40" s="123">
        <v>0.036064</v>
      </c>
      <c r="V40" s="123">
        <v>0.035941</v>
      </c>
      <c r="W40" s="123">
        <v>0.033759</v>
      </c>
      <c r="X40" s="123">
        <v>0.029963</v>
      </c>
      <c r="Y40" s="123">
        <v>0.030936</v>
      </c>
      <c r="Z40" s="123">
        <v>0.030039</v>
      </c>
      <c r="AA40" s="123">
        <v>0.034206</v>
      </c>
    </row>
    <row r="41" spans="1:27" ht="15">
      <c r="A41" s="123" t="s">
        <v>263</v>
      </c>
      <c r="B41" s="123">
        <v>0.00830120833333333</v>
      </c>
      <c r="C41" s="123">
        <v>0.00426295833333333</v>
      </c>
      <c r="D41" s="123">
        <v>0.006880625</v>
      </c>
      <c r="E41" s="123">
        <v>0.0133431666666667</v>
      </c>
      <c r="F41" s="123">
        <v>0.005428125</v>
      </c>
      <c r="G41" s="123">
        <v>0.0119962916666667</v>
      </c>
      <c r="H41" s="123">
        <v>0.0138867916666667</v>
      </c>
      <c r="I41" s="123">
        <v>0.010066875</v>
      </c>
      <c r="J41" s="123">
        <v>0.0101215416666667</v>
      </c>
      <c r="K41" s="123">
        <v>0.00519166666666667</v>
      </c>
      <c r="L41" s="123">
        <v>0.0159728333333333</v>
      </c>
      <c r="M41" s="123">
        <v>0.00110258333333333</v>
      </c>
      <c r="O41" s="123" t="s">
        <v>263</v>
      </c>
      <c r="P41" s="123">
        <v>0.009161</v>
      </c>
      <c r="Q41" s="123">
        <v>0.00497</v>
      </c>
      <c r="R41" s="123">
        <v>0.007404</v>
      </c>
      <c r="S41" s="123">
        <v>0.013257</v>
      </c>
      <c r="T41" s="123">
        <v>0.005269</v>
      </c>
      <c r="U41" s="123">
        <v>0.014015</v>
      </c>
      <c r="V41" s="123">
        <v>0.014717</v>
      </c>
      <c r="W41" s="123">
        <v>0.009071</v>
      </c>
      <c r="X41" s="123">
        <v>0.010034</v>
      </c>
      <c r="Y41" s="123">
        <v>0.004937</v>
      </c>
      <c r="Z41" s="123">
        <v>0.016229</v>
      </c>
      <c r="AA41" s="123">
        <v>0.001121</v>
      </c>
    </row>
    <row r="42" spans="1:27" ht="15">
      <c r="A42" s="123" t="s">
        <v>267</v>
      </c>
      <c r="B42" s="123">
        <v>0.0603324583333333</v>
      </c>
      <c r="C42" s="123">
        <v>0.0373492083333333</v>
      </c>
      <c r="D42" s="123">
        <v>0.0453880416666667</v>
      </c>
      <c r="E42" s="123">
        <v>0.039422625</v>
      </c>
      <c r="F42" s="123">
        <v>0.0562340416666667</v>
      </c>
      <c r="G42" s="123">
        <v>0.0384530833333333</v>
      </c>
      <c r="H42" s="123">
        <v>0.0462422916666667</v>
      </c>
      <c r="I42" s="123">
        <v>0.0519634166666667</v>
      </c>
      <c r="J42" s="123">
        <v>0.036939125</v>
      </c>
      <c r="K42" s="123">
        <v>0.0490159166666667</v>
      </c>
      <c r="L42" s="123">
        <v>0.0534525</v>
      </c>
      <c r="M42" s="123">
        <v>0.049771875</v>
      </c>
      <c r="O42" s="123" t="s">
        <v>267</v>
      </c>
      <c r="P42" s="123">
        <v>0.063885</v>
      </c>
      <c r="Q42" s="123">
        <v>0.041758</v>
      </c>
      <c r="R42" s="123">
        <v>0.048699</v>
      </c>
      <c r="S42" s="123">
        <v>0.047177</v>
      </c>
      <c r="T42" s="123">
        <v>0.057338</v>
      </c>
      <c r="U42" s="123">
        <v>0.042461</v>
      </c>
      <c r="V42" s="123">
        <v>0.05365</v>
      </c>
      <c r="W42" s="123">
        <v>0.055834</v>
      </c>
      <c r="X42" s="123">
        <v>0.040994</v>
      </c>
      <c r="Y42" s="123">
        <v>0.05478</v>
      </c>
      <c r="Z42" s="123">
        <v>0.054449</v>
      </c>
      <c r="AA42" s="123">
        <v>0.057019</v>
      </c>
    </row>
    <row r="43" spans="1:27" ht="15">
      <c r="A43" s="123" t="s">
        <v>271</v>
      </c>
      <c r="B43" s="123">
        <v>0.143521291666667</v>
      </c>
      <c r="C43" s="123">
        <v>0.335256458333333</v>
      </c>
      <c r="D43" s="123">
        <v>0.238712875</v>
      </c>
      <c r="E43" s="123">
        <v>0.258193291666667</v>
      </c>
      <c r="F43" s="123">
        <v>0.088773</v>
      </c>
      <c r="G43" s="123">
        <v>0.174327083333333</v>
      </c>
      <c r="H43" s="123">
        <v>0.156236041666667</v>
      </c>
      <c r="I43" s="123">
        <v>0.148489583333333</v>
      </c>
      <c r="J43" s="123">
        <v>0.295429666666667</v>
      </c>
      <c r="K43" s="123">
        <v>0.179825125</v>
      </c>
      <c r="L43" s="123">
        <v>0.207215</v>
      </c>
      <c r="M43" s="123">
        <v>0.0894455416666667</v>
      </c>
      <c r="O43" s="123" t="s">
        <v>271</v>
      </c>
      <c r="P43" s="123">
        <v>0.141635</v>
      </c>
      <c r="Q43" s="123">
        <v>0.317396</v>
      </c>
      <c r="R43" s="123">
        <v>0.231642</v>
      </c>
      <c r="S43" s="123">
        <v>0.249489</v>
      </c>
      <c r="T43" s="123">
        <v>0.086659</v>
      </c>
      <c r="U43" s="123">
        <v>0.17315</v>
      </c>
      <c r="V43" s="123">
        <v>0.155769</v>
      </c>
      <c r="W43" s="123">
        <v>0.150769</v>
      </c>
      <c r="X43" s="123">
        <v>0.291903</v>
      </c>
      <c r="Y43" s="123">
        <v>0.164913</v>
      </c>
      <c r="Z43" s="123">
        <v>0.208785</v>
      </c>
      <c r="AA43" s="123">
        <v>0.090744</v>
      </c>
    </row>
    <row r="44" spans="1:27" ht="15">
      <c r="A44" s="123" t="s">
        <v>291</v>
      </c>
      <c r="B44" s="123">
        <v>0.212091625</v>
      </c>
      <c r="C44" s="123">
        <v>0.168427083333333</v>
      </c>
      <c r="D44" s="123">
        <v>0.197429416666667</v>
      </c>
      <c r="E44" s="123">
        <v>0.166685958333333</v>
      </c>
      <c r="F44" s="123">
        <v>0.266412458333333</v>
      </c>
      <c r="G44" s="123">
        <v>0.186329708333333</v>
      </c>
      <c r="H44" s="123">
        <v>0.2056675</v>
      </c>
      <c r="I44" s="123">
        <v>0.159049458333333</v>
      </c>
      <c r="J44" s="123">
        <v>0.189812791666667</v>
      </c>
      <c r="K44" s="123">
        <v>0.240508875</v>
      </c>
      <c r="L44" s="123">
        <v>0.200071</v>
      </c>
      <c r="M44" s="123">
        <v>0.198072916666667</v>
      </c>
      <c r="O44" s="123" t="s">
        <v>291</v>
      </c>
      <c r="P44" s="123">
        <v>0.209898</v>
      </c>
      <c r="Q44" s="123">
        <v>0.172447</v>
      </c>
      <c r="R44" s="123">
        <v>0.201296</v>
      </c>
      <c r="S44" s="123">
        <v>0.165531</v>
      </c>
      <c r="T44" s="123">
        <v>0.268178</v>
      </c>
      <c r="U44" s="123">
        <v>0.185715</v>
      </c>
      <c r="V44" s="123">
        <v>0.204287</v>
      </c>
      <c r="W44" s="123">
        <v>0.155081</v>
      </c>
      <c r="X44" s="123">
        <v>0.192166</v>
      </c>
      <c r="Y44" s="123">
        <v>0.250916</v>
      </c>
      <c r="Z44" s="123">
        <v>0.194482</v>
      </c>
      <c r="AA44" s="123">
        <v>0.190765</v>
      </c>
    </row>
    <row r="45" spans="1:27" ht="15">
      <c r="A45" s="123" t="s">
        <v>275</v>
      </c>
      <c r="B45" s="123">
        <v>0.00877891666666667</v>
      </c>
      <c r="C45" s="123">
        <v>0.00853783333333333</v>
      </c>
      <c r="D45" s="123">
        <v>0.0116442916666667</v>
      </c>
      <c r="E45" s="123">
        <v>0.00889729166666667</v>
      </c>
      <c r="F45" s="123">
        <v>0.0108744166666667</v>
      </c>
      <c r="G45" s="123">
        <v>0.00912575</v>
      </c>
      <c r="H45" s="123">
        <v>0.0103199166666667</v>
      </c>
      <c r="I45" s="123">
        <v>0.0123258333333333</v>
      </c>
      <c r="J45" s="123">
        <v>0.00732104166666667</v>
      </c>
      <c r="K45" s="123">
        <v>0.00613604166666667</v>
      </c>
      <c r="L45" s="123">
        <v>0.0104994166666667</v>
      </c>
      <c r="M45" s="123">
        <v>0.0146822916666667</v>
      </c>
      <c r="O45" s="123" t="s">
        <v>275</v>
      </c>
      <c r="P45" s="123">
        <v>0.008684</v>
      </c>
      <c r="Q45" s="123">
        <v>0.008703</v>
      </c>
      <c r="R45" s="123">
        <v>0.009914</v>
      </c>
      <c r="S45" s="123">
        <v>0.008653</v>
      </c>
      <c r="T45" s="123">
        <v>0.008907</v>
      </c>
      <c r="U45" s="123">
        <v>0.008515</v>
      </c>
      <c r="V45" s="123">
        <v>0.011163</v>
      </c>
      <c r="W45" s="123">
        <v>0.010334</v>
      </c>
      <c r="X45" s="123">
        <v>0.006577</v>
      </c>
      <c r="Y45" s="123">
        <v>0.005448</v>
      </c>
      <c r="Z45" s="123">
        <v>0.010334</v>
      </c>
      <c r="AA45" s="123">
        <v>0.012794</v>
      </c>
    </row>
    <row r="46" spans="1:27" ht="15">
      <c r="A46" s="123" t="s">
        <v>279</v>
      </c>
      <c r="B46" s="123">
        <v>0.0326866666666667</v>
      </c>
      <c r="C46" s="123">
        <v>0.0301835416666667</v>
      </c>
      <c r="D46" s="123">
        <v>0.0429975</v>
      </c>
      <c r="E46" s="123">
        <v>0.0320201666666667</v>
      </c>
      <c r="F46" s="123">
        <v>0.0657974166666667</v>
      </c>
      <c r="G46" s="123">
        <v>0.03764925</v>
      </c>
      <c r="H46" s="123">
        <v>0.0365872916666667</v>
      </c>
      <c r="I46" s="123">
        <v>0.0334576666666667</v>
      </c>
      <c r="J46" s="123">
        <v>0.0260603333333333</v>
      </c>
      <c r="K46" s="123">
        <v>0.040266</v>
      </c>
      <c r="L46" s="123">
        <v>0.03110075</v>
      </c>
      <c r="M46" s="123">
        <v>0.0617452083333333</v>
      </c>
      <c r="O46" s="123" t="s">
        <v>279</v>
      </c>
      <c r="P46" s="123">
        <v>0.032984</v>
      </c>
      <c r="Q46" s="123">
        <v>0.030791</v>
      </c>
      <c r="R46" s="123">
        <v>0.041662</v>
      </c>
      <c r="S46" s="123">
        <v>0.031509</v>
      </c>
      <c r="T46" s="123">
        <v>0.063545</v>
      </c>
      <c r="U46" s="123">
        <v>0.035768</v>
      </c>
      <c r="V46" s="123">
        <v>0.035917</v>
      </c>
      <c r="W46" s="123">
        <v>0.032411</v>
      </c>
      <c r="X46" s="123">
        <v>0.026387</v>
      </c>
      <c r="Y46" s="123">
        <v>0.041139</v>
      </c>
      <c r="Z46" s="123">
        <v>0.032141</v>
      </c>
      <c r="AA46" s="123">
        <v>0.058353</v>
      </c>
    </row>
    <row r="47" spans="1:27" ht="15">
      <c r="A47" s="123" t="s">
        <v>282</v>
      </c>
      <c r="B47" s="123">
        <v>0.0874661666666667</v>
      </c>
      <c r="C47" s="123">
        <v>0.0799693333333333</v>
      </c>
      <c r="D47" s="123">
        <v>0.0809886666666667</v>
      </c>
      <c r="E47" s="123">
        <v>0.063843</v>
      </c>
      <c r="F47" s="123">
        <v>0.130930125</v>
      </c>
      <c r="G47" s="123">
        <v>0.0762632083333333</v>
      </c>
      <c r="H47" s="123">
        <v>0.0583784166666667</v>
      </c>
      <c r="I47" s="123">
        <v>0.073329875</v>
      </c>
      <c r="J47" s="123">
        <v>0.0891316666666667</v>
      </c>
      <c r="K47" s="123">
        <v>0.0761644166666667</v>
      </c>
      <c r="L47" s="123">
        <v>0.101254625</v>
      </c>
      <c r="M47" s="123">
        <v>0.174234333333333</v>
      </c>
      <c r="O47" s="123" t="s">
        <v>282</v>
      </c>
      <c r="P47" s="123">
        <v>0.096023</v>
      </c>
      <c r="Q47" s="123">
        <v>0.075825</v>
      </c>
      <c r="R47" s="123">
        <v>0.083405</v>
      </c>
      <c r="S47" s="123">
        <v>0.066535</v>
      </c>
      <c r="T47" s="123">
        <v>0.125932</v>
      </c>
      <c r="U47" s="123">
        <v>0.075422</v>
      </c>
      <c r="V47" s="123">
        <v>0.054839</v>
      </c>
      <c r="W47" s="123">
        <v>0.074586</v>
      </c>
      <c r="X47" s="123">
        <v>0.081215</v>
      </c>
      <c r="Y47" s="123">
        <v>0.076277</v>
      </c>
      <c r="Z47" s="123">
        <v>0.099584</v>
      </c>
      <c r="AA47" s="123">
        <v>0.176245</v>
      </c>
    </row>
    <row r="48" spans="1:27" ht="15">
      <c r="A48" s="123" t="s">
        <v>285</v>
      </c>
      <c r="B48" s="123">
        <v>0.240412458333333</v>
      </c>
      <c r="C48" s="123">
        <v>0.204625666666667</v>
      </c>
      <c r="D48" s="123">
        <v>0.225301666666667</v>
      </c>
      <c r="E48" s="123">
        <v>0.246048041666667</v>
      </c>
      <c r="F48" s="123">
        <v>0.192218125</v>
      </c>
      <c r="G48" s="123">
        <v>0.29688775</v>
      </c>
      <c r="H48" s="123">
        <v>0.266749</v>
      </c>
      <c r="I48" s="123">
        <v>0.284940666666667</v>
      </c>
      <c r="J48" s="123">
        <v>0.185537083333333</v>
      </c>
      <c r="K48" s="123">
        <v>0.213063375</v>
      </c>
      <c r="L48" s="123">
        <v>0.225305875</v>
      </c>
      <c r="M48" s="123">
        <v>0.239511166666667</v>
      </c>
      <c r="O48" s="123" t="s">
        <v>285</v>
      </c>
      <c r="P48" s="123">
        <v>0.22719</v>
      </c>
      <c r="Q48" s="123">
        <v>0.202769</v>
      </c>
      <c r="R48" s="123">
        <v>0.219388</v>
      </c>
      <c r="S48" s="123">
        <v>0.240957</v>
      </c>
      <c r="T48" s="123">
        <v>0.193982</v>
      </c>
      <c r="U48" s="123">
        <v>0.28916</v>
      </c>
      <c r="V48" s="123">
        <v>0.258551</v>
      </c>
      <c r="W48" s="123">
        <v>0.282403</v>
      </c>
      <c r="X48" s="123">
        <v>0.186634</v>
      </c>
      <c r="Y48" s="123">
        <v>0.213908</v>
      </c>
      <c r="Z48" s="123">
        <v>0.218692</v>
      </c>
      <c r="AA48" s="123">
        <v>0.242023</v>
      </c>
    </row>
    <row r="49" spans="1:27" ht="15">
      <c r="A49" s="123" t="s">
        <v>288</v>
      </c>
      <c r="B49" s="123">
        <v>0.122418083333333</v>
      </c>
      <c r="C49" s="123">
        <v>0.0780389166666667</v>
      </c>
      <c r="D49" s="123">
        <v>0.090622375</v>
      </c>
      <c r="E49" s="123">
        <v>0.09876925</v>
      </c>
      <c r="F49" s="123">
        <v>0.118077</v>
      </c>
      <c r="G49" s="123">
        <v>0.100874083333333</v>
      </c>
      <c r="H49" s="123">
        <v>0.106880916666667</v>
      </c>
      <c r="I49" s="123">
        <v>0.12078825</v>
      </c>
      <c r="J49" s="123">
        <v>0.0985149583333333</v>
      </c>
      <c r="K49" s="123">
        <v>0.116760875</v>
      </c>
      <c r="L49" s="123">
        <v>0.0938360833333333</v>
      </c>
      <c r="M49" s="123">
        <v>0.0896297083333333</v>
      </c>
      <c r="O49" s="123" t="s">
        <v>288</v>
      </c>
      <c r="P49" s="123">
        <v>0.124425</v>
      </c>
      <c r="Q49" s="123">
        <v>0.089394</v>
      </c>
      <c r="R49" s="123">
        <v>0.093795</v>
      </c>
      <c r="S49" s="123">
        <v>0.103933</v>
      </c>
      <c r="T49" s="123">
        <v>0.122693</v>
      </c>
      <c r="U49" s="123">
        <v>0.103039</v>
      </c>
      <c r="V49" s="123">
        <v>0.109878</v>
      </c>
      <c r="W49" s="123">
        <v>0.124462</v>
      </c>
      <c r="X49" s="123">
        <v>0.100603</v>
      </c>
      <c r="Y49" s="123">
        <v>0.118412</v>
      </c>
      <c r="Z49" s="123">
        <v>0.100976</v>
      </c>
      <c r="AA49" s="123">
        <v>0.091765</v>
      </c>
    </row>
    <row r="50" spans="1:27" ht="15">
      <c r="A50" s="123" t="s">
        <v>289</v>
      </c>
      <c r="B50" s="123">
        <v>0.0361635833333333</v>
      </c>
      <c r="C50" s="123">
        <v>0.025625875</v>
      </c>
      <c r="D50" s="123">
        <v>0.0294616666666667</v>
      </c>
      <c r="E50" s="123">
        <v>0.0267214166666667</v>
      </c>
      <c r="F50" s="123">
        <v>0.027361625</v>
      </c>
      <c r="G50" s="123">
        <v>0.0256500416666667</v>
      </c>
      <c r="H50" s="123">
        <v>0.0266247083333333</v>
      </c>
      <c r="I50" s="123">
        <v>0.02524625</v>
      </c>
      <c r="J50" s="123">
        <v>0.0194395416666667</v>
      </c>
      <c r="K50" s="123">
        <v>0.0239773333333333</v>
      </c>
      <c r="L50" s="123">
        <v>0.0285137083333333</v>
      </c>
      <c r="M50" s="123">
        <v>0.0324917083333333</v>
      </c>
      <c r="O50" s="123" t="s">
        <v>289</v>
      </c>
      <c r="P50" s="123">
        <v>0.039462</v>
      </c>
      <c r="Q50" s="123">
        <v>0.027009</v>
      </c>
      <c r="R50" s="123">
        <v>0.0311</v>
      </c>
      <c r="S50" s="123">
        <v>0.027221</v>
      </c>
      <c r="T50" s="123">
        <v>0.028321</v>
      </c>
      <c r="U50" s="123">
        <v>0.02778</v>
      </c>
      <c r="V50" s="123">
        <v>0.029534</v>
      </c>
      <c r="W50" s="123">
        <v>0.025802</v>
      </c>
      <c r="X50" s="123">
        <v>0.021513</v>
      </c>
      <c r="Y50" s="123">
        <v>0.024363</v>
      </c>
      <c r="Z50" s="123">
        <v>0.029232</v>
      </c>
      <c r="AA50" s="123">
        <v>0.032551</v>
      </c>
    </row>
    <row r="51" spans="1:27" ht="15">
      <c r="A51" s="123" t="s">
        <v>290</v>
      </c>
      <c r="B51" s="123">
        <v>0.0478276666666667</v>
      </c>
      <c r="C51" s="123">
        <v>0.0277233333333333</v>
      </c>
      <c r="D51" s="123">
        <v>0.0325325416666667</v>
      </c>
      <c r="E51" s="123">
        <v>0.046052125</v>
      </c>
      <c r="F51" s="123">
        <v>0.0383849166666667</v>
      </c>
      <c r="G51" s="123">
        <v>0.0456431666666667</v>
      </c>
      <c r="H51" s="123">
        <v>0.0722404166666667</v>
      </c>
      <c r="I51" s="123">
        <v>0.079586875</v>
      </c>
      <c r="J51" s="123">
        <v>0.0415439166666667</v>
      </c>
      <c r="K51" s="123">
        <v>0.0511834583333333</v>
      </c>
      <c r="L51" s="123">
        <v>0.034743625</v>
      </c>
      <c r="M51" s="123">
        <v>0.0489515</v>
      </c>
      <c r="O51" s="123" t="s">
        <v>290</v>
      </c>
      <c r="P51" s="123">
        <v>0.046652</v>
      </c>
      <c r="Q51" s="123">
        <v>0.028938</v>
      </c>
      <c r="R51" s="123">
        <v>0.031695</v>
      </c>
      <c r="S51" s="123">
        <v>0.045736</v>
      </c>
      <c r="T51" s="123">
        <v>0.039175</v>
      </c>
      <c r="U51" s="123">
        <v>0.044974</v>
      </c>
      <c r="V51" s="123">
        <v>0.071696</v>
      </c>
      <c r="W51" s="123">
        <v>0.079248</v>
      </c>
      <c r="X51" s="123">
        <v>0.041974</v>
      </c>
      <c r="Y51" s="123">
        <v>0.044907</v>
      </c>
      <c r="Z51" s="123">
        <v>0.035095</v>
      </c>
      <c r="AA51" s="123">
        <v>0.04662</v>
      </c>
    </row>
    <row r="53" spans="1:27" ht="15">
      <c r="A53" s="123"/>
      <c r="B53" s="123"/>
      <c r="C53" s="123"/>
      <c r="D53" s="123"/>
      <c r="E53" s="123"/>
      <c r="F53" s="123"/>
      <c r="G53" s="123"/>
      <c r="H53" s="123"/>
      <c r="I53" s="123"/>
      <c r="J53" s="123"/>
      <c r="K53" s="123"/>
      <c r="L53" s="123"/>
      <c r="M53" s="123"/>
      <c r="P53" s="123"/>
      <c r="Q53" s="123"/>
      <c r="R53" s="123"/>
      <c r="S53" s="123"/>
      <c r="T53" s="123"/>
      <c r="U53" s="123"/>
      <c r="V53" s="123"/>
      <c r="W53" s="123"/>
      <c r="X53" s="123"/>
      <c r="Y53" s="123"/>
      <c r="Z53" s="123"/>
      <c r="AA53" s="123"/>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C0C0384-F37D-43F6-852E-1B1649BED972}">
  <dimension ref="A1:BA25"/>
  <sheetViews>
    <sheetView workbookViewId="0" topLeftCell="A1">
      <selection pane="topLeft" activeCell="I18" sqref="I18"/>
    </sheetView>
  </sheetViews>
  <sheetFormatPr defaultColWidth="8.66428571428571" defaultRowHeight="15"/>
  <cols>
    <col min="1" max="4" width="8.71428571428571" style="123"/>
    <col min="5" max="5" width="11.7142857142857" style="123" customWidth="1"/>
    <col min="6" max="16384" width="8.71428571428571" style="123"/>
  </cols>
  <sheetData>
    <row r="1" spans="1:53" ht="15">
      <c r="A1" s="123" t="s">
        <v>432</v>
      </c>
      <c r="B1" s="123" t="s">
        <v>433</v>
      </c>
      <c r="C1" s="123" t="s">
        <v>434</v>
      </c>
      <c r="D1" s="123" t="s">
        <v>217</v>
      </c>
      <c r="E1" s="123" t="s">
        <v>435</v>
      </c>
      <c r="F1" s="123" t="s">
        <v>436</v>
      </c>
      <c r="G1" s="123" t="s">
        <v>333</v>
      </c>
      <c r="H1" s="123" t="s">
        <v>236</v>
      </c>
      <c r="I1" s="123" t="s">
        <v>240</v>
      </c>
      <c r="J1" s="123" t="s">
        <v>244</v>
      </c>
      <c r="K1" s="123" t="s">
        <v>247</v>
      </c>
      <c r="L1" s="123" t="s">
        <v>251</v>
      </c>
      <c r="M1" s="123" t="s">
        <v>255</v>
      </c>
      <c r="N1" s="123" t="s">
        <v>259</v>
      </c>
      <c r="O1" s="123" t="s">
        <v>298</v>
      </c>
      <c r="P1" s="123" t="s">
        <v>301</v>
      </c>
      <c r="Q1" s="123" t="s">
        <v>304</v>
      </c>
      <c r="R1" s="123" t="s">
        <v>293</v>
      </c>
      <c r="S1" s="123" t="s">
        <v>305</v>
      </c>
      <c r="T1" s="123" t="s">
        <v>306</v>
      </c>
      <c r="U1" s="123" t="s">
        <v>307</v>
      </c>
      <c r="V1" s="123" t="s">
        <v>308</v>
      </c>
      <c r="W1" s="123" t="s">
        <v>309</v>
      </c>
      <c r="X1" s="123" t="s">
        <v>310</v>
      </c>
      <c r="Y1" s="123" t="s">
        <v>317</v>
      </c>
      <c r="Z1" s="123" t="s">
        <v>318</v>
      </c>
      <c r="AA1" s="123" t="s">
        <v>319</v>
      </c>
      <c r="AB1" s="123" t="s">
        <v>316</v>
      </c>
      <c r="AC1" s="123" t="s">
        <v>329</v>
      </c>
      <c r="AD1" s="123" t="s">
        <v>322</v>
      </c>
      <c r="AE1" s="123" t="s">
        <v>323</v>
      </c>
      <c r="AF1" s="123" t="s">
        <v>324</v>
      </c>
      <c r="AG1" s="123" t="s">
        <v>313</v>
      </c>
      <c r="AH1" s="123" t="s">
        <v>312</v>
      </c>
      <c r="AI1" s="123" t="s">
        <v>314</v>
      </c>
      <c r="AJ1" s="123" t="s">
        <v>315</v>
      </c>
      <c r="AK1" s="123" t="s">
        <v>320</v>
      </c>
      <c r="AL1" s="123" t="s">
        <v>321</v>
      </c>
      <c r="AM1" s="123" t="s">
        <v>311</v>
      </c>
      <c r="AN1" s="123" t="s">
        <v>332</v>
      </c>
      <c r="AO1" s="123" t="s">
        <v>340</v>
      </c>
      <c r="AP1" s="123" t="s">
        <v>292</v>
      </c>
      <c r="AQ1" s="123" t="s">
        <v>263</v>
      </c>
      <c r="AR1" s="123" t="s">
        <v>267</v>
      </c>
      <c r="AS1" s="123" t="s">
        <v>271</v>
      </c>
      <c r="AT1" s="123" t="s">
        <v>291</v>
      </c>
      <c r="AU1" s="123" t="s">
        <v>275</v>
      </c>
      <c r="AV1" s="123" t="s">
        <v>279</v>
      </c>
      <c r="AW1" s="123" t="s">
        <v>282</v>
      </c>
      <c r="AX1" s="123" t="s">
        <v>285</v>
      </c>
      <c r="AY1" s="123" t="s">
        <v>288</v>
      </c>
      <c r="AZ1" s="123" t="s">
        <v>289</v>
      </c>
      <c r="BA1" s="123" t="s">
        <v>290</v>
      </c>
    </row>
    <row r="2" spans="1:53" ht="15">
      <c r="A2" s="123" t="s">
        <v>376</v>
      </c>
      <c r="B2" s="123" t="s">
        <v>442</v>
      </c>
      <c r="C2" s="123" t="s">
        <v>438</v>
      </c>
      <c r="D2" s="123">
        <v>6612.16166666667</v>
      </c>
      <c r="E2" s="123">
        <v>6366.82882216808</v>
      </c>
      <c r="F2" s="123">
        <v>6421.07909540253</v>
      </c>
      <c r="G2" s="123">
        <v>7452.30354166667</v>
      </c>
      <c r="H2" s="123">
        <v>0.574464001981724</v>
      </c>
      <c r="I2" s="123">
        <v>0.00458463623097769</v>
      </c>
      <c r="J2" s="123">
        <v>0.0243349458620717</v>
      </c>
      <c r="K2" s="123">
        <v>0.40798039559329</v>
      </c>
      <c r="L2" s="123">
        <v>0.319539462796795</v>
      </c>
      <c r="M2" s="123">
        <v>0.132640229408761</v>
      </c>
      <c r="N2" s="123">
        <v>0.110920330108104</v>
      </c>
      <c r="O2" s="123">
        <v>0.295096595900619</v>
      </c>
      <c r="P2" s="123">
        <v>0.590166992798693</v>
      </c>
      <c r="Q2" s="123">
        <v>0.0830473543984824</v>
      </c>
      <c r="R2" s="123">
        <v>0.0859942800009735</v>
      </c>
      <c r="S2" s="123">
        <v>0.441915451947979</v>
      </c>
      <c r="T2" s="123">
        <v>0.199900673872904</v>
      </c>
      <c r="U2" s="123">
        <v>0.0617690481951506</v>
      </c>
      <c r="V2" s="123">
        <v>0.0874985293191441</v>
      </c>
      <c r="W2" s="123">
        <v>0.126394393544699</v>
      </c>
      <c r="X2" s="123">
        <v>0.0436346215856265</v>
      </c>
      <c r="Y2" s="123">
        <v>0.00208333333333333</v>
      </c>
      <c r="Z2" s="123">
        <v>0.0186609782304881</v>
      </c>
      <c r="AA2" s="123">
        <v>0.00196105574012551</v>
      </c>
      <c r="AB2" s="123">
        <v>0.382741420820273</v>
      </c>
      <c r="AC2" s="123">
        <v>0.0656133785717632</v>
      </c>
      <c r="AD2" s="123">
        <v>0.768569184722958</v>
      </c>
      <c r="AE2" s="123">
        <v>0.0447629479093553</v>
      </c>
      <c r="AF2" s="123">
        <v>0.151430519250129</v>
      </c>
      <c r="AG2" s="123">
        <v>0.0787132018523189</v>
      </c>
      <c r="AH2" s="123">
        <v>0.0351769661595522</v>
      </c>
      <c r="AI2" s="123">
        <v>0.00251220212460523</v>
      </c>
      <c r="AJ2" s="123">
        <v>0.0891811979851223</v>
      </c>
      <c r="AK2" s="123">
        <v>0.0243514163651916</v>
      </c>
      <c r="AL2" s="123">
        <v>0.0288287872904367</v>
      </c>
      <c r="AM2" s="123">
        <v>0</v>
      </c>
      <c r="AN2" s="123">
        <v>0.0206516477873924</v>
      </c>
      <c r="AO2" s="123">
        <v>0</v>
      </c>
      <c r="AP2" s="123">
        <v>0.0537444166666667</v>
      </c>
      <c r="AQ2" s="123">
        <v>0.00830120833333333</v>
      </c>
      <c r="AR2" s="123">
        <v>0.0603324583333333</v>
      </c>
      <c r="AS2" s="123">
        <v>0.143521291666667</v>
      </c>
      <c r="AT2" s="123">
        <v>0.212091625</v>
      </c>
      <c r="AU2" s="123">
        <v>0.00877891666666667</v>
      </c>
      <c r="AV2" s="123">
        <v>0.0326866666666667</v>
      </c>
      <c r="AW2" s="123">
        <v>0.0874661666666667</v>
      </c>
      <c r="AX2" s="123">
        <v>0.240412458333333</v>
      </c>
      <c r="AY2" s="123">
        <v>0.122418083333333</v>
      </c>
      <c r="AZ2" s="123">
        <v>0.0361635833333333</v>
      </c>
      <c r="BA2" s="123">
        <v>0.0478276666666667</v>
      </c>
    </row>
    <row r="3" spans="1:53" ht="15">
      <c r="A3" s="123" t="s">
        <v>377</v>
      </c>
      <c r="B3" s="123" t="s">
        <v>442</v>
      </c>
      <c r="C3" s="123" t="s">
        <v>438</v>
      </c>
      <c r="D3" s="123">
        <v>7021.77395833333</v>
      </c>
      <c r="E3" s="123">
        <v>6697.83464803971</v>
      </c>
      <c r="F3" s="123">
        <v>6713.20626087019</v>
      </c>
      <c r="G3" s="123">
        <v>9377.79125</v>
      </c>
      <c r="H3" s="123">
        <v>0.543881020951204</v>
      </c>
      <c r="I3" s="123">
        <v>0.00587322572169728</v>
      </c>
      <c r="J3" s="123">
        <v>0.0412914908335776</v>
      </c>
      <c r="K3" s="123">
        <v>0.43020991350578</v>
      </c>
      <c r="L3" s="123">
        <v>0.248374426241395</v>
      </c>
      <c r="M3" s="123">
        <v>0.159639313731365</v>
      </c>
      <c r="N3" s="123">
        <v>0.114611629966185</v>
      </c>
      <c r="O3" s="123">
        <v>0.207406840175752</v>
      </c>
      <c r="P3" s="123">
        <v>0.684180815123971</v>
      </c>
      <c r="Q3" s="123">
        <v>0.0656469617977851</v>
      </c>
      <c r="R3" s="123">
        <v>0.0721036397089288</v>
      </c>
      <c r="S3" s="123">
        <v>0.494032960981846</v>
      </c>
      <c r="T3" s="123">
        <v>0.141959048801439</v>
      </c>
      <c r="U3" s="123">
        <v>0.0357406122065413</v>
      </c>
      <c r="V3" s="123">
        <v>0.0814550456120449</v>
      </c>
      <c r="W3" s="123">
        <v>0.1319074209502</v>
      </c>
      <c r="X3" s="123">
        <v>0.0325544346557715</v>
      </c>
      <c r="Y3" s="123">
        <v>0</v>
      </c>
      <c r="Z3" s="123">
        <v>0.00354355560850266</v>
      </c>
      <c r="AA3" s="123">
        <v>0.00115740740740741</v>
      </c>
      <c r="AB3" s="123">
        <v>0.23036450880339</v>
      </c>
      <c r="AC3" s="123">
        <v>0.133812710000518</v>
      </c>
      <c r="AD3" s="123">
        <v>0.735401969802029</v>
      </c>
      <c r="AE3" s="123">
        <v>0.0201965025346195</v>
      </c>
      <c r="AF3" s="123">
        <v>0.0748519266607032</v>
      </c>
      <c r="AG3" s="123">
        <v>0.0450204272369891</v>
      </c>
      <c r="AH3" s="123">
        <v>0.0256149499056446</v>
      </c>
      <c r="AI3" s="123">
        <v>0.0155507285739854</v>
      </c>
      <c r="AJ3" s="123">
        <v>0.0997177515135455</v>
      </c>
      <c r="AK3" s="123">
        <v>0.0133714786907348</v>
      </c>
      <c r="AL3" s="123">
        <v>0.0260607135136798</v>
      </c>
      <c r="AM3" s="123">
        <v>9.46969696969697E-4</v>
      </c>
      <c r="AN3" s="123">
        <v>0.00706802885792206</v>
      </c>
      <c r="AO3" s="123">
        <v>0</v>
      </c>
      <c r="AP3" s="123">
        <v>0.0385105416666667</v>
      </c>
      <c r="AQ3" s="123">
        <v>0.00426295833333333</v>
      </c>
      <c r="AR3" s="123">
        <v>0.0373492083333333</v>
      </c>
      <c r="AS3" s="123">
        <v>0.335256458333333</v>
      </c>
      <c r="AT3" s="123">
        <v>0.168427083333333</v>
      </c>
      <c r="AU3" s="123">
        <v>0.00853783333333333</v>
      </c>
      <c r="AV3" s="123">
        <v>0.0301835416666667</v>
      </c>
      <c r="AW3" s="123">
        <v>0.0799693333333333</v>
      </c>
      <c r="AX3" s="123">
        <v>0.204625666666667</v>
      </c>
      <c r="AY3" s="123">
        <v>0.0780389166666667</v>
      </c>
      <c r="AZ3" s="123">
        <v>0.025625875</v>
      </c>
      <c r="BA3" s="123">
        <v>0.0277233333333333</v>
      </c>
    </row>
    <row r="4" spans="1:53" ht="15">
      <c r="A4" s="123" t="s">
        <v>378</v>
      </c>
      <c r="B4" s="123" t="s">
        <v>442</v>
      </c>
      <c r="C4" s="123" t="s">
        <v>438</v>
      </c>
      <c r="D4" s="123">
        <v>7292.3125</v>
      </c>
      <c r="E4" s="123">
        <v>7361.45862538194</v>
      </c>
      <c r="F4" s="123">
        <v>7403.18321266865</v>
      </c>
      <c r="G4" s="123">
        <v>8901.25645833333</v>
      </c>
      <c r="H4" s="123">
        <v>0.56505682640025</v>
      </c>
      <c r="I4" s="123">
        <v>0.00384496717898413</v>
      </c>
      <c r="J4" s="123">
        <v>0.0449721401937309</v>
      </c>
      <c r="K4" s="123">
        <v>0.269945050730611</v>
      </c>
      <c r="L4" s="123">
        <v>0.292247709672109</v>
      </c>
      <c r="M4" s="123">
        <v>0.224061049760131</v>
      </c>
      <c r="N4" s="123">
        <v>0.164929082464433</v>
      </c>
      <c r="O4" s="123">
        <v>0.0807238967699664</v>
      </c>
      <c r="P4" s="123">
        <v>0.834719748654022</v>
      </c>
      <c r="Q4" s="123">
        <v>0.0670805596555182</v>
      </c>
      <c r="R4" s="123">
        <v>0.035919439321433</v>
      </c>
      <c r="S4" s="123">
        <v>0.430765964982082</v>
      </c>
      <c r="T4" s="123">
        <v>0.153323655692388</v>
      </c>
      <c r="U4" s="123">
        <v>0.0506175989824342</v>
      </c>
      <c r="V4" s="123">
        <v>0.107836798694746</v>
      </c>
      <c r="W4" s="123">
        <v>0.158627240305207</v>
      </c>
      <c r="X4" s="123">
        <v>0.0375218308742431</v>
      </c>
      <c r="Y4" s="123">
        <v>9.25925925925926E-4</v>
      </c>
      <c r="Z4" s="123">
        <v>0.00434375835338145</v>
      </c>
      <c r="AA4" s="123">
        <v>0.00411155202821869</v>
      </c>
      <c r="AB4" s="123">
        <v>0.161037420980362</v>
      </c>
      <c r="AC4" s="123">
        <v>0.145054321271103</v>
      </c>
      <c r="AD4" s="123">
        <v>0.553125748157318</v>
      </c>
      <c r="AE4" s="123">
        <v>0.0109102266804666</v>
      </c>
      <c r="AF4" s="123">
        <v>0.0686478365777711</v>
      </c>
      <c r="AG4" s="123">
        <v>0.0965830734777928</v>
      </c>
      <c r="AH4" s="123">
        <v>0.0400681591828702</v>
      </c>
      <c r="AI4" s="123">
        <v>0.00934861094913448</v>
      </c>
      <c r="AJ4" s="123">
        <v>0.0649872474112957</v>
      </c>
      <c r="AK4" s="123">
        <v>0.00529037542724096</v>
      </c>
      <c r="AL4" s="123">
        <v>0.0262482438779348</v>
      </c>
      <c r="AM4" s="123">
        <v>0</v>
      </c>
      <c r="AN4" s="123">
        <v>0.00237284856850074</v>
      </c>
      <c r="AO4" s="123">
        <v>0</v>
      </c>
      <c r="AP4" s="123">
        <v>0.0367359583333333</v>
      </c>
      <c r="AQ4" s="123">
        <v>0.006880625</v>
      </c>
      <c r="AR4" s="123">
        <v>0.0453880416666667</v>
      </c>
      <c r="AS4" s="123">
        <v>0.238712875</v>
      </c>
      <c r="AT4" s="123">
        <v>0.197429416666667</v>
      </c>
      <c r="AU4" s="123">
        <v>0.0116442916666667</v>
      </c>
      <c r="AV4" s="123">
        <v>0.0429975</v>
      </c>
      <c r="AW4" s="123">
        <v>0.0809886666666667</v>
      </c>
      <c r="AX4" s="123">
        <v>0.225301666666667</v>
      </c>
      <c r="AY4" s="123">
        <v>0.090622375</v>
      </c>
      <c r="AZ4" s="123">
        <v>0.0294616666666667</v>
      </c>
      <c r="BA4" s="123">
        <v>0.0325325416666667</v>
      </c>
    </row>
    <row r="5" spans="1:53" ht="15">
      <c r="A5" s="123" t="s">
        <v>379</v>
      </c>
      <c r="B5" s="123" t="s">
        <v>442</v>
      </c>
      <c r="C5" s="123" t="s">
        <v>438</v>
      </c>
      <c r="D5" s="123">
        <v>5691.18166666667</v>
      </c>
      <c r="E5" s="123">
        <v>5494.55436868512</v>
      </c>
      <c r="F5" s="123">
        <v>5493.87308364692</v>
      </c>
      <c r="G5" s="123">
        <v>8705.37375</v>
      </c>
      <c r="H5" s="123">
        <v>0.505213933799903</v>
      </c>
      <c r="I5" s="123">
        <v>0.00155402530581513</v>
      </c>
      <c r="J5" s="123">
        <v>0.0278484797849693</v>
      </c>
      <c r="K5" s="123">
        <v>0.402683839106183</v>
      </c>
      <c r="L5" s="123">
        <v>0.262847053882</v>
      </c>
      <c r="M5" s="123">
        <v>0.151873768155214</v>
      </c>
      <c r="N5" s="123">
        <v>0.153192833765819</v>
      </c>
      <c r="O5" s="123">
        <v>0.0831556973703534</v>
      </c>
      <c r="P5" s="123">
        <v>0.847504030766633</v>
      </c>
      <c r="Q5" s="123">
        <v>0.0548558699376174</v>
      </c>
      <c r="R5" s="123">
        <v>0.0269033651985838</v>
      </c>
      <c r="S5" s="123">
        <v>0.509308626065526</v>
      </c>
      <c r="T5" s="123">
        <v>0.15652623866752</v>
      </c>
      <c r="U5" s="123">
        <v>0.0391476107004143</v>
      </c>
      <c r="V5" s="123">
        <v>0.099465268790061</v>
      </c>
      <c r="W5" s="123">
        <v>0.094655757698341</v>
      </c>
      <c r="X5" s="123">
        <v>0.0320625449578799</v>
      </c>
      <c r="Y5" s="123">
        <v>0.00335324281523368</v>
      </c>
      <c r="Z5" s="123">
        <v>0.00902909501388282</v>
      </c>
      <c r="AA5" s="123">
        <v>0.00268635170052622</v>
      </c>
      <c r="AB5" s="123">
        <v>0.261057287147723</v>
      </c>
      <c r="AC5" s="123">
        <v>0.132793508108484</v>
      </c>
      <c r="AD5" s="123">
        <v>0.801880195728107</v>
      </c>
      <c r="AE5" s="123">
        <v>0.0093219545215292</v>
      </c>
      <c r="AF5" s="123">
        <v>0.0598597725277487</v>
      </c>
      <c r="AG5" s="123">
        <v>0.0902884696054592</v>
      </c>
      <c r="AH5" s="123">
        <v>0.0425703975493045</v>
      </c>
      <c r="AI5" s="123">
        <v>0.00290223061162344</v>
      </c>
      <c r="AJ5" s="123">
        <v>0.0915654626773216</v>
      </c>
      <c r="AK5" s="123">
        <v>0.00415199298924596</v>
      </c>
      <c r="AL5" s="123">
        <v>0.0412212610967929</v>
      </c>
      <c r="AM5" s="123">
        <v>1.19047619047619E-4</v>
      </c>
      <c r="AN5" s="123">
        <v>0.0021372994270965</v>
      </c>
      <c r="AO5" s="123">
        <v>0</v>
      </c>
      <c r="AP5" s="123">
        <v>0.0387309583333333</v>
      </c>
      <c r="AQ5" s="123">
        <v>0.0133431666666667</v>
      </c>
      <c r="AR5" s="123">
        <v>0.039422625</v>
      </c>
      <c r="AS5" s="123">
        <v>0.258193291666667</v>
      </c>
      <c r="AT5" s="123">
        <v>0.166685958333333</v>
      </c>
      <c r="AU5" s="123">
        <v>0.00889729166666667</v>
      </c>
      <c r="AV5" s="123">
        <v>0.0320201666666667</v>
      </c>
      <c r="AW5" s="123">
        <v>0.063843</v>
      </c>
      <c r="AX5" s="123">
        <v>0.246048041666667</v>
      </c>
      <c r="AY5" s="123">
        <v>0.09876925</v>
      </c>
      <c r="AZ5" s="123">
        <v>0.0267214166666667</v>
      </c>
      <c r="BA5" s="123">
        <v>0.046052125</v>
      </c>
    </row>
    <row r="6" spans="1:53" ht="15">
      <c r="A6" s="123" t="s">
        <v>380</v>
      </c>
      <c r="B6" s="123" t="s">
        <v>442</v>
      </c>
      <c r="C6" s="123" t="s">
        <v>438</v>
      </c>
      <c r="D6" s="123">
        <v>8543.97354166667</v>
      </c>
      <c r="E6" s="123">
        <v>8713.34848497687</v>
      </c>
      <c r="F6" s="123">
        <v>8674.18527602894</v>
      </c>
      <c r="G6" s="123">
        <v>10795.5854166667</v>
      </c>
      <c r="H6" s="123">
        <v>0.542195826332594</v>
      </c>
      <c r="I6" s="123">
        <v>0.002609292414087</v>
      </c>
      <c r="J6" s="123">
        <v>0.0221935604894423</v>
      </c>
      <c r="K6" s="123">
        <v>0.387137852539733</v>
      </c>
      <c r="L6" s="123">
        <v>0.293150481286648</v>
      </c>
      <c r="M6" s="123">
        <v>0.156537756314073</v>
      </c>
      <c r="N6" s="123">
        <v>0.138371056956016</v>
      </c>
      <c r="O6" s="123">
        <v>0.0990803743819717</v>
      </c>
      <c r="P6" s="123">
        <v>0.83199621069196</v>
      </c>
      <c r="Q6" s="123">
        <v>0.052051673199399</v>
      </c>
      <c r="R6" s="123">
        <v>0.0231897517595635</v>
      </c>
      <c r="S6" s="123">
        <v>0.366395486791994</v>
      </c>
      <c r="T6" s="123">
        <v>0.127228170410476</v>
      </c>
      <c r="U6" s="123">
        <v>0.041259383504182</v>
      </c>
      <c r="V6" s="123">
        <v>0.105572774655851</v>
      </c>
      <c r="W6" s="123">
        <v>0.242034433039109</v>
      </c>
      <c r="X6" s="123">
        <v>0.0876818401727478</v>
      </c>
      <c r="Y6" s="123">
        <v>9.70172826136005E-4</v>
      </c>
      <c r="Z6" s="123">
        <v>0.00225631096338925</v>
      </c>
      <c r="AA6" s="123">
        <v>7.44047619047619E-4</v>
      </c>
      <c r="AB6" s="123">
        <v>0.10388925586615</v>
      </c>
      <c r="AC6" s="123">
        <v>0.046557740390763</v>
      </c>
      <c r="AD6" s="123">
        <v>0.877985607842753</v>
      </c>
      <c r="AE6" s="123">
        <v>0.01718055472059</v>
      </c>
      <c r="AF6" s="123">
        <v>0.0918232437775901</v>
      </c>
      <c r="AG6" s="123">
        <v>0.0565651390997984</v>
      </c>
      <c r="AH6" s="123">
        <v>0.0326579627026817</v>
      </c>
      <c r="AI6" s="123">
        <v>0.00856912333365245</v>
      </c>
      <c r="AJ6" s="123">
        <v>0.0721648912182714</v>
      </c>
      <c r="AK6" s="123">
        <v>0.00385591796578161</v>
      </c>
      <c r="AL6" s="123">
        <v>0.0211892784837505</v>
      </c>
      <c r="AM6" s="123">
        <v>2.25225225225225E-4</v>
      </c>
      <c r="AN6" s="123">
        <v>0.00182690288087041</v>
      </c>
      <c r="AO6" s="123">
        <v>0</v>
      </c>
      <c r="AP6" s="123">
        <v>0.0313417083333333</v>
      </c>
      <c r="AQ6" s="123">
        <v>0.005428125</v>
      </c>
      <c r="AR6" s="123">
        <v>0.0562340416666667</v>
      </c>
      <c r="AS6" s="123">
        <v>0.088773</v>
      </c>
      <c r="AT6" s="123">
        <v>0.266412458333333</v>
      </c>
      <c r="AU6" s="123">
        <v>0.0108744166666667</v>
      </c>
      <c r="AV6" s="123">
        <v>0.0657974166666667</v>
      </c>
      <c r="AW6" s="123">
        <v>0.130930125</v>
      </c>
      <c r="AX6" s="123">
        <v>0.192218125</v>
      </c>
      <c r="AY6" s="123">
        <v>0.118077</v>
      </c>
      <c r="AZ6" s="123">
        <v>0.027361625</v>
      </c>
      <c r="BA6" s="123">
        <v>0.0383849166666667</v>
      </c>
    </row>
    <row r="7" spans="1:53" ht="15">
      <c r="A7" s="123" t="s">
        <v>381</v>
      </c>
      <c r="B7" s="123" t="s">
        <v>442</v>
      </c>
      <c r="C7" s="123" t="s">
        <v>438</v>
      </c>
      <c r="D7" s="123">
        <v>5487.29354166667</v>
      </c>
      <c r="E7" s="123">
        <v>4854.1520892519</v>
      </c>
      <c r="F7" s="123">
        <v>4733.39856399181</v>
      </c>
      <c r="G7" s="123">
        <v>7436.80895833333</v>
      </c>
      <c r="H7" s="123">
        <v>0.507515008820457</v>
      </c>
      <c r="I7" s="123">
        <v>0.00284828382183694</v>
      </c>
      <c r="J7" s="123">
        <v>0.039349890860761</v>
      </c>
      <c r="K7" s="123">
        <v>0.434586232576676</v>
      </c>
      <c r="L7" s="123">
        <v>0.249444135865727</v>
      </c>
      <c r="M7" s="123">
        <v>0.136535043641036</v>
      </c>
      <c r="N7" s="123">
        <v>0.137236413233964</v>
      </c>
      <c r="O7" s="123">
        <v>0.0646987661016741</v>
      </c>
      <c r="P7" s="123">
        <v>0.882227682344684</v>
      </c>
      <c r="Q7" s="123">
        <v>0.0403756334456499</v>
      </c>
      <c r="R7" s="123">
        <v>0.0127891595513472</v>
      </c>
      <c r="S7" s="123">
        <v>0.560923081337301</v>
      </c>
      <c r="T7" s="123">
        <v>0.124322188523232</v>
      </c>
      <c r="U7" s="123">
        <v>0.042390032988285</v>
      </c>
      <c r="V7" s="123">
        <v>0.0934005791642527</v>
      </c>
      <c r="W7" s="123">
        <v>0.0633617210573794</v>
      </c>
      <c r="X7" s="123">
        <v>0.0258328411188508</v>
      </c>
      <c r="Y7" s="123">
        <v>6.77506775067751E-4</v>
      </c>
      <c r="Z7" s="123">
        <v>0.0187895534153866</v>
      </c>
      <c r="AA7" s="123">
        <v>0.0418462209434226</v>
      </c>
      <c r="AB7" s="123">
        <v>0.287988373734798</v>
      </c>
      <c r="AC7" s="123">
        <v>0.117806706371032</v>
      </c>
      <c r="AD7" s="123">
        <v>0.738412337203526</v>
      </c>
      <c r="AE7" s="123">
        <v>0.0177026296890196</v>
      </c>
      <c r="AF7" s="123">
        <v>0.11214116931954</v>
      </c>
      <c r="AG7" s="123">
        <v>0.0757042927575558</v>
      </c>
      <c r="AH7" s="123">
        <v>0.141786304311331</v>
      </c>
      <c r="AI7" s="123">
        <v>0.00237357878464952</v>
      </c>
      <c r="AJ7" s="123">
        <v>0.135652586980625</v>
      </c>
      <c r="AK7" s="123">
        <v>0.00917918747740891</v>
      </c>
      <c r="AL7" s="123">
        <v>0.108002336469728</v>
      </c>
      <c r="AM7" s="123">
        <v>6.88658583395425E-4</v>
      </c>
      <c r="AN7" s="123">
        <v>0.0120948981337415</v>
      </c>
      <c r="AO7" s="123">
        <v>3.38753387533875E-4</v>
      </c>
      <c r="AP7" s="123">
        <v>0.0409206666666667</v>
      </c>
      <c r="AQ7" s="123">
        <v>0.0119962916666667</v>
      </c>
      <c r="AR7" s="123">
        <v>0.0384530833333333</v>
      </c>
      <c r="AS7" s="123">
        <v>0.174327083333333</v>
      </c>
      <c r="AT7" s="123">
        <v>0.186329708333333</v>
      </c>
      <c r="AU7" s="123">
        <v>0.00912575</v>
      </c>
      <c r="AV7" s="123">
        <v>0.03764925</v>
      </c>
      <c r="AW7" s="123">
        <v>0.0762632083333333</v>
      </c>
      <c r="AX7" s="123">
        <v>0.29688775</v>
      </c>
      <c r="AY7" s="123">
        <v>0.100874083333333</v>
      </c>
      <c r="AZ7" s="123">
        <v>0.0256500416666667</v>
      </c>
      <c r="BA7" s="123">
        <v>0.0456431666666667</v>
      </c>
    </row>
    <row r="8" spans="1:53" ht="15">
      <c r="A8" s="123" t="s">
        <v>382</v>
      </c>
      <c r="B8" s="123" t="s">
        <v>442</v>
      </c>
      <c r="C8" s="123" t="s">
        <v>438</v>
      </c>
      <c r="D8" s="123">
        <v>8650.14645833333</v>
      </c>
      <c r="E8" s="123">
        <v>8348.19736107399</v>
      </c>
      <c r="F8" s="123">
        <v>8347.01394957852</v>
      </c>
      <c r="G8" s="123">
        <v>9475.16770833333</v>
      </c>
      <c r="H8" s="123">
        <v>0.42075852692629</v>
      </c>
      <c r="I8" s="123">
        <v>0.00347222222222222</v>
      </c>
      <c r="J8" s="123">
        <v>0.0352043302701197</v>
      </c>
      <c r="K8" s="123">
        <v>0.330076459846197</v>
      </c>
      <c r="L8" s="123">
        <v>0.372927511085406</v>
      </c>
      <c r="M8" s="123">
        <v>0.149477861319967</v>
      </c>
      <c r="N8" s="123">
        <v>0.108841615256089</v>
      </c>
      <c r="O8" s="123">
        <v>0.0255913220551378</v>
      </c>
      <c r="P8" s="123">
        <v>0.937956436229463</v>
      </c>
      <c r="Q8" s="123">
        <v>0.021984649122807</v>
      </c>
      <c r="R8" s="123">
        <v>0.00277777777777778</v>
      </c>
      <c r="S8" s="123">
        <v>0.559065465479939</v>
      </c>
      <c r="T8" s="123">
        <v>0.161395442398732</v>
      </c>
      <c r="U8" s="123">
        <v>0.0199074074074074</v>
      </c>
      <c r="V8" s="123">
        <v>0.103756921684553</v>
      </c>
      <c r="W8" s="123">
        <v>0.0958027078915237</v>
      </c>
      <c r="X8" s="123">
        <v>0.0107060185185185</v>
      </c>
      <c r="Y8" s="123">
        <v>0</v>
      </c>
      <c r="Z8" s="123">
        <v>0.00661375661375661</v>
      </c>
      <c r="AA8" s="123">
        <v>0</v>
      </c>
      <c r="AB8" s="123">
        <v>0.121556194171326</v>
      </c>
      <c r="AC8" s="123">
        <v>0.230635817642397</v>
      </c>
      <c r="AD8" s="123">
        <v>0.57629159035409</v>
      </c>
      <c r="AE8" s="123">
        <v>0.0183553501810081</v>
      </c>
      <c r="AF8" s="123">
        <v>0.0477401436283015</v>
      </c>
      <c r="AG8" s="123">
        <v>0.111189867028683</v>
      </c>
      <c r="AH8" s="123">
        <v>0.0138144841269841</v>
      </c>
      <c r="AI8" s="123">
        <v>0.00520833333333333</v>
      </c>
      <c r="AJ8" s="123">
        <v>0.0751210960092539</v>
      </c>
      <c r="AK8" s="123">
        <v>0.0183035714285714</v>
      </c>
      <c r="AL8" s="123">
        <v>0.0162482193732194</v>
      </c>
      <c r="AM8" s="123">
        <v>0</v>
      </c>
      <c r="AN8" s="123">
        <v>0.009375</v>
      </c>
      <c r="AO8" s="123">
        <v>0</v>
      </c>
      <c r="AP8" s="123">
        <v>0.0440794166666667</v>
      </c>
      <c r="AQ8" s="123">
        <v>0.0138867916666667</v>
      </c>
      <c r="AR8" s="123">
        <v>0.0462422916666667</v>
      </c>
      <c r="AS8" s="123">
        <v>0.156236041666667</v>
      </c>
      <c r="AT8" s="123">
        <v>0.2056675</v>
      </c>
      <c r="AU8" s="123">
        <v>0.0103199166666667</v>
      </c>
      <c r="AV8" s="123">
        <v>0.0365872916666667</v>
      </c>
      <c r="AW8" s="123">
        <v>0.0583784166666667</v>
      </c>
      <c r="AX8" s="123">
        <v>0.266749</v>
      </c>
      <c r="AY8" s="123">
        <v>0.106880916666667</v>
      </c>
      <c r="AZ8" s="123">
        <v>0.0266247083333333</v>
      </c>
      <c r="BA8" s="123">
        <v>0.0722404166666667</v>
      </c>
    </row>
    <row r="9" spans="1:53" ht="15">
      <c r="A9" s="123" t="s">
        <v>383</v>
      </c>
      <c r="B9" s="123" t="s">
        <v>442</v>
      </c>
      <c r="C9" s="123" t="s">
        <v>438</v>
      </c>
      <c r="D9" s="123">
        <v>5678.78708333333</v>
      </c>
      <c r="E9" s="123">
        <v>5853.4487108739</v>
      </c>
      <c r="F9" s="123">
        <v>5829.65023695702</v>
      </c>
      <c r="G9" s="123">
        <v>8594.78208333333</v>
      </c>
      <c r="H9" s="123">
        <v>0.459287090076583</v>
      </c>
      <c r="I9" s="123">
        <v>0.00462962962962963</v>
      </c>
      <c r="J9" s="123">
        <v>0.0527292665920962</v>
      </c>
      <c r="K9" s="123">
        <v>0.335658233076994</v>
      </c>
      <c r="L9" s="123">
        <v>0.300351384368253</v>
      </c>
      <c r="M9" s="123">
        <v>0.147495486264376</v>
      </c>
      <c r="N9" s="123">
        <v>0.159136000068652</v>
      </c>
      <c r="O9" s="123">
        <v>0.0240434573408711</v>
      </c>
      <c r="P9" s="123">
        <v>0.918103679857387</v>
      </c>
      <c r="Q9" s="123">
        <v>0.0528183548260573</v>
      </c>
      <c r="R9" s="123">
        <v>0.011147009308774</v>
      </c>
      <c r="S9" s="123">
        <v>0.570401688012363</v>
      </c>
      <c r="T9" s="123">
        <v>0.129928181290923</v>
      </c>
      <c r="U9" s="123">
        <v>0.0324789251766939</v>
      </c>
      <c r="V9" s="123">
        <v>0.0802833049489035</v>
      </c>
      <c r="W9" s="123">
        <v>0.0938685419387403</v>
      </c>
      <c r="X9" s="123">
        <v>0.0165586808146739</v>
      </c>
      <c r="Y9" s="123">
        <v>0</v>
      </c>
      <c r="Z9" s="123">
        <v>0.00259418901660281</v>
      </c>
      <c r="AA9" s="123">
        <v>0</v>
      </c>
      <c r="AB9" s="123">
        <v>0.204775025142128</v>
      </c>
      <c r="AC9" s="123">
        <v>0.140410027235581</v>
      </c>
      <c r="AD9" s="123">
        <v>0.725222106217297</v>
      </c>
      <c r="AE9" s="123">
        <v>0.011026936026936</v>
      </c>
      <c r="AF9" s="123">
        <v>0.110071637593312</v>
      </c>
      <c r="AG9" s="123">
        <v>0.112178515265928</v>
      </c>
      <c r="AH9" s="123">
        <v>0.0445434372862725</v>
      </c>
      <c r="AI9" s="123">
        <v>0.00717948717948718</v>
      </c>
      <c r="AJ9" s="123">
        <v>0.0884416154772084</v>
      </c>
      <c r="AK9" s="123">
        <v>0.0094334146058284</v>
      </c>
      <c r="AL9" s="123">
        <v>0.0484522688650211</v>
      </c>
      <c r="AM9" s="123">
        <v>0</v>
      </c>
      <c r="AN9" s="123">
        <v>0.0137047480595868</v>
      </c>
      <c r="AO9" s="123">
        <v>0</v>
      </c>
      <c r="AP9" s="123">
        <v>0.0370232916666667</v>
      </c>
      <c r="AQ9" s="123">
        <v>0.010066875</v>
      </c>
      <c r="AR9" s="123">
        <v>0.0519634166666667</v>
      </c>
      <c r="AS9" s="123">
        <v>0.148489583333333</v>
      </c>
      <c r="AT9" s="123">
        <v>0.159049458333333</v>
      </c>
      <c r="AU9" s="123">
        <v>0.0123258333333333</v>
      </c>
      <c r="AV9" s="123">
        <v>0.0334576666666667</v>
      </c>
      <c r="AW9" s="123">
        <v>0.073329875</v>
      </c>
      <c r="AX9" s="123">
        <v>0.284940666666667</v>
      </c>
      <c r="AY9" s="123">
        <v>0.12078825</v>
      </c>
      <c r="AZ9" s="123">
        <v>0.02524625</v>
      </c>
      <c r="BA9" s="123">
        <v>0.079586875</v>
      </c>
    </row>
    <row r="10" spans="1:53" ht="15">
      <c r="A10" s="123" t="s">
        <v>384</v>
      </c>
      <c r="B10" s="123" t="s">
        <v>442</v>
      </c>
      <c r="C10" s="123" t="s">
        <v>438</v>
      </c>
      <c r="D10" s="123">
        <v>6916.21041666667</v>
      </c>
      <c r="E10" s="123">
        <v>6999.21626266101</v>
      </c>
      <c r="F10" s="123">
        <v>7059.70539046875</v>
      </c>
      <c r="G10" s="123">
        <v>7646.33166666667</v>
      </c>
      <c r="H10" s="123">
        <v>0.562479629276907</v>
      </c>
      <c r="I10" s="123">
        <v>0.0076593137254902</v>
      </c>
      <c r="J10" s="123">
        <v>0.0328433435663828</v>
      </c>
      <c r="K10" s="123">
        <v>0.44080215521779</v>
      </c>
      <c r="L10" s="123">
        <v>0.244586685829268</v>
      </c>
      <c r="M10" s="123">
        <v>0.12886399191385</v>
      </c>
      <c r="N10" s="123">
        <v>0.145244509747219</v>
      </c>
      <c r="O10" s="123">
        <v>0.0128281440781441</v>
      </c>
      <c r="P10" s="123">
        <v>0.948414593519083</v>
      </c>
      <c r="Q10" s="123">
        <v>0.0363062820106164</v>
      </c>
      <c r="R10" s="123">
        <v>0.0131438006438006</v>
      </c>
      <c r="S10" s="123">
        <v>0.572282056071723</v>
      </c>
      <c r="T10" s="123">
        <v>0.144307328927427</v>
      </c>
      <c r="U10" s="123">
        <v>0.0363147353520806</v>
      </c>
      <c r="V10" s="123">
        <v>0.0888228733317098</v>
      </c>
      <c r="W10" s="123">
        <v>0.071015069942766</v>
      </c>
      <c r="X10" s="123">
        <v>0.00763888888888889</v>
      </c>
      <c r="Y10" s="123">
        <v>0</v>
      </c>
      <c r="Z10" s="123">
        <v>0.00416666666666667</v>
      </c>
      <c r="AA10" s="123">
        <v>0</v>
      </c>
      <c r="AB10" s="123">
        <v>0.198988564826413</v>
      </c>
      <c r="AC10" s="123">
        <v>0.0928174374430179</v>
      </c>
      <c r="AD10" s="123">
        <v>0.858251458461082</v>
      </c>
      <c r="AE10" s="123">
        <v>0.0291119886949995</v>
      </c>
      <c r="AF10" s="123">
        <v>0.096248363361689</v>
      </c>
      <c r="AG10" s="123">
        <v>0.0475542696921051</v>
      </c>
      <c r="AH10" s="123">
        <v>0.0481272905228014</v>
      </c>
      <c r="AI10" s="123">
        <v>0</v>
      </c>
      <c r="AJ10" s="123">
        <v>0.104427612625497</v>
      </c>
      <c r="AK10" s="123">
        <v>0.009375</v>
      </c>
      <c r="AL10" s="123">
        <v>0.0706535702859232</v>
      </c>
      <c r="AM10" s="123">
        <v>0</v>
      </c>
      <c r="AN10" s="123">
        <v>0.029139295731788</v>
      </c>
      <c r="AO10" s="123">
        <v>0</v>
      </c>
      <c r="AP10" s="123">
        <v>0.0360107083333333</v>
      </c>
      <c r="AQ10" s="123">
        <v>0.0101215416666667</v>
      </c>
      <c r="AR10" s="123">
        <v>0.036939125</v>
      </c>
      <c r="AS10" s="123">
        <v>0.295429666666667</v>
      </c>
      <c r="AT10" s="123">
        <v>0.189812791666667</v>
      </c>
      <c r="AU10" s="123">
        <v>0.00732104166666667</v>
      </c>
      <c r="AV10" s="123">
        <v>0.0260603333333333</v>
      </c>
      <c r="AW10" s="123">
        <v>0.0891316666666667</v>
      </c>
      <c r="AX10" s="123">
        <v>0.185537083333333</v>
      </c>
      <c r="AY10" s="123">
        <v>0.0985149583333333</v>
      </c>
      <c r="AZ10" s="123">
        <v>0.0194395416666667</v>
      </c>
      <c r="BA10" s="123">
        <v>0.0415439166666667</v>
      </c>
    </row>
    <row r="11" spans="1:53" ht="15">
      <c r="A11" s="123" t="s">
        <v>385</v>
      </c>
      <c r="B11" s="123" t="s">
        <v>442</v>
      </c>
      <c r="C11" s="123" t="s">
        <v>438</v>
      </c>
      <c r="D11" s="123">
        <v>7985.84458333333</v>
      </c>
      <c r="E11" s="123">
        <v>7999.27099430327</v>
      </c>
      <c r="F11" s="123">
        <v>7975.46147301965</v>
      </c>
      <c r="G11" s="123">
        <v>10529.4289583333</v>
      </c>
      <c r="H11" s="123">
        <v>0.521448876524313</v>
      </c>
      <c r="I11" s="123">
        <v>0.0019281914893617</v>
      </c>
      <c r="J11" s="123">
        <v>0.0249549178974978</v>
      </c>
      <c r="K11" s="123">
        <v>0.349491533637402</v>
      </c>
      <c r="L11" s="123">
        <v>0.288977358699113</v>
      </c>
      <c r="M11" s="123">
        <v>0.170868185460872</v>
      </c>
      <c r="N11" s="123">
        <v>0.163779812815753</v>
      </c>
      <c r="O11" s="123">
        <v>0.0963215218149844</v>
      </c>
      <c r="P11" s="123">
        <v>0.852617301205725</v>
      </c>
      <c r="Q11" s="123">
        <v>0.0422026339555902</v>
      </c>
      <c r="R11" s="123">
        <v>0.015600813852456</v>
      </c>
      <c r="S11" s="123">
        <v>0.416772344955535</v>
      </c>
      <c r="T11" s="123">
        <v>0.148639591827424</v>
      </c>
      <c r="U11" s="123">
        <v>0.0388774682118912</v>
      </c>
      <c r="V11" s="123">
        <v>0.0923601741937626</v>
      </c>
      <c r="W11" s="123">
        <v>0.160260364493727</v>
      </c>
      <c r="X11" s="123">
        <v>0.0624020027162816</v>
      </c>
      <c r="Y11" s="123">
        <v>0</v>
      </c>
      <c r="Z11" s="123">
        <v>0.0118310754522842</v>
      </c>
      <c r="AA11" s="123">
        <v>0.00293560606060606</v>
      </c>
      <c r="AB11" s="123">
        <v>0.131392207054049</v>
      </c>
      <c r="AC11" s="123">
        <v>0.0580341872869939</v>
      </c>
      <c r="AD11" s="123">
        <v>0.794005869525318</v>
      </c>
      <c r="AE11" s="123">
        <v>0.00877729854498823</v>
      </c>
      <c r="AF11" s="123">
        <v>0.0906438211596584</v>
      </c>
      <c r="AG11" s="123">
        <v>0.103158915013901</v>
      </c>
      <c r="AH11" s="123">
        <v>0.0636721822229918</v>
      </c>
      <c r="AI11" s="123">
        <v>0.00772763662084829</v>
      </c>
      <c r="AJ11" s="123">
        <v>0.0705604006718671</v>
      </c>
      <c r="AK11" s="123">
        <v>0.0129245600817881</v>
      </c>
      <c r="AL11" s="123">
        <v>0.0381603594153353</v>
      </c>
      <c r="AM11" s="123">
        <v>0</v>
      </c>
      <c r="AN11" s="123">
        <v>0.00486294826572604</v>
      </c>
      <c r="AO11" s="123">
        <v>0</v>
      </c>
      <c r="AP11" s="123">
        <v>0.0373647083333333</v>
      </c>
      <c r="AQ11" s="123">
        <v>0.00519166666666667</v>
      </c>
      <c r="AR11" s="123">
        <v>0.0490159166666667</v>
      </c>
      <c r="AS11" s="123">
        <v>0.179825125</v>
      </c>
      <c r="AT11" s="123">
        <v>0.240508875</v>
      </c>
      <c r="AU11" s="123">
        <v>0.00613604166666667</v>
      </c>
      <c r="AV11" s="123">
        <v>0.040266</v>
      </c>
      <c r="AW11" s="123">
        <v>0.0761644166666667</v>
      </c>
      <c r="AX11" s="123">
        <v>0.213063375</v>
      </c>
      <c r="AY11" s="123">
        <v>0.116760875</v>
      </c>
      <c r="AZ11" s="123">
        <v>0.0239773333333333</v>
      </c>
      <c r="BA11" s="123">
        <v>0.0511834583333333</v>
      </c>
    </row>
    <row r="12" spans="1:53" ht="15">
      <c r="A12" s="123" t="s">
        <v>386</v>
      </c>
      <c r="B12" s="123" t="s">
        <v>442</v>
      </c>
      <c r="C12" s="123" t="s">
        <v>438</v>
      </c>
      <c r="D12" s="123">
        <v>6605.5125</v>
      </c>
      <c r="E12" s="123">
        <v>6663.06115588098</v>
      </c>
      <c r="F12" s="123">
        <v>6708.3329631466</v>
      </c>
      <c r="G12" s="123">
        <v>8619.99083333333</v>
      </c>
      <c r="H12" s="123">
        <v>0.473804036522889</v>
      </c>
      <c r="I12" s="123">
        <v>0.00228181226130645</v>
      </c>
      <c r="J12" s="123">
        <v>0.0280909973509794</v>
      </c>
      <c r="K12" s="123">
        <v>0.410332036957269</v>
      </c>
      <c r="L12" s="123">
        <v>0.272157232828982</v>
      </c>
      <c r="M12" s="123">
        <v>0.144974692994534</v>
      </c>
      <c r="N12" s="123">
        <v>0.142163227606929</v>
      </c>
      <c r="O12" s="123">
        <v>0.126809861336619</v>
      </c>
      <c r="P12" s="123">
        <v>0.813833775427515</v>
      </c>
      <c r="Q12" s="123">
        <v>0.0467072687476182</v>
      </c>
      <c r="R12" s="123">
        <v>0.0104855265017239</v>
      </c>
      <c r="S12" s="123">
        <v>0.421488973688382</v>
      </c>
      <c r="T12" s="123">
        <v>0.153502297221668</v>
      </c>
      <c r="U12" s="123">
        <v>0.0611229396370989</v>
      </c>
      <c r="V12" s="123">
        <v>0.126624742695396</v>
      </c>
      <c r="W12" s="123">
        <v>0.126536566158862</v>
      </c>
      <c r="X12" s="123">
        <v>0.0331187324744881</v>
      </c>
      <c r="Y12" s="123">
        <v>0</v>
      </c>
      <c r="Z12" s="123">
        <v>0.0120157913442248</v>
      </c>
      <c r="AA12" s="123">
        <v>0.00124884366327475</v>
      </c>
      <c r="AB12" s="123">
        <v>0.253165513130452</v>
      </c>
      <c r="AC12" s="123">
        <v>0.062305982528936</v>
      </c>
      <c r="AD12" s="123">
        <v>0.814395582338392</v>
      </c>
      <c r="AE12" s="123">
        <v>0.0129189633998817</v>
      </c>
      <c r="AF12" s="123">
        <v>0.0906784240236228</v>
      </c>
      <c r="AG12" s="123">
        <v>0.075442145162216</v>
      </c>
      <c r="AH12" s="123">
        <v>0.036647829721005</v>
      </c>
      <c r="AI12" s="123">
        <v>0.00447557468857172</v>
      </c>
      <c r="AJ12" s="123">
        <v>0.082753625639654</v>
      </c>
      <c r="AK12" s="123">
        <v>0.0164389848103203</v>
      </c>
      <c r="AL12" s="123">
        <v>0.0667306127823474</v>
      </c>
      <c r="AM12" s="123">
        <v>0</v>
      </c>
      <c r="AN12" s="123">
        <v>0.0080913877265969</v>
      </c>
      <c r="AO12" s="123">
        <v>0</v>
      </c>
      <c r="AP12" s="123">
        <v>0.034586375</v>
      </c>
      <c r="AQ12" s="123">
        <v>0.0159728333333333</v>
      </c>
      <c r="AR12" s="123">
        <v>0.0534525</v>
      </c>
      <c r="AS12" s="123">
        <v>0.207215</v>
      </c>
      <c r="AT12" s="123">
        <v>0.200071</v>
      </c>
      <c r="AU12" s="123">
        <v>0.0104994166666667</v>
      </c>
      <c r="AV12" s="123">
        <v>0.03110075</v>
      </c>
      <c r="AW12" s="123">
        <v>0.101254625</v>
      </c>
      <c r="AX12" s="123">
        <v>0.225305875</v>
      </c>
      <c r="AY12" s="123">
        <v>0.0938360833333333</v>
      </c>
      <c r="AZ12" s="123">
        <v>0.0285137083333333</v>
      </c>
      <c r="BA12" s="123">
        <v>0.034743625</v>
      </c>
    </row>
    <row r="13" spans="1:53" ht="15">
      <c r="A13" s="123" t="s">
        <v>387</v>
      </c>
      <c r="B13" s="123" t="s">
        <v>442</v>
      </c>
      <c r="C13" s="123" t="s">
        <v>438</v>
      </c>
      <c r="D13" s="123">
        <v>6644.10520833333</v>
      </c>
      <c r="E13" s="123">
        <v>6755.43578721373</v>
      </c>
      <c r="F13" s="123">
        <v>6632.60364357882</v>
      </c>
      <c r="G13" s="123">
        <v>7389.38958333333</v>
      </c>
      <c r="H13" s="123">
        <v>0.611715928365648</v>
      </c>
      <c r="I13" s="123">
        <v>0.0101400712813756</v>
      </c>
      <c r="J13" s="123">
        <v>0.0491083539996583</v>
      </c>
      <c r="K13" s="123">
        <v>0.479260650637316</v>
      </c>
      <c r="L13" s="123">
        <v>0.235538444034675</v>
      </c>
      <c r="M13" s="123">
        <v>0.118927823429051</v>
      </c>
      <c r="N13" s="123">
        <v>0.107024656617924</v>
      </c>
      <c r="O13" s="123">
        <v>0.603196492491724</v>
      </c>
      <c r="P13" s="123">
        <v>0.302002606273732</v>
      </c>
      <c r="Q13" s="123">
        <v>0.0553427708489946</v>
      </c>
      <c r="R13" s="123">
        <v>0.0450845332945613</v>
      </c>
      <c r="S13" s="123">
        <v>0.370572660179515</v>
      </c>
      <c r="T13" s="123">
        <v>0.158684598406285</v>
      </c>
      <c r="U13" s="123">
        <v>0.0385827457364975</v>
      </c>
      <c r="V13" s="123">
        <v>0.120227612673703</v>
      </c>
      <c r="W13" s="123">
        <v>0.159388525231793</v>
      </c>
      <c r="X13" s="123">
        <v>0.0676085352518557</v>
      </c>
      <c r="Y13" s="123">
        <v>0.00252175252175252</v>
      </c>
      <c r="Z13" s="123">
        <v>0.011743917671337</v>
      </c>
      <c r="AA13" s="123">
        <v>0</v>
      </c>
      <c r="AB13" s="123">
        <v>0.46244755198954</v>
      </c>
      <c r="AC13" s="123">
        <v>0.0996437272971284</v>
      </c>
      <c r="AD13" s="123">
        <v>0.720956166518929</v>
      </c>
      <c r="AE13" s="123">
        <v>0.0665263137002267</v>
      </c>
      <c r="AF13" s="123">
        <v>0.136481275832608</v>
      </c>
      <c r="AG13" s="123">
        <v>0.0487164622289096</v>
      </c>
      <c r="AH13" s="123">
        <v>0.0289304945353332</v>
      </c>
      <c r="AI13" s="123">
        <v>0.0127485314985315</v>
      </c>
      <c r="AJ13" s="123">
        <v>0.172234365838416</v>
      </c>
      <c r="AK13" s="123">
        <v>0.03784788958702</v>
      </c>
      <c r="AL13" s="123">
        <v>0.0797989039363513</v>
      </c>
      <c r="AM13" s="123">
        <v>0</v>
      </c>
      <c r="AN13" s="123">
        <v>0.00605590958851828</v>
      </c>
      <c r="AO13" s="123">
        <v>0</v>
      </c>
      <c r="AP13" s="123">
        <v>0.0423035416666667</v>
      </c>
      <c r="AQ13" s="123">
        <v>0.00110258333333333</v>
      </c>
      <c r="AR13" s="123">
        <v>0.049771875</v>
      </c>
      <c r="AS13" s="123">
        <v>0.0894455416666667</v>
      </c>
      <c r="AT13" s="123">
        <v>0.198072916666667</v>
      </c>
      <c r="AU13" s="123">
        <v>0.0146822916666667</v>
      </c>
      <c r="AV13" s="123">
        <v>0.0617452083333333</v>
      </c>
      <c r="AW13" s="123">
        <v>0.174234333333333</v>
      </c>
      <c r="AX13" s="123">
        <v>0.239511166666667</v>
      </c>
      <c r="AY13" s="123">
        <v>0.0896297083333333</v>
      </c>
      <c r="AZ13" s="123">
        <v>0.0324917083333333</v>
      </c>
      <c r="BA13" s="123">
        <v>0.0489515</v>
      </c>
    </row>
    <row r="14" spans="1:53" ht="15">
      <c r="A14" s="123" t="s">
        <v>376</v>
      </c>
      <c r="B14" s="123" t="s">
        <v>442</v>
      </c>
      <c r="C14" s="123" t="s">
        <v>439</v>
      </c>
      <c r="D14" s="123">
        <v>5034.75</v>
      </c>
      <c r="E14" s="123">
        <v>6285.07271287177</v>
      </c>
      <c r="F14" s="123">
        <v>6531.05526727722</v>
      </c>
      <c r="G14" s="123">
        <v>2791.72</v>
      </c>
      <c r="H14" s="123">
        <v>0.409090909090909</v>
      </c>
      <c r="I14" s="123">
        <v>0.0681818181818182</v>
      </c>
      <c r="J14" s="123">
        <v>0.113636363636364</v>
      </c>
      <c r="K14" s="123">
        <v>0.454545454545455</v>
      </c>
      <c r="L14" s="123">
        <v>0.181818181818182</v>
      </c>
      <c r="M14" s="123">
        <v>0.113636363636364</v>
      </c>
      <c r="N14" s="123">
        <v>0.0681818181818182</v>
      </c>
      <c r="O14" s="123">
        <v>0.25</v>
      </c>
      <c r="P14" s="123">
        <v>0.568181818181818</v>
      </c>
      <c r="Q14" s="123">
        <v>0.136363636363636</v>
      </c>
      <c r="R14" s="123">
        <v>0.204545454545455</v>
      </c>
      <c r="S14" s="123">
        <v>0.50</v>
      </c>
      <c r="T14" s="123">
        <v>0.113636363636364</v>
      </c>
      <c r="U14" s="123">
        <v>0.0681818181818182</v>
      </c>
      <c r="V14" s="123">
        <v>0</v>
      </c>
      <c r="W14" s="123">
        <v>0.0909090909090909</v>
      </c>
      <c r="X14" s="123">
        <v>0.0454545454545455</v>
      </c>
      <c r="Y14" s="123">
        <v>0</v>
      </c>
      <c r="Z14" s="123">
        <v>0.0454545454545455</v>
      </c>
      <c r="AA14" s="123">
        <v>0</v>
      </c>
      <c r="AB14" s="123">
        <v>0.659090909090909</v>
      </c>
      <c r="AC14" s="123">
        <v>0.0454545454545455</v>
      </c>
      <c r="AD14" s="123">
        <v>0.590909090909091</v>
      </c>
      <c r="AE14" s="123">
        <v>0.0227272727272727</v>
      </c>
      <c r="AF14" s="123">
        <v>0.363636363636364</v>
      </c>
      <c r="AG14" s="123">
        <v>0.0454545454545455</v>
      </c>
      <c r="AH14" s="123">
        <v>0.0454545454545455</v>
      </c>
      <c r="AI14" s="123">
        <v>0</v>
      </c>
      <c r="AJ14" s="123">
        <v>0.0454545454545455</v>
      </c>
      <c r="AK14" s="123">
        <v>0.0454545454545455</v>
      </c>
      <c r="AL14" s="123">
        <v>0.0909090909090909</v>
      </c>
      <c r="AM14" s="123">
        <v>0</v>
      </c>
      <c r="AN14" s="123">
        <v>0.0454545454545455</v>
      </c>
      <c r="AO14" s="123">
        <v>0</v>
      </c>
      <c r="AP14" s="123">
        <v>0.044715</v>
      </c>
      <c r="AQ14" s="123">
        <v>0.009161</v>
      </c>
      <c r="AR14" s="123">
        <v>0.063885</v>
      </c>
      <c r="AS14" s="123">
        <v>0.141635</v>
      </c>
      <c r="AT14" s="123">
        <v>0.209898</v>
      </c>
      <c r="AU14" s="123">
        <v>0.008684</v>
      </c>
      <c r="AV14" s="123">
        <v>0.032984</v>
      </c>
      <c r="AW14" s="123">
        <v>0.096023</v>
      </c>
      <c r="AX14" s="123">
        <v>0.22719</v>
      </c>
      <c r="AY14" s="123">
        <v>0.124425</v>
      </c>
      <c r="AZ14" s="123">
        <v>0.039462</v>
      </c>
      <c r="BA14" s="123">
        <v>0.046652</v>
      </c>
    </row>
    <row r="15" spans="1:53" ht="15">
      <c r="A15" s="123" t="s">
        <v>377</v>
      </c>
      <c r="B15" s="123" t="s">
        <v>442</v>
      </c>
      <c r="C15" s="123" t="s">
        <v>439</v>
      </c>
      <c r="D15" s="123">
        <v>9089.905</v>
      </c>
      <c r="E15" s="123">
        <v>6706.81571877403</v>
      </c>
      <c r="F15" s="123">
        <v>6943.79727457719</v>
      </c>
      <c r="G15" s="123">
        <v>9830.925</v>
      </c>
      <c r="H15" s="123">
        <v>0.386363636363636</v>
      </c>
      <c r="I15" s="123">
        <v>0</v>
      </c>
      <c r="J15" s="123">
        <v>0.0454545454545455</v>
      </c>
      <c r="K15" s="123">
        <v>0.431818181818182</v>
      </c>
      <c r="L15" s="123">
        <v>0.181818181818182</v>
      </c>
      <c r="M15" s="123">
        <v>0.159090909090909</v>
      </c>
      <c r="N15" s="123">
        <v>0.181818181818182</v>
      </c>
      <c r="O15" s="123">
        <v>0.159090909090909</v>
      </c>
      <c r="P15" s="123">
        <v>0.704545454545455</v>
      </c>
      <c r="Q15" s="123">
        <v>0.0681818181818182</v>
      </c>
      <c r="R15" s="123">
        <v>0.113636363636364</v>
      </c>
      <c r="S15" s="123">
        <v>0.522727272727273</v>
      </c>
      <c r="T15" s="123">
        <v>0.204545454545455</v>
      </c>
      <c r="U15" s="123">
        <v>0.0454545454545455</v>
      </c>
      <c r="V15" s="123">
        <v>0.0227272727272727</v>
      </c>
      <c r="W15" s="123">
        <v>0.0681818181818182</v>
      </c>
      <c r="X15" s="123">
        <v>0.0227272727272727</v>
      </c>
      <c r="Y15" s="123">
        <v>0</v>
      </c>
      <c r="Z15" s="123">
        <v>0.0454545454545455</v>
      </c>
      <c r="AA15" s="123">
        <v>0.0227272727272727</v>
      </c>
      <c r="AB15" s="123">
        <v>0.431818181818182</v>
      </c>
      <c r="AC15" s="123">
        <v>0.227272727272727</v>
      </c>
      <c r="AD15" s="123">
        <v>0.681818181818182</v>
      </c>
      <c r="AE15" s="123">
        <v>0.0227272727272727</v>
      </c>
      <c r="AF15" s="123">
        <v>0.159090909090909</v>
      </c>
      <c r="AG15" s="123">
        <v>0.0681818181818182</v>
      </c>
      <c r="AH15" s="123">
        <v>0.0909090909090909</v>
      </c>
      <c r="AI15" s="123">
        <v>0.0227272727272727</v>
      </c>
      <c r="AJ15" s="123">
        <v>0.227272727272727</v>
      </c>
      <c r="AK15" s="123">
        <v>0.0681818181818182</v>
      </c>
      <c r="AL15" s="123">
        <v>0.0454545454545455</v>
      </c>
      <c r="AM15" s="123">
        <v>0</v>
      </c>
      <c r="AN15" s="123">
        <v>0</v>
      </c>
      <c r="AO15" s="123">
        <v>0</v>
      </c>
      <c r="AP15" s="123">
        <v>0.039908</v>
      </c>
      <c r="AQ15" s="123">
        <v>0.00497</v>
      </c>
      <c r="AR15" s="123">
        <v>0.041758</v>
      </c>
      <c r="AS15" s="123">
        <v>0.317396</v>
      </c>
      <c r="AT15" s="123">
        <v>0.172447</v>
      </c>
      <c r="AU15" s="123">
        <v>0.008703</v>
      </c>
      <c r="AV15" s="123">
        <v>0.030791</v>
      </c>
      <c r="AW15" s="123">
        <v>0.075825</v>
      </c>
      <c r="AX15" s="123">
        <v>0.202769</v>
      </c>
      <c r="AY15" s="123">
        <v>0.089394</v>
      </c>
      <c r="AZ15" s="123">
        <v>0.027009</v>
      </c>
      <c r="BA15" s="123">
        <v>0.028938</v>
      </c>
    </row>
    <row r="16" spans="1:53" ht="15">
      <c r="A16" s="123" t="s">
        <v>378</v>
      </c>
      <c r="B16" s="123" t="s">
        <v>442</v>
      </c>
      <c r="C16" s="123" t="s">
        <v>439</v>
      </c>
      <c r="D16" s="123">
        <v>9100</v>
      </c>
      <c r="E16" s="123">
        <v>9403.26115909074</v>
      </c>
      <c r="F16" s="123">
        <v>9914.45336067007</v>
      </c>
      <c r="G16" s="123">
        <v>11384.15</v>
      </c>
      <c r="H16" s="123">
        <v>0.444444444444444</v>
      </c>
      <c r="I16" s="123">
        <v>0</v>
      </c>
      <c r="J16" s="123">
        <v>0</v>
      </c>
      <c r="K16" s="123">
        <v>0.333333333333333</v>
      </c>
      <c r="L16" s="123">
        <v>0.333333333333333</v>
      </c>
      <c r="M16" s="123">
        <v>0.148148148148148</v>
      </c>
      <c r="N16" s="123">
        <v>0.185185185185185</v>
      </c>
      <c r="O16" s="123">
        <v>0.0740740740740741</v>
      </c>
      <c r="P16" s="123">
        <v>0.851851851851852</v>
      </c>
      <c r="Q16" s="123">
        <v>0.037037037037037</v>
      </c>
      <c r="R16" s="123">
        <v>0</v>
      </c>
      <c r="S16" s="123">
        <v>0.592592592592593</v>
      </c>
      <c r="T16" s="123">
        <v>0.148148148148148</v>
      </c>
      <c r="U16" s="123">
        <v>0</v>
      </c>
      <c r="V16" s="123">
        <v>0.037037037037037</v>
      </c>
      <c r="W16" s="123">
        <v>0.0740740740740741</v>
      </c>
      <c r="X16" s="123">
        <v>0.111111111111111</v>
      </c>
      <c r="Y16" s="123">
        <v>0</v>
      </c>
      <c r="Z16" s="123">
        <v>0</v>
      </c>
      <c r="AA16" s="123">
        <v>0</v>
      </c>
      <c r="AB16" s="123">
        <v>0.407407407407407</v>
      </c>
      <c r="AC16" s="123">
        <v>0</v>
      </c>
      <c r="AD16" s="123">
        <v>0.740740740740741</v>
      </c>
      <c r="AE16" s="123">
        <v>0</v>
      </c>
      <c r="AF16" s="123">
        <v>0.111111111111111</v>
      </c>
      <c r="AG16" s="123">
        <v>0.185185185185185</v>
      </c>
      <c r="AH16" s="123">
        <v>0.148148148148148</v>
      </c>
      <c r="AI16" s="123">
        <v>0</v>
      </c>
      <c r="AJ16" s="123">
        <v>0.0740740740740741</v>
      </c>
      <c r="AK16" s="123">
        <v>0</v>
      </c>
      <c r="AL16" s="123">
        <v>0.148148148148148</v>
      </c>
      <c r="AM16" s="123">
        <v>0</v>
      </c>
      <c r="AN16" s="123">
        <v>0</v>
      </c>
      <c r="AO16" s="123">
        <v>0</v>
      </c>
      <c r="AP16" s="123">
        <v>0.031497</v>
      </c>
      <c r="AQ16" s="123">
        <v>0.007404</v>
      </c>
      <c r="AR16" s="123">
        <v>0.048699</v>
      </c>
      <c r="AS16" s="123">
        <v>0.231642</v>
      </c>
      <c r="AT16" s="123">
        <v>0.201296</v>
      </c>
      <c r="AU16" s="123">
        <v>0.009914</v>
      </c>
      <c r="AV16" s="123">
        <v>0.041662</v>
      </c>
      <c r="AW16" s="123">
        <v>0.083405</v>
      </c>
      <c r="AX16" s="123">
        <v>0.219388</v>
      </c>
      <c r="AY16" s="123">
        <v>0.093795</v>
      </c>
      <c r="AZ16" s="123">
        <v>0.0311</v>
      </c>
      <c r="BA16" s="123">
        <v>0.031695</v>
      </c>
    </row>
    <row r="17" spans="1:53" ht="15">
      <c r="A17" s="123" t="s">
        <v>379</v>
      </c>
      <c r="B17" s="123" t="s">
        <v>442</v>
      </c>
      <c r="C17" s="123" t="s">
        <v>439</v>
      </c>
      <c r="D17" s="123">
        <v>7524.515</v>
      </c>
      <c r="E17" s="123">
        <v>5630.23305135694</v>
      </c>
      <c r="F17" s="123">
        <v>5688.06309563094</v>
      </c>
      <c r="G17" s="123">
        <v>9990.395</v>
      </c>
      <c r="H17" s="123">
        <v>0.55</v>
      </c>
      <c r="I17" s="123">
        <v>0</v>
      </c>
      <c r="J17" s="123">
        <v>0</v>
      </c>
      <c r="K17" s="123">
        <v>0.30</v>
      </c>
      <c r="L17" s="123">
        <v>0.45</v>
      </c>
      <c r="M17" s="123">
        <v>0.10</v>
      </c>
      <c r="N17" s="123">
        <v>0.15</v>
      </c>
      <c r="O17" s="123">
        <v>0.05</v>
      </c>
      <c r="P17" s="123">
        <v>0.80</v>
      </c>
      <c r="Q17" s="123">
        <v>0.15</v>
      </c>
      <c r="R17" s="123">
        <v>0</v>
      </c>
      <c r="S17" s="123">
        <v>0.45</v>
      </c>
      <c r="T17" s="123">
        <v>0.15</v>
      </c>
      <c r="U17" s="123">
        <v>0.10</v>
      </c>
      <c r="V17" s="123">
        <v>0.15</v>
      </c>
      <c r="W17" s="123">
        <v>0.15</v>
      </c>
      <c r="X17" s="123">
        <v>0</v>
      </c>
      <c r="Y17" s="123">
        <v>0</v>
      </c>
      <c r="Z17" s="123">
        <v>0</v>
      </c>
      <c r="AA17" s="123">
        <v>0</v>
      </c>
      <c r="AB17" s="123">
        <v>0.15</v>
      </c>
      <c r="AC17" s="123">
        <v>0.15</v>
      </c>
      <c r="AD17" s="123">
        <v>0.80</v>
      </c>
      <c r="AE17" s="123">
        <v>0</v>
      </c>
      <c r="AF17" s="123">
        <v>0.10</v>
      </c>
      <c r="AG17" s="123">
        <v>0.05</v>
      </c>
      <c r="AH17" s="123">
        <v>0</v>
      </c>
      <c r="AI17" s="123">
        <v>0</v>
      </c>
      <c r="AJ17" s="123">
        <v>0.05</v>
      </c>
      <c r="AK17" s="123">
        <v>0</v>
      </c>
      <c r="AL17" s="123">
        <v>0.05</v>
      </c>
      <c r="AM17" s="123">
        <v>0</v>
      </c>
      <c r="AN17" s="123">
        <v>0</v>
      </c>
      <c r="AO17" s="123">
        <v>0</v>
      </c>
      <c r="AP17" s="123">
        <v>0.03204</v>
      </c>
      <c r="AQ17" s="123">
        <v>0.013257</v>
      </c>
      <c r="AR17" s="123">
        <v>0.047177</v>
      </c>
      <c r="AS17" s="123">
        <v>0.249489</v>
      </c>
      <c r="AT17" s="123">
        <v>0.165531</v>
      </c>
      <c r="AU17" s="123">
        <v>0.008653</v>
      </c>
      <c r="AV17" s="123">
        <v>0.031509</v>
      </c>
      <c r="AW17" s="123">
        <v>0.066535</v>
      </c>
      <c r="AX17" s="123">
        <v>0.240957</v>
      </c>
      <c r="AY17" s="123">
        <v>0.103933</v>
      </c>
      <c r="AZ17" s="123">
        <v>0.027221</v>
      </c>
      <c r="BA17" s="123">
        <v>0.045736</v>
      </c>
    </row>
    <row r="18" spans="1:53" ht="15">
      <c r="A18" s="123" t="s">
        <v>380</v>
      </c>
      <c r="B18" s="123" t="s">
        <v>442</v>
      </c>
      <c r="C18" s="123" t="s">
        <v>439</v>
      </c>
      <c r="D18" s="123">
        <v>10849.10</v>
      </c>
      <c r="E18" s="123">
        <v>9307.21296440872</v>
      </c>
      <c r="F18" s="123">
        <v>9143.72142233407</v>
      </c>
      <c r="G18" s="123">
        <v>12686.40</v>
      </c>
      <c r="H18" s="123">
        <v>0.549295774647887</v>
      </c>
      <c r="I18" s="123">
        <v>0</v>
      </c>
      <c r="J18" s="123">
        <v>0.0140845070422535</v>
      </c>
      <c r="K18" s="123">
        <v>0.323943661971831</v>
      </c>
      <c r="L18" s="123">
        <v>0.253521126760563</v>
      </c>
      <c r="M18" s="123">
        <v>0.183098591549296</v>
      </c>
      <c r="N18" s="123">
        <v>0.225352112676056</v>
      </c>
      <c r="O18" s="123">
        <v>0.0985915492957746</v>
      </c>
      <c r="P18" s="123">
        <v>0.859154929577465</v>
      </c>
      <c r="Q18" s="123">
        <v>0.028169014084507</v>
      </c>
      <c r="R18" s="123">
        <v>0.028169014084507</v>
      </c>
      <c r="S18" s="123">
        <v>0.323943661971831</v>
      </c>
      <c r="T18" s="123">
        <v>0.0845070422535211</v>
      </c>
      <c r="U18" s="123">
        <v>0.028169014084507</v>
      </c>
      <c r="V18" s="123">
        <v>0.140845070422535</v>
      </c>
      <c r="W18" s="123">
        <v>0.23943661971831</v>
      </c>
      <c r="X18" s="123">
        <v>0.126760563380282</v>
      </c>
      <c r="Y18" s="123">
        <v>0</v>
      </c>
      <c r="Z18" s="123">
        <v>0.0140845070422535</v>
      </c>
      <c r="AA18" s="123">
        <v>0</v>
      </c>
      <c r="AB18" s="123">
        <v>0.126760563380282</v>
      </c>
      <c r="AC18" s="123">
        <v>0.0563380281690141</v>
      </c>
      <c r="AD18" s="123">
        <v>0.845070422535211</v>
      </c>
      <c r="AE18" s="123">
        <v>0.0140845070422535</v>
      </c>
      <c r="AF18" s="123">
        <v>0.0985915492957746</v>
      </c>
      <c r="AG18" s="123">
        <v>0.126760563380282</v>
      </c>
      <c r="AH18" s="123">
        <v>0.028169014084507</v>
      </c>
      <c r="AI18" s="123">
        <v>0.028169014084507</v>
      </c>
      <c r="AJ18" s="123">
        <v>0.112676056338028</v>
      </c>
      <c r="AK18" s="123">
        <v>0</v>
      </c>
      <c r="AL18" s="123">
        <v>0</v>
      </c>
      <c r="AM18" s="123">
        <v>0</v>
      </c>
      <c r="AN18" s="123">
        <v>0</v>
      </c>
      <c r="AO18" s="123">
        <v>0</v>
      </c>
      <c r="AP18" s="123">
        <v>0.02807</v>
      </c>
      <c r="AQ18" s="123">
        <v>0.005269</v>
      </c>
      <c r="AR18" s="123">
        <v>0.057338</v>
      </c>
      <c r="AS18" s="123">
        <v>0.086659</v>
      </c>
      <c r="AT18" s="123">
        <v>0.268178</v>
      </c>
      <c r="AU18" s="123">
        <v>0.008907</v>
      </c>
      <c r="AV18" s="123">
        <v>0.063545</v>
      </c>
      <c r="AW18" s="123">
        <v>0.125932</v>
      </c>
      <c r="AX18" s="123">
        <v>0.193982</v>
      </c>
      <c r="AY18" s="123">
        <v>0.122693</v>
      </c>
      <c r="AZ18" s="123">
        <v>0.028321</v>
      </c>
      <c r="BA18" s="123">
        <v>0.039175</v>
      </c>
    </row>
    <row r="19" spans="1:53" ht="15">
      <c r="A19" s="123" t="s">
        <v>381</v>
      </c>
      <c r="B19" s="123" t="s">
        <v>442</v>
      </c>
      <c r="C19" s="123" t="s">
        <v>439</v>
      </c>
      <c r="D19" s="123">
        <v>3240.635</v>
      </c>
      <c r="E19" s="123">
        <v>4820.82290916997</v>
      </c>
      <c r="F19" s="123">
        <v>5136.71353164415</v>
      </c>
      <c r="G19" s="123">
        <v>9420.27</v>
      </c>
      <c r="H19" s="123">
        <v>0.573529411764706</v>
      </c>
      <c r="I19" s="123">
        <v>0</v>
      </c>
      <c r="J19" s="123">
        <v>0.0588235294117647</v>
      </c>
      <c r="K19" s="123">
        <v>0.382352941176471</v>
      </c>
      <c r="L19" s="123">
        <v>0.279411764705882</v>
      </c>
      <c r="M19" s="123">
        <v>0.132352941176471</v>
      </c>
      <c r="N19" s="123">
        <v>0.147058823529412</v>
      </c>
      <c r="O19" s="123">
        <v>0.0735294117647059</v>
      </c>
      <c r="P19" s="123">
        <v>0.867647058823529</v>
      </c>
      <c r="Q19" s="123">
        <v>0.0294117647058824</v>
      </c>
      <c r="R19" s="123">
        <v>0.0294117647058824</v>
      </c>
      <c r="S19" s="123">
        <v>0.514705882352941</v>
      </c>
      <c r="T19" s="123">
        <v>0.132352941176471</v>
      </c>
      <c r="U19" s="123">
        <v>0.0735294117647059</v>
      </c>
      <c r="V19" s="123">
        <v>0.0735294117647059</v>
      </c>
      <c r="W19" s="123">
        <v>0.147058823529412</v>
      </c>
      <c r="X19" s="123">
        <v>0</v>
      </c>
      <c r="Y19" s="123">
        <v>0</v>
      </c>
      <c r="Z19" s="123">
        <v>0</v>
      </c>
      <c r="AA19" s="123">
        <v>0.0147058823529412</v>
      </c>
      <c r="AB19" s="123">
        <v>0.50</v>
      </c>
      <c r="AC19" s="123">
        <v>0.0735294117647059</v>
      </c>
      <c r="AD19" s="123">
        <v>0.955882352941177</v>
      </c>
      <c r="AE19" s="123">
        <v>0</v>
      </c>
      <c r="AF19" s="123">
        <v>0.161764705882353</v>
      </c>
      <c r="AG19" s="123">
        <v>0.0882352941176471</v>
      </c>
      <c r="AH19" s="123">
        <v>0.147058823529412</v>
      </c>
      <c r="AI19" s="123">
        <v>0</v>
      </c>
      <c r="AJ19" s="123">
        <v>0.117647058823529</v>
      </c>
      <c r="AK19" s="123">
        <v>0.0147058823529412</v>
      </c>
      <c r="AL19" s="123">
        <v>0.161764705882353</v>
      </c>
      <c r="AM19" s="123">
        <v>0</v>
      </c>
      <c r="AN19" s="123">
        <v>0</v>
      </c>
      <c r="AO19" s="123">
        <v>0</v>
      </c>
      <c r="AP19" s="123">
        <v>0.036064</v>
      </c>
      <c r="AQ19" s="123">
        <v>0.014015</v>
      </c>
      <c r="AR19" s="123">
        <v>0.042461</v>
      </c>
      <c r="AS19" s="123">
        <v>0.17315</v>
      </c>
      <c r="AT19" s="123">
        <v>0.185715</v>
      </c>
      <c r="AU19" s="123">
        <v>0.008515</v>
      </c>
      <c r="AV19" s="123">
        <v>0.035768</v>
      </c>
      <c r="AW19" s="123">
        <v>0.075422</v>
      </c>
      <c r="AX19" s="123">
        <v>0.28916</v>
      </c>
      <c r="AY19" s="123">
        <v>0.103039</v>
      </c>
      <c r="AZ19" s="123">
        <v>0.02778</v>
      </c>
      <c r="BA19" s="123">
        <v>0.044974</v>
      </c>
    </row>
    <row r="20" spans="1:53" ht="15">
      <c r="A20" s="123" t="s">
        <v>382</v>
      </c>
      <c r="B20" s="123" t="s">
        <v>442</v>
      </c>
      <c r="C20" s="123" t="s">
        <v>439</v>
      </c>
      <c r="D20" s="123">
        <v>10351.38</v>
      </c>
      <c r="E20" s="123">
        <v>8147.06154081158</v>
      </c>
      <c r="F20" s="123">
        <v>8476.38185692777</v>
      </c>
      <c r="G20" s="123">
        <v>9507.83</v>
      </c>
      <c r="H20" s="123">
        <v>0.60</v>
      </c>
      <c r="I20" s="123">
        <v>0</v>
      </c>
      <c r="J20" s="123">
        <v>0.20</v>
      </c>
      <c r="K20" s="123">
        <v>0.40</v>
      </c>
      <c r="L20" s="123">
        <v>0.20</v>
      </c>
      <c r="M20" s="123">
        <v>0</v>
      </c>
      <c r="N20" s="123">
        <v>0.20</v>
      </c>
      <c r="O20" s="123">
        <v>0.20</v>
      </c>
      <c r="P20" s="123">
        <v>0.80</v>
      </c>
      <c r="Q20" s="123">
        <v>0</v>
      </c>
      <c r="R20" s="123">
        <v>0</v>
      </c>
      <c r="S20" s="123">
        <v>0.60</v>
      </c>
      <c r="T20" s="123">
        <v>0</v>
      </c>
      <c r="U20" s="123">
        <v>0</v>
      </c>
      <c r="V20" s="123">
        <v>0.40</v>
      </c>
      <c r="W20" s="123">
        <v>0</v>
      </c>
      <c r="X20" s="123">
        <v>0</v>
      </c>
      <c r="Y20" s="123">
        <v>0</v>
      </c>
      <c r="Z20" s="123">
        <v>0</v>
      </c>
      <c r="AA20" s="123">
        <v>0</v>
      </c>
      <c r="AB20" s="123">
        <v>0.60</v>
      </c>
      <c r="AC20" s="123">
        <v>0</v>
      </c>
      <c r="AD20" s="123">
        <v>0.80</v>
      </c>
      <c r="AE20" s="123">
        <v>0</v>
      </c>
      <c r="AF20" s="123">
        <v>0.20</v>
      </c>
      <c r="AG20" s="123">
        <v>0.20</v>
      </c>
      <c r="AH20" s="123">
        <v>0.40</v>
      </c>
      <c r="AI20" s="123">
        <v>0</v>
      </c>
      <c r="AJ20" s="123">
        <v>0</v>
      </c>
      <c r="AK20" s="123">
        <v>0</v>
      </c>
      <c r="AL20" s="123">
        <v>0</v>
      </c>
      <c r="AM20" s="123">
        <v>0</v>
      </c>
      <c r="AN20" s="123">
        <v>0</v>
      </c>
      <c r="AO20" s="123">
        <v>0</v>
      </c>
      <c r="AP20" s="123">
        <v>0.035941</v>
      </c>
      <c r="AQ20" s="123">
        <v>0.014717</v>
      </c>
      <c r="AR20" s="123">
        <v>0.05365</v>
      </c>
      <c r="AS20" s="123">
        <v>0.155769</v>
      </c>
      <c r="AT20" s="123">
        <v>0.204287</v>
      </c>
      <c r="AU20" s="123">
        <v>0.011163</v>
      </c>
      <c r="AV20" s="123">
        <v>0.035917</v>
      </c>
      <c r="AW20" s="123">
        <v>0.054839</v>
      </c>
      <c r="AX20" s="123">
        <v>0.258551</v>
      </c>
      <c r="AY20" s="123">
        <v>0.109878</v>
      </c>
      <c r="AZ20" s="123">
        <v>0.029534</v>
      </c>
      <c r="BA20" s="123">
        <v>0.071696</v>
      </c>
    </row>
    <row r="21" spans="1:53" ht="15">
      <c r="A21" s="123" t="s">
        <v>383</v>
      </c>
      <c r="B21" s="123" t="s">
        <v>442</v>
      </c>
      <c r="C21" s="123" t="s">
        <v>439</v>
      </c>
      <c r="D21" s="123">
        <v>7254.975</v>
      </c>
      <c r="E21" s="123">
        <v>7213.40625022667</v>
      </c>
      <c r="F21" s="123">
        <v>7235.18239278947</v>
      </c>
      <c r="G21" s="123">
        <v>10048.79</v>
      </c>
      <c r="H21" s="123">
        <v>0.428571428571429</v>
      </c>
      <c r="I21" s="123">
        <v>0</v>
      </c>
      <c r="J21" s="123">
        <v>0</v>
      </c>
      <c r="K21" s="123">
        <v>0.50</v>
      </c>
      <c r="L21" s="123">
        <v>0.142857142857143</v>
      </c>
      <c r="M21" s="123">
        <v>0.178571428571429</v>
      </c>
      <c r="N21" s="123">
        <v>0.178571428571429</v>
      </c>
      <c r="O21" s="123">
        <v>0.0714285714285714</v>
      </c>
      <c r="P21" s="123">
        <v>0.785714285714286</v>
      </c>
      <c r="Q21" s="123">
        <v>0.107142857142857</v>
      </c>
      <c r="R21" s="123">
        <v>0</v>
      </c>
      <c r="S21" s="123">
        <v>0.535714285714286</v>
      </c>
      <c r="T21" s="123">
        <v>0.107142857142857</v>
      </c>
      <c r="U21" s="123">
        <v>0.0714285714285714</v>
      </c>
      <c r="V21" s="123">
        <v>0.107142857142857</v>
      </c>
      <c r="W21" s="123">
        <v>0.107142857142857</v>
      </c>
      <c r="X21" s="123">
        <v>0</v>
      </c>
      <c r="Y21" s="123">
        <v>0</v>
      </c>
      <c r="Z21" s="123">
        <v>0.0357142857142857</v>
      </c>
      <c r="AA21" s="123">
        <v>0</v>
      </c>
      <c r="AB21" s="123">
        <v>0.464285714285714</v>
      </c>
      <c r="AC21" s="123">
        <v>0.0357142857142857</v>
      </c>
      <c r="AD21" s="123">
        <v>0.857142857142857</v>
      </c>
      <c r="AE21" s="123">
        <v>0.0357142857142857</v>
      </c>
      <c r="AF21" s="123">
        <v>0.25</v>
      </c>
      <c r="AG21" s="123">
        <v>0.0357142857142857</v>
      </c>
      <c r="AH21" s="123">
        <v>0.0357142857142857</v>
      </c>
      <c r="AI21" s="123">
        <v>0.0357142857142857</v>
      </c>
      <c r="AJ21" s="123">
        <v>0.25</v>
      </c>
      <c r="AK21" s="123">
        <v>0</v>
      </c>
      <c r="AL21" s="123">
        <v>0.142857142857143</v>
      </c>
      <c r="AM21" s="123">
        <v>0</v>
      </c>
      <c r="AN21" s="123">
        <v>0.0357142857142857</v>
      </c>
      <c r="AO21" s="123">
        <v>0</v>
      </c>
      <c r="AP21" s="123">
        <v>0.033759</v>
      </c>
      <c r="AQ21" s="123">
        <v>0.009071</v>
      </c>
      <c r="AR21" s="123">
        <v>0.055834</v>
      </c>
      <c r="AS21" s="123">
        <v>0.150769</v>
      </c>
      <c r="AT21" s="123">
        <v>0.155081</v>
      </c>
      <c r="AU21" s="123">
        <v>0.010334</v>
      </c>
      <c r="AV21" s="123">
        <v>0.032411</v>
      </c>
      <c r="AW21" s="123">
        <v>0.074586</v>
      </c>
      <c r="AX21" s="123">
        <v>0.282403</v>
      </c>
      <c r="AY21" s="123">
        <v>0.124462</v>
      </c>
      <c r="AZ21" s="123">
        <v>0.025802</v>
      </c>
      <c r="BA21" s="123">
        <v>0.079248</v>
      </c>
    </row>
    <row r="22" spans="1:53" ht="15">
      <c r="A22" s="123" t="s">
        <v>384</v>
      </c>
      <c r="B22" s="123" t="s">
        <v>442</v>
      </c>
      <c r="C22" s="123" t="s">
        <v>439</v>
      </c>
      <c r="D22" s="123">
        <v>9279.03</v>
      </c>
      <c r="E22" s="123">
        <v>4089.53847215964</v>
      </c>
      <c r="F22" s="123">
        <v>5419.39686434553</v>
      </c>
      <c r="G22" s="123">
        <v>11217.04</v>
      </c>
      <c r="H22" s="123">
        <v>0.60</v>
      </c>
      <c r="I22" s="123">
        <v>0</v>
      </c>
      <c r="J22" s="123">
        <v>0.20</v>
      </c>
      <c r="K22" s="123">
        <v>0.20</v>
      </c>
      <c r="L22" s="123">
        <v>0</v>
      </c>
      <c r="M22" s="123">
        <v>0.20</v>
      </c>
      <c r="N22" s="123">
        <v>0.40</v>
      </c>
      <c r="O22" s="123">
        <v>0</v>
      </c>
      <c r="P22" s="123">
        <v>1</v>
      </c>
      <c r="Q22" s="123">
        <v>0</v>
      </c>
      <c r="R22" s="123">
        <v>0</v>
      </c>
      <c r="S22" s="123">
        <v>0.20</v>
      </c>
      <c r="T22" s="123">
        <v>0.60</v>
      </c>
      <c r="U22" s="123">
        <v>0</v>
      </c>
      <c r="V22" s="123">
        <v>0</v>
      </c>
      <c r="W22" s="123">
        <v>0</v>
      </c>
      <c r="X22" s="123">
        <v>0</v>
      </c>
      <c r="Y22" s="123">
        <v>0</v>
      </c>
      <c r="Z22" s="123">
        <v>0</v>
      </c>
      <c r="AA22" s="123">
        <v>0</v>
      </c>
      <c r="AB22" s="123">
        <v>0.60</v>
      </c>
      <c r="AC22" s="123">
        <v>0.20</v>
      </c>
      <c r="AD22" s="123">
        <v>0.80</v>
      </c>
      <c r="AE22" s="123">
        <v>0.20</v>
      </c>
      <c r="AF22" s="123">
        <v>0.80</v>
      </c>
      <c r="AG22" s="123">
        <v>0</v>
      </c>
      <c r="AH22" s="123">
        <v>0</v>
      </c>
      <c r="AI22" s="123">
        <v>0</v>
      </c>
      <c r="AJ22" s="123">
        <v>0.20</v>
      </c>
      <c r="AK22" s="123">
        <v>0</v>
      </c>
      <c r="AL22" s="123">
        <v>0</v>
      </c>
      <c r="AM22" s="123">
        <v>0</v>
      </c>
      <c r="AN22" s="123">
        <v>0</v>
      </c>
      <c r="AO22" s="123">
        <v>0</v>
      </c>
      <c r="AP22" s="123">
        <v>0.029963</v>
      </c>
      <c r="AQ22" s="123">
        <v>0.010034</v>
      </c>
      <c r="AR22" s="123">
        <v>0.040994</v>
      </c>
      <c r="AS22" s="123">
        <v>0.291903</v>
      </c>
      <c r="AT22" s="123">
        <v>0.192166</v>
      </c>
      <c r="AU22" s="123">
        <v>0.006577</v>
      </c>
      <c r="AV22" s="123">
        <v>0.026387</v>
      </c>
      <c r="AW22" s="123">
        <v>0.081215</v>
      </c>
      <c r="AX22" s="123">
        <v>0.186634</v>
      </c>
      <c r="AY22" s="123">
        <v>0.100603</v>
      </c>
      <c r="AZ22" s="123">
        <v>0.021513</v>
      </c>
      <c r="BA22" s="123">
        <v>0.041974</v>
      </c>
    </row>
    <row r="23" spans="1:53" ht="15">
      <c r="A23" s="123" t="s">
        <v>385</v>
      </c>
      <c r="B23" s="123" t="s">
        <v>442</v>
      </c>
      <c r="C23" s="123" t="s">
        <v>439</v>
      </c>
      <c r="D23" s="123">
        <v>10575.80</v>
      </c>
      <c r="E23" s="123">
        <v>9446.98259739387</v>
      </c>
      <c r="F23" s="123">
        <v>9682.16240651996</v>
      </c>
      <c r="G23" s="123">
        <v>9025.78</v>
      </c>
      <c r="H23" s="123">
        <v>0.64</v>
      </c>
      <c r="I23" s="123">
        <v>0</v>
      </c>
      <c r="J23" s="123">
        <v>0.04</v>
      </c>
      <c r="K23" s="123">
        <v>0.36</v>
      </c>
      <c r="L23" s="123">
        <v>0.44</v>
      </c>
      <c r="M23" s="123">
        <v>0.04</v>
      </c>
      <c r="N23" s="123">
        <v>0.12</v>
      </c>
      <c r="O23" s="123">
        <v>0.16</v>
      </c>
      <c r="P23" s="123">
        <v>0.76</v>
      </c>
      <c r="Q23" s="123">
        <v>0.04</v>
      </c>
      <c r="R23" s="123">
        <v>0.04</v>
      </c>
      <c r="S23" s="123">
        <v>0.60</v>
      </c>
      <c r="T23" s="123">
        <v>0.08</v>
      </c>
      <c r="U23" s="123">
        <v>0.04</v>
      </c>
      <c r="V23" s="123">
        <v>0.04</v>
      </c>
      <c r="W23" s="123">
        <v>0.16</v>
      </c>
      <c r="X23" s="123">
        <v>0.04</v>
      </c>
      <c r="Y23" s="123">
        <v>0</v>
      </c>
      <c r="Z23" s="123">
        <v>0.08</v>
      </c>
      <c r="AA23" s="123">
        <v>0</v>
      </c>
      <c r="AB23" s="123">
        <v>0.32</v>
      </c>
      <c r="AC23" s="123">
        <v>0.04</v>
      </c>
      <c r="AD23" s="123">
        <v>0.80</v>
      </c>
      <c r="AE23" s="123">
        <v>0.04</v>
      </c>
      <c r="AF23" s="123">
        <v>0.12</v>
      </c>
      <c r="AG23" s="123">
        <v>0</v>
      </c>
      <c r="AH23" s="123">
        <v>0.20</v>
      </c>
      <c r="AI23" s="123">
        <v>0.08</v>
      </c>
      <c r="AJ23" s="123">
        <v>0.04</v>
      </c>
      <c r="AK23" s="123">
        <v>0</v>
      </c>
      <c r="AL23" s="123">
        <v>0.04</v>
      </c>
      <c r="AM23" s="123">
        <v>0</v>
      </c>
      <c r="AN23" s="123">
        <v>0</v>
      </c>
      <c r="AO23" s="123">
        <v>0</v>
      </c>
      <c r="AP23" s="123">
        <v>0.030936</v>
      </c>
      <c r="AQ23" s="123">
        <v>0.004937</v>
      </c>
      <c r="AR23" s="123">
        <v>0.05478</v>
      </c>
      <c r="AS23" s="123">
        <v>0.164913</v>
      </c>
      <c r="AT23" s="123">
        <v>0.250916</v>
      </c>
      <c r="AU23" s="123">
        <v>0.005448</v>
      </c>
      <c r="AV23" s="123">
        <v>0.041139</v>
      </c>
      <c r="AW23" s="123">
        <v>0.076277</v>
      </c>
      <c r="AX23" s="123">
        <v>0.213908</v>
      </c>
      <c r="AY23" s="123">
        <v>0.118412</v>
      </c>
      <c r="AZ23" s="123">
        <v>0.024363</v>
      </c>
      <c r="BA23" s="123">
        <v>0.044907</v>
      </c>
    </row>
    <row r="24" spans="1:53" ht="15">
      <c r="A24" s="123" t="s">
        <v>386</v>
      </c>
      <c r="B24" s="123" t="s">
        <v>442</v>
      </c>
      <c r="C24" s="123" t="s">
        <v>439</v>
      </c>
      <c r="D24" s="123">
        <v>10007.03</v>
      </c>
      <c r="E24" s="123">
        <v>7279.403921801</v>
      </c>
      <c r="F24" s="123">
        <v>7687.63410647239</v>
      </c>
      <c r="G24" s="123">
        <v>11806.64</v>
      </c>
      <c r="H24" s="123">
        <v>0.40</v>
      </c>
      <c r="I24" s="123">
        <v>0</v>
      </c>
      <c r="J24" s="123">
        <v>0</v>
      </c>
      <c r="K24" s="123">
        <v>0.371428571428571</v>
      </c>
      <c r="L24" s="123">
        <v>0.228571428571429</v>
      </c>
      <c r="M24" s="123">
        <v>0.228571428571429</v>
      </c>
      <c r="N24" s="123">
        <v>0.171428571428571</v>
      </c>
      <c r="O24" s="123">
        <v>0.257142857142857</v>
      </c>
      <c r="P24" s="123">
        <v>0.714285714285714</v>
      </c>
      <c r="Q24" s="123">
        <v>0.0285714285714286</v>
      </c>
      <c r="R24" s="123">
        <v>0</v>
      </c>
      <c r="S24" s="123">
        <v>0.342857142857143</v>
      </c>
      <c r="T24" s="123">
        <v>0.228571428571429</v>
      </c>
      <c r="U24" s="123">
        <v>0.0571428571428571</v>
      </c>
      <c r="V24" s="123">
        <v>0.0857142857142857</v>
      </c>
      <c r="W24" s="123">
        <v>0.171428571428571</v>
      </c>
      <c r="X24" s="123">
        <v>0.0285714285714286</v>
      </c>
      <c r="Y24" s="123">
        <v>0</v>
      </c>
      <c r="Z24" s="123">
        <v>0</v>
      </c>
      <c r="AA24" s="123">
        <v>0</v>
      </c>
      <c r="AB24" s="123">
        <v>0.228571428571429</v>
      </c>
      <c r="AC24" s="123">
        <v>0.171428571428571</v>
      </c>
      <c r="AD24" s="123">
        <v>0.914285714285714</v>
      </c>
      <c r="AE24" s="123">
        <v>0</v>
      </c>
      <c r="AF24" s="123">
        <v>0.114285714285714</v>
      </c>
      <c r="AG24" s="123">
        <v>0.0857142857142857</v>
      </c>
      <c r="AH24" s="123">
        <v>0.0285714285714286</v>
      </c>
      <c r="AI24" s="123">
        <v>0</v>
      </c>
      <c r="AJ24" s="123">
        <v>0.0285714285714286</v>
      </c>
      <c r="AK24" s="123">
        <v>0</v>
      </c>
      <c r="AL24" s="123">
        <v>0.0857142857142857</v>
      </c>
      <c r="AM24" s="123">
        <v>0</v>
      </c>
      <c r="AN24" s="123">
        <v>0</v>
      </c>
      <c r="AO24" s="123">
        <v>0</v>
      </c>
      <c r="AP24" s="123">
        <v>0.030039</v>
      </c>
      <c r="AQ24" s="123">
        <v>0.016229</v>
      </c>
      <c r="AR24" s="123">
        <v>0.054449</v>
      </c>
      <c r="AS24" s="123">
        <v>0.208785</v>
      </c>
      <c r="AT24" s="123">
        <v>0.194482</v>
      </c>
      <c r="AU24" s="123">
        <v>0.010334</v>
      </c>
      <c r="AV24" s="123">
        <v>0.032141</v>
      </c>
      <c r="AW24" s="123">
        <v>0.099584</v>
      </c>
      <c r="AX24" s="123">
        <v>0.218692</v>
      </c>
      <c r="AY24" s="123">
        <v>0.100976</v>
      </c>
      <c r="AZ24" s="123">
        <v>0.029232</v>
      </c>
      <c r="BA24" s="123">
        <v>0.035095</v>
      </c>
    </row>
    <row r="25" spans="1:53" ht="15">
      <c r="A25" s="123" t="s">
        <v>387</v>
      </c>
      <c r="B25" s="123" t="s">
        <v>442</v>
      </c>
      <c r="C25" s="123" t="s">
        <v>439</v>
      </c>
      <c r="D25" s="123">
        <v>8688.725</v>
      </c>
      <c r="E25" s="123">
        <v>6229.81900924419</v>
      </c>
      <c r="F25" s="123">
        <v>6162.88535787752</v>
      </c>
      <c r="G25" s="123">
        <v>9470.375</v>
      </c>
      <c r="H25" s="123">
        <v>0.666666666666667</v>
      </c>
      <c r="I25" s="123">
        <v>0</v>
      </c>
      <c r="J25" s="123">
        <v>0</v>
      </c>
      <c r="K25" s="123">
        <v>0.433333333333333</v>
      </c>
      <c r="L25" s="123">
        <v>0.366666666666667</v>
      </c>
      <c r="M25" s="123">
        <v>0.20</v>
      </c>
      <c r="N25" s="123">
        <v>0</v>
      </c>
      <c r="O25" s="123">
        <v>0.60</v>
      </c>
      <c r="P25" s="123">
        <v>0.333333333333333</v>
      </c>
      <c r="Q25" s="123">
        <v>0.0333333333333333</v>
      </c>
      <c r="R25" s="123">
        <v>0.0666666666666667</v>
      </c>
      <c r="S25" s="123">
        <v>0.333333333333333</v>
      </c>
      <c r="T25" s="123">
        <v>0.366666666666667</v>
      </c>
      <c r="U25" s="123">
        <v>0.0333333333333333</v>
      </c>
      <c r="V25" s="123">
        <v>0.0666666666666667</v>
      </c>
      <c r="W25" s="123">
        <v>0.133333333333333</v>
      </c>
      <c r="X25" s="123">
        <v>0.0333333333333333</v>
      </c>
      <c r="Y25" s="123">
        <v>0</v>
      </c>
      <c r="Z25" s="123">
        <v>0</v>
      </c>
      <c r="AA25" s="123">
        <v>0</v>
      </c>
      <c r="AB25" s="123">
        <v>0.533333333333333</v>
      </c>
      <c r="AC25" s="123">
        <v>0</v>
      </c>
      <c r="AD25" s="123">
        <v>0.90</v>
      </c>
      <c r="AE25" s="123">
        <v>0.0666666666666667</v>
      </c>
      <c r="AF25" s="123">
        <v>0.0666666666666667</v>
      </c>
      <c r="AG25" s="123">
        <v>0.10</v>
      </c>
      <c r="AH25" s="123">
        <v>0.133333333333333</v>
      </c>
      <c r="AI25" s="123">
        <v>0</v>
      </c>
      <c r="AJ25" s="123">
        <v>0.366666666666667</v>
      </c>
      <c r="AK25" s="123">
        <v>0.10</v>
      </c>
      <c r="AL25" s="123">
        <v>0.0666666666666667</v>
      </c>
      <c r="AM25" s="123">
        <v>0</v>
      </c>
      <c r="AN25" s="123">
        <v>0</v>
      </c>
      <c r="AO25" s="123">
        <v>0</v>
      </c>
      <c r="AP25" s="123">
        <v>0.034206</v>
      </c>
      <c r="AQ25" s="123">
        <v>0.001121</v>
      </c>
      <c r="AR25" s="123">
        <v>0.057019</v>
      </c>
      <c r="AS25" s="123">
        <v>0.090744</v>
      </c>
      <c r="AT25" s="123">
        <v>0.190765</v>
      </c>
      <c r="AU25" s="123">
        <v>0.012794</v>
      </c>
      <c r="AV25" s="123">
        <v>0.058353</v>
      </c>
      <c r="AW25" s="123">
        <v>0.176245</v>
      </c>
      <c r="AX25" s="123">
        <v>0.242023</v>
      </c>
      <c r="AY25" s="123">
        <v>0.091765</v>
      </c>
      <c r="AZ25" s="123">
        <v>0.032551</v>
      </c>
      <c r="BA25" s="123">
        <v>0.04662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8880D0C-9823-40A6-BE45-D69850446A04}">
  <dimension ref="A1:AA105"/>
  <sheetViews>
    <sheetView workbookViewId="0" topLeftCell="A1">
      <selection pane="topLeft" activeCell="I18" sqref="I18"/>
    </sheetView>
  </sheetViews>
  <sheetFormatPr defaultColWidth="8.83428571428571" defaultRowHeight="15"/>
  <cols>
    <col min="1" max="1" width="11.5714285714286" bestFit="1" customWidth="1"/>
    <col min="15" max="15" width="10.8571428571429" bestFit="1" customWidth="1"/>
  </cols>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t="s">
        <v>351</v>
      </c>
      <c r="B4" s="123">
        <v>6612.16166666667</v>
      </c>
      <c r="C4" s="123">
        <v>7021.77395833333</v>
      </c>
      <c r="D4" s="123">
        <v>7292.3125</v>
      </c>
      <c r="E4" s="123">
        <v>5691.18166666667</v>
      </c>
      <c r="F4" s="123">
        <v>8543.97354166667</v>
      </c>
      <c r="G4" s="123">
        <v>5487.29354166667</v>
      </c>
      <c r="H4" s="123">
        <v>8650.14645833333</v>
      </c>
      <c r="I4" s="123">
        <v>5678.78708333333</v>
      </c>
      <c r="J4" s="123">
        <v>6916.21041666667</v>
      </c>
      <c r="K4" s="123">
        <v>7985.84458333333</v>
      </c>
      <c r="L4" s="123">
        <v>6605.5125</v>
      </c>
      <c r="M4" s="123">
        <v>6644.10520833333</v>
      </c>
      <c r="N4" s="167"/>
      <c r="O4" t="s">
        <v>351</v>
      </c>
      <c r="P4" s="123">
        <v>5034.75</v>
      </c>
      <c r="Q4" s="123">
        <v>9089.905</v>
      </c>
      <c r="R4" s="123">
        <v>9100</v>
      </c>
      <c r="S4" s="123">
        <v>7524.515</v>
      </c>
      <c r="T4" s="123">
        <v>10849.10</v>
      </c>
      <c r="U4" s="123">
        <v>3240.635</v>
      </c>
      <c r="V4" s="123">
        <v>10351.38</v>
      </c>
      <c r="W4" s="123">
        <v>7254.975</v>
      </c>
      <c r="X4" s="123">
        <v>9279.03</v>
      </c>
      <c r="Y4" s="123">
        <v>10575.80</v>
      </c>
      <c r="Z4" s="123">
        <v>10007.03</v>
      </c>
      <c r="AA4" s="123">
        <v>8688.725</v>
      </c>
    </row>
    <row r="5" spans="1:27" ht="15">
      <c r="A5" s="123" t="s">
        <v>333</v>
      </c>
      <c r="B5" s="123">
        <v>7452.30354166667</v>
      </c>
      <c r="C5" s="123">
        <v>9377.79125</v>
      </c>
      <c r="D5" s="123">
        <v>8901.25645833333</v>
      </c>
      <c r="E5" s="123">
        <v>8705.37375</v>
      </c>
      <c r="F5" s="123">
        <v>10795.5854166667</v>
      </c>
      <c r="G5" s="123">
        <v>7436.80895833333</v>
      </c>
      <c r="H5" s="123">
        <v>9475.16770833333</v>
      </c>
      <c r="I5" s="123">
        <v>8594.78208333333</v>
      </c>
      <c r="J5" s="123">
        <v>7646.33166666667</v>
      </c>
      <c r="K5" s="123">
        <v>10529.4289583333</v>
      </c>
      <c r="L5" s="123">
        <v>8619.99083333333</v>
      </c>
      <c r="M5" s="123">
        <v>7389.38958333333</v>
      </c>
      <c r="O5" s="123" t="s">
        <v>333</v>
      </c>
      <c r="P5" s="123">
        <v>2791.72</v>
      </c>
      <c r="Q5" s="123">
        <v>9830.925</v>
      </c>
      <c r="R5" s="123">
        <v>11384.15</v>
      </c>
      <c r="S5" s="123">
        <v>9990.395</v>
      </c>
      <c r="T5" s="123">
        <v>12686.40</v>
      </c>
      <c r="U5" s="123">
        <v>9420.27</v>
      </c>
      <c r="V5" s="123">
        <v>9507.83</v>
      </c>
      <c r="W5" s="123">
        <v>10048.79</v>
      </c>
      <c r="X5" s="123">
        <v>11217.04</v>
      </c>
      <c r="Y5" s="123">
        <v>9025.78</v>
      </c>
      <c r="Z5" s="123">
        <v>11806.64</v>
      </c>
      <c r="AA5" s="123">
        <v>9470.375</v>
      </c>
    </row>
    <row r="6" spans="1:27" ht="15">
      <c r="A6" s="123" t="s">
        <v>236</v>
      </c>
      <c r="B6" s="123">
        <v>0.574464001981724</v>
      </c>
      <c r="C6" s="123">
        <v>0.543881020951204</v>
      </c>
      <c r="D6" s="123">
        <v>0.56505682640025</v>
      </c>
      <c r="E6" s="123">
        <v>0.505213933799903</v>
      </c>
      <c r="F6" s="123">
        <v>0.542195826332594</v>
      </c>
      <c r="G6" s="123">
        <v>0.507515008820457</v>
      </c>
      <c r="H6" s="123">
        <v>0.42075852692629</v>
      </c>
      <c r="I6" s="123">
        <v>0.459287090076583</v>
      </c>
      <c r="J6" s="123">
        <v>0.562479629276907</v>
      </c>
      <c r="K6" s="123">
        <v>0.521448876524313</v>
      </c>
      <c r="L6" s="123">
        <v>0.473804036522889</v>
      </c>
      <c r="M6" s="123">
        <v>0.611715928365648</v>
      </c>
      <c r="O6" s="123" t="s">
        <v>236</v>
      </c>
      <c r="P6" s="123">
        <v>0.409090909090909</v>
      </c>
      <c r="Q6" s="123">
        <v>0.386363636363636</v>
      </c>
      <c r="R6" s="123">
        <v>0.444444444444444</v>
      </c>
      <c r="S6" s="123">
        <v>0.55</v>
      </c>
      <c r="T6" s="123">
        <v>0.549295774647887</v>
      </c>
      <c r="U6" s="123">
        <v>0.573529411764706</v>
      </c>
      <c r="V6" s="123">
        <v>0.60</v>
      </c>
      <c r="W6" s="123">
        <v>0.428571428571429</v>
      </c>
      <c r="X6" s="123">
        <v>0.60</v>
      </c>
      <c r="Y6" s="123">
        <v>0.64</v>
      </c>
      <c r="Z6" s="123">
        <v>0.40</v>
      </c>
      <c r="AA6" s="123">
        <v>0.666666666666667</v>
      </c>
    </row>
    <row r="7" spans="1:27" ht="15">
      <c r="A7" s="123" t="s">
        <v>240</v>
      </c>
      <c r="B7" s="123">
        <v>0.00458463623097769</v>
      </c>
      <c r="C7" s="123">
        <v>0.00587322572169728</v>
      </c>
      <c r="D7" s="123">
        <v>0.00384496717898413</v>
      </c>
      <c r="E7" s="123">
        <v>0.00155402530581513</v>
      </c>
      <c r="F7" s="123">
        <v>0.002609292414087</v>
      </c>
      <c r="G7" s="123">
        <v>0.00284828382183694</v>
      </c>
      <c r="H7" s="123">
        <v>0.00347222222222222</v>
      </c>
      <c r="I7" s="123">
        <v>0.00462962962962963</v>
      </c>
      <c r="J7" s="123">
        <v>0.0076593137254902</v>
      </c>
      <c r="K7" s="123">
        <v>0.0019281914893617</v>
      </c>
      <c r="L7" s="123">
        <v>0.00228181226130645</v>
      </c>
      <c r="M7" s="123">
        <v>0.0101400712813756</v>
      </c>
      <c r="O7" s="123" t="s">
        <v>240</v>
      </c>
      <c r="P7" s="123">
        <v>0.0681818181818182</v>
      </c>
      <c r="Q7" s="123">
        <v>0</v>
      </c>
      <c r="R7" s="123">
        <v>0</v>
      </c>
      <c r="S7" s="123">
        <v>0</v>
      </c>
      <c r="T7" s="123">
        <v>0</v>
      </c>
      <c r="U7" s="123">
        <v>0</v>
      </c>
      <c r="V7" s="123">
        <v>0</v>
      </c>
      <c r="W7" s="123">
        <v>0</v>
      </c>
      <c r="X7" s="123">
        <v>0</v>
      </c>
      <c r="Y7" s="123">
        <v>0</v>
      </c>
      <c r="Z7" s="123">
        <v>0</v>
      </c>
      <c r="AA7" s="123">
        <v>0</v>
      </c>
    </row>
    <row r="8" spans="1:27" ht="15">
      <c r="A8" s="123" t="s">
        <v>244</v>
      </c>
      <c r="B8" s="123">
        <v>0.0243349458620717</v>
      </c>
      <c r="C8" s="123">
        <v>0.0412914908335776</v>
      </c>
      <c r="D8" s="123">
        <v>0.0449721401937309</v>
      </c>
      <c r="E8" s="123">
        <v>0.0278484797849693</v>
      </c>
      <c r="F8" s="123">
        <v>0.0221935604894423</v>
      </c>
      <c r="G8" s="123">
        <v>0.039349890860761</v>
      </c>
      <c r="H8" s="123">
        <v>0.0352043302701197</v>
      </c>
      <c r="I8" s="123">
        <v>0.0527292665920962</v>
      </c>
      <c r="J8" s="123">
        <v>0.0328433435663828</v>
      </c>
      <c r="K8" s="123">
        <v>0.0249549178974978</v>
      </c>
      <c r="L8" s="123">
        <v>0.0280909973509794</v>
      </c>
      <c r="M8" s="123">
        <v>0.0491083539996583</v>
      </c>
      <c r="O8" s="123" t="s">
        <v>244</v>
      </c>
      <c r="P8" s="123">
        <v>0.113636363636364</v>
      </c>
      <c r="Q8" s="123">
        <v>0.0454545454545455</v>
      </c>
      <c r="R8" s="123">
        <v>0</v>
      </c>
      <c r="S8" s="123">
        <v>0</v>
      </c>
      <c r="T8" s="123">
        <v>0.0140845070422535</v>
      </c>
      <c r="U8" s="123">
        <v>0.0588235294117647</v>
      </c>
      <c r="V8" s="123">
        <v>0.20</v>
      </c>
      <c r="W8" s="123">
        <v>0</v>
      </c>
      <c r="X8" s="123">
        <v>0.20</v>
      </c>
      <c r="Y8" s="123">
        <v>0.04</v>
      </c>
      <c r="Z8" s="123">
        <v>0</v>
      </c>
      <c r="AA8" s="123">
        <v>0</v>
      </c>
    </row>
    <row r="9" spans="1:27" ht="15">
      <c r="A9" s="123" t="s">
        <v>247</v>
      </c>
      <c r="B9" s="123">
        <v>0.40798039559329</v>
      </c>
      <c r="C9" s="123">
        <v>0.43020991350578</v>
      </c>
      <c r="D9" s="123">
        <v>0.269945050730611</v>
      </c>
      <c r="E9" s="123">
        <v>0.402683839106183</v>
      </c>
      <c r="F9" s="123">
        <v>0.387137852539733</v>
      </c>
      <c r="G9" s="123">
        <v>0.434586232576676</v>
      </c>
      <c r="H9" s="123">
        <v>0.330076459846197</v>
      </c>
      <c r="I9" s="123">
        <v>0.335658233076994</v>
      </c>
      <c r="J9" s="123">
        <v>0.44080215521779</v>
      </c>
      <c r="K9" s="123">
        <v>0.349491533637402</v>
      </c>
      <c r="L9" s="123">
        <v>0.410332036957269</v>
      </c>
      <c r="M9" s="123">
        <v>0.479260650637316</v>
      </c>
      <c r="O9" s="123" t="s">
        <v>247</v>
      </c>
      <c r="P9" s="123">
        <v>0.454545454545455</v>
      </c>
      <c r="Q9" s="123">
        <v>0.431818181818182</v>
      </c>
      <c r="R9" s="123">
        <v>0.333333333333333</v>
      </c>
      <c r="S9" s="123">
        <v>0.30</v>
      </c>
      <c r="T9" s="123">
        <v>0.323943661971831</v>
      </c>
      <c r="U9" s="123">
        <v>0.382352941176471</v>
      </c>
      <c r="V9" s="123">
        <v>0.40</v>
      </c>
      <c r="W9" s="123">
        <v>0.50</v>
      </c>
      <c r="X9" s="123">
        <v>0.20</v>
      </c>
      <c r="Y9" s="123">
        <v>0.36</v>
      </c>
      <c r="Z9" s="123">
        <v>0.371428571428571</v>
      </c>
      <c r="AA9" s="123">
        <v>0.433333333333333</v>
      </c>
    </row>
    <row r="10" spans="1:27" ht="15">
      <c r="A10" s="123" t="s">
        <v>251</v>
      </c>
      <c r="B10" s="123">
        <v>0.319539462796795</v>
      </c>
      <c r="C10" s="123">
        <v>0.248374426241395</v>
      </c>
      <c r="D10" s="123">
        <v>0.292247709672109</v>
      </c>
      <c r="E10" s="123">
        <v>0.262847053882</v>
      </c>
      <c r="F10" s="123">
        <v>0.293150481286648</v>
      </c>
      <c r="G10" s="123">
        <v>0.249444135865727</v>
      </c>
      <c r="H10" s="123">
        <v>0.372927511085406</v>
      </c>
      <c r="I10" s="123">
        <v>0.300351384368253</v>
      </c>
      <c r="J10" s="123">
        <v>0.244586685829268</v>
      </c>
      <c r="K10" s="123">
        <v>0.288977358699113</v>
      </c>
      <c r="L10" s="123">
        <v>0.272157232828982</v>
      </c>
      <c r="M10" s="123">
        <v>0.235538444034675</v>
      </c>
      <c r="O10" s="123" t="s">
        <v>251</v>
      </c>
      <c r="P10" s="123">
        <v>0.181818181818182</v>
      </c>
      <c r="Q10" s="123">
        <v>0.181818181818182</v>
      </c>
      <c r="R10" s="123">
        <v>0.333333333333333</v>
      </c>
      <c r="S10" s="123">
        <v>0.45</v>
      </c>
      <c r="T10" s="123">
        <v>0.253521126760563</v>
      </c>
      <c r="U10" s="123">
        <v>0.279411764705882</v>
      </c>
      <c r="V10" s="123">
        <v>0.20</v>
      </c>
      <c r="W10" s="123">
        <v>0.142857142857143</v>
      </c>
      <c r="X10" s="123">
        <v>0</v>
      </c>
      <c r="Y10" s="123">
        <v>0.44</v>
      </c>
      <c r="Z10" s="123">
        <v>0.228571428571429</v>
      </c>
      <c r="AA10" s="123">
        <v>0.366666666666667</v>
      </c>
    </row>
    <row r="11" spans="1:27" ht="15">
      <c r="A11" s="123" t="s">
        <v>255</v>
      </c>
      <c r="B11" s="123">
        <v>0.132640229408761</v>
      </c>
      <c r="C11" s="123">
        <v>0.159639313731365</v>
      </c>
      <c r="D11" s="123">
        <v>0.224061049760131</v>
      </c>
      <c r="E11" s="123">
        <v>0.151873768155214</v>
      </c>
      <c r="F11" s="123">
        <v>0.156537756314073</v>
      </c>
      <c r="G11" s="123">
        <v>0.136535043641036</v>
      </c>
      <c r="H11" s="123">
        <v>0.149477861319967</v>
      </c>
      <c r="I11" s="123">
        <v>0.147495486264376</v>
      </c>
      <c r="J11" s="123">
        <v>0.12886399191385</v>
      </c>
      <c r="K11" s="123">
        <v>0.170868185460872</v>
      </c>
      <c r="L11" s="123">
        <v>0.144974692994534</v>
      </c>
      <c r="M11" s="123">
        <v>0.118927823429051</v>
      </c>
      <c r="O11" s="123" t="s">
        <v>255</v>
      </c>
      <c r="P11" s="123">
        <v>0.113636363636364</v>
      </c>
      <c r="Q11" s="123">
        <v>0.159090909090909</v>
      </c>
      <c r="R11" s="123">
        <v>0.148148148148148</v>
      </c>
      <c r="S11" s="123">
        <v>0.10</v>
      </c>
      <c r="T11" s="123">
        <v>0.183098591549296</v>
      </c>
      <c r="U11" s="123">
        <v>0.132352941176471</v>
      </c>
      <c r="V11" s="123">
        <v>0</v>
      </c>
      <c r="W11" s="123">
        <v>0.178571428571429</v>
      </c>
      <c r="X11" s="123">
        <v>0.20</v>
      </c>
      <c r="Y11" s="123">
        <v>0.04</v>
      </c>
      <c r="Z11" s="123">
        <v>0.228571428571429</v>
      </c>
      <c r="AA11" s="123">
        <v>0.20</v>
      </c>
    </row>
    <row r="12" spans="1:27" ht="15">
      <c r="A12" s="123" t="s">
        <v>259</v>
      </c>
      <c r="B12" s="123">
        <v>0.110920330108104</v>
      </c>
      <c r="C12" s="123">
        <v>0.114611629966185</v>
      </c>
      <c r="D12" s="123">
        <v>0.164929082464433</v>
      </c>
      <c r="E12" s="123">
        <v>0.153192833765819</v>
      </c>
      <c r="F12" s="123">
        <v>0.138371056956016</v>
      </c>
      <c r="G12" s="123">
        <v>0.137236413233964</v>
      </c>
      <c r="H12" s="123">
        <v>0.108841615256089</v>
      </c>
      <c r="I12" s="123">
        <v>0.159136000068652</v>
      </c>
      <c r="J12" s="123">
        <v>0.145244509747219</v>
      </c>
      <c r="K12" s="123">
        <v>0.163779812815753</v>
      </c>
      <c r="L12" s="123">
        <v>0.142163227606929</v>
      </c>
      <c r="M12" s="123">
        <v>0.107024656617924</v>
      </c>
      <c r="O12" s="123" t="s">
        <v>259</v>
      </c>
      <c r="P12" s="123">
        <v>0.0681818181818182</v>
      </c>
      <c r="Q12" s="123">
        <v>0.181818181818182</v>
      </c>
      <c r="R12" s="123">
        <v>0.185185185185185</v>
      </c>
      <c r="S12" s="123">
        <v>0.15</v>
      </c>
      <c r="T12" s="123">
        <v>0.225352112676056</v>
      </c>
      <c r="U12" s="123">
        <v>0.147058823529412</v>
      </c>
      <c r="V12" s="123">
        <v>0.20</v>
      </c>
      <c r="W12" s="123">
        <v>0.178571428571429</v>
      </c>
      <c r="X12" s="123">
        <v>0.40</v>
      </c>
      <c r="Y12" s="123">
        <v>0.12</v>
      </c>
      <c r="Z12" s="123">
        <v>0.171428571428571</v>
      </c>
      <c r="AA12" s="123">
        <v>0</v>
      </c>
    </row>
    <row r="13" spans="1:27" ht="15">
      <c r="A13" s="123" t="s">
        <v>298</v>
      </c>
      <c r="B13" s="123">
        <v>0.295096595900619</v>
      </c>
      <c r="C13" s="123">
        <v>0.207406840175752</v>
      </c>
      <c r="D13" s="123">
        <v>0.0807238967699664</v>
      </c>
      <c r="E13" s="123">
        <v>0.0831556973703534</v>
      </c>
      <c r="F13" s="123">
        <v>0.0990803743819717</v>
      </c>
      <c r="G13" s="123">
        <v>0.0646987661016741</v>
      </c>
      <c r="H13" s="123">
        <v>0.0255913220551378</v>
      </c>
      <c r="I13" s="123">
        <v>0.0240434573408711</v>
      </c>
      <c r="J13" s="123">
        <v>0.0128281440781441</v>
      </c>
      <c r="K13" s="123">
        <v>0.0963215218149844</v>
      </c>
      <c r="L13" s="123">
        <v>0.126809861336619</v>
      </c>
      <c r="M13" s="123">
        <v>0.603196492491724</v>
      </c>
      <c r="O13" s="123" t="s">
        <v>298</v>
      </c>
      <c r="P13" s="123">
        <v>0.25</v>
      </c>
      <c r="Q13" s="123">
        <v>0.159090909090909</v>
      </c>
      <c r="R13" s="123">
        <v>0.0740740740740741</v>
      </c>
      <c r="S13" s="123">
        <v>0.05</v>
      </c>
      <c r="T13" s="123">
        <v>0.0985915492957746</v>
      </c>
      <c r="U13" s="123">
        <v>0.0735294117647059</v>
      </c>
      <c r="V13" s="123">
        <v>0.20</v>
      </c>
      <c r="W13" s="123">
        <v>0.0714285714285714</v>
      </c>
      <c r="X13" s="123">
        <v>0</v>
      </c>
      <c r="Y13" s="123">
        <v>0.16</v>
      </c>
      <c r="Z13" s="123">
        <v>0.257142857142857</v>
      </c>
      <c r="AA13" s="123">
        <v>0.60</v>
      </c>
    </row>
    <row r="14" spans="1:27" ht="15">
      <c r="A14" s="123" t="s">
        <v>301</v>
      </c>
      <c r="B14" s="123">
        <v>0.590166992798693</v>
      </c>
      <c r="C14" s="123">
        <v>0.684180815123971</v>
      </c>
      <c r="D14" s="123">
        <v>0.834719748654022</v>
      </c>
      <c r="E14" s="123">
        <v>0.847504030766633</v>
      </c>
      <c r="F14" s="123">
        <v>0.83199621069196</v>
      </c>
      <c r="G14" s="123">
        <v>0.882227682344684</v>
      </c>
      <c r="H14" s="123">
        <v>0.937956436229463</v>
      </c>
      <c r="I14" s="123">
        <v>0.918103679857387</v>
      </c>
      <c r="J14" s="123">
        <v>0.948414593519083</v>
      </c>
      <c r="K14" s="123">
        <v>0.852617301205725</v>
      </c>
      <c r="L14" s="123">
        <v>0.813833775427515</v>
      </c>
      <c r="M14" s="123">
        <v>0.302002606273732</v>
      </c>
      <c r="O14" s="123" t="s">
        <v>301</v>
      </c>
      <c r="P14" s="123">
        <v>0.568181818181818</v>
      </c>
      <c r="Q14" s="123">
        <v>0.704545454545455</v>
      </c>
      <c r="R14" s="123">
        <v>0.851851851851852</v>
      </c>
      <c r="S14" s="123">
        <v>0.80</v>
      </c>
      <c r="T14" s="123">
        <v>0.859154929577465</v>
      </c>
      <c r="U14" s="123">
        <v>0.867647058823529</v>
      </c>
      <c r="V14" s="123">
        <v>0.80</v>
      </c>
      <c r="W14" s="123">
        <v>0.785714285714286</v>
      </c>
      <c r="X14" s="123">
        <v>1</v>
      </c>
      <c r="Y14" s="123">
        <v>0.76</v>
      </c>
      <c r="Z14" s="123">
        <v>0.714285714285714</v>
      </c>
      <c r="AA14" s="123">
        <v>0.333333333333333</v>
      </c>
    </row>
    <row r="15" spans="1:27" ht="15">
      <c r="A15" s="123" t="s">
        <v>304</v>
      </c>
      <c r="B15" s="123">
        <v>0.0830473543984824</v>
      </c>
      <c r="C15" s="123">
        <v>0.0656469617977851</v>
      </c>
      <c r="D15" s="123">
        <v>0.0670805596555182</v>
      </c>
      <c r="E15" s="123">
        <v>0.0548558699376174</v>
      </c>
      <c r="F15" s="123">
        <v>0.052051673199399</v>
      </c>
      <c r="G15" s="123">
        <v>0.0403756334456499</v>
      </c>
      <c r="H15" s="123">
        <v>0.021984649122807</v>
      </c>
      <c r="I15" s="123">
        <v>0.0528183548260573</v>
      </c>
      <c r="J15" s="123">
        <v>0.0363062820106164</v>
      </c>
      <c r="K15" s="123">
        <v>0.0422026339555902</v>
      </c>
      <c r="L15" s="123">
        <v>0.0467072687476182</v>
      </c>
      <c r="M15" s="123">
        <v>0.0553427708489946</v>
      </c>
      <c r="O15" s="123" t="s">
        <v>304</v>
      </c>
      <c r="P15" s="123">
        <v>0.136363636363636</v>
      </c>
      <c r="Q15" s="123">
        <v>0.0681818181818182</v>
      </c>
      <c r="R15" s="123">
        <v>0.037037037037037</v>
      </c>
      <c r="S15" s="123">
        <v>0.15</v>
      </c>
      <c r="T15" s="123">
        <v>0.028169014084507</v>
      </c>
      <c r="U15" s="123">
        <v>0.0294117647058824</v>
      </c>
      <c r="V15" s="123">
        <v>0</v>
      </c>
      <c r="W15" s="123">
        <v>0.107142857142857</v>
      </c>
      <c r="X15" s="123">
        <v>0</v>
      </c>
      <c r="Y15" s="123">
        <v>0.04</v>
      </c>
      <c r="Z15" s="123">
        <v>0.0285714285714286</v>
      </c>
      <c r="AA15" s="123">
        <v>0.0333333333333333</v>
      </c>
    </row>
    <row r="16" spans="1:27" ht="15">
      <c r="A16" s="123" t="s">
        <v>293</v>
      </c>
      <c r="B16" s="123">
        <v>0.0859942800009735</v>
      </c>
      <c r="C16" s="123">
        <v>0.0721036397089288</v>
      </c>
      <c r="D16" s="123">
        <v>0.035919439321433</v>
      </c>
      <c r="E16" s="123">
        <v>0.0269033651985838</v>
      </c>
      <c r="F16" s="123">
        <v>0.0231897517595635</v>
      </c>
      <c r="G16" s="123">
        <v>0.0127891595513472</v>
      </c>
      <c r="H16" s="123">
        <v>0.00277777777777778</v>
      </c>
      <c r="I16" s="123">
        <v>0.011147009308774</v>
      </c>
      <c r="J16" s="123">
        <v>0.0131438006438006</v>
      </c>
      <c r="K16" s="123">
        <v>0.015600813852456</v>
      </c>
      <c r="L16" s="123">
        <v>0.0104855265017239</v>
      </c>
      <c r="M16" s="123">
        <v>0.0450845332945613</v>
      </c>
      <c r="O16" s="123" t="s">
        <v>293</v>
      </c>
      <c r="P16" s="123">
        <v>0.204545454545455</v>
      </c>
      <c r="Q16" s="123">
        <v>0.113636363636364</v>
      </c>
      <c r="R16" s="123">
        <v>0</v>
      </c>
      <c r="S16" s="123">
        <v>0</v>
      </c>
      <c r="T16" s="123">
        <v>0.028169014084507</v>
      </c>
      <c r="U16" s="123">
        <v>0.0294117647058824</v>
      </c>
      <c r="V16" s="123">
        <v>0</v>
      </c>
      <c r="W16" s="123">
        <v>0</v>
      </c>
      <c r="X16" s="123">
        <v>0</v>
      </c>
      <c r="Y16" s="123">
        <v>0.04</v>
      </c>
      <c r="Z16" s="123">
        <v>0</v>
      </c>
      <c r="AA16" s="123">
        <v>0.0666666666666667</v>
      </c>
    </row>
    <row r="17" spans="1:27" ht="15">
      <c r="A17" s="123" t="s">
        <v>305</v>
      </c>
      <c r="B17" s="123">
        <v>0.441915451947979</v>
      </c>
      <c r="C17" s="123">
        <v>0.494032960981846</v>
      </c>
      <c r="D17" s="123">
        <v>0.430765964982082</v>
      </c>
      <c r="E17" s="123">
        <v>0.509308626065526</v>
      </c>
      <c r="F17" s="123">
        <v>0.366395486791994</v>
      </c>
      <c r="G17" s="123">
        <v>0.560923081337301</v>
      </c>
      <c r="H17" s="123">
        <v>0.559065465479939</v>
      </c>
      <c r="I17" s="123">
        <v>0.570401688012363</v>
      </c>
      <c r="J17" s="123">
        <v>0.572282056071723</v>
      </c>
      <c r="K17" s="123">
        <v>0.416772344955535</v>
      </c>
      <c r="L17" s="123">
        <v>0.421488973688382</v>
      </c>
      <c r="M17" s="123">
        <v>0.370572660179515</v>
      </c>
      <c r="O17" s="123" t="s">
        <v>305</v>
      </c>
      <c r="P17" s="123">
        <v>0.50</v>
      </c>
      <c r="Q17" s="123">
        <v>0.522727272727273</v>
      </c>
      <c r="R17" s="123">
        <v>0.592592592592593</v>
      </c>
      <c r="S17" s="123">
        <v>0.45</v>
      </c>
      <c r="T17" s="123">
        <v>0.323943661971831</v>
      </c>
      <c r="U17" s="123">
        <v>0.514705882352941</v>
      </c>
      <c r="V17" s="123">
        <v>0.60</v>
      </c>
      <c r="W17" s="123">
        <v>0.535714285714286</v>
      </c>
      <c r="X17" s="123">
        <v>0.20</v>
      </c>
      <c r="Y17" s="123">
        <v>0.60</v>
      </c>
      <c r="Z17" s="123">
        <v>0.342857142857143</v>
      </c>
      <c r="AA17" s="123">
        <v>0.333333333333333</v>
      </c>
    </row>
    <row r="18" spans="1:27" ht="15">
      <c r="A18" s="123" t="s">
        <v>306</v>
      </c>
      <c r="B18" s="123">
        <v>0.199900673872904</v>
      </c>
      <c r="C18" s="123">
        <v>0.141959048801439</v>
      </c>
      <c r="D18" s="123">
        <v>0.153323655692388</v>
      </c>
      <c r="E18" s="123">
        <v>0.15652623866752</v>
      </c>
      <c r="F18" s="123">
        <v>0.127228170410476</v>
      </c>
      <c r="G18" s="123">
        <v>0.124322188523232</v>
      </c>
      <c r="H18" s="123">
        <v>0.161395442398732</v>
      </c>
      <c r="I18" s="123">
        <v>0.129928181290923</v>
      </c>
      <c r="J18" s="123">
        <v>0.144307328927427</v>
      </c>
      <c r="K18" s="123">
        <v>0.148639591827424</v>
      </c>
      <c r="L18" s="123">
        <v>0.153502297221668</v>
      </c>
      <c r="M18" s="123">
        <v>0.158684598406285</v>
      </c>
      <c r="O18" s="123" t="s">
        <v>306</v>
      </c>
      <c r="P18" s="123">
        <v>0.113636363636364</v>
      </c>
      <c r="Q18" s="123">
        <v>0.204545454545455</v>
      </c>
      <c r="R18" s="123">
        <v>0.148148148148148</v>
      </c>
      <c r="S18" s="123">
        <v>0.15</v>
      </c>
      <c r="T18" s="123">
        <v>0.0845070422535211</v>
      </c>
      <c r="U18" s="123">
        <v>0.132352941176471</v>
      </c>
      <c r="V18" s="123">
        <v>0</v>
      </c>
      <c r="W18" s="123">
        <v>0.107142857142857</v>
      </c>
      <c r="X18" s="123">
        <v>0.60</v>
      </c>
      <c r="Y18" s="123">
        <v>0.08</v>
      </c>
      <c r="Z18" s="123">
        <v>0.228571428571429</v>
      </c>
      <c r="AA18" s="123">
        <v>0.366666666666667</v>
      </c>
    </row>
    <row r="19" spans="1:27" ht="15">
      <c r="A19" s="123" t="s">
        <v>307</v>
      </c>
      <c r="B19" s="123">
        <v>0.0617690481951506</v>
      </c>
      <c r="C19" s="123">
        <v>0.0357406122065413</v>
      </c>
      <c r="D19" s="123">
        <v>0.0506175989824342</v>
      </c>
      <c r="E19" s="123">
        <v>0.0391476107004143</v>
      </c>
      <c r="F19" s="123">
        <v>0.041259383504182</v>
      </c>
      <c r="G19" s="123">
        <v>0.042390032988285</v>
      </c>
      <c r="H19" s="123">
        <v>0.0199074074074074</v>
      </c>
      <c r="I19" s="123">
        <v>0.0324789251766939</v>
      </c>
      <c r="J19" s="123">
        <v>0.0363147353520806</v>
      </c>
      <c r="K19" s="123">
        <v>0.0388774682118912</v>
      </c>
      <c r="L19" s="123">
        <v>0.0611229396370989</v>
      </c>
      <c r="M19" s="123">
        <v>0.0385827457364975</v>
      </c>
      <c r="O19" s="123" t="s">
        <v>307</v>
      </c>
      <c r="P19" s="123">
        <v>0.0681818181818182</v>
      </c>
      <c r="Q19" s="123">
        <v>0.0454545454545455</v>
      </c>
      <c r="R19" s="123">
        <v>0</v>
      </c>
      <c r="S19" s="123">
        <v>0.10</v>
      </c>
      <c r="T19" s="123">
        <v>0.028169014084507</v>
      </c>
      <c r="U19" s="123">
        <v>0.0735294117647059</v>
      </c>
      <c r="V19" s="123">
        <v>0</v>
      </c>
      <c r="W19" s="123">
        <v>0.0714285714285714</v>
      </c>
      <c r="X19" s="123">
        <v>0</v>
      </c>
      <c r="Y19" s="123">
        <v>0.04</v>
      </c>
      <c r="Z19" s="123">
        <v>0.0571428571428571</v>
      </c>
      <c r="AA19" s="123">
        <v>0.0333333333333333</v>
      </c>
    </row>
    <row r="20" spans="1:27" ht="15">
      <c r="A20" s="123" t="s">
        <v>308</v>
      </c>
      <c r="B20" s="123">
        <v>0.0874985293191441</v>
      </c>
      <c r="C20" s="123">
        <v>0.0814550456120449</v>
      </c>
      <c r="D20" s="123">
        <v>0.107836798694746</v>
      </c>
      <c r="E20" s="123">
        <v>0.099465268790061</v>
      </c>
      <c r="F20" s="123">
        <v>0.105572774655851</v>
      </c>
      <c r="G20" s="123">
        <v>0.0934005791642527</v>
      </c>
      <c r="H20" s="123">
        <v>0.103756921684553</v>
      </c>
      <c r="I20" s="123">
        <v>0.0802833049489035</v>
      </c>
      <c r="J20" s="123">
        <v>0.0888228733317098</v>
      </c>
      <c r="K20" s="123">
        <v>0.0923601741937626</v>
      </c>
      <c r="L20" s="123">
        <v>0.126624742695396</v>
      </c>
      <c r="M20" s="123">
        <v>0.120227612673703</v>
      </c>
      <c r="O20" s="123" t="s">
        <v>308</v>
      </c>
      <c r="P20" s="123">
        <v>0</v>
      </c>
      <c r="Q20" s="123">
        <v>0.0227272727272727</v>
      </c>
      <c r="R20" s="123">
        <v>0.037037037037037</v>
      </c>
      <c r="S20" s="123">
        <v>0.15</v>
      </c>
      <c r="T20" s="123">
        <v>0.140845070422535</v>
      </c>
      <c r="U20" s="123">
        <v>0.0735294117647059</v>
      </c>
      <c r="V20" s="123">
        <v>0.40</v>
      </c>
      <c r="W20" s="123">
        <v>0.107142857142857</v>
      </c>
      <c r="X20" s="123">
        <v>0</v>
      </c>
      <c r="Y20" s="123">
        <v>0.04</v>
      </c>
      <c r="Z20" s="123">
        <v>0.0857142857142857</v>
      </c>
      <c r="AA20" s="123">
        <v>0.0666666666666667</v>
      </c>
    </row>
    <row r="21" spans="1:27" ht="15">
      <c r="A21" s="123" t="s">
        <v>309</v>
      </c>
      <c r="B21" s="123">
        <v>0.126394393544699</v>
      </c>
      <c r="C21" s="123">
        <v>0.1319074209502</v>
      </c>
      <c r="D21" s="123">
        <v>0.158627240305207</v>
      </c>
      <c r="E21" s="123">
        <v>0.094655757698341</v>
      </c>
      <c r="F21" s="123">
        <v>0.242034433039109</v>
      </c>
      <c r="G21" s="123">
        <v>0.0633617210573794</v>
      </c>
      <c r="H21" s="123">
        <v>0.0958027078915237</v>
      </c>
      <c r="I21" s="123">
        <v>0.0938685419387403</v>
      </c>
      <c r="J21" s="123">
        <v>0.071015069942766</v>
      </c>
      <c r="K21" s="123">
        <v>0.160260364493727</v>
      </c>
      <c r="L21" s="123">
        <v>0.126536566158862</v>
      </c>
      <c r="M21" s="123">
        <v>0.159388525231793</v>
      </c>
      <c r="O21" s="123" t="s">
        <v>309</v>
      </c>
      <c r="P21" s="123">
        <v>0.0909090909090909</v>
      </c>
      <c r="Q21" s="123">
        <v>0.0681818181818182</v>
      </c>
      <c r="R21" s="123">
        <v>0.0740740740740741</v>
      </c>
      <c r="S21" s="123">
        <v>0.15</v>
      </c>
      <c r="T21" s="123">
        <v>0.23943661971831</v>
      </c>
      <c r="U21" s="123">
        <v>0.147058823529412</v>
      </c>
      <c r="V21" s="123">
        <v>0</v>
      </c>
      <c r="W21" s="123">
        <v>0.107142857142857</v>
      </c>
      <c r="X21" s="123">
        <v>0</v>
      </c>
      <c r="Y21" s="123">
        <v>0.16</v>
      </c>
      <c r="Z21" s="123">
        <v>0.171428571428571</v>
      </c>
      <c r="AA21" s="123">
        <v>0.133333333333333</v>
      </c>
    </row>
    <row r="22" spans="1:27" ht="15">
      <c r="A22" s="123" t="s">
        <v>310</v>
      </c>
      <c r="B22" s="123">
        <v>0.0436346215856265</v>
      </c>
      <c r="C22" s="123">
        <v>0.0325544346557715</v>
      </c>
      <c r="D22" s="123">
        <v>0.0375218308742431</v>
      </c>
      <c r="E22" s="123">
        <v>0.0320625449578799</v>
      </c>
      <c r="F22" s="123">
        <v>0.0876818401727478</v>
      </c>
      <c r="G22" s="123">
        <v>0.0258328411188508</v>
      </c>
      <c r="H22" s="123">
        <v>0.0107060185185185</v>
      </c>
      <c r="I22" s="123">
        <v>0.0165586808146739</v>
      </c>
      <c r="J22" s="123">
        <v>0.00763888888888889</v>
      </c>
      <c r="K22" s="123">
        <v>0.0624020027162816</v>
      </c>
      <c r="L22" s="123">
        <v>0.0331187324744881</v>
      </c>
      <c r="M22" s="123">
        <v>0.0676085352518557</v>
      </c>
      <c r="O22" s="123" t="s">
        <v>310</v>
      </c>
      <c r="P22" s="123">
        <v>0.0454545454545455</v>
      </c>
      <c r="Q22" s="123">
        <v>0.0227272727272727</v>
      </c>
      <c r="R22" s="123">
        <v>0.111111111111111</v>
      </c>
      <c r="S22" s="123">
        <v>0</v>
      </c>
      <c r="T22" s="123">
        <v>0.126760563380282</v>
      </c>
      <c r="U22" s="123">
        <v>0</v>
      </c>
      <c r="V22" s="123">
        <v>0</v>
      </c>
      <c r="W22" s="123">
        <v>0</v>
      </c>
      <c r="X22" s="123">
        <v>0</v>
      </c>
      <c r="Y22" s="123">
        <v>0.04</v>
      </c>
      <c r="Z22" s="123">
        <v>0.0285714285714286</v>
      </c>
      <c r="AA22" s="123">
        <v>0.0333333333333333</v>
      </c>
    </row>
    <row r="23" spans="1:27" ht="15">
      <c r="A23" s="123" t="s">
        <v>317</v>
      </c>
      <c r="B23" s="123">
        <v>0.00208333333333333</v>
      </c>
      <c r="C23" s="123">
        <v>0</v>
      </c>
      <c r="D23" s="123">
        <v>9.25925925925926E-4</v>
      </c>
      <c r="E23" s="123">
        <v>0.00335324281523368</v>
      </c>
      <c r="F23" s="123">
        <v>9.70172826136005E-4</v>
      </c>
      <c r="G23" s="123">
        <v>6.77506775067751E-4</v>
      </c>
      <c r="H23" s="123">
        <v>0</v>
      </c>
      <c r="I23" s="123">
        <v>0</v>
      </c>
      <c r="J23" s="123">
        <v>0</v>
      </c>
      <c r="K23" s="123">
        <v>0</v>
      </c>
      <c r="L23" s="123">
        <v>0</v>
      </c>
      <c r="M23" s="123">
        <v>0.00252175252175252</v>
      </c>
      <c r="O23" s="123" t="s">
        <v>317</v>
      </c>
      <c r="P23" s="123">
        <v>0</v>
      </c>
      <c r="Q23" s="123">
        <v>0</v>
      </c>
      <c r="R23" s="123">
        <v>0</v>
      </c>
      <c r="S23" s="123">
        <v>0</v>
      </c>
      <c r="T23" s="123">
        <v>0</v>
      </c>
      <c r="U23" s="123">
        <v>0</v>
      </c>
      <c r="V23" s="123">
        <v>0</v>
      </c>
      <c r="W23" s="123">
        <v>0</v>
      </c>
      <c r="X23" s="123">
        <v>0</v>
      </c>
      <c r="Y23" s="123">
        <v>0</v>
      </c>
      <c r="Z23" s="123">
        <v>0</v>
      </c>
      <c r="AA23" s="123">
        <v>0</v>
      </c>
    </row>
    <row r="24" spans="1:27" ht="15">
      <c r="A24" s="123" t="s">
        <v>318</v>
      </c>
      <c r="B24" s="123">
        <v>0.0186609782304881</v>
      </c>
      <c r="C24" s="123">
        <v>0.00354355560850266</v>
      </c>
      <c r="D24" s="123">
        <v>0.00434375835338145</v>
      </c>
      <c r="E24" s="123">
        <v>0.00902909501388282</v>
      </c>
      <c r="F24" s="123">
        <v>0.00225631096338925</v>
      </c>
      <c r="G24" s="123">
        <v>0.0187895534153866</v>
      </c>
      <c r="H24" s="123">
        <v>0.00661375661375661</v>
      </c>
      <c r="I24" s="123">
        <v>0.00259418901660281</v>
      </c>
      <c r="J24" s="123">
        <v>0.00416666666666667</v>
      </c>
      <c r="K24" s="123">
        <v>0.0118310754522842</v>
      </c>
      <c r="L24" s="123">
        <v>0.0120157913442248</v>
      </c>
      <c r="M24" s="123">
        <v>0.011743917671337</v>
      </c>
      <c r="O24" s="123" t="s">
        <v>318</v>
      </c>
      <c r="P24" s="123">
        <v>0.0454545454545455</v>
      </c>
      <c r="Q24" s="123">
        <v>0.0454545454545455</v>
      </c>
      <c r="R24" s="123">
        <v>0</v>
      </c>
      <c r="S24" s="123">
        <v>0</v>
      </c>
      <c r="T24" s="123">
        <v>0.0140845070422535</v>
      </c>
      <c r="U24" s="123">
        <v>0</v>
      </c>
      <c r="V24" s="123">
        <v>0</v>
      </c>
      <c r="W24" s="123">
        <v>0.0357142857142857</v>
      </c>
      <c r="X24" s="123">
        <v>0</v>
      </c>
      <c r="Y24" s="123">
        <v>0.08</v>
      </c>
      <c r="Z24" s="123">
        <v>0</v>
      </c>
      <c r="AA24" s="123">
        <v>0</v>
      </c>
    </row>
    <row r="25" spans="1:27" ht="15">
      <c r="A25" s="123" t="s">
        <v>319</v>
      </c>
      <c r="B25" s="123">
        <v>0.00196105574012551</v>
      </c>
      <c r="C25" s="123">
        <v>0.00115740740740741</v>
      </c>
      <c r="D25" s="123">
        <v>0.00411155202821869</v>
      </c>
      <c r="E25" s="123">
        <v>0.00268635170052622</v>
      </c>
      <c r="F25" s="123">
        <v>7.44047619047619E-4</v>
      </c>
      <c r="G25" s="123">
        <v>0.0418462209434226</v>
      </c>
      <c r="H25" s="123">
        <v>0</v>
      </c>
      <c r="I25" s="123">
        <v>0</v>
      </c>
      <c r="J25" s="123">
        <v>0</v>
      </c>
      <c r="K25" s="123">
        <v>0.00293560606060606</v>
      </c>
      <c r="L25" s="123">
        <v>0.00124884366327475</v>
      </c>
      <c r="M25" s="123">
        <v>0</v>
      </c>
      <c r="O25" s="123" t="s">
        <v>319</v>
      </c>
      <c r="P25" s="123">
        <v>0</v>
      </c>
      <c r="Q25" s="123">
        <v>0.0227272727272727</v>
      </c>
      <c r="R25" s="123">
        <v>0</v>
      </c>
      <c r="S25" s="123">
        <v>0</v>
      </c>
      <c r="T25" s="123">
        <v>0</v>
      </c>
      <c r="U25" s="123">
        <v>0.0147058823529412</v>
      </c>
      <c r="V25" s="123">
        <v>0</v>
      </c>
      <c r="W25" s="123">
        <v>0</v>
      </c>
      <c r="X25" s="123">
        <v>0</v>
      </c>
      <c r="Y25" s="123">
        <v>0</v>
      </c>
      <c r="Z25" s="123">
        <v>0</v>
      </c>
      <c r="AA25" s="123">
        <v>0</v>
      </c>
    </row>
    <row r="26" spans="1:27" ht="15">
      <c r="A26" s="123" t="s">
        <v>316</v>
      </c>
      <c r="B26" s="123">
        <v>0.382741420820273</v>
      </c>
      <c r="C26" s="123">
        <v>0.23036450880339</v>
      </c>
      <c r="D26" s="123">
        <v>0.161037420980362</v>
      </c>
      <c r="E26" s="123">
        <v>0.261057287147723</v>
      </c>
      <c r="F26" s="123">
        <v>0.10388925586615</v>
      </c>
      <c r="G26" s="123">
        <v>0.287988373734798</v>
      </c>
      <c r="H26" s="123">
        <v>0.121556194171326</v>
      </c>
      <c r="I26" s="123">
        <v>0.204775025142128</v>
      </c>
      <c r="J26" s="123">
        <v>0.198988564826413</v>
      </c>
      <c r="K26" s="123">
        <v>0.131392207054049</v>
      </c>
      <c r="L26" s="123">
        <v>0.253165513130452</v>
      </c>
      <c r="M26" s="123">
        <v>0.46244755198954</v>
      </c>
      <c r="O26" s="123" t="s">
        <v>316</v>
      </c>
      <c r="P26" s="123">
        <v>0.659090909090909</v>
      </c>
      <c r="Q26" s="123">
        <v>0.431818181818182</v>
      </c>
      <c r="R26" s="123">
        <v>0.407407407407407</v>
      </c>
      <c r="S26" s="123">
        <v>0.15</v>
      </c>
      <c r="T26" s="123">
        <v>0.126760563380282</v>
      </c>
      <c r="U26" s="123">
        <v>0.50</v>
      </c>
      <c r="V26" s="123">
        <v>0.60</v>
      </c>
      <c r="W26" s="123">
        <v>0.464285714285714</v>
      </c>
      <c r="X26" s="123">
        <v>0.60</v>
      </c>
      <c r="Y26" s="123">
        <v>0.32</v>
      </c>
      <c r="Z26" s="123">
        <v>0.228571428571429</v>
      </c>
      <c r="AA26" s="123">
        <v>0.533333333333333</v>
      </c>
    </row>
    <row r="27" spans="1:27" ht="15">
      <c r="A27" s="123" t="s">
        <v>329</v>
      </c>
      <c r="B27" s="123">
        <v>0.0656133785717632</v>
      </c>
      <c r="C27" s="123">
        <v>0.133812710000518</v>
      </c>
      <c r="D27" s="123">
        <v>0.145054321271103</v>
      </c>
      <c r="E27" s="123">
        <v>0.132793508108484</v>
      </c>
      <c r="F27" s="123">
        <v>0.046557740390763</v>
      </c>
      <c r="G27" s="123">
        <v>0.117806706371032</v>
      </c>
      <c r="H27" s="123">
        <v>0.230635817642397</v>
      </c>
      <c r="I27" s="123">
        <v>0.140410027235581</v>
      </c>
      <c r="J27" s="123">
        <v>0.0928174374430179</v>
      </c>
      <c r="K27" s="123">
        <v>0.0580341872869939</v>
      </c>
      <c r="L27" s="123">
        <v>0.062305982528936</v>
      </c>
      <c r="M27" s="123">
        <v>0.0996437272971284</v>
      </c>
      <c r="O27" s="123" t="s">
        <v>329</v>
      </c>
      <c r="P27" s="123">
        <v>0.0454545454545455</v>
      </c>
      <c r="Q27" s="123">
        <v>0.227272727272727</v>
      </c>
      <c r="R27" s="123">
        <v>0</v>
      </c>
      <c r="S27" s="123">
        <v>0.15</v>
      </c>
      <c r="T27" s="123">
        <v>0.0563380281690141</v>
      </c>
      <c r="U27" s="123">
        <v>0.0735294117647059</v>
      </c>
      <c r="V27" s="123">
        <v>0</v>
      </c>
      <c r="W27" s="123">
        <v>0.0357142857142857</v>
      </c>
      <c r="X27" s="123">
        <v>0.20</v>
      </c>
      <c r="Y27" s="123">
        <v>0.04</v>
      </c>
      <c r="Z27" s="123">
        <v>0.171428571428571</v>
      </c>
      <c r="AA27" s="123">
        <v>0</v>
      </c>
    </row>
    <row r="28" spans="1:27" ht="15">
      <c r="A28" s="123" t="s">
        <v>322</v>
      </c>
      <c r="B28" s="123">
        <v>0.768569184722958</v>
      </c>
      <c r="C28" s="123">
        <v>0.735401969802029</v>
      </c>
      <c r="D28" s="123">
        <v>0.553125748157318</v>
      </c>
      <c r="E28" s="123">
        <v>0.801880195728107</v>
      </c>
      <c r="F28" s="123">
        <v>0.877985607842753</v>
      </c>
      <c r="G28" s="123">
        <v>0.738412337203526</v>
      </c>
      <c r="H28" s="123">
        <v>0.57629159035409</v>
      </c>
      <c r="I28" s="123">
        <v>0.725222106217297</v>
      </c>
      <c r="J28" s="123">
        <v>0.858251458461082</v>
      </c>
      <c r="K28" s="123">
        <v>0.794005869525318</v>
      </c>
      <c r="L28" s="123">
        <v>0.814395582338392</v>
      </c>
      <c r="M28" s="123">
        <v>0.720956166518929</v>
      </c>
      <c r="O28" s="123" t="s">
        <v>322</v>
      </c>
      <c r="P28" s="123">
        <v>0.590909090909091</v>
      </c>
      <c r="Q28" s="123">
        <v>0.681818181818182</v>
      </c>
      <c r="R28" s="123">
        <v>0.740740740740741</v>
      </c>
      <c r="S28" s="123">
        <v>0.80</v>
      </c>
      <c r="T28" s="123">
        <v>0.845070422535211</v>
      </c>
      <c r="U28" s="123">
        <v>0.955882352941177</v>
      </c>
      <c r="V28" s="123">
        <v>0.80</v>
      </c>
      <c r="W28" s="123">
        <v>0.857142857142857</v>
      </c>
      <c r="X28" s="123">
        <v>0.80</v>
      </c>
      <c r="Y28" s="123">
        <v>0.80</v>
      </c>
      <c r="Z28" s="123">
        <v>0.914285714285714</v>
      </c>
      <c r="AA28" s="123">
        <v>0.90</v>
      </c>
    </row>
    <row r="29" spans="1:27" ht="15">
      <c r="A29" s="123" t="s">
        <v>323</v>
      </c>
      <c r="B29" s="123">
        <v>0.0447629479093553</v>
      </c>
      <c r="C29" s="123">
        <v>0.0201965025346195</v>
      </c>
      <c r="D29" s="123">
        <v>0.0109102266804666</v>
      </c>
      <c r="E29" s="123">
        <v>0.0093219545215292</v>
      </c>
      <c r="F29" s="123">
        <v>0.01718055472059</v>
      </c>
      <c r="G29" s="123">
        <v>0.0177026296890196</v>
      </c>
      <c r="H29" s="123">
        <v>0.0183553501810081</v>
      </c>
      <c r="I29" s="123">
        <v>0.011026936026936</v>
      </c>
      <c r="J29" s="123">
        <v>0.0291119886949995</v>
      </c>
      <c r="K29" s="123">
        <v>0.00877729854498823</v>
      </c>
      <c r="L29" s="123">
        <v>0.0129189633998817</v>
      </c>
      <c r="M29" s="123">
        <v>0.0665263137002267</v>
      </c>
      <c r="O29" s="123" t="s">
        <v>323</v>
      </c>
      <c r="P29" s="123">
        <v>0.0227272727272727</v>
      </c>
      <c r="Q29" s="123">
        <v>0.0227272727272727</v>
      </c>
      <c r="R29" s="123">
        <v>0</v>
      </c>
      <c r="S29" s="123">
        <v>0</v>
      </c>
      <c r="T29" s="123">
        <v>0.0140845070422535</v>
      </c>
      <c r="U29" s="123">
        <v>0</v>
      </c>
      <c r="V29" s="123">
        <v>0</v>
      </c>
      <c r="W29" s="123">
        <v>0.0357142857142857</v>
      </c>
      <c r="X29" s="123">
        <v>0.20</v>
      </c>
      <c r="Y29" s="123">
        <v>0.04</v>
      </c>
      <c r="Z29" s="123">
        <v>0</v>
      </c>
      <c r="AA29" s="123">
        <v>0.0666666666666667</v>
      </c>
    </row>
    <row r="30" spans="1:27" ht="15">
      <c r="A30" s="123" t="s">
        <v>324</v>
      </c>
      <c r="B30" s="123">
        <v>0.151430519250129</v>
      </c>
      <c r="C30" s="123">
        <v>0.0748519266607032</v>
      </c>
      <c r="D30" s="123">
        <v>0.0686478365777711</v>
      </c>
      <c r="E30" s="123">
        <v>0.0598597725277487</v>
      </c>
      <c r="F30" s="123">
        <v>0.0918232437775901</v>
      </c>
      <c r="G30" s="123">
        <v>0.11214116931954</v>
      </c>
      <c r="H30" s="123">
        <v>0.0477401436283015</v>
      </c>
      <c r="I30" s="123">
        <v>0.110071637593312</v>
      </c>
      <c r="J30" s="123">
        <v>0.096248363361689</v>
      </c>
      <c r="K30" s="123">
        <v>0.0906438211596584</v>
      </c>
      <c r="L30" s="123">
        <v>0.0906784240236228</v>
      </c>
      <c r="M30" s="123">
        <v>0.136481275832608</v>
      </c>
      <c r="O30" s="123" t="s">
        <v>324</v>
      </c>
      <c r="P30" s="123">
        <v>0.363636363636364</v>
      </c>
      <c r="Q30" s="123">
        <v>0.159090909090909</v>
      </c>
      <c r="R30" s="123">
        <v>0.111111111111111</v>
      </c>
      <c r="S30" s="123">
        <v>0.10</v>
      </c>
      <c r="T30" s="123">
        <v>0.0985915492957746</v>
      </c>
      <c r="U30" s="123">
        <v>0.161764705882353</v>
      </c>
      <c r="V30" s="123">
        <v>0.20</v>
      </c>
      <c r="W30" s="123">
        <v>0.25</v>
      </c>
      <c r="X30" s="123">
        <v>0.80</v>
      </c>
      <c r="Y30" s="123">
        <v>0.12</v>
      </c>
      <c r="Z30" s="123">
        <v>0.114285714285714</v>
      </c>
      <c r="AA30" s="123">
        <v>0.0666666666666667</v>
      </c>
    </row>
    <row r="31" spans="1:27" ht="15">
      <c r="A31" s="123" t="s">
        <v>313</v>
      </c>
      <c r="B31" s="123">
        <v>0.0787132018523189</v>
      </c>
      <c r="C31" s="123">
        <v>0.0450204272369891</v>
      </c>
      <c r="D31" s="123">
        <v>0.0965830734777928</v>
      </c>
      <c r="E31" s="123">
        <v>0.0902884696054592</v>
      </c>
      <c r="F31" s="123">
        <v>0.0565651390997984</v>
      </c>
      <c r="G31" s="123">
        <v>0.0757042927575558</v>
      </c>
      <c r="H31" s="123">
        <v>0.111189867028683</v>
      </c>
      <c r="I31" s="123">
        <v>0.112178515265928</v>
      </c>
      <c r="J31" s="123">
        <v>0.0475542696921051</v>
      </c>
      <c r="K31" s="123">
        <v>0.103158915013901</v>
      </c>
      <c r="L31" s="123">
        <v>0.075442145162216</v>
      </c>
      <c r="M31" s="123">
        <v>0.0487164622289096</v>
      </c>
      <c r="O31" s="123" t="s">
        <v>313</v>
      </c>
      <c r="P31" s="123">
        <v>0.0454545454545455</v>
      </c>
      <c r="Q31" s="123">
        <v>0.0681818181818182</v>
      </c>
      <c r="R31" s="123">
        <v>0.185185185185185</v>
      </c>
      <c r="S31" s="123">
        <v>0.05</v>
      </c>
      <c r="T31" s="123">
        <v>0.126760563380282</v>
      </c>
      <c r="U31" s="123">
        <v>0.0882352941176471</v>
      </c>
      <c r="V31" s="123">
        <v>0.20</v>
      </c>
      <c r="W31" s="123">
        <v>0.0357142857142857</v>
      </c>
      <c r="X31" s="123">
        <v>0</v>
      </c>
      <c r="Y31" s="123">
        <v>0</v>
      </c>
      <c r="Z31" s="123">
        <v>0.0857142857142857</v>
      </c>
      <c r="AA31" s="123">
        <v>0.10</v>
      </c>
    </row>
    <row r="32" spans="1:27" ht="15">
      <c r="A32" s="123" t="s">
        <v>312</v>
      </c>
      <c r="B32" s="123">
        <v>0.0351769661595522</v>
      </c>
      <c r="C32" s="123">
        <v>0.0256149499056446</v>
      </c>
      <c r="D32" s="123">
        <v>0.0400681591828702</v>
      </c>
      <c r="E32" s="123">
        <v>0.0425703975493045</v>
      </c>
      <c r="F32" s="123">
        <v>0.0326579627026817</v>
      </c>
      <c r="G32" s="123">
        <v>0.141786304311331</v>
      </c>
      <c r="H32" s="123">
        <v>0.0138144841269841</v>
      </c>
      <c r="I32" s="123">
        <v>0.0445434372862725</v>
      </c>
      <c r="J32" s="123">
        <v>0.0481272905228014</v>
      </c>
      <c r="K32" s="123">
        <v>0.0636721822229918</v>
      </c>
      <c r="L32" s="123">
        <v>0.036647829721005</v>
      </c>
      <c r="M32" s="123">
        <v>0.0289304945353332</v>
      </c>
      <c r="O32" s="123" t="s">
        <v>312</v>
      </c>
      <c r="P32" s="123">
        <v>0.0454545454545455</v>
      </c>
      <c r="Q32" s="123">
        <v>0.0909090909090909</v>
      </c>
      <c r="R32" s="123">
        <v>0.148148148148148</v>
      </c>
      <c r="S32" s="123">
        <v>0</v>
      </c>
      <c r="T32" s="123">
        <v>0.028169014084507</v>
      </c>
      <c r="U32" s="123">
        <v>0.147058823529412</v>
      </c>
      <c r="V32" s="123">
        <v>0.40</v>
      </c>
      <c r="W32" s="123">
        <v>0.0357142857142857</v>
      </c>
      <c r="X32" s="123">
        <v>0</v>
      </c>
      <c r="Y32" s="123">
        <v>0.20</v>
      </c>
      <c r="Z32" s="123">
        <v>0.0285714285714286</v>
      </c>
      <c r="AA32" s="123">
        <v>0.133333333333333</v>
      </c>
    </row>
    <row r="33" spans="1:27" ht="15">
      <c r="A33" s="123" t="s">
        <v>314</v>
      </c>
      <c r="B33" s="123">
        <v>0.00251220212460523</v>
      </c>
      <c r="C33" s="123">
        <v>0.0155507285739854</v>
      </c>
      <c r="D33" s="123">
        <v>0.00934861094913448</v>
      </c>
      <c r="E33" s="123">
        <v>0.00290223061162344</v>
      </c>
      <c r="F33" s="123">
        <v>0.00856912333365245</v>
      </c>
      <c r="G33" s="123">
        <v>0.00237357878464952</v>
      </c>
      <c r="H33" s="123">
        <v>0.00520833333333333</v>
      </c>
      <c r="I33" s="123">
        <v>0.00717948717948718</v>
      </c>
      <c r="J33" s="123">
        <v>0</v>
      </c>
      <c r="K33" s="123">
        <v>0.00772763662084829</v>
      </c>
      <c r="L33" s="123">
        <v>0.00447557468857172</v>
      </c>
      <c r="M33" s="123">
        <v>0.0127485314985315</v>
      </c>
      <c r="O33" s="123" t="s">
        <v>314</v>
      </c>
      <c r="P33" s="123">
        <v>0</v>
      </c>
      <c r="Q33" s="123">
        <v>0.0227272727272727</v>
      </c>
      <c r="R33" s="123">
        <v>0</v>
      </c>
      <c r="S33" s="123">
        <v>0</v>
      </c>
      <c r="T33" s="123">
        <v>0.028169014084507</v>
      </c>
      <c r="U33" s="123">
        <v>0</v>
      </c>
      <c r="V33" s="123">
        <v>0</v>
      </c>
      <c r="W33" s="123">
        <v>0.0357142857142857</v>
      </c>
      <c r="X33" s="123">
        <v>0</v>
      </c>
      <c r="Y33" s="123">
        <v>0.08</v>
      </c>
      <c r="Z33" s="123">
        <v>0</v>
      </c>
      <c r="AA33" s="123">
        <v>0</v>
      </c>
    </row>
    <row r="34" spans="1:27" ht="15">
      <c r="A34" s="123" t="s">
        <v>315</v>
      </c>
      <c r="B34" s="123">
        <v>0.0891811979851223</v>
      </c>
      <c r="C34" s="123">
        <v>0.0997177515135455</v>
      </c>
      <c r="D34" s="123">
        <v>0.0649872474112957</v>
      </c>
      <c r="E34" s="123">
        <v>0.0915654626773216</v>
      </c>
      <c r="F34" s="123">
        <v>0.0721648912182714</v>
      </c>
      <c r="G34" s="123">
        <v>0.135652586980625</v>
      </c>
      <c r="H34" s="123">
        <v>0.0751210960092539</v>
      </c>
      <c r="I34" s="123">
        <v>0.0884416154772084</v>
      </c>
      <c r="J34" s="123">
        <v>0.104427612625497</v>
      </c>
      <c r="K34" s="123">
        <v>0.0705604006718671</v>
      </c>
      <c r="L34" s="123">
        <v>0.082753625639654</v>
      </c>
      <c r="M34" s="123">
        <v>0.172234365838416</v>
      </c>
      <c r="O34" s="123" t="s">
        <v>315</v>
      </c>
      <c r="P34" s="123">
        <v>0.0454545454545455</v>
      </c>
      <c r="Q34" s="123">
        <v>0.227272727272727</v>
      </c>
      <c r="R34" s="123">
        <v>0.0740740740740741</v>
      </c>
      <c r="S34" s="123">
        <v>0.05</v>
      </c>
      <c r="T34" s="123">
        <v>0.112676056338028</v>
      </c>
      <c r="U34" s="123">
        <v>0.117647058823529</v>
      </c>
      <c r="V34" s="123">
        <v>0</v>
      </c>
      <c r="W34" s="123">
        <v>0.25</v>
      </c>
      <c r="X34" s="123">
        <v>0.20</v>
      </c>
      <c r="Y34" s="123">
        <v>0.04</v>
      </c>
      <c r="Z34" s="123">
        <v>0.0285714285714286</v>
      </c>
      <c r="AA34" s="123">
        <v>0.366666666666667</v>
      </c>
    </row>
    <row r="35" spans="1:27" ht="15">
      <c r="A35" s="123" t="s">
        <v>320</v>
      </c>
      <c r="B35" s="123">
        <v>0.0243514163651916</v>
      </c>
      <c r="C35" s="123">
        <v>0.0133714786907348</v>
      </c>
      <c r="D35" s="123">
        <v>0.00529037542724096</v>
      </c>
      <c r="E35" s="123">
        <v>0.00415199298924596</v>
      </c>
      <c r="F35" s="123">
        <v>0.00385591796578161</v>
      </c>
      <c r="G35" s="123">
        <v>0.00917918747740891</v>
      </c>
      <c r="H35" s="123">
        <v>0.0183035714285714</v>
      </c>
      <c r="I35" s="123">
        <v>0.0094334146058284</v>
      </c>
      <c r="J35" s="123">
        <v>0.009375</v>
      </c>
      <c r="K35" s="123">
        <v>0.0129245600817881</v>
      </c>
      <c r="L35" s="123">
        <v>0.0164389848103203</v>
      </c>
      <c r="M35" s="123">
        <v>0.03784788958702</v>
      </c>
      <c r="O35" s="123" t="s">
        <v>320</v>
      </c>
      <c r="P35" s="123">
        <v>0.0454545454545455</v>
      </c>
      <c r="Q35" s="123">
        <v>0.0681818181818182</v>
      </c>
      <c r="R35" s="123">
        <v>0</v>
      </c>
      <c r="S35" s="123">
        <v>0</v>
      </c>
      <c r="T35" s="123">
        <v>0</v>
      </c>
      <c r="U35" s="123">
        <v>0.0147058823529412</v>
      </c>
      <c r="V35" s="123">
        <v>0</v>
      </c>
      <c r="W35" s="123">
        <v>0</v>
      </c>
      <c r="X35" s="123">
        <v>0</v>
      </c>
      <c r="Y35" s="123">
        <v>0</v>
      </c>
      <c r="Z35" s="123">
        <v>0</v>
      </c>
      <c r="AA35" s="123">
        <v>0.10</v>
      </c>
    </row>
    <row r="36" spans="1:27" ht="15">
      <c r="A36" s="123" t="s">
        <v>321</v>
      </c>
      <c r="B36" s="123">
        <v>0.0288287872904367</v>
      </c>
      <c r="C36" s="123">
        <v>0.0260607135136798</v>
      </c>
      <c r="D36" s="123">
        <v>0.0262482438779348</v>
      </c>
      <c r="E36" s="123">
        <v>0.0412212610967929</v>
      </c>
      <c r="F36" s="123">
        <v>0.0211892784837505</v>
      </c>
      <c r="G36" s="123">
        <v>0.108002336469728</v>
      </c>
      <c r="H36" s="123">
        <v>0.0162482193732194</v>
      </c>
      <c r="I36" s="123">
        <v>0.0484522688650211</v>
      </c>
      <c r="J36" s="123">
        <v>0.0706535702859232</v>
      </c>
      <c r="K36" s="123">
        <v>0.0381603594153353</v>
      </c>
      <c r="L36" s="123">
        <v>0.0667306127823474</v>
      </c>
      <c r="M36" s="123">
        <v>0.0797989039363513</v>
      </c>
      <c r="O36" s="123" t="s">
        <v>321</v>
      </c>
      <c r="P36" s="123">
        <v>0.0909090909090909</v>
      </c>
      <c r="Q36" s="123">
        <v>0.0454545454545455</v>
      </c>
      <c r="R36" s="123">
        <v>0.148148148148148</v>
      </c>
      <c r="S36" s="123">
        <v>0.05</v>
      </c>
      <c r="T36" s="123">
        <v>0</v>
      </c>
      <c r="U36" s="123">
        <v>0.161764705882353</v>
      </c>
      <c r="V36" s="123">
        <v>0</v>
      </c>
      <c r="W36" s="123">
        <v>0.142857142857143</v>
      </c>
      <c r="X36" s="123">
        <v>0</v>
      </c>
      <c r="Y36" s="123">
        <v>0.04</v>
      </c>
      <c r="Z36" s="123">
        <v>0.0857142857142857</v>
      </c>
      <c r="AA36" s="123">
        <v>0.0666666666666667</v>
      </c>
    </row>
    <row r="37" spans="1:27" ht="15">
      <c r="A37" s="123" t="s">
        <v>311</v>
      </c>
      <c r="B37" s="123">
        <v>0</v>
      </c>
      <c r="C37" s="123">
        <v>9.46969696969697E-4</v>
      </c>
      <c r="D37" s="123">
        <v>0</v>
      </c>
      <c r="E37" s="123">
        <v>1.19047619047619E-4</v>
      </c>
      <c r="F37" s="123">
        <v>2.25225225225225E-4</v>
      </c>
      <c r="G37" s="123">
        <v>6.88658583395425E-4</v>
      </c>
      <c r="H37" s="123">
        <v>0</v>
      </c>
      <c r="I37" s="123">
        <v>0</v>
      </c>
      <c r="J37" s="123">
        <v>0</v>
      </c>
      <c r="K37" s="123">
        <v>0</v>
      </c>
      <c r="L37" s="123">
        <v>0</v>
      </c>
      <c r="M37" s="123">
        <v>0</v>
      </c>
      <c r="O37" s="123" t="s">
        <v>311</v>
      </c>
      <c r="P37" s="123">
        <v>0</v>
      </c>
      <c r="Q37" s="123">
        <v>0</v>
      </c>
      <c r="R37" s="123">
        <v>0</v>
      </c>
      <c r="S37" s="123">
        <v>0</v>
      </c>
      <c r="T37" s="123">
        <v>0</v>
      </c>
      <c r="U37" s="123">
        <v>0</v>
      </c>
      <c r="V37" s="123">
        <v>0</v>
      </c>
      <c r="W37" s="123">
        <v>0</v>
      </c>
      <c r="X37" s="123">
        <v>0</v>
      </c>
      <c r="Y37" s="123">
        <v>0</v>
      </c>
      <c r="Z37" s="123">
        <v>0</v>
      </c>
      <c r="AA37" s="123">
        <v>0</v>
      </c>
    </row>
    <row r="38" spans="1:27" ht="15">
      <c r="A38" s="123" t="s">
        <v>332</v>
      </c>
      <c r="B38" s="123">
        <v>0.0206516477873924</v>
      </c>
      <c r="C38" s="123">
        <v>0.00706802885792206</v>
      </c>
      <c r="D38" s="123">
        <v>0.00237284856850074</v>
      </c>
      <c r="E38" s="123">
        <v>0.0021372994270965</v>
      </c>
      <c r="F38" s="123">
        <v>0.00182690288087041</v>
      </c>
      <c r="G38" s="123">
        <v>0.0120948981337415</v>
      </c>
      <c r="H38" s="123">
        <v>0.009375</v>
      </c>
      <c r="I38" s="123">
        <v>0.0137047480595868</v>
      </c>
      <c r="J38" s="123">
        <v>0.029139295731788</v>
      </c>
      <c r="K38" s="123">
        <v>0.00486294826572604</v>
      </c>
      <c r="L38" s="123">
        <v>0.0080913877265969</v>
      </c>
      <c r="M38" s="123">
        <v>0.00605590958851828</v>
      </c>
      <c r="O38" s="123" t="s">
        <v>332</v>
      </c>
      <c r="P38" s="123">
        <v>0.0454545454545455</v>
      </c>
      <c r="Q38" s="123">
        <v>0</v>
      </c>
      <c r="R38" s="123">
        <v>0</v>
      </c>
      <c r="S38" s="123">
        <v>0</v>
      </c>
      <c r="T38" s="123">
        <v>0</v>
      </c>
      <c r="U38" s="123">
        <v>0</v>
      </c>
      <c r="V38" s="123">
        <v>0</v>
      </c>
      <c r="W38" s="123">
        <v>0.0357142857142857</v>
      </c>
      <c r="X38" s="123">
        <v>0</v>
      </c>
      <c r="Y38" s="123">
        <v>0</v>
      </c>
      <c r="Z38" s="123">
        <v>0</v>
      </c>
      <c r="AA38" s="123">
        <v>0</v>
      </c>
    </row>
    <row r="39" spans="1:27" ht="15">
      <c r="A39" s="123" t="s">
        <v>340</v>
      </c>
      <c r="B39" s="123">
        <v>0</v>
      </c>
      <c r="C39" s="123">
        <v>0</v>
      </c>
      <c r="D39" s="123">
        <v>0</v>
      </c>
      <c r="E39" s="123">
        <v>0</v>
      </c>
      <c r="F39" s="123">
        <v>0</v>
      </c>
      <c r="G39" s="123">
        <v>3.38753387533875E-4</v>
      </c>
      <c r="H39" s="123">
        <v>0</v>
      </c>
      <c r="I39" s="123">
        <v>0</v>
      </c>
      <c r="J39" s="123">
        <v>0</v>
      </c>
      <c r="K39" s="123">
        <v>0</v>
      </c>
      <c r="L39" s="123">
        <v>0</v>
      </c>
      <c r="M39" s="123">
        <v>0</v>
      </c>
      <c r="O39" s="123" t="s">
        <v>340</v>
      </c>
      <c r="P39" s="123">
        <v>0</v>
      </c>
      <c r="Q39" s="123">
        <v>0</v>
      </c>
      <c r="R39" s="123">
        <v>0</v>
      </c>
      <c r="S39" s="123">
        <v>0</v>
      </c>
      <c r="T39" s="123">
        <v>0</v>
      </c>
      <c r="U39" s="123">
        <v>0</v>
      </c>
      <c r="V39" s="123">
        <v>0</v>
      </c>
      <c r="W39" s="123">
        <v>0</v>
      </c>
      <c r="X39" s="123">
        <v>0</v>
      </c>
      <c r="Y39" s="123">
        <v>0</v>
      </c>
      <c r="Z39" s="123">
        <v>0</v>
      </c>
      <c r="AA39" s="123">
        <v>0</v>
      </c>
    </row>
    <row r="40" spans="1:27" ht="15">
      <c r="A40" s="123" t="s">
        <v>292</v>
      </c>
      <c r="B40" s="123">
        <v>0.0537444166666667</v>
      </c>
      <c r="C40" s="123">
        <v>0.0385105416666667</v>
      </c>
      <c r="D40" s="123">
        <v>0.0367359583333333</v>
      </c>
      <c r="E40" s="123">
        <v>0.0387309583333333</v>
      </c>
      <c r="F40" s="123">
        <v>0.0313417083333333</v>
      </c>
      <c r="G40" s="123">
        <v>0.0409206666666667</v>
      </c>
      <c r="H40" s="123">
        <v>0.0440794166666667</v>
      </c>
      <c r="I40" s="123">
        <v>0.0370232916666667</v>
      </c>
      <c r="J40" s="123">
        <v>0.0360107083333333</v>
      </c>
      <c r="K40" s="123">
        <v>0.0373647083333333</v>
      </c>
      <c r="L40" s="123">
        <v>0.034586375</v>
      </c>
      <c r="M40" s="123">
        <v>0.0423035416666667</v>
      </c>
      <c r="O40" s="123" t="s">
        <v>292</v>
      </c>
      <c r="P40" s="123">
        <v>0.044715</v>
      </c>
      <c r="Q40" s="123">
        <v>0.039908</v>
      </c>
      <c r="R40" s="123">
        <v>0.031497</v>
      </c>
      <c r="S40" s="123">
        <v>0.03204</v>
      </c>
      <c r="T40" s="123">
        <v>0.02807</v>
      </c>
      <c r="U40" s="123">
        <v>0.036064</v>
      </c>
      <c r="V40" s="123">
        <v>0.035941</v>
      </c>
      <c r="W40" s="123">
        <v>0.033759</v>
      </c>
      <c r="X40" s="123">
        <v>0.029963</v>
      </c>
      <c r="Y40" s="123">
        <v>0.030936</v>
      </c>
      <c r="Z40" s="123">
        <v>0.030039</v>
      </c>
      <c r="AA40" s="123">
        <v>0.034206</v>
      </c>
    </row>
    <row r="41" spans="1:27" ht="15">
      <c r="A41" s="123" t="s">
        <v>263</v>
      </c>
      <c r="B41" s="123">
        <v>0.00830120833333333</v>
      </c>
      <c r="C41" s="123">
        <v>0.00426295833333333</v>
      </c>
      <c r="D41" s="123">
        <v>0.006880625</v>
      </c>
      <c r="E41" s="123">
        <v>0.0133431666666667</v>
      </c>
      <c r="F41" s="123">
        <v>0.005428125</v>
      </c>
      <c r="G41" s="123">
        <v>0.0119962916666667</v>
      </c>
      <c r="H41" s="123">
        <v>0.0138867916666667</v>
      </c>
      <c r="I41" s="123">
        <v>0.010066875</v>
      </c>
      <c r="J41" s="123">
        <v>0.0101215416666667</v>
      </c>
      <c r="K41" s="123">
        <v>0.00519166666666667</v>
      </c>
      <c r="L41" s="123">
        <v>0.0159728333333333</v>
      </c>
      <c r="M41" s="123">
        <v>0.00110258333333333</v>
      </c>
      <c r="O41" s="123" t="s">
        <v>263</v>
      </c>
      <c r="P41" s="123">
        <v>0.009161</v>
      </c>
      <c r="Q41" s="123">
        <v>0.00497</v>
      </c>
      <c r="R41" s="123">
        <v>0.007404</v>
      </c>
      <c r="S41" s="123">
        <v>0.013257</v>
      </c>
      <c r="T41" s="123">
        <v>0.005269</v>
      </c>
      <c r="U41" s="123">
        <v>0.014015</v>
      </c>
      <c r="V41" s="123">
        <v>0.014717</v>
      </c>
      <c r="W41" s="123">
        <v>0.009071</v>
      </c>
      <c r="X41" s="123">
        <v>0.010034</v>
      </c>
      <c r="Y41" s="123">
        <v>0.004937</v>
      </c>
      <c r="Z41" s="123">
        <v>0.016229</v>
      </c>
      <c r="AA41" s="123">
        <v>0.001121</v>
      </c>
    </row>
    <row r="42" spans="1:27" ht="15">
      <c r="A42" s="123" t="s">
        <v>267</v>
      </c>
      <c r="B42" s="123">
        <v>0.0603324583333333</v>
      </c>
      <c r="C42" s="123">
        <v>0.0373492083333333</v>
      </c>
      <c r="D42" s="123">
        <v>0.0453880416666667</v>
      </c>
      <c r="E42" s="123">
        <v>0.039422625</v>
      </c>
      <c r="F42" s="123">
        <v>0.0562340416666667</v>
      </c>
      <c r="G42" s="123">
        <v>0.0384530833333333</v>
      </c>
      <c r="H42" s="123">
        <v>0.0462422916666667</v>
      </c>
      <c r="I42" s="123">
        <v>0.0519634166666667</v>
      </c>
      <c r="J42" s="123">
        <v>0.036939125</v>
      </c>
      <c r="K42" s="123">
        <v>0.0490159166666667</v>
      </c>
      <c r="L42" s="123">
        <v>0.0534525</v>
      </c>
      <c r="M42" s="123">
        <v>0.049771875</v>
      </c>
      <c r="O42" s="123" t="s">
        <v>267</v>
      </c>
      <c r="P42" s="123">
        <v>0.063885</v>
      </c>
      <c r="Q42" s="123">
        <v>0.041758</v>
      </c>
      <c r="R42" s="123">
        <v>0.048699</v>
      </c>
      <c r="S42" s="123">
        <v>0.047177</v>
      </c>
      <c r="T42" s="123">
        <v>0.057338</v>
      </c>
      <c r="U42" s="123">
        <v>0.042461</v>
      </c>
      <c r="V42" s="123">
        <v>0.05365</v>
      </c>
      <c r="W42" s="123">
        <v>0.055834</v>
      </c>
      <c r="X42" s="123">
        <v>0.040994</v>
      </c>
      <c r="Y42" s="123">
        <v>0.05478</v>
      </c>
      <c r="Z42" s="123">
        <v>0.054449</v>
      </c>
      <c r="AA42" s="123">
        <v>0.057019</v>
      </c>
    </row>
    <row r="43" spans="1:27" ht="15">
      <c r="A43" s="123" t="s">
        <v>271</v>
      </c>
      <c r="B43" s="123">
        <v>0.143521291666667</v>
      </c>
      <c r="C43" s="123">
        <v>0.335256458333333</v>
      </c>
      <c r="D43" s="123">
        <v>0.238712875</v>
      </c>
      <c r="E43" s="123">
        <v>0.258193291666667</v>
      </c>
      <c r="F43" s="123">
        <v>0.088773</v>
      </c>
      <c r="G43" s="123">
        <v>0.174327083333333</v>
      </c>
      <c r="H43" s="123">
        <v>0.156236041666667</v>
      </c>
      <c r="I43" s="123">
        <v>0.148489583333333</v>
      </c>
      <c r="J43" s="123">
        <v>0.295429666666667</v>
      </c>
      <c r="K43" s="123">
        <v>0.179825125</v>
      </c>
      <c r="L43" s="123">
        <v>0.207215</v>
      </c>
      <c r="M43" s="123">
        <v>0.0894455416666667</v>
      </c>
      <c r="O43" s="123" t="s">
        <v>271</v>
      </c>
      <c r="P43" s="123">
        <v>0.141635</v>
      </c>
      <c r="Q43" s="123">
        <v>0.317396</v>
      </c>
      <c r="R43" s="123">
        <v>0.231642</v>
      </c>
      <c r="S43" s="123">
        <v>0.249489</v>
      </c>
      <c r="T43" s="123">
        <v>0.086659</v>
      </c>
      <c r="U43" s="123">
        <v>0.17315</v>
      </c>
      <c r="V43" s="123">
        <v>0.155769</v>
      </c>
      <c r="W43" s="123">
        <v>0.150769</v>
      </c>
      <c r="X43" s="123">
        <v>0.291903</v>
      </c>
      <c r="Y43" s="123">
        <v>0.164913</v>
      </c>
      <c r="Z43" s="123">
        <v>0.208785</v>
      </c>
      <c r="AA43" s="123">
        <v>0.090744</v>
      </c>
    </row>
    <row r="44" spans="1:27" ht="15">
      <c r="A44" s="123" t="s">
        <v>291</v>
      </c>
      <c r="B44" s="123">
        <v>0.212091625</v>
      </c>
      <c r="C44" s="123">
        <v>0.168427083333333</v>
      </c>
      <c r="D44" s="123">
        <v>0.197429416666667</v>
      </c>
      <c r="E44" s="123">
        <v>0.166685958333333</v>
      </c>
      <c r="F44" s="123">
        <v>0.266412458333333</v>
      </c>
      <c r="G44" s="123">
        <v>0.186329708333333</v>
      </c>
      <c r="H44" s="123">
        <v>0.2056675</v>
      </c>
      <c r="I44" s="123">
        <v>0.159049458333333</v>
      </c>
      <c r="J44" s="123">
        <v>0.189812791666667</v>
      </c>
      <c r="K44" s="123">
        <v>0.240508875</v>
      </c>
      <c r="L44" s="123">
        <v>0.200071</v>
      </c>
      <c r="M44" s="123">
        <v>0.198072916666667</v>
      </c>
      <c r="O44" s="123" t="s">
        <v>291</v>
      </c>
      <c r="P44" s="123">
        <v>0.209898</v>
      </c>
      <c r="Q44" s="123">
        <v>0.172447</v>
      </c>
      <c r="R44" s="123">
        <v>0.201296</v>
      </c>
      <c r="S44" s="123">
        <v>0.165531</v>
      </c>
      <c r="T44" s="123">
        <v>0.268178</v>
      </c>
      <c r="U44" s="123">
        <v>0.185715</v>
      </c>
      <c r="V44" s="123">
        <v>0.204287</v>
      </c>
      <c r="W44" s="123">
        <v>0.155081</v>
      </c>
      <c r="X44" s="123">
        <v>0.192166</v>
      </c>
      <c r="Y44" s="123">
        <v>0.250916</v>
      </c>
      <c r="Z44" s="123">
        <v>0.194482</v>
      </c>
      <c r="AA44" s="123">
        <v>0.190765</v>
      </c>
    </row>
    <row r="45" spans="1:27" ht="15">
      <c r="A45" s="123" t="s">
        <v>275</v>
      </c>
      <c r="B45" s="123">
        <v>0.00877891666666667</v>
      </c>
      <c r="C45" s="123">
        <v>0.00853783333333333</v>
      </c>
      <c r="D45" s="123">
        <v>0.0116442916666667</v>
      </c>
      <c r="E45" s="123">
        <v>0.00889729166666667</v>
      </c>
      <c r="F45" s="123">
        <v>0.0108744166666667</v>
      </c>
      <c r="G45" s="123">
        <v>0.00912575</v>
      </c>
      <c r="H45" s="123">
        <v>0.0103199166666667</v>
      </c>
      <c r="I45" s="123">
        <v>0.0123258333333333</v>
      </c>
      <c r="J45" s="123">
        <v>0.00732104166666667</v>
      </c>
      <c r="K45" s="123">
        <v>0.00613604166666667</v>
      </c>
      <c r="L45" s="123">
        <v>0.0104994166666667</v>
      </c>
      <c r="M45" s="123">
        <v>0.0146822916666667</v>
      </c>
      <c r="O45" s="123" t="s">
        <v>275</v>
      </c>
      <c r="P45" s="123">
        <v>0.008684</v>
      </c>
      <c r="Q45" s="123">
        <v>0.008703</v>
      </c>
      <c r="R45" s="123">
        <v>0.009914</v>
      </c>
      <c r="S45" s="123">
        <v>0.008653</v>
      </c>
      <c r="T45" s="123">
        <v>0.008907</v>
      </c>
      <c r="U45" s="123">
        <v>0.008515</v>
      </c>
      <c r="V45" s="123">
        <v>0.011163</v>
      </c>
      <c r="W45" s="123">
        <v>0.010334</v>
      </c>
      <c r="X45" s="123">
        <v>0.006577</v>
      </c>
      <c r="Y45" s="123">
        <v>0.005448</v>
      </c>
      <c r="Z45" s="123">
        <v>0.010334</v>
      </c>
      <c r="AA45" s="123">
        <v>0.012794</v>
      </c>
    </row>
    <row r="46" spans="1:27" ht="15">
      <c r="A46" s="123" t="s">
        <v>279</v>
      </c>
      <c r="B46" s="123">
        <v>0.0326866666666667</v>
      </c>
      <c r="C46" s="123">
        <v>0.0301835416666667</v>
      </c>
      <c r="D46" s="123">
        <v>0.0429975</v>
      </c>
      <c r="E46" s="123">
        <v>0.0320201666666667</v>
      </c>
      <c r="F46" s="123">
        <v>0.0657974166666667</v>
      </c>
      <c r="G46" s="123">
        <v>0.03764925</v>
      </c>
      <c r="H46" s="123">
        <v>0.0365872916666667</v>
      </c>
      <c r="I46" s="123">
        <v>0.0334576666666667</v>
      </c>
      <c r="J46" s="123">
        <v>0.0260603333333333</v>
      </c>
      <c r="K46" s="123">
        <v>0.040266</v>
      </c>
      <c r="L46" s="123">
        <v>0.03110075</v>
      </c>
      <c r="M46" s="123">
        <v>0.0617452083333333</v>
      </c>
      <c r="O46" s="123" t="s">
        <v>279</v>
      </c>
      <c r="P46" s="123">
        <v>0.032984</v>
      </c>
      <c r="Q46" s="123">
        <v>0.030791</v>
      </c>
      <c r="R46" s="123">
        <v>0.041662</v>
      </c>
      <c r="S46" s="123">
        <v>0.031509</v>
      </c>
      <c r="T46" s="123">
        <v>0.063545</v>
      </c>
      <c r="U46" s="123">
        <v>0.035768</v>
      </c>
      <c r="V46" s="123">
        <v>0.035917</v>
      </c>
      <c r="W46" s="123">
        <v>0.032411</v>
      </c>
      <c r="X46" s="123">
        <v>0.026387</v>
      </c>
      <c r="Y46" s="123">
        <v>0.041139</v>
      </c>
      <c r="Z46" s="123">
        <v>0.032141</v>
      </c>
      <c r="AA46" s="123">
        <v>0.058353</v>
      </c>
    </row>
    <row r="47" spans="1:27" ht="15">
      <c r="A47" s="123" t="s">
        <v>282</v>
      </c>
      <c r="B47" s="123">
        <v>0.0874661666666667</v>
      </c>
      <c r="C47" s="123">
        <v>0.0799693333333333</v>
      </c>
      <c r="D47" s="123">
        <v>0.0809886666666667</v>
      </c>
      <c r="E47" s="123">
        <v>0.063843</v>
      </c>
      <c r="F47" s="123">
        <v>0.130930125</v>
      </c>
      <c r="G47" s="123">
        <v>0.0762632083333333</v>
      </c>
      <c r="H47" s="123">
        <v>0.0583784166666667</v>
      </c>
      <c r="I47" s="123">
        <v>0.073329875</v>
      </c>
      <c r="J47" s="123">
        <v>0.0891316666666667</v>
      </c>
      <c r="K47" s="123">
        <v>0.0761644166666667</v>
      </c>
      <c r="L47" s="123">
        <v>0.101254625</v>
      </c>
      <c r="M47" s="123">
        <v>0.174234333333333</v>
      </c>
      <c r="O47" s="123" t="s">
        <v>282</v>
      </c>
      <c r="P47" s="123">
        <v>0.096023</v>
      </c>
      <c r="Q47" s="123">
        <v>0.075825</v>
      </c>
      <c r="R47" s="123">
        <v>0.083405</v>
      </c>
      <c r="S47" s="123">
        <v>0.066535</v>
      </c>
      <c r="T47" s="123">
        <v>0.125932</v>
      </c>
      <c r="U47" s="123">
        <v>0.075422</v>
      </c>
      <c r="V47" s="123">
        <v>0.054839</v>
      </c>
      <c r="W47" s="123">
        <v>0.074586</v>
      </c>
      <c r="X47" s="123">
        <v>0.081215</v>
      </c>
      <c r="Y47" s="123">
        <v>0.076277</v>
      </c>
      <c r="Z47" s="123">
        <v>0.099584</v>
      </c>
      <c r="AA47" s="123">
        <v>0.176245</v>
      </c>
    </row>
    <row r="48" spans="1:27" ht="15">
      <c r="A48" s="123" t="s">
        <v>285</v>
      </c>
      <c r="B48" s="123">
        <v>0.240412458333333</v>
      </c>
      <c r="C48" s="123">
        <v>0.204625666666667</v>
      </c>
      <c r="D48" s="123">
        <v>0.225301666666667</v>
      </c>
      <c r="E48" s="123">
        <v>0.246048041666667</v>
      </c>
      <c r="F48" s="123">
        <v>0.192218125</v>
      </c>
      <c r="G48" s="123">
        <v>0.29688775</v>
      </c>
      <c r="H48" s="123">
        <v>0.266749</v>
      </c>
      <c r="I48" s="123">
        <v>0.284940666666667</v>
      </c>
      <c r="J48" s="123">
        <v>0.185537083333333</v>
      </c>
      <c r="K48" s="123">
        <v>0.213063375</v>
      </c>
      <c r="L48" s="123">
        <v>0.225305875</v>
      </c>
      <c r="M48" s="123">
        <v>0.239511166666667</v>
      </c>
      <c r="O48" s="123" t="s">
        <v>285</v>
      </c>
      <c r="P48" s="123">
        <v>0.22719</v>
      </c>
      <c r="Q48" s="123">
        <v>0.202769</v>
      </c>
      <c r="R48" s="123">
        <v>0.219388</v>
      </c>
      <c r="S48" s="123">
        <v>0.240957</v>
      </c>
      <c r="T48" s="123">
        <v>0.193982</v>
      </c>
      <c r="U48" s="123">
        <v>0.28916</v>
      </c>
      <c r="V48" s="123">
        <v>0.258551</v>
      </c>
      <c r="W48" s="123">
        <v>0.282403</v>
      </c>
      <c r="X48" s="123">
        <v>0.186634</v>
      </c>
      <c r="Y48" s="123">
        <v>0.213908</v>
      </c>
      <c r="Z48" s="123">
        <v>0.218692</v>
      </c>
      <c r="AA48" s="123">
        <v>0.242023</v>
      </c>
    </row>
    <row r="49" spans="1:27" ht="15">
      <c r="A49" s="123" t="s">
        <v>288</v>
      </c>
      <c r="B49" s="123">
        <v>0.122418083333333</v>
      </c>
      <c r="C49" s="123">
        <v>0.0780389166666667</v>
      </c>
      <c r="D49" s="123">
        <v>0.090622375</v>
      </c>
      <c r="E49" s="123">
        <v>0.09876925</v>
      </c>
      <c r="F49" s="123">
        <v>0.118077</v>
      </c>
      <c r="G49" s="123">
        <v>0.100874083333333</v>
      </c>
      <c r="H49" s="123">
        <v>0.106880916666667</v>
      </c>
      <c r="I49" s="123">
        <v>0.12078825</v>
      </c>
      <c r="J49" s="123">
        <v>0.0985149583333333</v>
      </c>
      <c r="K49" s="123">
        <v>0.116760875</v>
      </c>
      <c r="L49" s="123">
        <v>0.0938360833333333</v>
      </c>
      <c r="M49" s="123">
        <v>0.0896297083333333</v>
      </c>
      <c r="O49" s="123" t="s">
        <v>288</v>
      </c>
      <c r="P49" s="123">
        <v>0.124425</v>
      </c>
      <c r="Q49" s="123">
        <v>0.089394</v>
      </c>
      <c r="R49" s="123">
        <v>0.093795</v>
      </c>
      <c r="S49" s="123">
        <v>0.103933</v>
      </c>
      <c r="T49" s="123">
        <v>0.122693</v>
      </c>
      <c r="U49" s="123">
        <v>0.103039</v>
      </c>
      <c r="V49" s="123">
        <v>0.109878</v>
      </c>
      <c r="W49" s="123">
        <v>0.124462</v>
      </c>
      <c r="X49" s="123">
        <v>0.100603</v>
      </c>
      <c r="Y49" s="123">
        <v>0.118412</v>
      </c>
      <c r="Z49" s="123">
        <v>0.100976</v>
      </c>
      <c r="AA49" s="123">
        <v>0.091765</v>
      </c>
    </row>
    <row r="50" spans="1:27" ht="15">
      <c r="A50" s="123" t="s">
        <v>289</v>
      </c>
      <c r="B50" s="123">
        <v>0.0361635833333333</v>
      </c>
      <c r="C50" s="123">
        <v>0.025625875</v>
      </c>
      <c r="D50" s="123">
        <v>0.0294616666666667</v>
      </c>
      <c r="E50" s="123">
        <v>0.0267214166666667</v>
      </c>
      <c r="F50" s="123">
        <v>0.027361625</v>
      </c>
      <c r="G50" s="123">
        <v>0.0256500416666667</v>
      </c>
      <c r="H50" s="123">
        <v>0.0266247083333333</v>
      </c>
      <c r="I50" s="123">
        <v>0.02524625</v>
      </c>
      <c r="J50" s="123">
        <v>0.0194395416666667</v>
      </c>
      <c r="K50" s="123">
        <v>0.0239773333333333</v>
      </c>
      <c r="L50" s="123">
        <v>0.0285137083333333</v>
      </c>
      <c r="M50" s="123">
        <v>0.0324917083333333</v>
      </c>
      <c r="O50" s="123" t="s">
        <v>289</v>
      </c>
      <c r="P50" s="123">
        <v>0.039462</v>
      </c>
      <c r="Q50" s="123">
        <v>0.027009</v>
      </c>
      <c r="R50" s="123">
        <v>0.0311</v>
      </c>
      <c r="S50" s="123">
        <v>0.027221</v>
      </c>
      <c r="T50" s="123">
        <v>0.028321</v>
      </c>
      <c r="U50" s="123">
        <v>0.02778</v>
      </c>
      <c r="V50" s="123">
        <v>0.029534</v>
      </c>
      <c r="W50" s="123">
        <v>0.025802</v>
      </c>
      <c r="X50" s="123">
        <v>0.021513</v>
      </c>
      <c r="Y50" s="123">
        <v>0.024363</v>
      </c>
      <c r="Z50" s="123">
        <v>0.029232</v>
      </c>
      <c r="AA50" s="123">
        <v>0.032551</v>
      </c>
    </row>
    <row r="51" spans="1:27" ht="15">
      <c r="A51" s="123" t="s">
        <v>290</v>
      </c>
      <c r="B51" s="123">
        <v>0.0478276666666667</v>
      </c>
      <c r="C51" s="123">
        <v>0.0277233333333333</v>
      </c>
      <c r="D51" s="123">
        <v>0.0325325416666667</v>
      </c>
      <c r="E51" s="123">
        <v>0.046052125</v>
      </c>
      <c r="F51" s="123">
        <v>0.0383849166666667</v>
      </c>
      <c r="G51" s="123">
        <v>0.0456431666666667</v>
      </c>
      <c r="H51" s="123">
        <v>0.0722404166666667</v>
      </c>
      <c r="I51" s="123">
        <v>0.079586875</v>
      </c>
      <c r="J51" s="123">
        <v>0.0415439166666667</v>
      </c>
      <c r="K51" s="123">
        <v>0.0511834583333333</v>
      </c>
      <c r="L51" s="123">
        <v>0.034743625</v>
      </c>
      <c r="M51" s="123">
        <v>0.0489515</v>
      </c>
      <c r="O51" s="123" t="s">
        <v>290</v>
      </c>
      <c r="P51" s="123">
        <v>0.046652</v>
      </c>
      <c r="Q51" s="123">
        <v>0.028938</v>
      </c>
      <c r="R51" s="123">
        <v>0.031695</v>
      </c>
      <c r="S51" s="123">
        <v>0.045736</v>
      </c>
      <c r="T51" s="123">
        <v>0.039175</v>
      </c>
      <c r="U51" s="123">
        <v>0.044974</v>
      </c>
      <c r="V51" s="123">
        <v>0.071696</v>
      </c>
      <c r="W51" s="123">
        <v>0.079248</v>
      </c>
      <c r="X51" s="123">
        <v>0.041974</v>
      </c>
      <c r="Y51" s="123">
        <v>0.044907</v>
      </c>
      <c r="Z51" s="123">
        <v>0.035095</v>
      </c>
      <c r="AA51" s="123">
        <v>0.04662</v>
      </c>
    </row>
    <row r="53" spans="1:27" ht="15">
      <c r="A53" s="123"/>
      <c r="B53" s="123"/>
      <c r="C53" s="123"/>
      <c r="D53" s="123"/>
      <c r="E53" s="123"/>
      <c r="F53" s="123"/>
      <c r="G53" s="123"/>
      <c r="H53" s="123"/>
      <c r="I53" s="123"/>
      <c r="J53" s="123"/>
      <c r="K53" s="123"/>
      <c r="L53" s="123"/>
      <c r="M53" s="123"/>
      <c r="P53" s="123"/>
      <c r="Q53" s="123"/>
      <c r="R53" s="123"/>
      <c r="S53" s="123"/>
      <c r="T53" s="123"/>
      <c r="U53" s="123"/>
      <c r="V53" s="123"/>
      <c r="W53" s="123"/>
      <c r="X53" s="123"/>
      <c r="Y53" s="123"/>
      <c r="Z53" s="123"/>
      <c r="AA53" s="123"/>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076296F-AFBA-41AD-B658-11E91692467F}">
  <dimension ref="A1:BG25"/>
  <sheetViews>
    <sheetView workbookViewId="0" topLeftCell="A1">
      <selection pane="topLeft" activeCell="I18" sqref="I18"/>
    </sheetView>
  </sheetViews>
  <sheetFormatPr defaultColWidth="8.66428571428571" defaultRowHeight="15"/>
  <cols>
    <col min="1" max="16384" width="8.71428571428571" style="123"/>
  </cols>
  <sheetData>
    <row r="1" spans="1:59" ht="15">
      <c r="A1" s="123" t="s">
        <v>432</v>
      </c>
      <c r="B1" s="123" t="s">
        <v>433</v>
      </c>
      <c r="C1" s="123" t="s">
        <v>434</v>
      </c>
      <c r="D1" s="123" t="s">
        <v>217</v>
      </c>
      <c r="E1" s="123" t="s">
        <v>435</v>
      </c>
      <c r="F1" s="123" t="s">
        <v>436</v>
      </c>
      <c r="G1" s="123" t="s">
        <v>443</v>
      </c>
      <c r="H1" s="123" t="s">
        <v>444</v>
      </c>
      <c r="I1" s="123" t="s">
        <v>445</v>
      </c>
      <c r="J1" s="123" t="s">
        <v>446</v>
      </c>
      <c r="K1" s="123" t="s">
        <v>447</v>
      </c>
      <c r="L1" s="123" t="s">
        <v>448</v>
      </c>
      <c r="M1" s="123" t="s">
        <v>333</v>
      </c>
      <c r="N1" s="123" t="s">
        <v>236</v>
      </c>
      <c r="O1" s="123" t="s">
        <v>240</v>
      </c>
      <c r="P1" s="123" t="s">
        <v>244</v>
      </c>
      <c r="Q1" s="123" t="s">
        <v>247</v>
      </c>
      <c r="R1" s="123" t="s">
        <v>251</v>
      </c>
      <c r="S1" s="123" t="s">
        <v>255</v>
      </c>
      <c r="T1" s="123" t="s">
        <v>259</v>
      </c>
      <c r="U1" s="123" t="s">
        <v>298</v>
      </c>
      <c r="V1" s="123" t="s">
        <v>301</v>
      </c>
      <c r="W1" s="123" t="s">
        <v>304</v>
      </c>
      <c r="X1" s="123" t="s">
        <v>293</v>
      </c>
      <c r="Y1" s="123" t="s">
        <v>305</v>
      </c>
      <c r="Z1" s="123" t="s">
        <v>306</v>
      </c>
      <c r="AA1" s="123" t="s">
        <v>307</v>
      </c>
      <c r="AB1" s="123" t="s">
        <v>308</v>
      </c>
      <c r="AC1" s="123" t="s">
        <v>309</v>
      </c>
      <c r="AD1" s="123" t="s">
        <v>310</v>
      </c>
      <c r="AE1" s="123" t="s">
        <v>317</v>
      </c>
      <c r="AF1" s="123" t="s">
        <v>318</v>
      </c>
      <c r="AG1" s="123" t="s">
        <v>319</v>
      </c>
      <c r="AH1" s="123" t="s">
        <v>316</v>
      </c>
      <c r="AI1" s="123" t="s">
        <v>329</v>
      </c>
      <c r="AJ1" s="123" t="s">
        <v>322</v>
      </c>
      <c r="AK1" s="123" t="s">
        <v>323</v>
      </c>
      <c r="AL1" s="123" t="s">
        <v>324</v>
      </c>
      <c r="AM1" s="123" t="s">
        <v>313</v>
      </c>
      <c r="AN1" s="123" t="s">
        <v>312</v>
      </c>
      <c r="AO1" s="123" t="s">
        <v>314</v>
      </c>
      <c r="AP1" s="123" t="s">
        <v>315</v>
      </c>
      <c r="AQ1" s="123" t="s">
        <v>320</v>
      </c>
      <c r="AR1" s="123" t="s">
        <v>321</v>
      </c>
      <c r="AS1" s="123" t="s">
        <v>311</v>
      </c>
      <c r="AT1" s="123" t="s">
        <v>332</v>
      </c>
      <c r="AU1" s="123" t="s">
        <v>340</v>
      </c>
      <c r="AV1" s="123" t="s">
        <v>292</v>
      </c>
      <c r="AW1" s="123" t="s">
        <v>263</v>
      </c>
      <c r="AX1" s="123" t="s">
        <v>267</v>
      </c>
      <c r="AY1" s="123" t="s">
        <v>271</v>
      </c>
      <c r="AZ1" s="123" t="s">
        <v>291</v>
      </c>
      <c r="BA1" s="123" t="s">
        <v>275</v>
      </c>
      <c r="BB1" s="123" t="s">
        <v>279</v>
      </c>
      <c r="BC1" s="123" t="s">
        <v>282</v>
      </c>
      <c r="BD1" s="123" t="s">
        <v>285</v>
      </c>
      <c r="BE1" s="123" t="s">
        <v>288</v>
      </c>
      <c r="BF1" s="123" t="s">
        <v>289</v>
      </c>
      <c r="BG1" s="123" t="s">
        <v>290</v>
      </c>
    </row>
    <row r="2" spans="1:59" ht="15">
      <c r="A2" s="123" t="s">
        <v>376</v>
      </c>
      <c r="B2" s="123" t="s">
        <v>449</v>
      </c>
      <c r="C2" s="123" t="s">
        <v>438</v>
      </c>
      <c r="D2" s="123">
        <v>2677.3375</v>
      </c>
      <c r="E2" s="123">
        <v>2652.12189979182</v>
      </c>
      <c r="F2" s="123">
        <v>2651.13201732909</v>
      </c>
      <c r="G2" s="123">
        <v>428.356875</v>
      </c>
      <c r="H2" s="123">
        <v>0.524049313861048</v>
      </c>
      <c r="I2" s="123">
        <v>0.513374761444388</v>
      </c>
      <c r="J2" s="123">
        <v>0.475882493273759</v>
      </c>
      <c r="K2" s="123">
        <v>0.357401872130162</v>
      </c>
      <c r="L2" s="123">
        <v>0.497696032947449</v>
      </c>
      <c r="M2" s="123">
        <v>0.126932623885278</v>
      </c>
      <c r="N2" s="123">
        <v>0.165586154817155</v>
      </c>
      <c r="O2" s="123">
        <v>0.428443595634051</v>
      </c>
      <c r="P2" s="123">
        <v>0.0144079909649924</v>
      </c>
      <c r="Q2" s="123">
        <v>0.00204412953990176</v>
      </c>
      <c r="R2" s="123">
        <v>0.00212338076479341</v>
      </c>
      <c r="S2" s="123">
        <v>0.00452538410944263</v>
      </c>
      <c r="T2" s="123">
        <v>0.0207671285820845</v>
      </c>
      <c r="U2" s="123">
        <v>1.79597701149425E-4</v>
      </c>
      <c r="V2" s="123">
        <v>0.781748874165312</v>
      </c>
      <c r="W2" s="123">
        <v>0.323776069736543</v>
      </c>
      <c r="X2" s="123">
        <v>0.0252048893248466</v>
      </c>
      <c r="Y2" s="123">
        <v>4.70573313039066E-4</v>
      </c>
      <c r="Z2" s="123">
        <v>0.146049858600824</v>
      </c>
      <c r="AA2" s="123">
        <v>0.00673325803672265</v>
      </c>
      <c r="AB2" s="123">
        <v>0.113499771889773</v>
      </c>
      <c r="AC2" s="123">
        <v>0.00447505785117967</v>
      </c>
      <c r="AD2" s="123">
        <v>0.0974074811233327</v>
      </c>
      <c r="AE2" s="123">
        <v>0.0245750792204785</v>
      </c>
      <c r="AF2" s="123">
        <v>0.0692500172535416</v>
      </c>
      <c r="AG2" s="123">
        <v>0.00324893965630399</v>
      </c>
      <c r="AH2" s="123">
        <v>0.0137192810974647</v>
      </c>
      <c r="AI2" s="123">
        <v>0.0537444166666667</v>
      </c>
      <c r="AJ2" s="123">
        <v>0.00830120833333333</v>
      </c>
      <c r="AK2" s="123">
        <v>0.0603324583333333</v>
      </c>
      <c r="AL2" s="123">
        <v>0.143521291666667</v>
      </c>
      <c r="AM2" s="123">
        <v>0.212091625</v>
      </c>
      <c r="AN2" s="123">
        <v>0.00877891666666667</v>
      </c>
      <c r="AO2" s="123">
        <v>0.0326866666666667</v>
      </c>
      <c r="AP2" s="123">
        <v>0.0874661666666667</v>
      </c>
      <c r="AQ2" s="123">
        <v>0.240412458333333</v>
      </c>
      <c r="AR2" s="123">
        <v>0.122418083333333</v>
      </c>
      <c r="AS2" s="123">
        <v>0.0361635833333333</v>
      </c>
      <c r="AT2" s="123">
        <v>0.0478276666666667</v>
      </c>
      <c r="AU2" s="123">
        <v>0.01238275472713769</v>
      </c>
      <c r="AV2" s="123">
        <v>0.05966493750000002</v>
      </c>
      <c r="AW2" s="123">
        <v>0.008121250000000003</v>
      </c>
      <c r="AX2" s="123">
        <v>0.0594218125</v>
      </c>
      <c r="AY2" s="123">
        <v>0.14461312499999995</v>
      </c>
      <c r="AZ2" s="123">
        <v>0.21161581249999975</v>
      </c>
      <c r="BA2" s="123">
        <v>0.0090158125</v>
      </c>
      <c r="BB2" s="123">
        <v>0.03268768750000002</v>
      </c>
      <c r="BC2" s="123">
        <v>0.08496412500000002</v>
      </c>
      <c r="BD2" s="123">
        <v>0.2432392499999997</v>
      </c>
      <c r="BE2" s="123">
        <v>0.12186612500000006</v>
      </c>
      <c r="BF2" s="123">
        <v>0.03553956249999999</v>
      </c>
      <c r="BG2" s="123">
        <v>0.04891562500000001</v>
      </c>
    </row>
    <row r="3" spans="1:59" ht="15">
      <c r="A3" s="123" t="s">
        <v>377</v>
      </c>
      <c r="B3" s="123" t="s">
        <v>449</v>
      </c>
      <c r="C3" s="123" t="s">
        <v>438</v>
      </c>
      <c r="D3" s="123">
        <v>2926.89041666667</v>
      </c>
      <c r="E3" s="123">
        <v>2844.49838810408</v>
      </c>
      <c r="F3" s="123">
        <v>2832.08492009327</v>
      </c>
      <c r="G3" s="123">
        <v>654.130208333333</v>
      </c>
      <c r="H3" s="123">
        <v>0.586660965474552</v>
      </c>
      <c r="I3" s="123">
        <v>0.64885412169445</v>
      </c>
      <c r="J3" s="123">
        <v>0.346577528588292</v>
      </c>
      <c r="K3" s="123">
        <v>0.250611956999869</v>
      </c>
      <c r="L3" s="123">
        <v>0.523077957478839</v>
      </c>
      <c r="M3" s="123">
        <v>0.207655832191828</v>
      </c>
      <c r="N3" s="123">
        <v>0.215964929148248</v>
      </c>
      <c r="O3" s="123">
        <v>0.318875614478013</v>
      </c>
      <c r="P3" s="123">
        <v>0.00157359883922384</v>
      </c>
      <c r="Q3" s="123">
        <v>6.51041666666667E-4</v>
      </c>
      <c r="R3" s="123">
        <v>0.00179927748420899</v>
      </c>
      <c r="S3" s="123">
        <v>2.81531531531532E-4</v>
      </c>
      <c r="T3" s="123">
        <v>0.0035326720202248</v>
      </c>
      <c r="U3" s="123">
        <v>0</v>
      </c>
      <c r="V3" s="123">
        <v>0.825063091741435</v>
      </c>
      <c r="W3" s="123">
        <v>0.341568674916907</v>
      </c>
      <c r="X3" s="123">
        <v>0.0174904537293772</v>
      </c>
      <c r="Y3" s="123">
        <v>0.00332076791766589</v>
      </c>
      <c r="Z3" s="123">
        <v>0.157045097756288</v>
      </c>
      <c r="AA3" s="123">
        <v>0.00132835201328352</v>
      </c>
      <c r="AB3" s="123">
        <v>0.120800599803377</v>
      </c>
      <c r="AC3" s="123">
        <v>0.0251376401716469</v>
      </c>
      <c r="AD3" s="123">
        <v>0.156078712243127</v>
      </c>
      <c r="AE3" s="123">
        <v>0.030037446605365</v>
      </c>
      <c r="AF3" s="123">
        <v>0.083380449908581</v>
      </c>
      <c r="AG3" s="123">
        <v>0.0031933629576638</v>
      </c>
      <c r="AH3" s="123">
        <v>0.0100020473408523</v>
      </c>
      <c r="AI3" s="123">
        <v>0.0385105416666667</v>
      </c>
      <c r="AJ3" s="123">
        <v>0.00426295833333333</v>
      </c>
      <c r="AK3" s="123">
        <v>0.0373492083333333</v>
      </c>
      <c r="AL3" s="123">
        <v>0.335256458333333</v>
      </c>
      <c r="AM3" s="123">
        <v>0.168427083333333</v>
      </c>
      <c r="AN3" s="123">
        <v>0.00853783333333333</v>
      </c>
      <c r="AO3" s="123">
        <v>0.0301835416666667</v>
      </c>
      <c r="AP3" s="123">
        <v>0.0799693333333333</v>
      </c>
      <c r="AQ3" s="123">
        <v>0.204625666666667</v>
      </c>
      <c r="AR3" s="123">
        <v>0.0780389166666667</v>
      </c>
      <c r="AS3" s="123">
        <v>0.025625875</v>
      </c>
      <c r="AT3" s="123">
        <v>0.0277233333333333</v>
      </c>
      <c r="AU3" s="123">
        <v>0.006034439397972325</v>
      </c>
      <c r="AV3" s="123">
        <v>0.04342249999999996</v>
      </c>
      <c r="AW3" s="123">
        <v>0.004274250000000003</v>
      </c>
      <c r="AX3" s="123">
        <v>0.036783249999999997</v>
      </c>
      <c r="AY3" s="123">
        <v>0.33170599999999995</v>
      </c>
      <c r="AZ3" s="123">
        <v>0.16864443750000005</v>
      </c>
      <c r="BA3" s="123">
        <v>0.008721062499999998</v>
      </c>
      <c r="BB3" s="123">
        <v>0.03051725</v>
      </c>
      <c r="BC3" s="123">
        <v>0.08056956250000001</v>
      </c>
      <c r="BD3" s="123">
        <v>0.20805212499999992</v>
      </c>
      <c r="BE3" s="123">
        <v>0.07728575000000003</v>
      </c>
      <c r="BF3" s="123">
        <v>0.025490187500000004</v>
      </c>
      <c r="BG3" s="123">
        <v>0.02795637499999999</v>
      </c>
    </row>
    <row r="4" spans="1:59" ht="15">
      <c r="A4" s="123" t="s">
        <v>378</v>
      </c>
      <c r="B4" s="123" t="s">
        <v>449</v>
      </c>
      <c r="C4" s="123" t="s">
        <v>438</v>
      </c>
      <c r="D4" s="123">
        <v>2376.356875</v>
      </c>
      <c r="E4" s="123">
        <v>2386.77827014575</v>
      </c>
      <c r="F4" s="123">
        <v>2394.68346449231</v>
      </c>
      <c r="G4" s="123">
        <v>42.8775</v>
      </c>
      <c r="H4" s="123">
        <v>0.545323545199269</v>
      </c>
      <c r="I4" s="123">
        <v>0.826520567868816</v>
      </c>
      <c r="J4" s="123">
        <v>0.172136611102918</v>
      </c>
      <c r="K4" s="123">
        <v>0.227160442473004</v>
      </c>
      <c r="L4" s="123">
        <v>0.576613699586088</v>
      </c>
      <c r="M4" s="123">
        <v>0.180426558676538</v>
      </c>
      <c r="N4" s="123">
        <v>0.102152012651125</v>
      </c>
      <c r="O4" s="123">
        <v>0.0980367074626393</v>
      </c>
      <c r="P4" s="123">
        <v>0.00260416666666667</v>
      </c>
      <c r="Q4" s="123">
        <v>0.00208333333333333</v>
      </c>
      <c r="R4" s="123">
        <v>0</v>
      </c>
      <c r="S4" s="123">
        <v>0.00112612612612613</v>
      </c>
      <c r="T4" s="123">
        <v>0.0152924829596979</v>
      </c>
      <c r="U4" s="123">
        <v>0</v>
      </c>
      <c r="V4" s="123">
        <v>0.82840677804303</v>
      </c>
      <c r="W4" s="123">
        <v>0.157279222121849</v>
      </c>
      <c r="X4" s="123">
        <v>0.00206017420929702</v>
      </c>
      <c r="Y4" s="123">
        <v>0.00151599702380952</v>
      </c>
      <c r="Z4" s="123">
        <v>0.31922131662598</v>
      </c>
      <c r="AA4" s="123">
        <v>0</v>
      </c>
      <c r="AB4" s="123">
        <v>0.211293729003465</v>
      </c>
      <c r="AC4" s="123">
        <v>0.0354676376791573</v>
      </c>
      <c r="AD4" s="123">
        <v>0.0574130060873834</v>
      </c>
      <c r="AE4" s="123">
        <v>0.0199760557839922</v>
      </c>
      <c r="AF4" s="123">
        <v>0.0328260275834972</v>
      </c>
      <c r="AG4" s="123">
        <v>0.0076040012056626</v>
      </c>
      <c r="AH4" s="123">
        <v>0.0229749366829979</v>
      </c>
      <c r="AI4" s="123">
        <v>0.0367359583333333</v>
      </c>
      <c r="AJ4" s="123">
        <v>0.006880625</v>
      </c>
      <c r="AK4" s="123">
        <v>0.0453880416666667</v>
      </c>
      <c r="AL4" s="123">
        <v>0.238712875</v>
      </c>
      <c r="AM4" s="123">
        <v>0.197429416666667</v>
      </c>
      <c r="AN4" s="123">
        <v>0.0116442916666667</v>
      </c>
      <c r="AO4" s="123">
        <v>0.0429975</v>
      </c>
      <c r="AP4" s="123">
        <v>0.0809886666666667</v>
      </c>
      <c r="AQ4" s="123">
        <v>0.225301666666667</v>
      </c>
      <c r="AR4" s="123">
        <v>0.090622375</v>
      </c>
      <c r="AS4" s="123">
        <v>0.0294616666666667</v>
      </c>
      <c r="AT4" s="123">
        <v>0.0325325416666667</v>
      </c>
      <c r="AU4" s="123">
        <v>0.0282445640204716</v>
      </c>
      <c r="AV4" s="123">
        <v>0.04174956250000002</v>
      </c>
      <c r="AW4" s="123">
        <v>0.006882374999999999</v>
      </c>
      <c r="AX4" s="123">
        <v>0.044679687499999995</v>
      </c>
      <c r="AY4" s="123">
        <v>0.23907937499999993</v>
      </c>
      <c r="AZ4" s="123">
        <v>0.19540556250000002</v>
      </c>
      <c r="BA4" s="123">
        <v>0.012244125000000005</v>
      </c>
      <c r="BB4" s="123">
        <v>0.04311887500000001</v>
      </c>
      <c r="BC4" s="123">
        <v>0.07851381249999997</v>
      </c>
      <c r="BD4" s="123">
        <v>0.22752625000000007</v>
      </c>
      <c r="BE4" s="123">
        <v>0.090534625</v>
      </c>
      <c r="BF4" s="123">
        <v>0.029083874999999995</v>
      </c>
      <c r="BG4" s="123">
        <v>0.03289274999999999</v>
      </c>
    </row>
    <row r="5" spans="1:59" ht="15">
      <c r="A5" s="123" t="s">
        <v>379</v>
      </c>
      <c r="B5" s="123" t="s">
        <v>449</v>
      </c>
      <c r="C5" s="123" t="s">
        <v>438</v>
      </c>
      <c r="D5" s="123">
        <v>2774.325</v>
      </c>
      <c r="E5" s="123">
        <v>2828.85437806144</v>
      </c>
      <c r="F5" s="123">
        <v>2836.33480255997</v>
      </c>
      <c r="G5" s="123">
        <v>614.793541666667</v>
      </c>
      <c r="H5" s="123">
        <v>0.524610722158713</v>
      </c>
      <c r="I5" s="123">
        <v>0.614982007244422</v>
      </c>
      <c r="J5" s="123">
        <v>0.385017992755578</v>
      </c>
      <c r="K5" s="123">
        <v>0.192883723108764</v>
      </c>
      <c r="L5" s="123">
        <v>0.654250536325534</v>
      </c>
      <c r="M5" s="123">
        <v>0.133563052536112</v>
      </c>
      <c r="N5" s="123">
        <v>0.134889185655538</v>
      </c>
      <c r="O5" s="123">
        <v>0.368371238908778</v>
      </c>
      <c r="P5" s="123">
        <v>0.020760944967895</v>
      </c>
      <c r="Q5" s="123">
        <v>0.0106837803164708</v>
      </c>
      <c r="R5" s="123">
        <v>0.0110944935321683</v>
      </c>
      <c r="S5" s="123">
        <v>7.06214689265537E-4</v>
      </c>
      <c r="T5" s="123">
        <v>0.0172940710346514</v>
      </c>
      <c r="U5" s="123">
        <v>0.00523317108114128</v>
      </c>
      <c r="V5" s="123">
        <v>0.81917241614081</v>
      </c>
      <c r="W5" s="123">
        <v>0.252707129880725</v>
      </c>
      <c r="X5" s="123">
        <v>0.0406230618209613</v>
      </c>
      <c r="Y5" s="123">
        <v>0.00252123994179079</v>
      </c>
      <c r="Z5" s="123">
        <v>0.196741848344812</v>
      </c>
      <c r="AA5" s="123">
        <v>0.0111866909388209</v>
      </c>
      <c r="AB5" s="123">
        <v>0.262717389651225</v>
      </c>
      <c r="AC5" s="123">
        <v>0.0261318448490454</v>
      </c>
      <c r="AD5" s="123">
        <v>0.122476487922418</v>
      </c>
      <c r="AE5" s="123">
        <v>0.0164386932641826</v>
      </c>
      <c r="AF5" s="123">
        <v>0.0928896590566392</v>
      </c>
      <c r="AG5" s="123">
        <v>7.71604938271605E-4</v>
      </c>
      <c r="AH5" s="123">
        <v>0.0103124909246841</v>
      </c>
      <c r="AI5" s="123">
        <v>0.0387309583333333</v>
      </c>
      <c r="AJ5" s="123">
        <v>0.0133431666666667</v>
      </c>
      <c r="AK5" s="123">
        <v>0.039422625</v>
      </c>
      <c r="AL5" s="123">
        <v>0.258193291666667</v>
      </c>
      <c r="AM5" s="123">
        <v>0.166685958333333</v>
      </c>
      <c r="AN5" s="123">
        <v>0.00889729166666667</v>
      </c>
      <c r="AO5" s="123">
        <v>0.0320201666666667</v>
      </c>
      <c r="AP5" s="123">
        <v>0.063843</v>
      </c>
      <c r="AQ5" s="123">
        <v>0.246048041666667</v>
      </c>
      <c r="AR5" s="123">
        <v>0.09876925</v>
      </c>
      <c r="AS5" s="123">
        <v>0.0267214166666667</v>
      </c>
      <c r="AT5" s="123">
        <v>0.046052125</v>
      </c>
      <c r="AU5" s="123">
        <v>0.0082629418828445</v>
      </c>
      <c r="AV5" s="123">
        <v>0.04296512499999999</v>
      </c>
      <c r="AW5" s="123">
        <v>0.013329687499999996</v>
      </c>
      <c r="AX5" s="123">
        <v>0.037812312500000014</v>
      </c>
      <c r="AY5" s="123">
        <v>0.26148462499999997</v>
      </c>
      <c r="AZ5" s="123">
        <v>0.1665348125</v>
      </c>
      <c r="BA5" s="123">
        <v>0.0090393125</v>
      </c>
      <c r="BB5" s="123">
        <v>0.03217</v>
      </c>
      <c r="BC5" s="123">
        <v>0.06205225</v>
      </c>
      <c r="BD5" s="123">
        <v>0.24749568750000003</v>
      </c>
      <c r="BE5" s="123">
        <v>0.09702881249999996</v>
      </c>
      <c r="BF5" s="123">
        <v>0.0266631875</v>
      </c>
      <c r="BG5" s="123">
        <v>0.04638381250000002</v>
      </c>
    </row>
    <row r="6" spans="1:59" ht="15">
      <c r="A6" s="123" t="s">
        <v>380</v>
      </c>
      <c r="B6" s="123" t="s">
        <v>449</v>
      </c>
      <c r="C6" s="123" t="s">
        <v>438</v>
      </c>
      <c r="D6" s="123">
        <v>3156.49166666667</v>
      </c>
      <c r="E6" s="123">
        <v>3130.32574856625</v>
      </c>
      <c r="F6" s="123">
        <v>3155.79773614631</v>
      </c>
      <c r="G6" s="123">
        <v>1029.92375</v>
      </c>
      <c r="H6" s="123">
        <v>0.565224422095308</v>
      </c>
      <c r="I6" s="123">
        <v>0.533491534414853</v>
      </c>
      <c r="J6" s="123">
        <v>0.463067535666965</v>
      </c>
      <c r="K6" s="123">
        <v>0.140078129264881</v>
      </c>
      <c r="L6" s="123">
        <v>0.749692297741469</v>
      </c>
      <c r="M6" s="123">
        <v>0.0966197124282465</v>
      </c>
      <c r="N6" s="123">
        <v>0.0742746626397462</v>
      </c>
      <c r="O6" s="123">
        <v>0.345833373759409</v>
      </c>
      <c r="P6" s="123">
        <v>0.0373281761549117</v>
      </c>
      <c r="Q6" s="123">
        <v>0.0181310656726964</v>
      </c>
      <c r="R6" s="123">
        <v>0.00618608946065801</v>
      </c>
      <c r="S6" s="123">
        <v>2.51004016064257E-4</v>
      </c>
      <c r="T6" s="123">
        <v>0.0115250928247533</v>
      </c>
      <c r="U6" s="123">
        <v>0</v>
      </c>
      <c r="V6" s="123">
        <v>0.66449030496826</v>
      </c>
      <c r="W6" s="123">
        <v>0.398493095746546</v>
      </c>
      <c r="X6" s="123">
        <v>0.0372668050313714</v>
      </c>
      <c r="Y6" s="123">
        <v>0.00207491582491582</v>
      </c>
      <c r="Z6" s="123">
        <v>0.230830535988187</v>
      </c>
      <c r="AA6" s="123">
        <v>0.0061711932572797</v>
      </c>
      <c r="AB6" s="123">
        <v>0.251162362228532</v>
      </c>
      <c r="AC6" s="123">
        <v>0.0271972184592634</v>
      </c>
      <c r="AD6" s="123">
        <v>0.17537237256772</v>
      </c>
      <c r="AE6" s="123">
        <v>0.00778642366735386</v>
      </c>
      <c r="AF6" s="123">
        <v>0.0679811684706118</v>
      </c>
      <c r="AG6" s="123">
        <v>0.006349487785658</v>
      </c>
      <c r="AH6" s="123">
        <v>0.00814149125313073</v>
      </c>
      <c r="AI6" s="123">
        <v>0.0313417083333333</v>
      </c>
      <c r="AJ6" s="123">
        <v>0.005428125</v>
      </c>
      <c r="AK6" s="123">
        <v>0.0562340416666667</v>
      </c>
      <c r="AL6" s="123">
        <v>0.088773</v>
      </c>
      <c r="AM6" s="123">
        <v>0.266412458333333</v>
      </c>
      <c r="AN6" s="123">
        <v>0.0108744166666667</v>
      </c>
      <c r="AO6" s="123">
        <v>0.0657974166666667</v>
      </c>
      <c r="AP6" s="123">
        <v>0.130930125</v>
      </c>
      <c r="AQ6" s="123">
        <v>0.192218125</v>
      </c>
      <c r="AR6" s="123">
        <v>0.118077</v>
      </c>
      <c r="AS6" s="123">
        <v>0.027361625</v>
      </c>
      <c r="AT6" s="123">
        <v>0.0383849166666667</v>
      </c>
      <c r="AU6" s="123">
        <v>0.004916192406927487</v>
      </c>
      <c r="AV6" s="123">
        <v>0.03559387500000001</v>
      </c>
      <c r="AW6" s="123">
        <v>0.005532374999999997</v>
      </c>
      <c r="AX6" s="123">
        <v>0.05579287499999999</v>
      </c>
      <c r="AY6" s="123">
        <v>0.08958668750000004</v>
      </c>
      <c r="AZ6" s="123">
        <v>0.26330687500000005</v>
      </c>
      <c r="BA6" s="123">
        <v>0.011847250000000002</v>
      </c>
      <c r="BB6" s="123">
        <v>0.06654725000000002</v>
      </c>
      <c r="BC6" s="123">
        <v>0.1301889375</v>
      </c>
      <c r="BD6" s="123">
        <v>0.19290212499999995</v>
      </c>
      <c r="BE6" s="123">
        <v>0.11874981249999998</v>
      </c>
      <c r="BF6" s="123">
        <v>0.027271312500000006</v>
      </c>
      <c r="BG6" s="123">
        <v>0.039066000000000004</v>
      </c>
    </row>
    <row r="7" spans="1:59" ht="15">
      <c r="A7" s="123" t="s">
        <v>381</v>
      </c>
      <c r="B7" s="123" t="s">
        <v>449</v>
      </c>
      <c r="C7" s="123" t="s">
        <v>438</v>
      </c>
      <c r="D7" s="123">
        <v>1604.71645833333</v>
      </c>
      <c r="E7" s="123">
        <v>1534.7935422371</v>
      </c>
      <c r="F7" s="123">
        <v>1532.67764195557</v>
      </c>
      <c r="G7" s="123">
        <v>220.575208333333</v>
      </c>
      <c r="H7" s="123">
        <v>0.486980232599343</v>
      </c>
      <c r="I7" s="123">
        <v>0.601590937207665</v>
      </c>
      <c r="J7" s="123">
        <v>0.398409062792335</v>
      </c>
      <c r="K7" s="123">
        <v>0.125501887254494</v>
      </c>
      <c r="L7" s="123">
        <v>0.755151863458457</v>
      </c>
      <c r="M7" s="123">
        <v>0.108862667862655</v>
      </c>
      <c r="N7" s="123">
        <v>0.0402205878106653</v>
      </c>
      <c r="O7" s="123">
        <v>0.308434411217766</v>
      </c>
      <c r="P7" s="123">
        <v>0.0516291194588523</v>
      </c>
      <c r="Q7" s="123">
        <v>0.0111522511598499</v>
      </c>
      <c r="R7" s="123">
        <v>0.00641325118275473</v>
      </c>
      <c r="S7" s="123">
        <v>0.00585711968324593</v>
      </c>
      <c r="T7" s="123">
        <v>0.0136447443066835</v>
      </c>
      <c r="U7" s="123">
        <v>0.0276640899248773</v>
      </c>
      <c r="V7" s="123">
        <v>0.803960337097586</v>
      </c>
      <c r="W7" s="123">
        <v>0.22097220443466</v>
      </c>
      <c r="X7" s="123">
        <v>0.0566876823639213</v>
      </c>
      <c r="Y7" s="123">
        <v>0.00134408602150538</v>
      </c>
      <c r="Z7" s="123">
        <v>0.253766338844161</v>
      </c>
      <c r="AA7" s="123">
        <v>0.00938953022286356</v>
      </c>
      <c r="AB7" s="123">
        <v>0.425271192985163</v>
      </c>
      <c r="AC7" s="123">
        <v>0.0103409041517935</v>
      </c>
      <c r="AD7" s="123">
        <v>0.112623249565121</v>
      </c>
      <c r="AE7" s="123">
        <v>0.0176450305602631</v>
      </c>
      <c r="AF7" s="123">
        <v>0.105971789887782</v>
      </c>
      <c r="AG7" s="123">
        <v>0.0034965034965035</v>
      </c>
      <c r="AH7" s="123">
        <v>0.0154060576831077</v>
      </c>
      <c r="AI7" s="123">
        <v>0.0409206666666667</v>
      </c>
      <c r="AJ7" s="123">
        <v>0.0119962916666667</v>
      </c>
      <c r="AK7" s="123">
        <v>0.0384530833333333</v>
      </c>
      <c r="AL7" s="123">
        <v>0.174327083333333</v>
      </c>
      <c r="AM7" s="123">
        <v>0.186329708333333</v>
      </c>
      <c r="AN7" s="123">
        <v>0.00912575</v>
      </c>
      <c r="AO7" s="123">
        <v>0.03764925</v>
      </c>
      <c r="AP7" s="123">
        <v>0.0762632083333333</v>
      </c>
      <c r="AQ7" s="123">
        <v>0.29688775</v>
      </c>
      <c r="AR7" s="123">
        <v>0.100874083333333</v>
      </c>
      <c r="AS7" s="123">
        <v>0.0256500416666667</v>
      </c>
      <c r="AT7" s="123">
        <v>0.0456431666666667</v>
      </c>
      <c r="AU7" s="123">
        <v>0.01659866985799487</v>
      </c>
      <c r="AV7" s="123">
        <v>0.04607375000000001</v>
      </c>
      <c r="AW7" s="123">
        <v>0.011575875000000003</v>
      </c>
      <c r="AX7" s="123">
        <v>0.03644575</v>
      </c>
      <c r="AY7" s="123">
        <v>0.17448131250000004</v>
      </c>
      <c r="AZ7" s="123">
        <v>0.185808625</v>
      </c>
      <c r="BA7" s="123">
        <v>0.009273249999999999</v>
      </c>
      <c r="BB7" s="123">
        <v>0.0382088125</v>
      </c>
      <c r="BC7" s="123">
        <v>0.07724112500000002</v>
      </c>
      <c r="BD7" s="123">
        <v>0.29724943750000005</v>
      </c>
      <c r="BE7" s="123">
        <v>0.09921100000000002</v>
      </c>
      <c r="BF7" s="123">
        <v>0.024799625000000002</v>
      </c>
      <c r="BG7" s="123">
        <v>0.0458420625</v>
      </c>
    </row>
    <row r="8" spans="1:59" ht="15">
      <c r="A8" s="123" t="s">
        <v>382</v>
      </c>
      <c r="B8" s="123" t="s">
        <v>449</v>
      </c>
      <c r="C8" s="123" t="s">
        <v>438</v>
      </c>
      <c r="D8" s="123">
        <v>3756.089375</v>
      </c>
      <c r="E8" s="123">
        <v>3669.02522500467</v>
      </c>
      <c r="F8" s="123">
        <v>3639.13208907961</v>
      </c>
      <c r="G8" s="123">
        <v>420.297083333333</v>
      </c>
      <c r="H8" s="123">
        <v>0.592982000799338</v>
      </c>
      <c r="I8" s="123">
        <v>0.676068013442239</v>
      </c>
      <c r="J8" s="123">
        <v>0.321280471406245</v>
      </c>
      <c r="K8" s="123">
        <v>0.0690127482310145</v>
      </c>
      <c r="L8" s="123">
        <v>0.842155454123333</v>
      </c>
      <c r="M8" s="123">
        <v>0.0768118935301598</v>
      </c>
      <c r="N8" s="123">
        <v>0.0592628414900087</v>
      </c>
      <c r="O8" s="123">
        <v>0.50126270573252</v>
      </c>
      <c r="P8" s="123">
        <v>0.0197215752943307</v>
      </c>
      <c r="Q8" s="123">
        <v>0.00126262626262626</v>
      </c>
      <c r="R8" s="123">
        <v>0.0100250626566416</v>
      </c>
      <c r="S8" s="123">
        <v>0.00296160130718954</v>
      </c>
      <c r="T8" s="123">
        <v>0.0206515480993035</v>
      </c>
      <c r="U8" s="123">
        <v>0.00972222222222222</v>
      </c>
      <c r="V8" s="123">
        <v>0.844641836205304</v>
      </c>
      <c r="W8" s="123">
        <v>0.366790282444307</v>
      </c>
      <c r="X8" s="123">
        <v>0.013640873015873</v>
      </c>
      <c r="Y8" s="123">
        <v>0.0165070793070019</v>
      </c>
      <c r="Z8" s="123">
        <v>0.181378947419969</v>
      </c>
      <c r="AA8" s="123">
        <v>0.00694444444444444</v>
      </c>
      <c r="AB8" s="123">
        <v>0.25873359634002</v>
      </c>
      <c r="AC8" s="123">
        <v>0.00320961718020542</v>
      </c>
      <c r="AD8" s="123">
        <v>0.120643865651606</v>
      </c>
      <c r="AE8" s="123">
        <v>0.0714294470292922</v>
      </c>
      <c r="AF8" s="123">
        <v>0.0839469039159442</v>
      </c>
      <c r="AG8" s="123">
        <v>0.00173611111111111</v>
      </c>
      <c r="AH8" s="123">
        <v>0.0233672759988549</v>
      </c>
      <c r="AI8" s="123">
        <v>0.0440794166666667</v>
      </c>
      <c r="AJ8" s="123">
        <v>0.0138867916666667</v>
      </c>
      <c r="AK8" s="123">
        <v>0.0462422916666667</v>
      </c>
      <c r="AL8" s="123">
        <v>0.156236041666667</v>
      </c>
      <c r="AM8" s="123">
        <v>0.2056675</v>
      </c>
      <c r="AN8" s="123">
        <v>0.0103199166666667</v>
      </c>
      <c r="AO8" s="123">
        <v>0.0365872916666667</v>
      </c>
      <c r="AP8" s="123">
        <v>0.0583784166666667</v>
      </c>
      <c r="AQ8" s="123">
        <v>0.266749</v>
      </c>
      <c r="AR8" s="123">
        <v>0.106880916666667</v>
      </c>
      <c r="AS8" s="123">
        <v>0.0266247083333333</v>
      </c>
      <c r="AT8" s="123">
        <v>0.0722404166666667</v>
      </c>
      <c r="AU8" s="123">
        <v>0.03024322169059011</v>
      </c>
      <c r="AV8" s="123">
        <v>0.049870562499999986</v>
      </c>
      <c r="AW8" s="123">
        <v>0.013540874999999999</v>
      </c>
      <c r="AX8" s="123">
        <v>0.044599437500000005</v>
      </c>
      <c r="AY8" s="123">
        <v>0.15899124999999997</v>
      </c>
      <c r="AZ8" s="123">
        <v>0.2031600625</v>
      </c>
      <c r="BA8" s="123">
        <v>0.010138687499999997</v>
      </c>
      <c r="BB8" s="123">
        <v>0.036742187499999995</v>
      </c>
      <c r="BC8" s="123">
        <v>0.059573625000000005</v>
      </c>
      <c r="BD8" s="123">
        <v>0.26787418749999997</v>
      </c>
      <c r="BE8" s="123">
        <v>0.10600725</v>
      </c>
      <c r="BF8" s="123">
        <v>0.026204687499999997</v>
      </c>
      <c r="BG8" s="123">
        <v>0.072887875</v>
      </c>
    </row>
    <row r="9" spans="1:59" ht="15">
      <c r="A9" s="123" t="s">
        <v>383</v>
      </c>
      <c r="B9" s="123" t="s">
        <v>449</v>
      </c>
      <c r="C9" s="123" t="s">
        <v>438</v>
      </c>
      <c r="D9" s="123">
        <v>3461.17729166667</v>
      </c>
      <c r="E9" s="123">
        <v>3263.30487741385</v>
      </c>
      <c r="F9" s="123">
        <v>3287.98267862866</v>
      </c>
      <c r="G9" s="123">
        <v>477.556666666667</v>
      </c>
      <c r="H9" s="123">
        <v>0.552617790034102</v>
      </c>
      <c r="I9" s="123">
        <v>0.6196574285453</v>
      </c>
      <c r="J9" s="123">
        <v>0.3803425714547</v>
      </c>
      <c r="K9" s="123">
        <v>0.0227951315135605</v>
      </c>
      <c r="L9" s="123">
        <v>0.889500502218558</v>
      </c>
      <c r="M9" s="123">
        <v>0.0767365532167355</v>
      </c>
      <c r="N9" s="123">
        <v>0.0777452258004691</v>
      </c>
      <c r="O9" s="123">
        <v>0.444134820446807</v>
      </c>
      <c r="P9" s="123">
        <v>0.0460293430430086</v>
      </c>
      <c r="Q9" s="123">
        <v>0.00875603864734299</v>
      </c>
      <c r="R9" s="123">
        <v>0.00277777777777778</v>
      </c>
      <c r="S9" s="123">
        <v>0.0014367816091954</v>
      </c>
      <c r="T9" s="123">
        <v>0.00810886644219978</v>
      </c>
      <c r="U9" s="123">
        <v>0</v>
      </c>
      <c r="V9" s="123">
        <v>0.728230183144529</v>
      </c>
      <c r="W9" s="123">
        <v>0.418559432425941</v>
      </c>
      <c r="X9" s="123">
        <v>0.018753089852923</v>
      </c>
      <c r="Y9" s="123">
        <v>0.0100080714304852</v>
      </c>
      <c r="Z9" s="123">
        <v>0.252958525729025</v>
      </c>
      <c r="AA9" s="123">
        <v>0.011947601010101</v>
      </c>
      <c r="AB9" s="123">
        <v>0.206302417403935</v>
      </c>
      <c r="AC9" s="123">
        <v>0.00134408602150538</v>
      </c>
      <c r="AD9" s="123">
        <v>0.158053755827008</v>
      </c>
      <c r="AE9" s="123">
        <v>0.0461971696041212</v>
      </c>
      <c r="AF9" s="123">
        <v>0.116422269154623</v>
      </c>
      <c r="AG9" s="123">
        <v>0</v>
      </c>
      <c r="AH9" s="123">
        <v>0.0208922205245735</v>
      </c>
      <c r="AI9" s="123">
        <v>0.0370232916666667</v>
      </c>
      <c r="AJ9" s="123">
        <v>0.010066875</v>
      </c>
      <c r="AK9" s="123">
        <v>0.0519634166666667</v>
      </c>
      <c r="AL9" s="123">
        <v>0.148489583333333</v>
      </c>
      <c r="AM9" s="123">
        <v>0.159049458333333</v>
      </c>
      <c r="AN9" s="123">
        <v>0.0123258333333333</v>
      </c>
      <c r="AO9" s="123">
        <v>0.0334576666666667</v>
      </c>
      <c r="AP9" s="123">
        <v>0.073329875</v>
      </c>
      <c r="AQ9" s="123">
        <v>0.284940666666667</v>
      </c>
      <c r="AR9" s="123">
        <v>0.12078825</v>
      </c>
      <c r="AS9" s="123">
        <v>0.02524625</v>
      </c>
      <c r="AT9" s="123">
        <v>0.079586875</v>
      </c>
      <c r="AU9" s="123">
        <v>0.02717166412019353</v>
      </c>
      <c r="AV9" s="123">
        <v>0.04168018749999999</v>
      </c>
      <c r="AW9" s="123">
        <v>0.010272874999999999</v>
      </c>
      <c r="AX9" s="123">
        <v>0.05028399999999999</v>
      </c>
      <c r="AY9" s="123">
        <v>0.14285075</v>
      </c>
      <c r="AZ9" s="123">
        <v>0.160631875</v>
      </c>
      <c r="BA9" s="123">
        <v>0.0131421875</v>
      </c>
      <c r="BB9" s="123">
        <v>0.034153375</v>
      </c>
      <c r="BC9" s="123">
        <v>0.07243025</v>
      </c>
      <c r="BD9" s="123">
        <v>0.2887819375000001</v>
      </c>
      <c r="BE9" s="123">
        <v>0.12035406249999998</v>
      </c>
      <c r="BF9" s="123">
        <v>0.025426999999999998</v>
      </c>
      <c r="BG9" s="123">
        <v>0.0805395</v>
      </c>
    </row>
    <row r="10" spans="1:59" ht="15">
      <c r="A10" s="123" t="s">
        <v>384</v>
      </c>
      <c r="B10" s="123" t="s">
        <v>449</v>
      </c>
      <c r="C10" s="123" t="s">
        <v>438</v>
      </c>
      <c r="D10" s="123">
        <v>3705.40979166667</v>
      </c>
      <c r="E10" s="123">
        <v>3771.23010913336</v>
      </c>
      <c r="F10" s="123">
        <v>3766.0056040662</v>
      </c>
      <c r="G10" s="123">
        <v>1243.563125</v>
      </c>
      <c r="H10" s="123">
        <v>0.601338313179497</v>
      </c>
      <c r="I10" s="123">
        <v>0.669195622932863</v>
      </c>
      <c r="J10" s="123">
        <v>0.327828186590947</v>
      </c>
      <c r="K10" s="123">
        <v>0.00840336134453781</v>
      </c>
      <c r="L10" s="123">
        <v>0.902237257099073</v>
      </c>
      <c r="M10" s="123">
        <v>0.0534014567197884</v>
      </c>
      <c r="N10" s="123">
        <v>0.0310320743932063</v>
      </c>
      <c r="O10" s="123">
        <v>0.299027780608498</v>
      </c>
      <c r="P10" s="123">
        <v>0.00843253968253968</v>
      </c>
      <c r="Q10" s="123">
        <v>0.0272425052597466</v>
      </c>
      <c r="R10" s="123">
        <v>0.00580929487179487</v>
      </c>
      <c r="S10" s="123">
        <v>0.00667735042735043</v>
      </c>
      <c r="T10" s="123">
        <v>0.0159779456654457</v>
      </c>
      <c r="U10" s="123">
        <v>0.00245098039215686</v>
      </c>
      <c r="V10" s="123">
        <v>0.616732197703155</v>
      </c>
      <c r="W10" s="123">
        <v>0.365364473303886</v>
      </c>
      <c r="X10" s="123">
        <v>0.0345848595848596</v>
      </c>
      <c r="Y10" s="123">
        <v>0.0016025641025641</v>
      </c>
      <c r="Z10" s="123">
        <v>0.19423827320798</v>
      </c>
      <c r="AA10" s="123">
        <v>0.00490900383141762</v>
      </c>
      <c r="AB10" s="123">
        <v>0.214965321098192</v>
      </c>
      <c r="AC10" s="123">
        <v>0.0014367816091954</v>
      </c>
      <c r="AD10" s="123">
        <v>0.237530342451136</v>
      </c>
      <c r="AE10" s="123">
        <v>0.0245347993509758</v>
      </c>
      <c r="AF10" s="123">
        <v>0.0754178976127285</v>
      </c>
      <c r="AG10" s="123">
        <v>0</v>
      </c>
      <c r="AH10" s="123">
        <v>0.0220634727521909</v>
      </c>
      <c r="AI10" s="123">
        <v>0.0360107083333333</v>
      </c>
      <c r="AJ10" s="123">
        <v>0.0101215416666667</v>
      </c>
      <c r="AK10" s="123">
        <v>0.036939125</v>
      </c>
      <c r="AL10" s="123">
        <v>0.295429666666667</v>
      </c>
      <c r="AM10" s="123">
        <v>0.189812791666667</v>
      </c>
      <c r="AN10" s="123">
        <v>0.00732104166666667</v>
      </c>
      <c r="AO10" s="123">
        <v>0.0260603333333333</v>
      </c>
      <c r="AP10" s="123">
        <v>0.0891316666666667</v>
      </c>
      <c r="AQ10" s="123">
        <v>0.185537083333333</v>
      </c>
      <c r="AR10" s="123">
        <v>0.0985149583333333</v>
      </c>
      <c r="AS10" s="123">
        <v>0.0194395416666667</v>
      </c>
      <c r="AT10" s="123">
        <v>0.0415439166666667</v>
      </c>
      <c r="AU10" s="123">
        <v>0.012075807334428024</v>
      </c>
      <c r="AV10" s="123">
        <v>0.041286</v>
      </c>
      <c r="AW10" s="123">
        <v>0.010312437500000002</v>
      </c>
      <c r="AX10" s="123">
        <v>0.035547499999999996</v>
      </c>
      <c r="AY10" s="123">
        <v>0.2966145625</v>
      </c>
      <c r="AZ10" s="123">
        <v>0.18771768749999998</v>
      </c>
      <c r="BA10" s="123">
        <v>0.00767075</v>
      </c>
      <c r="BB10" s="123">
        <v>0.026118187499999997</v>
      </c>
      <c r="BC10" s="123">
        <v>0.09157681250000001</v>
      </c>
      <c r="BD10" s="123">
        <v>0.18527</v>
      </c>
      <c r="BE10" s="123">
        <v>0.098320125</v>
      </c>
      <c r="BF10" s="123">
        <v>0.018925249999999998</v>
      </c>
      <c r="BG10" s="123">
        <v>0.041704250000000005</v>
      </c>
    </row>
    <row r="11" spans="1:59" ht="15">
      <c r="A11" s="123" t="s">
        <v>385</v>
      </c>
      <c r="B11" s="123" t="s">
        <v>449</v>
      </c>
      <c r="C11" s="123" t="s">
        <v>438</v>
      </c>
      <c r="D11" s="123">
        <v>4881.65</v>
      </c>
      <c r="E11" s="123">
        <v>4720.51739365539</v>
      </c>
      <c r="F11" s="123">
        <v>4738.94502484091</v>
      </c>
      <c r="G11" s="123">
        <v>1860.89666666667</v>
      </c>
      <c r="H11" s="123">
        <v>0.410264633242574</v>
      </c>
      <c r="I11" s="123">
        <v>0.324323984158543</v>
      </c>
      <c r="J11" s="123">
        <v>0.675676015841457</v>
      </c>
      <c r="K11" s="123">
        <v>0.102444025881526</v>
      </c>
      <c r="L11" s="123">
        <v>0.791905769203563</v>
      </c>
      <c r="M11" s="123">
        <v>0.0898515938037997</v>
      </c>
      <c r="N11" s="123">
        <v>0.0605928963465728</v>
      </c>
      <c r="O11" s="123">
        <v>0.600231478080743</v>
      </c>
      <c r="P11" s="123">
        <v>0.100978147669324</v>
      </c>
      <c r="Q11" s="123">
        <v>0.0121948653198653</v>
      </c>
      <c r="R11" s="123">
        <v>0.0128472222222222</v>
      </c>
      <c r="S11" s="123">
        <v>0.00277777777777778</v>
      </c>
      <c r="T11" s="123">
        <v>0.0115474802974803</v>
      </c>
      <c r="U11" s="123">
        <v>0</v>
      </c>
      <c r="V11" s="123">
        <v>0.410383587681382</v>
      </c>
      <c r="W11" s="123">
        <v>0.282984213498919</v>
      </c>
      <c r="X11" s="123">
        <v>0.0858550592925593</v>
      </c>
      <c r="Y11" s="123">
        <v>0.00992063492063492</v>
      </c>
      <c r="Z11" s="123">
        <v>0.10117754318122</v>
      </c>
      <c r="AA11" s="123">
        <v>0.0312742812742813</v>
      </c>
      <c r="AB11" s="123">
        <v>0.481596912755001</v>
      </c>
      <c r="AC11" s="123">
        <v>0.00694444444444444</v>
      </c>
      <c r="AD11" s="123">
        <v>0.140886486198986</v>
      </c>
      <c r="AE11" s="123">
        <v>0.0128676470588235</v>
      </c>
      <c r="AF11" s="123">
        <v>0.147481950239303</v>
      </c>
      <c r="AG11" s="123">
        <v>0</v>
      </c>
      <c r="AH11" s="123">
        <v>0.0136065323565324</v>
      </c>
      <c r="AI11" s="123">
        <v>0.0373647083333333</v>
      </c>
      <c r="AJ11" s="123">
        <v>0.00519166666666667</v>
      </c>
      <c r="AK11" s="123">
        <v>0.0490159166666667</v>
      </c>
      <c r="AL11" s="123">
        <v>0.179825125</v>
      </c>
      <c r="AM11" s="123">
        <v>0.240508875</v>
      </c>
      <c r="AN11" s="123">
        <v>0.00613604166666667</v>
      </c>
      <c r="AO11" s="123">
        <v>0.040266</v>
      </c>
      <c r="AP11" s="123">
        <v>0.0761644166666667</v>
      </c>
      <c r="AQ11" s="123">
        <v>0.213063375</v>
      </c>
      <c r="AR11" s="123">
        <v>0.116760875</v>
      </c>
      <c r="AS11" s="123">
        <v>0.0239773333333333</v>
      </c>
      <c r="AT11" s="123">
        <v>0.0511834583333333</v>
      </c>
      <c r="AU11" s="123">
        <v>0.0120764652014652</v>
      </c>
      <c r="AV11" s="123">
        <v>0.0432009375</v>
      </c>
      <c r="AW11" s="123">
        <v>0.005300562499999999</v>
      </c>
      <c r="AX11" s="123">
        <v>0.0478271875</v>
      </c>
      <c r="AY11" s="123">
        <v>0.18330012499999998</v>
      </c>
      <c r="AZ11" s="123">
        <v>0.2344971875</v>
      </c>
      <c r="BA11" s="123">
        <v>0.0063488749999999995</v>
      </c>
      <c r="BB11" s="123">
        <v>0.03981693750000001</v>
      </c>
      <c r="BC11" s="123">
        <v>0.0736624375</v>
      </c>
      <c r="BD11" s="123">
        <v>0.2146844375</v>
      </c>
      <c r="BE11" s="123">
        <v>0.11684137500000001</v>
      </c>
      <c r="BF11" s="123">
        <v>0.024059437500000003</v>
      </c>
      <c r="BG11" s="123">
        <v>0.0534153125</v>
      </c>
    </row>
    <row r="12" spans="1:59" ht="15">
      <c r="A12" s="123" t="s">
        <v>386</v>
      </c>
      <c r="B12" s="123" t="s">
        <v>449</v>
      </c>
      <c r="C12" s="123" t="s">
        <v>438</v>
      </c>
      <c r="D12" s="123">
        <v>3137.418125</v>
      </c>
      <c r="E12" s="123">
        <v>3297.29110778639</v>
      </c>
      <c r="F12" s="123">
        <v>3305.43455655811</v>
      </c>
      <c r="G12" s="123">
        <v>360.574166666667</v>
      </c>
      <c r="H12" s="123">
        <v>0.52562242236776</v>
      </c>
      <c r="I12" s="123">
        <v>0.686536806061934</v>
      </c>
      <c r="J12" s="123">
        <v>0.30845080342881</v>
      </c>
      <c r="K12" s="123">
        <v>0.162742000092208</v>
      </c>
      <c r="L12" s="123">
        <v>0.724096162091607</v>
      </c>
      <c r="M12" s="123">
        <v>0.101252007219371</v>
      </c>
      <c r="N12" s="123">
        <v>0.0721908379043712</v>
      </c>
      <c r="O12" s="123">
        <v>0.276884871988211</v>
      </c>
      <c r="P12" s="123">
        <v>0.0221844654254574</v>
      </c>
      <c r="Q12" s="123">
        <v>0.00496386230257198</v>
      </c>
      <c r="R12" s="123">
        <v>0</v>
      </c>
      <c r="S12" s="123">
        <v>0.0111591434965178</v>
      </c>
      <c r="T12" s="123">
        <v>0.0111561986104701</v>
      </c>
      <c r="U12" s="123">
        <v>0.0103580486478039</v>
      </c>
      <c r="V12" s="123">
        <v>0.863665206514211</v>
      </c>
      <c r="W12" s="123">
        <v>0.302886579552032</v>
      </c>
      <c r="X12" s="123">
        <v>0.0374068724660883</v>
      </c>
      <c r="Y12" s="123">
        <v>0.0049825703232506</v>
      </c>
      <c r="Z12" s="123">
        <v>0.103071230689403</v>
      </c>
      <c r="AA12" s="123">
        <v>0.00170989404860373</v>
      </c>
      <c r="AB12" s="123">
        <v>0.127484708347125</v>
      </c>
      <c r="AC12" s="123">
        <v>0.0270535163856534</v>
      </c>
      <c r="AD12" s="123">
        <v>0.131865255573281</v>
      </c>
      <c r="AE12" s="123">
        <v>0.0170942727647358</v>
      </c>
      <c r="AF12" s="123">
        <v>0.0737518301322001</v>
      </c>
      <c r="AG12" s="123">
        <v>0</v>
      </c>
      <c r="AH12" s="123">
        <v>0.0128218028239121</v>
      </c>
      <c r="AI12" s="123">
        <v>0.034586375</v>
      </c>
      <c r="AJ12" s="123">
        <v>0.0159728333333333</v>
      </c>
      <c r="AK12" s="123">
        <v>0.0534525</v>
      </c>
      <c r="AL12" s="123">
        <v>0.207215</v>
      </c>
      <c r="AM12" s="123">
        <v>0.200071</v>
      </c>
      <c r="AN12" s="123">
        <v>0.0104994166666667</v>
      </c>
      <c r="AO12" s="123">
        <v>0.03110075</v>
      </c>
      <c r="AP12" s="123">
        <v>0.101254625</v>
      </c>
      <c r="AQ12" s="123">
        <v>0.225305875</v>
      </c>
      <c r="AR12" s="123">
        <v>0.0938360833333333</v>
      </c>
      <c r="AS12" s="123">
        <v>0.0285137083333333</v>
      </c>
      <c r="AT12" s="123">
        <v>0.034743625</v>
      </c>
      <c r="AU12" s="123">
        <v>0.008851051574803726</v>
      </c>
      <c r="AV12" s="123">
        <v>0.038906812500000006</v>
      </c>
      <c r="AW12" s="123">
        <v>0.0163935</v>
      </c>
      <c r="AX12" s="123">
        <v>0.053715874999999975</v>
      </c>
      <c r="AY12" s="123">
        <v>0.20589950000000004</v>
      </c>
      <c r="AZ12" s="123">
        <v>0.19892993750000004</v>
      </c>
      <c r="BA12" s="123">
        <v>0.010559437499999998</v>
      </c>
      <c r="BB12" s="123">
        <v>0.030588624999999998</v>
      </c>
      <c r="BC12" s="123">
        <v>0.10149775000000001</v>
      </c>
      <c r="BD12" s="123">
        <v>0.22628081249999993</v>
      </c>
      <c r="BE12" s="123">
        <v>0.09295012499999995</v>
      </c>
      <c r="BF12" s="123">
        <v>0.02833143750000001</v>
      </c>
      <c r="BG12" s="123">
        <v>0.03477149999999998</v>
      </c>
    </row>
    <row r="13" spans="1:59" ht="15">
      <c r="A13" s="123" t="s">
        <v>387</v>
      </c>
      <c r="B13" s="123" t="s">
        <v>449</v>
      </c>
      <c r="C13" s="123" t="s">
        <v>438</v>
      </c>
      <c r="D13" s="123">
        <v>2077.14708333333</v>
      </c>
      <c r="E13" s="123">
        <v>1794.04883734446</v>
      </c>
      <c r="F13" s="123">
        <v>1820.75689915952</v>
      </c>
      <c r="G13" s="123">
        <v>656.88875</v>
      </c>
      <c r="H13" s="123">
        <v>0.477516957548199</v>
      </c>
      <c r="I13" s="123">
        <v>0.45249035393835</v>
      </c>
      <c r="J13" s="123">
        <v>0.542559858217125</v>
      </c>
      <c r="K13" s="123">
        <v>0.639117569690657</v>
      </c>
      <c r="L13" s="123">
        <v>0.230169793916185</v>
      </c>
      <c r="M13" s="123">
        <v>0.111323637589225</v>
      </c>
      <c r="N13" s="123">
        <v>0.108371854572793</v>
      </c>
      <c r="O13" s="123">
        <v>0.379038233543287</v>
      </c>
      <c r="P13" s="123">
        <v>0.0234604563982227</v>
      </c>
      <c r="Q13" s="123">
        <v>5.48245614035088E-4</v>
      </c>
      <c r="R13" s="123">
        <v>0.00109649122807018</v>
      </c>
      <c r="S13" s="123">
        <v>0.0037390787801972</v>
      </c>
      <c r="T13" s="123">
        <v>0.0180116199802818</v>
      </c>
      <c r="U13" s="123">
        <v>0.00322815355142941</v>
      </c>
      <c r="V13" s="123">
        <v>0.925299996977903</v>
      </c>
      <c r="W13" s="123">
        <v>0.261919463319044</v>
      </c>
      <c r="X13" s="123">
        <v>0.0319909954219798</v>
      </c>
      <c r="Y13" s="123">
        <v>0.0015172378620971</v>
      </c>
      <c r="Z13" s="123">
        <v>0.312722644202875</v>
      </c>
      <c r="AA13" s="123">
        <v>0.00368405540819334</v>
      </c>
      <c r="AB13" s="123">
        <v>0.0678112084581896</v>
      </c>
      <c r="AC13" s="123">
        <v>0.0666599061022865</v>
      </c>
      <c r="AD13" s="123">
        <v>0.221661161986587</v>
      </c>
      <c r="AE13" s="123">
        <v>0.102157081536585</v>
      </c>
      <c r="AF13" s="123">
        <v>0.269432519263955</v>
      </c>
      <c r="AG13" s="123">
        <v>0</v>
      </c>
      <c r="AH13" s="123">
        <v>0.021706159609324</v>
      </c>
      <c r="AI13" s="123">
        <v>0.0423035416666667</v>
      </c>
      <c r="AJ13" s="123">
        <v>0.00110258333333333</v>
      </c>
      <c r="AK13" s="123">
        <v>0.049771875</v>
      </c>
      <c r="AL13" s="123">
        <v>0.0894455416666667</v>
      </c>
      <c r="AM13" s="123">
        <v>0.198072916666667</v>
      </c>
      <c r="AN13" s="123">
        <v>0.0146822916666667</v>
      </c>
      <c r="AO13" s="123">
        <v>0.0617452083333333</v>
      </c>
      <c r="AP13" s="123">
        <v>0.174234333333333</v>
      </c>
      <c r="AQ13" s="123">
        <v>0.239511166666667</v>
      </c>
      <c r="AR13" s="123">
        <v>0.0896297083333333</v>
      </c>
      <c r="AS13" s="123">
        <v>0.0324917083333333</v>
      </c>
      <c r="AT13" s="123">
        <v>0.0489515</v>
      </c>
      <c r="AU13" s="123">
        <v>0.029350377368917054</v>
      </c>
      <c r="AV13" s="123">
        <v>0.04761743750000001</v>
      </c>
      <c r="AW13" s="123">
        <v>0.0010582500000000002</v>
      </c>
      <c r="AX13" s="123">
        <v>0.048501312500000004</v>
      </c>
      <c r="AY13" s="123">
        <v>0.0893501875</v>
      </c>
      <c r="AZ13" s="123">
        <v>0.19912043750000005</v>
      </c>
      <c r="BA13" s="123">
        <v>0.015238187500000002</v>
      </c>
      <c r="BB13" s="123">
        <v>0.062276312499999986</v>
      </c>
      <c r="BC13" s="123">
        <v>0.17176112499999996</v>
      </c>
      <c r="BD13" s="123">
        <v>0.23916600000000005</v>
      </c>
      <c r="BE13" s="123">
        <v>0.090290625</v>
      </c>
      <c r="BF13" s="123">
        <v>0.032970000000000006</v>
      </c>
      <c r="BG13" s="123">
        <v>0.0497256875</v>
      </c>
    </row>
    <row r="14" spans="1:59" ht="15">
      <c r="A14" s="123" t="s">
        <v>376</v>
      </c>
      <c r="B14" s="123" t="s">
        <v>449</v>
      </c>
      <c r="C14" s="123" t="s">
        <v>439</v>
      </c>
      <c r="D14" s="123">
        <v>3041.825</v>
      </c>
      <c r="E14" s="123">
        <v>3972.49201548041</v>
      </c>
      <c r="F14" s="123">
        <v>3995.76204391749</v>
      </c>
      <c r="G14" s="123">
        <v>1384.17</v>
      </c>
      <c r="H14" s="123">
        <v>0.540697674418605</v>
      </c>
      <c r="I14" s="123">
        <v>0.395348837209302</v>
      </c>
      <c r="J14" s="123">
        <v>0.575581395348837</v>
      </c>
      <c r="K14" s="123">
        <v>0.558139534883721</v>
      </c>
      <c r="L14" s="123">
        <v>0.337209302325581</v>
      </c>
      <c r="M14" s="123">
        <v>0.0988372093023256</v>
      </c>
      <c r="N14" s="123">
        <v>0.127906976744186</v>
      </c>
      <c r="O14" s="123">
        <v>0.558139534883721</v>
      </c>
      <c r="P14" s="123">
        <v>0.0116279069767442</v>
      </c>
      <c r="Q14" s="123">
        <v>0</v>
      </c>
      <c r="R14" s="123">
        <v>0</v>
      </c>
      <c r="S14" s="123">
        <v>0</v>
      </c>
      <c r="T14" s="123">
        <v>0.0174418604651163</v>
      </c>
      <c r="U14" s="123">
        <v>0</v>
      </c>
      <c r="V14" s="123">
        <v>0.796511627906977</v>
      </c>
      <c r="W14" s="123">
        <v>0.255813953488372</v>
      </c>
      <c r="X14" s="123">
        <v>0.0406976744186047</v>
      </c>
      <c r="Y14" s="123">
        <v>0</v>
      </c>
      <c r="Z14" s="123">
        <v>0.337209302325581</v>
      </c>
      <c r="AA14" s="123">
        <v>0</v>
      </c>
      <c r="AB14" s="123">
        <v>0.13953488372093</v>
      </c>
      <c r="AC14" s="123">
        <v>0.00581395348837209</v>
      </c>
      <c r="AD14" s="123">
        <v>0.0872093023255814</v>
      </c>
      <c r="AE14" s="123">
        <v>0.0348837209302326</v>
      </c>
      <c r="AF14" s="123">
        <v>0.104651162790698</v>
      </c>
      <c r="AG14" s="123">
        <v>0</v>
      </c>
      <c r="AH14" s="123">
        <v>0.0348837209302326</v>
      </c>
      <c r="AI14" s="123">
        <v>0.044715</v>
      </c>
      <c r="AJ14" s="123">
        <v>0.009161</v>
      </c>
      <c r="AK14" s="123">
        <v>0.063885</v>
      </c>
      <c r="AL14" s="123">
        <v>0.141635</v>
      </c>
      <c r="AM14" s="123">
        <v>0.209898</v>
      </c>
      <c r="AN14" s="123">
        <v>0.008684</v>
      </c>
      <c r="AO14" s="123">
        <v>0.032984</v>
      </c>
      <c r="AP14" s="123">
        <v>0.096023</v>
      </c>
      <c r="AQ14" s="123">
        <v>0.22719</v>
      </c>
      <c r="AR14" s="123">
        <v>0.124425</v>
      </c>
      <c r="AS14" s="123">
        <v>0.039462</v>
      </c>
      <c r="AT14" s="123">
        <v>0.046652</v>
      </c>
      <c r="AU14" s="123">
        <v>0.011886819338105429</v>
      </c>
      <c r="AV14" s="123">
        <v>0.04078799999999999</v>
      </c>
      <c r="AW14" s="123">
        <v>0.008600249999999992</v>
      </c>
      <c r="AX14" s="123">
        <v>0.06212775000000005</v>
      </c>
      <c r="AY14" s="123">
        <v>0.14057024999999987</v>
      </c>
      <c r="AZ14" s="123">
        <v>0.21497625000000023</v>
      </c>
      <c r="BA14" s="123">
        <v>0.008658999999999998</v>
      </c>
      <c r="BB14" s="123">
        <v>0.03295850000000004</v>
      </c>
      <c r="BC14" s="123">
        <v>0.09066949999999982</v>
      </c>
      <c r="BD14" s="123">
        <v>0.23595250000000004</v>
      </c>
      <c r="BE14" s="123">
        <v>0.12294824999999994</v>
      </c>
      <c r="BF14" s="123">
        <v>0.036641500000000056</v>
      </c>
      <c r="BG14" s="123">
        <v>0.045896750000000035</v>
      </c>
    </row>
    <row r="15" spans="1:59" ht="15">
      <c r="A15" s="123" t="s">
        <v>377</v>
      </c>
      <c r="B15" s="123" t="s">
        <v>449</v>
      </c>
      <c r="C15" s="123" t="s">
        <v>439</v>
      </c>
      <c r="D15" s="123">
        <v>3145.01</v>
      </c>
      <c r="E15" s="123">
        <v>3242.43919368237</v>
      </c>
      <c r="F15" s="123">
        <v>3111.21192919563</v>
      </c>
      <c r="G15" s="123">
        <v>981.57</v>
      </c>
      <c r="H15" s="123">
        <v>0.534883720930233</v>
      </c>
      <c r="I15" s="123">
        <v>0.465116279069767</v>
      </c>
      <c r="J15" s="123">
        <v>0.534883720930233</v>
      </c>
      <c r="K15" s="123">
        <v>0.302325581395349</v>
      </c>
      <c r="L15" s="123">
        <v>0.441860465116279</v>
      </c>
      <c r="M15" s="123">
        <v>0.232558139534884</v>
      </c>
      <c r="N15" s="123">
        <v>0.255813953488372</v>
      </c>
      <c r="O15" s="123">
        <v>0.441860465116279</v>
      </c>
      <c r="P15" s="123">
        <v>0</v>
      </c>
      <c r="Q15" s="123">
        <v>0</v>
      </c>
      <c r="R15" s="123">
        <v>0</v>
      </c>
      <c r="S15" s="123">
        <v>0</v>
      </c>
      <c r="T15" s="123">
        <v>0.0232558139534884</v>
      </c>
      <c r="U15" s="123">
        <v>0</v>
      </c>
      <c r="V15" s="123">
        <v>0.883720930232558</v>
      </c>
      <c r="W15" s="123">
        <v>0.302325581395349</v>
      </c>
      <c r="X15" s="123">
        <v>0.0465116279069767</v>
      </c>
      <c r="Y15" s="123">
        <v>0</v>
      </c>
      <c r="Z15" s="123">
        <v>0.209302325581395</v>
      </c>
      <c r="AA15" s="123">
        <v>0</v>
      </c>
      <c r="AB15" s="123">
        <v>0.209302325581395</v>
      </c>
      <c r="AC15" s="123">
        <v>0.0697674418604651</v>
      </c>
      <c r="AD15" s="123">
        <v>0.13953488372093</v>
      </c>
      <c r="AE15" s="123">
        <v>0.0930232558139535</v>
      </c>
      <c r="AF15" s="123">
        <v>0.186046511627907</v>
      </c>
      <c r="AG15" s="123">
        <v>0</v>
      </c>
      <c r="AH15" s="123">
        <v>0.0232558139534884</v>
      </c>
      <c r="AI15" s="123">
        <v>0.039908</v>
      </c>
      <c r="AJ15" s="123">
        <v>0.00497</v>
      </c>
      <c r="AK15" s="123">
        <v>0.041758</v>
      </c>
      <c r="AL15" s="123">
        <v>0.317396</v>
      </c>
      <c r="AM15" s="123">
        <v>0.172447</v>
      </c>
      <c r="AN15" s="123">
        <v>0.008703</v>
      </c>
      <c r="AO15" s="123">
        <v>0.030791</v>
      </c>
      <c r="AP15" s="123">
        <v>0.075825</v>
      </c>
      <c r="AQ15" s="123">
        <v>0.202769</v>
      </c>
      <c r="AR15" s="123">
        <v>0.089394</v>
      </c>
      <c r="AS15" s="123">
        <v>0.027009</v>
      </c>
      <c r="AT15" s="123">
        <v>0.028938</v>
      </c>
      <c r="AU15" s="123">
        <v>0.005681818181818182</v>
      </c>
      <c r="AV15" s="123">
        <v>0.02397525000000001</v>
      </c>
      <c r="AW15" s="123">
        <v>0.004131750000000002</v>
      </c>
      <c r="AX15" s="123">
        <v>0.037916250000000006</v>
      </c>
      <c r="AY15" s="123">
        <v>0.34830625000000004</v>
      </c>
      <c r="AZ15" s="123">
        <v>0.1666417499999999</v>
      </c>
      <c r="BA15" s="123">
        <v>0.008021999999999996</v>
      </c>
      <c r="BB15" s="123">
        <v>0.029413</v>
      </c>
      <c r="BC15" s="123">
        <v>0.08038675000000003</v>
      </c>
      <c r="BD15" s="123">
        <v>0.1957962500000001</v>
      </c>
      <c r="BE15" s="123">
        <v>0.07688449999999998</v>
      </c>
      <c r="BF15" s="123">
        <v>0.02532700000000001</v>
      </c>
      <c r="BG15" s="123">
        <v>0.027173749999999993</v>
      </c>
    </row>
    <row r="16" spans="1:59" ht="15">
      <c r="A16" s="123" t="s">
        <v>378</v>
      </c>
      <c r="B16" s="123" t="s">
        <v>449</v>
      </c>
      <c r="C16" s="123" t="s">
        <v>439</v>
      </c>
      <c r="D16" s="123">
        <v>6293.30</v>
      </c>
      <c r="E16" s="123">
        <v>2886.7557069311</v>
      </c>
      <c r="F16" s="123">
        <v>2886.12263727053</v>
      </c>
      <c r="G16" s="123">
        <v>0</v>
      </c>
      <c r="H16" s="123">
        <v>0.704545454545455</v>
      </c>
      <c r="I16" s="123">
        <v>0.954545454545455</v>
      </c>
      <c r="J16" s="123">
        <v>0.0454545454545455</v>
      </c>
      <c r="K16" s="123">
        <v>0.136363636363636</v>
      </c>
      <c r="L16" s="123">
        <v>0.386363636363636</v>
      </c>
      <c r="M16" s="123">
        <v>0.477272727272727</v>
      </c>
      <c r="N16" s="123">
        <v>0.0909090909090909</v>
      </c>
      <c r="O16" s="123">
        <v>0.0454545454545455</v>
      </c>
      <c r="P16" s="123">
        <v>0</v>
      </c>
      <c r="Q16" s="123">
        <v>0</v>
      </c>
      <c r="R16" s="123">
        <v>0</v>
      </c>
      <c r="S16" s="123">
        <v>0</v>
      </c>
      <c r="T16" s="123">
        <v>0</v>
      </c>
      <c r="U16" s="123">
        <v>0</v>
      </c>
      <c r="V16" s="123">
        <v>1</v>
      </c>
      <c r="W16" s="123">
        <v>0.0681818181818182</v>
      </c>
      <c r="X16" s="123">
        <v>0</v>
      </c>
      <c r="Y16" s="123">
        <v>0</v>
      </c>
      <c r="Z16" s="123">
        <v>0.136363636363636</v>
      </c>
      <c r="AA16" s="123">
        <v>0</v>
      </c>
      <c r="AB16" s="123">
        <v>0.136363636363636</v>
      </c>
      <c r="AC16" s="123">
        <v>0.0681818181818182</v>
      </c>
      <c r="AD16" s="123">
        <v>0</v>
      </c>
      <c r="AE16" s="123">
        <v>0.0454545454545455</v>
      </c>
      <c r="AF16" s="123">
        <v>0</v>
      </c>
      <c r="AG16" s="123">
        <v>0</v>
      </c>
      <c r="AH16" s="123">
        <v>0</v>
      </c>
      <c r="AI16" s="123">
        <v>0.031497</v>
      </c>
      <c r="AJ16" s="123">
        <v>0.007404</v>
      </c>
      <c r="AK16" s="123">
        <v>0.048699</v>
      </c>
      <c r="AL16" s="123">
        <v>0.231642</v>
      </c>
      <c r="AM16" s="123">
        <v>0.201296</v>
      </c>
      <c r="AN16" s="123">
        <v>0.009914</v>
      </c>
      <c r="AO16" s="123">
        <v>0.041662</v>
      </c>
      <c r="AP16" s="123">
        <v>0.083405</v>
      </c>
      <c r="AQ16" s="123">
        <v>0.219388</v>
      </c>
      <c r="AR16" s="123">
        <v>0.093795</v>
      </c>
      <c r="AS16" s="123">
        <v>0.0311</v>
      </c>
      <c r="AT16" s="123">
        <v>0.031695</v>
      </c>
      <c r="AU16" s="123">
        <v>0.01465311004784689</v>
      </c>
      <c r="AV16" s="123">
        <v>0.024870250000000003</v>
      </c>
      <c r="AW16" s="123">
        <v>0.006844999999999999</v>
      </c>
      <c r="AX16" s="123">
        <v>0.04673249999999997</v>
      </c>
      <c r="AY16" s="123">
        <v>0.2409015</v>
      </c>
      <c r="AZ16" s="123">
        <v>0.20148725000000012</v>
      </c>
      <c r="BA16" s="123">
        <v>0.010820500000000002</v>
      </c>
      <c r="BB16" s="123">
        <v>0.04337775</v>
      </c>
      <c r="BC16" s="123">
        <v>0.08643049999999997</v>
      </c>
      <c r="BD16" s="123">
        <v>0.22232925000000023</v>
      </c>
      <c r="BE16" s="123">
        <v>0.09076050000000001</v>
      </c>
      <c r="BF16" s="123">
        <v>0.029903250000000017</v>
      </c>
      <c r="BG16" s="123">
        <v>0.03232575</v>
      </c>
    </row>
    <row r="17" spans="1:59" ht="15">
      <c r="A17" s="123" t="s">
        <v>379</v>
      </c>
      <c r="B17" s="123" t="s">
        <v>449</v>
      </c>
      <c r="C17" s="123" t="s">
        <v>439</v>
      </c>
      <c r="D17" s="123">
        <v>3895.50</v>
      </c>
      <c r="E17" s="123">
        <v>3235.57377843228</v>
      </c>
      <c r="F17" s="123">
        <v>3267.77738478009</v>
      </c>
      <c r="G17" s="123">
        <v>0</v>
      </c>
      <c r="H17" s="123">
        <v>0.351351351351351</v>
      </c>
      <c r="I17" s="123">
        <v>0.864864864864865</v>
      </c>
      <c r="J17" s="123">
        <v>0.135135135135135</v>
      </c>
      <c r="K17" s="123">
        <v>0.189189189189189</v>
      </c>
      <c r="L17" s="123">
        <v>0.675675675675676</v>
      </c>
      <c r="M17" s="123">
        <v>0.135135135135135</v>
      </c>
      <c r="N17" s="123">
        <v>0.27027027027027</v>
      </c>
      <c r="O17" s="123">
        <v>0.189189189189189</v>
      </c>
      <c r="P17" s="123">
        <v>0</v>
      </c>
      <c r="Q17" s="123">
        <v>0.027027027027027</v>
      </c>
      <c r="R17" s="123">
        <v>0</v>
      </c>
      <c r="S17" s="123">
        <v>0</v>
      </c>
      <c r="T17" s="123">
        <v>0.027027027027027</v>
      </c>
      <c r="U17" s="123">
        <v>0</v>
      </c>
      <c r="V17" s="123">
        <v>0.945945945945946</v>
      </c>
      <c r="W17" s="123">
        <v>0.351351351351351</v>
      </c>
      <c r="X17" s="123">
        <v>0.027027027027027</v>
      </c>
      <c r="Y17" s="123">
        <v>0</v>
      </c>
      <c r="Z17" s="123">
        <v>0.0810810810810811</v>
      </c>
      <c r="AA17" s="123">
        <v>0</v>
      </c>
      <c r="AB17" s="123">
        <v>0.378378378378378</v>
      </c>
      <c r="AC17" s="123">
        <v>0.027027027027027</v>
      </c>
      <c r="AD17" s="123">
        <v>0.0540540540540541</v>
      </c>
      <c r="AE17" s="123">
        <v>0.027027027027027</v>
      </c>
      <c r="AF17" s="123">
        <v>0.0540540540540541</v>
      </c>
      <c r="AG17" s="123">
        <v>0</v>
      </c>
      <c r="AH17" s="123">
        <v>0</v>
      </c>
      <c r="AI17" s="123">
        <v>0.03204</v>
      </c>
      <c r="AJ17" s="123">
        <v>0.013257</v>
      </c>
      <c r="AK17" s="123">
        <v>0.047177</v>
      </c>
      <c r="AL17" s="123">
        <v>0.249489</v>
      </c>
      <c r="AM17" s="123">
        <v>0.165531</v>
      </c>
      <c r="AN17" s="123">
        <v>0.008653</v>
      </c>
      <c r="AO17" s="123">
        <v>0.031509</v>
      </c>
      <c r="AP17" s="123">
        <v>0.066535</v>
      </c>
      <c r="AQ17" s="123">
        <v>0.240957</v>
      </c>
      <c r="AR17" s="123">
        <v>0.103933</v>
      </c>
      <c r="AS17" s="123">
        <v>0.027221</v>
      </c>
      <c r="AT17" s="123">
        <v>0.045736</v>
      </c>
      <c r="AU17" s="123">
        <v>0</v>
      </c>
      <c r="AV17" s="123">
        <v>0.028243999999999977</v>
      </c>
      <c r="AW17" s="123">
        <v>0.013446250000000003</v>
      </c>
      <c r="AX17" s="123">
        <v>0.041386</v>
      </c>
      <c r="AY17" s="123">
        <v>0.25161375</v>
      </c>
      <c r="AZ17" s="123">
        <v>0.16848975</v>
      </c>
      <c r="BA17" s="123">
        <v>0.008591999999999999</v>
      </c>
      <c r="BB17" s="123">
        <v>0.031991249999999985</v>
      </c>
      <c r="BC17" s="123">
        <v>0.06612899999999995</v>
      </c>
      <c r="BD17" s="123">
        <v>0.24402474999999993</v>
      </c>
      <c r="BE17" s="123">
        <v>0.10186499999999998</v>
      </c>
      <c r="BF17" s="123">
        <v>0.026560250000000014</v>
      </c>
      <c r="BG17" s="123">
        <v>0.04590200000000001</v>
      </c>
    </row>
    <row r="18" spans="1:59" ht="15">
      <c r="A18" s="123" t="s">
        <v>380</v>
      </c>
      <c r="B18" s="123" t="s">
        <v>449</v>
      </c>
      <c r="C18" s="123" t="s">
        <v>439</v>
      </c>
      <c r="D18" s="123">
        <v>3658.085</v>
      </c>
      <c r="E18" s="123">
        <v>3066.95050103831</v>
      </c>
      <c r="F18" s="123">
        <v>3070.30123780921</v>
      </c>
      <c r="G18" s="123">
        <v>406.655</v>
      </c>
      <c r="H18" s="123">
        <v>0.574074074074074</v>
      </c>
      <c r="I18" s="123">
        <v>0.537037037037037</v>
      </c>
      <c r="J18" s="123">
        <v>0.462962962962963</v>
      </c>
      <c r="K18" s="123">
        <v>0.12962962962963</v>
      </c>
      <c r="L18" s="123">
        <v>0.759259259259259</v>
      </c>
      <c r="M18" s="123">
        <v>0.111111111111111</v>
      </c>
      <c r="N18" s="123">
        <v>0.111111111111111</v>
      </c>
      <c r="O18" s="123">
        <v>0.444444444444444</v>
      </c>
      <c r="P18" s="123">
        <v>0</v>
      </c>
      <c r="Q18" s="123">
        <v>0.037037037037037</v>
      </c>
      <c r="R18" s="123">
        <v>0.0185185185185185</v>
      </c>
      <c r="S18" s="123">
        <v>0</v>
      </c>
      <c r="T18" s="123">
        <v>0</v>
      </c>
      <c r="U18" s="123">
        <v>0</v>
      </c>
      <c r="V18" s="123">
        <v>0.666666666666667</v>
      </c>
      <c r="W18" s="123">
        <v>0.444444444444444</v>
      </c>
      <c r="X18" s="123">
        <v>0.0185185185185185</v>
      </c>
      <c r="Y18" s="123">
        <v>0</v>
      </c>
      <c r="Z18" s="123">
        <v>0.259259259259259</v>
      </c>
      <c r="AA18" s="123">
        <v>0</v>
      </c>
      <c r="AB18" s="123">
        <v>0.240740740740741</v>
      </c>
      <c r="AC18" s="123">
        <v>0.037037037037037</v>
      </c>
      <c r="AD18" s="123">
        <v>0.222222222222222</v>
      </c>
      <c r="AE18" s="123">
        <v>0.0185185185185185</v>
      </c>
      <c r="AF18" s="123">
        <v>0.0740740740740741</v>
      </c>
      <c r="AG18" s="123">
        <v>0</v>
      </c>
      <c r="AH18" s="123">
        <v>0</v>
      </c>
      <c r="AI18" s="123">
        <v>0.02807</v>
      </c>
      <c r="AJ18" s="123">
        <v>0.005269</v>
      </c>
      <c r="AK18" s="123">
        <v>0.057338</v>
      </c>
      <c r="AL18" s="123">
        <v>0.086659</v>
      </c>
      <c r="AM18" s="123">
        <v>0.268178</v>
      </c>
      <c r="AN18" s="123">
        <v>0.008907</v>
      </c>
      <c r="AO18" s="123">
        <v>0.063545</v>
      </c>
      <c r="AP18" s="123">
        <v>0.125932</v>
      </c>
      <c r="AQ18" s="123">
        <v>0.193982</v>
      </c>
      <c r="AR18" s="123">
        <v>0.122693</v>
      </c>
      <c r="AS18" s="123">
        <v>0.028321</v>
      </c>
      <c r="AT18" s="123">
        <v>0.039175</v>
      </c>
      <c r="AU18" s="123">
        <v>0.012121212121212121</v>
      </c>
      <c r="AV18" s="123">
        <v>0.020572500000000014</v>
      </c>
      <c r="AW18" s="123">
        <v>0.005371749999999998</v>
      </c>
      <c r="AX18" s="123">
        <v>0.05765274999999998</v>
      </c>
      <c r="AY18" s="123">
        <v>0.08709249999999995</v>
      </c>
      <c r="AZ18" s="123">
        <v>0.2758807500000001</v>
      </c>
      <c r="BA18" s="123">
        <v>0.008818500000000003</v>
      </c>
      <c r="BB18" s="123">
        <v>0.06501974999999997</v>
      </c>
      <c r="BC18" s="123">
        <v>0.13288049999999996</v>
      </c>
      <c r="BD18" s="123">
        <v>0.18878949999999997</v>
      </c>
      <c r="BE18" s="123">
        <v>0.11515925000000003</v>
      </c>
      <c r="BF18" s="123">
        <v>0.02711000000000001</v>
      </c>
      <c r="BG18" s="123">
        <v>0.03700474999999998</v>
      </c>
    </row>
    <row r="19" spans="1:59" ht="15">
      <c r="A19" s="123" t="s">
        <v>381</v>
      </c>
      <c r="B19" s="123" t="s">
        <v>449</v>
      </c>
      <c r="C19" s="123" t="s">
        <v>439</v>
      </c>
      <c r="D19" s="123">
        <v>2780.78</v>
      </c>
      <c r="E19" s="123">
        <v>2236.5612238121</v>
      </c>
      <c r="F19" s="123">
        <v>1854.7376196979</v>
      </c>
      <c r="G19" s="123">
        <v>1004.88</v>
      </c>
      <c r="H19" s="123">
        <v>0.333333333333333</v>
      </c>
      <c r="I19" s="123">
        <v>0.333333333333333</v>
      </c>
      <c r="J19" s="123">
        <v>0.666666666666667</v>
      </c>
      <c r="K19" s="123">
        <v>0.111111111111111</v>
      </c>
      <c r="L19" s="123">
        <v>0.555555555555556</v>
      </c>
      <c r="M19" s="123">
        <v>0.333333333333333</v>
      </c>
      <c r="N19" s="123">
        <v>0.111111111111111</v>
      </c>
      <c r="O19" s="123">
        <v>0.222222222222222</v>
      </c>
      <c r="P19" s="123">
        <v>0.111111111111111</v>
      </c>
      <c r="Q19" s="123">
        <v>0</v>
      </c>
      <c r="R19" s="123">
        <v>0.111111111111111</v>
      </c>
      <c r="S19" s="123">
        <v>0</v>
      </c>
      <c r="T19" s="123">
        <v>0</v>
      </c>
      <c r="U19" s="123">
        <v>0</v>
      </c>
      <c r="V19" s="123">
        <v>1</v>
      </c>
      <c r="W19" s="123">
        <v>0.222222222222222</v>
      </c>
      <c r="X19" s="123">
        <v>0</v>
      </c>
      <c r="Y19" s="123">
        <v>0</v>
      </c>
      <c r="Z19" s="123">
        <v>0.111111111111111</v>
      </c>
      <c r="AA19" s="123">
        <v>0</v>
      </c>
      <c r="AB19" s="123">
        <v>0.555555555555556</v>
      </c>
      <c r="AC19" s="123">
        <v>0</v>
      </c>
      <c r="AD19" s="123">
        <v>0</v>
      </c>
      <c r="AE19" s="123">
        <v>0</v>
      </c>
      <c r="AF19" s="123">
        <v>0</v>
      </c>
      <c r="AG19" s="123">
        <v>0</v>
      </c>
      <c r="AH19" s="123">
        <v>0.111111111111111</v>
      </c>
      <c r="AI19" s="123">
        <v>0.036064</v>
      </c>
      <c r="AJ19" s="123">
        <v>0.014015</v>
      </c>
      <c r="AK19" s="123">
        <v>0.042461</v>
      </c>
      <c r="AL19" s="123">
        <v>0.17315</v>
      </c>
      <c r="AM19" s="123">
        <v>0.185715</v>
      </c>
      <c r="AN19" s="123">
        <v>0.008515</v>
      </c>
      <c r="AO19" s="123">
        <v>0.035768</v>
      </c>
      <c r="AP19" s="123">
        <v>0.075422</v>
      </c>
      <c r="AQ19" s="123">
        <v>0.28916</v>
      </c>
      <c r="AR19" s="123">
        <v>0.103039</v>
      </c>
      <c r="AS19" s="123">
        <v>0.02778</v>
      </c>
      <c r="AT19" s="123">
        <v>0.044974</v>
      </c>
      <c r="AU19" s="123">
        <v>0.026041666666666664</v>
      </c>
      <c r="AV19" s="123">
        <v>0.0282435</v>
      </c>
      <c r="AW19" s="123">
        <v>0.012441250000000001</v>
      </c>
      <c r="AX19" s="123">
        <v>0.04248325000000001</v>
      </c>
      <c r="AY19" s="123">
        <v>0.17084749999999996</v>
      </c>
      <c r="AZ19" s="123">
        <v>0.18626974999999998</v>
      </c>
      <c r="BA19" s="123">
        <v>0.008793249999999999</v>
      </c>
      <c r="BB19" s="123">
        <v>0.03654125</v>
      </c>
      <c r="BC19" s="123">
        <v>0.0729075</v>
      </c>
      <c r="BD19" s="123">
        <v>0.29433574999999995</v>
      </c>
      <c r="BE19" s="123">
        <v>0.10348750000000001</v>
      </c>
      <c r="BF19" s="123">
        <v>0.0268405</v>
      </c>
      <c r="BG19" s="123">
        <v>0.045050749999999994</v>
      </c>
    </row>
    <row r="20" spans="1:59" ht="15">
      <c r="A20" s="123" t="s">
        <v>382</v>
      </c>
      <c r="B20" s="123" t="s">
        <v>449</v>
      </c>
      <c r="C20" s="123" t="s">
        <v>439</v>
      </c>
      <c r="D20" s="123">
        <v>834.39</v>
      </c>
      <c r="E20" s="123">
        <v>4873.62243349594</v>
      </c>
      <c r="F20" s="123">
        <v>4835.4408362644</v>
      </c>
      <c r="G20" s="123">
        <v>1443.90</v>
      </c>
      <c r="H20" s="123">
        <v>0.50</v>
      </c>
      <c r="I20" s="123">
        <v>0.833333333333333</v>
      </c>
      <c r="J20" s="123">
        <v>0.166666666666667</v>
      </c>
      <c r="K20" s="123">
        <v>0</v>
      </c>
      <c r="L20" s="123">
        <v>0.833333333333333</v>
      </c>
      <c r="M20" s="123">
        <v>0.166666666666667</v>
      </c>
      <c r="N20" s="123">
        <v>0</v>
      </c>
      <c r="O20" s="123">
        <v>0.666666666666667</v>
      </c>
      <c r="P20" s="123">
        <v>0</v>
      </c>
      <c r="Q20" s="123">
        <v>0</v>
      </c>
      <c r="R20" s="123">
        <v>0</v>
      </c>
      <c r="S20" s="123">
        <v>0</v>
      </c>
      <c r="T20" s="123">
        <v>0</v>
      </c>
      <c r="U20" s="123">
        <v>0</v>
      </c>
      <c r="V20" s="123">
        <v>0.833333333333333</v>
      </c>
      <c r="W20" s="123">
        <v>0.333333333333333</v>
      </c>
      <c r="X20" s="123">
        <v>0</v>
      </c>
      <c r="Y20" s="123">
        <v>0</v>
      </c>
      <c r="Z20" s="123">
        <v>0.333333333333333</v>
      </c>
      <c r="AA20" s="123">
        <v>0</v>
      </c>
      <c r="AB20" s="123">
        <v>0.50</v>
      </c>
      <c r="AC20" s="123">
        <v>0</v>
      </c>
      <c r="AD20" s="123">
        <v>0</v>
      </c>
      <c r="AE20" s="123">
        <v>0</v>
      </c>
      <c r="AF20" s="123">
        <v>0.166666666666667</v>
      </c>
      <c r="AG20" s="123">
        <v>0</v>
      </c>
      <c r="AH20" s="123">
        <v>0</v>
      </c>
      <c r="AI20" s="123">
        <v>0.035941</v>
      </c>
      <c r="AJ20" s="123">
        <v>0.014717</v>
      </c>
      <c r="AK20" s="123">
        <v>0.05365</v>
      </c>
      <c r="AL20" s="123">
        <v>0.155769</v>
      </c>
      <c r="AM20" s="123">
        <v>0.204287</v>
      </c>
      <c r="AN20" s="123">
        <v>0.011163</v>
      </c>
      <c r="AO20" s="123">
        <v>0.035917</v>
      </c>
      <c r="AP20" s="123">
        <v>0.054839</v>
      </c>
      <c r="AQ20" s="123">
        <v>0.258551</v>
      </c>
      <c r="AR20" s="123">
        <v>0.109878</v>
      </c>
      <c r="AS20" s="123">
        <v>0.029534</v>
      </c>
      <c r="AT20" s="123">
        <v>0.071696</v>
      </c>
      <c r="AU20" s="123">
        <v>0.019230769230769232</v>
      </c>
      <c r="AV20" s="123">
        <v>0.030257750000000003</v>
      </c>
      <c r="AW20" s="123">
        <v>0.013855500000000003</v>
      </c>
      <c r="AX20" s="123">
        <v>0.048804</v>
      </c>
      <c r="AY20" s="123">
        <v>0.14846350000000003</v>
      </c>
      <c r="AZ20" s="123">
        <v>0.2115975</v>
      </c>
      <c r="BA20" s="123">
        <v>0.010344499999999998</v>
      </c>
      <c r="BB20" s="123">
        <v>0.03637749999999999</v>
      </c>
      <c r="BC20" s="123">
        <v>0.05698175</v>
      </c>
      <c r="BD20" s="123">
        <v>0.265909</v>
      </c>
      <c r="BE20" s="123">
        <v>0.10872375000000001</v>
      </c>
      <c r="BF20" s="123">
        <v>0.027014499999999997</v>
      </c>
      <c r="BG20" s="123">
        <v>0.07192825000000001</v>
      </c>
    </row>
    <row r="21" spans="1:59" ht="15">
      <c r="A21" s="123" t="s">
        <v>383</v>
      </c>
      <c r="B21" s="123" t="s">
        <v>449</v>
      </c>
      <c r="C21" s="123" t="s">
        <v>439</v>
      </c>
      <c r="D21" s="123">
        <v>4513.09</v>
      </c>
      <c r="E21" s="123">
        <v>4695.96576011492</v>
      </c>
      <c r="F21" s="123">
        <v>4597.54204358741</v>
      </c>
      <c r="G21" s="123">
        <v>1752.27</v>
      </c>
      <c r="H21" s="123">
        <v>0.344827586206897</v>
      </c>
      <c r="I21" s="123">
        <v>0.551724137931034</v>
      </c>
      <c r="J21" s="123">
        <v>0.448275862068966</v>
      </c>
      <c r="K21" s="123">
        <v>0.0344827586206897</v>
      </c>
      <c r="L21" s="123">
        <v>0.96551724137931</v>
      </c>
      <c r="M21" s="123">
        <v>0</v>
      </c>
      <c r="N21" s="123">
        <v>0.0689655172413793</v>
      </c>
      <c r="O21" s="123">
        <v>0.448275862068966</v>
      </c>
      <c r="P21" s="123">
        <v>0.0344827586206897</v>
      </c>
      <c r="Q21" s="123">
        <v>0</v>
      </c>
      <c r="R21" s="123">
        <v>0</v>
      </c>
      <c r="S21" s="123">
        <v>0</v>
      </c>
      <c r="T21" s="123">
        <v>0</v>
      </c>
      <c r="U21" s="123">
        <v>0</v>
      </c>
      <c r="V21" s="123">
        <v>0.689655172413793</v>
      </c>
      <c r="W21" s="123">
        <v>0.551724137931034</v>
      </c>
      <c r="X21" s="123">
        <v>0</v>
      </c>
      <c r="Y21" s="123">
        <v>0</v>
      </c>
      <c r="Z21" s="123">
        <v>0.310344827586207</v>
      </c>
      <c r="AA21" s="123">
        <v>0</v>
      </c>
      <c r="AB21" s="123">
        <v>0.379310344827586</v>
      </c>
      <c r="AC21" s="123">
        <v>0</v>
      </c>
      <c r="AD21" s="123">
        <v>0.0689655172413793</v>
      </c>
      <c r="AE21" s="123">
        <v>0</v>
      </c>
      <c r="AF21" s="123">
        <v>0.275862068965517</v>
      </c>
      <c r="AG21" s="123">
        <v>0</v>
      </c>
      <c r="AH21" s="123">
        <v>0.0344827586206897</v>
      </c>
      <c r="AI21" s="123">
        <v>0.033759</v>
      </c>
      <c r="AJ21" s="123">
        <v>0.009071</v>
      </c>
      <c r="AK21" s="123">
        <v>0.055834</v>
      </c>
      <c r="AL21" s="123">
        <v>0.150769</v>
      </c>
      <c r="AM21" s="123">
        <v>0.155081</v>
      </c>
      <c r="AN21" s="123">
        <v>0.010334</v>
      </c>
      <c r="AO21" s="123">
        <v>0.032411</v>
      </c>
      <c r="AP21" s="123">
        <v>0.074586</v>
      </c>
      <c r="AQ21" s="123">
        <v>0.282403</v>
      </c>
      <c r="AR21" s="123">
        <v>0.124462</v>
      </c>
      <c r="AS21" s="123">
        <v>0.025802</v>
      </c>
      <c r="AT21" s="123">
        <v>0.079248</v>
      </c>
      <c r="AU21" s="123">
        <v>0.016666666666666666</v>
      </c>
      <c r="AV21" s="123">
        <v>0.024804500000000004</v>
      </c>
      <c r="AW21" s="123">
        <v>0.00984475</v>
      </c>
      <c r="AX21" s="123">
        <v>0.055081500000000005</v>
      </c>
      <c r="AY21" s="123">
        <v>0.16042</v>
      </c>
      <c r="AZ21" s="123">
        <v>0.1553315</v>
      </c>
      <c r="BA21" s="123">
        <v>0.010807</v>
      </c>
      <c r="BB21" s="123">
        <v>0.03260275</v>
      </c>
      <c r="BC21" s="123">
        <v>0.07539374999999998</v>
      </c>
      <c r="BD21" s="123">
        <v>0.27629000000000004</v>
      </c>
      <c r="BE21" s="123">
        <v>0.12094300000000002</v>
      </c>
      <c r="BF21" s="123">
        <v>0.024616249999999996</v>
      </c>
      <c r="BG21" s="123">
        <v>0.07866725</v>
      </c>
    </row>
    <row r="22" spans="1:59" ht="15">
      <c r="A22" s="123" t="s">
        <v>384</v>
      </c>
      <c r="B22" s="123" t="s">
        <v>449</v>
      </c>
      <c r="C22" s="123" t="s">
        <v>439</v>
      </c>
      <c r="D22" s="123">
        <v>5051.95</v>
      </c>
      <c r="E22" s="123">
        <v>3126.56350844896</v>
      </c>
      <c r="F22" s="123">
        <v>3577.83950176971</v>
      </c>
      <c r="G22" s="123">
        <v>0</v>
      </c>
      <c r="H22" s="123">
        <v>0.555555555555556</v>
      </c>
      <c r="I22" s="123">
        <v>0.888888888888889</v>
      </c>
      <c r="J22" s="123">
        <v>0.111111111111111</v>
      </c>
      <c r="K22" s="123">
        <v>0</v>
      </c>
      <c r="L22" s="123">
        <v>0.888888888888889</v>
      </c>
      <c r="M22" s="123">
        <v>0.111111111111111</v>
      </c>
      <c r="N22" s="123">
        <v>0</v>
      </c>
      <c r="O22" s="123">
        <v>0.666666666666667</v>
      </c>
      <c r="P22" s="123">
        <v>0</v>
      </c>
      <c r="Q22" s="123">
        <v>0</v>
      </c>
      <c r="R22" s="123">
        <v>0</v>
      </c>
      <c r="S22" s="123">
        <v>0</v>
      </c>
      <c r="T22" s="123">
        <v>0</v>
      </c>
      <c r="U22" s="123">
        <v>0</v>
      </c>
      <c r="V22" s="123">
        <v>0.888888888888889</v>
      </c>
      <c r="W22" s="123">
        <v>0.555555555555556</v>
      </c>
      <c r="X22" s="123">
        <v>0</v>
      </c>
      <c r="Y22" s="123">
        <v>0</v>
      </c>
      <c r="Z22" s="123">
        <v>0</v>
      </c>
      <c r="AA22" s="123">
        <v>0</v>
      </c>
      <c r="AB22" s="123">
        <v>0.555555555555556</v>
      </c>
      <c r="AC22" s="123">
        <v>0</v>
      </c>
      <c r="AD22" s="123">
        <v>0</v>
      </c>
      <c r="AE22" s="123">
        <v>0.222222222222222</v>
      </c>
      <c r="AF22" s="123">
        <v>0.111111111111111</v>
      </c>
      <c r="AG22" s="123">
        <v>0</v>
      </c>
      <c r="AH22" s="123">
        <v>0.222222222222222</v>
      </c>
      <c r="AI22" s="123">
        <v>0.029963</v>
      </c>
      <c r="AJ22" s="123">
        <v>0.010034</v>
      </c>
      <c r="AK22" s="123">
        <v>0.040994</v>
      </c>
      <c r="AL22" s="123">
        <v>0.291903</v>
      </c>
      <c r="AM22" s="123">
        <v>0.192166</v>
      </c>
      <c r="AN22" s="123">
        <v>0.006577</v>
      </c>
      <c r="AO22" s="123">
        <v>0.026387</v>
      </c>
      <c r="AP22" s="123">
        <v>0.081215</v>
      </c>
      <c r="AQ22" s="123">
        <v>0.186634</v>
      </c>
      <c r="AR22" s="123">
        <v>0.100603</v>
      </c>
      <c r="AS22" s="123">
        <v>0.021513</v>
      </c>
      <c r="AT22" s="123">
        <v>0.041974</v>
      </c>
      <c r="AU22" s="123">
        <v>0.030100334448160536</v>
      </c>
      <c r="AV22" s="123">
        <v>0.02306625</v>
      </c>
      <c r="AW22" s="123">
        <v>0.009736500000000002</v>
      </c>
      <c r="AX22" s="123">
        <v>0.039438999999999995</v>
      </c>
      <c r="AY22" s="123">
        <v>0.29258075</v>
      </c>
      <c r="AZ22" s="123">
        <v>0.195521</v>
      </c>
      <c r="BA22" s="123">
        <v>0.0065924999999999985</v>
      </c>
      <c r="BB22" s="123">
        <v>0.026110249999999998</v>
      </c>
      <c r="BC22" s="123">
        <v>0.08613125</v>
      </c>
      <c r="BD22" s="123">
        <v>0.18452399999999994</v>
      </c>
      <c r="BE22" s="123">
        <v>0.09773975000000001</v>
      </c>
      <c r="BF22" s="123">
        <v>0.0200345</v>
      </c>
      <c r="BG22" s="123">
        <v>0.04159025</v>
      </c>
    </row>
    <row r="23" spans="1:59" ht="15">
      <c r="A23" s="123" t="s">
        <v>385</v>
      </c>
      <c r="B23" s="123" t="s">
        <v>449</v>
      </c>
      <c r="C23" s="123" t="s">
        <v>439</v>
      </c>
      <c r="D23" s="123">
        <v>6549.54</v>
      </c>
      <c r="E23" s="123">
        <v>5525.77818978953</v>
      </c>
      <c r="F23" s="123">
        <v>5579.5665170829</v>
      </c>
      <c r="G23" s="123">
        <v>1891.91</v>
      </c>
      <c r="H23" s="123">
        <v>0.473684210526316</v>
      </c>
      <c r="I23" s="123">
        <v>0.315789473684211</v>
      </c>
      <c r="J23" s="123">
        <v>0.684210526315789</v>
      </c>
      <c r="K23" s="123">
        <v>0.0526315789473684</v>
      </c>
      <c r="L23" s="123">
        <v>0.684210526315789</v>
      </c>
      <c r="M23" s="123">
        <v>0.210526315789474</v>
      </c>
      <c r="N23" s="123">
        <v>0.0526315789473684</v>
      </c>
      <c r="O23" s="123">
        <v>0.684210526315789</v>
      </c>
      <c r="P23" s="123">
        <v>0.157894736842105</v>
      </c>
      <c r="Q23" s="123">
        <v>0</v>
      </c>
      <c r="R23" s="123">
        <v>0.0526315789473684</v>
      </c>
      <c r="S23" s="123">
        <v>0</v>
      </c>
      <c r="T23" s="123">
        <v>0</v>
      </c>
      <c r="U23" s="123">
        <v>0</v>
      </c>
      <c r="V23" s="123">
        <v>0.684210526315789</v>
      </c>
      <c r="W23" s="123">
        <v>0.421052631578947</v>
      </c>
      <c r="X23" s="123">
        <v>0</v>
      </c>
      <c r="Y23" s="123">
        <v>0</v>
      </c>
      <c r="Z23" s="123">
        <v>0.157894736842105</v>
      </c>
      <c r="AA23" s="123">
        <v>0</v>
      </c>
      <c r="AB23" s="123">
        <v>0.789473684210526</v>
      </c>
      <c r="AC23" s="123">
        <v>0</v>
      </c>
      <c r="AD23" s="123">
        <v>0.0526315789473684</v>
      </c>
      <c r="AE23" s="123">
        <v>0</v>
      </c>
      <c r="AF23" s="123">
        <v>0.0526315789473684</v>
      </c>
      <c r="AG23" s="123">
        <v>0</v>
      </c>
      <c r="AH23" s="123">
        <v>0.0526315789473684</v>
      </c>
      <c r="AI23" s="123">
        <v>0.030936</v>
      </c>
      <c r="AJ23" s="123">
        <v>0.004937</v>
      </c>
      <c r="AK23" s="123">
        <v>0.05478</v>
      </c>
      <c r="AL23" s="123">
        <v>0.164913</v>
      </c>
      <c r="AM23" s="123">
        <v>0.250916</v>
      </c>
      <c r="AN23" s="123">
        <v>0.005448</v>
      </c>
      <c r="AO23" s="123">
        <v>0.041139</v>
      </c>
      <c r="AP23" s="123">
        <v>0.076277</v>
      </c>
      <c r="AQ23" s="123">
        <v>0.213908</v>
      </c>
      <c r="AR23" s="123">
        <v>0.118412</v>
      </c>
      <c r="AS23" s="123">
        <v>0.024363</v>
      </c>
      <c r="AT23" s="123">
        <v>0.044907</v>
      </c>
      <c r="AU23" s="123">
        <v>0.016666666666666666</v>
      </c>
      <c r="AV23" s="123">
        <v>0.023842499999999996</v>
      </c>
      <c r="AW23" s="123">
        <v>0.004990499999999999</v>
      </c>
      <c r="AX23" s="123">
        <v>0.049905000000000005</v>
      </c>
      <c r="AY23" s="123">
        <v>0.17302675</v>
      </c>
      <c r="AZ23" s="123">
        <v>0.25243950000000004</v>
      </c>
      <c r="BA23" s="123">
        <v>0.005668999999999999</v>
      </c>
      <c r="BB23" s="123">
        <v>0.04115675</v>
      </c>
      <c r="BC23" s="123">
        <v>0.0810565</v>
      </c>
      <c r="BD23" s="123">
        <v>0.20632950000000005</v>
      </c>
      <c r="BE23" s="123">
        <v>0.11453200000000001</v>
      </c>
      <c r="BF23" s="123">
        <v>0.022961</v>
      </c>
      <c r="BG23" s="123">
        <v>0.04793149999999999</v>
      </c>
    </row>
    <row r="24" spans="1:59" ht="15">
      <c r="A24" s="123" t="s">
        <v>386</v>
      </c>
      <c r="B24" s="123" t="s">
        <v>449</v>
      </c>
      <c r="C24" s="123" t="s">
        <v>439</v>
      </c>
      <c r="D24" s="123">
        <v>1958.10</v>
      </c>
      <c r="E24" s="123">
        <v>3333.02952643871</v>
      </c>
      <c r="F24" s="123">
        <v>3300.20150889812</v>
      </c>
      <c r="G24" s="123">
        <v>194.28</v>
      </c>
      <c r="H24" s="123">
        <v>0.486486486486487</v>
      </c>
      <c r="I24" s="123">
        <v>0.783783783783784</v>
      </c>
      <c r="J24" s="123">
        <v>0.216216216216216</v>
      </c>
      <c r="K24" s="123">
        <v>0.351351351351351</v>
      </c>
      <c r="L24" s="123">
        <v>0.513513513513513</v>
      </c>
      <c r="M24" s="123">
        <v>0.135135135135135</v>
      </c>
      <c r="N24" s="123">
        <v>0.108108108108108</v>
      </c>
      <c r="O24" s="123">
        <v>0.243243243243243</v>
      </c>
      <c r="P24" s="123">
        <v>0</v>
      </c>
      <c r="Q24" s="123">
        <v>0.027027027027027</v>
      </c>
      <c r="R24" s="123">
        <v>0</v>
      </c>
      <c r="S24" s="123">
        <v>0</v>
      </c>
      <c r="T24" s="123">
        <v>0</v>
      </c>
      <c r="U24" s="123">
        <v>0</v>
      </c>
      <c r="V24" s="123">
        <v>0.891891891891892</v>
      </c>
      <c r="W24" s="123">
        <v>0.351351351351351</v>
      </c>
      <c r="X24" s="123">
        <v>0.027027027027027</v>
      </c>
      <c r="Y24" s="123">
        <v>0</v>
      </c>
      <c r="Z24" s="123">
        <v>0.108108108108108</v>
      </c>
      <c r="AA24" s="123">
        <v>0.027027027027027</v>
      </c>
      <c r="AB24" s="123">
        <v>0.162162162162162</v>
      </c>
      <c r="AC24" s="123">
        <v>0.027027027027027</v>
      </c>
      <c r="AD24" s="123">
        <v>0.108108108108108</v>
      </c>
      <c r="AE24" s="123">
        <v>0</v>
      </c>
      <c r="AF24" s="123">
        <v>0.027027027027027</v>
      </c>
      <c r="AG24" s="123">
        <v>0</v>
      </c>
      <c r="AH24" s="123">
        <v>0</v>
      </c>
      <c r="AI24" s="123">
        <v>0.030039</v>
      </c>
      <c r="AJ24" s="123">
        <v>0.016229</v>
      </c>
      <c r="AK24" s="123">
        <v>0.054449</v>
      </c>
      <c r="AL24" s="123">
        <v>0.208785</v>
      </c>
      <c r="AM24" s="123">
        <v>0.194482</v>
      </c>
      <c r="AN24" s="123">
        <v>0.010334</v>
      </c>
      <c r="AO24" s="123">
        <v>0.032141</v>
      </c>
      <c r="AP24" s="123">
        <v>0.099584</v>
      </c>
      <c r="AQ24" s="123">
        <v>0.218692</v>
      </c>
      <c r="AR24" s="123">
        <v>0.100976</v>
      </c>
      <c r="AS24" s="123">
        <v>0.029232</v>
      </c>
      <c r="AT24" s="123">
        <v>0.035095</v>
      </c>
      <c r="AU24" s="123">
        <v>0.004761904761904762</v>
      </c>
      <c r="AV24" s="123">
        <v>0.02428725</v>
      </c>
      <c r="AW24" s="123">
        <v>0.014398000000000005</v>
      </c>
      <c r="AX24" s="123">
        <v>0.05238399999999999</v>
      </c>
      <c r="AY24" s="123">
        <v>0.20768524999999993</v>
      </c>
      <c r="AZ24" s="123">
        <v>0.20345100000000005</v>
      </c>
      <c r="BA24" s="123">
        <v>0.010369000000000001</v>
      </c>
      <c r="BB24" s="123">
        <v>0.03190699999999999</v>
      </c>
      <c r="BC24" s="123">
        <v>0.10020124999999999</v>
      </c>
      <c r="BD24" s="123">
        <v>0.2228342500000002</v>
      </c>
      <c r="BE24" s="123">
        <v>0.09368549999999998</v>
      </c>
      <c r="BF24" s="123">
        <v>0.028483749999999995</v>
      </c>
      <c r="BG24" s="123">
        <v>0.034601250000000014</v>
      </c>
    </row>
    <row r="25" spans="1:59" ht="15">
      <c r="A25" s="123" t="s">
        <v>387</v>
      </c>
      <c r="B25" s="123" t="s">
        <v>449</v>
      </c>
      <c r="C25" s="123" t="s">
        <v>439</v>
      </c>
      <c r="D25" s="123">
        <v>2206.18</v>
      </c>
      <c r="E25" s="123">
        <v>2133.33209925985</v>
      </c>
      <c r="F25" s="123">
        <v>2224.7250836055</v>
      </c>
      <c r="G25" s="123">
        <v>891.575</v>
      </c>
      <c r="H25" s="123">
        <v>0.666666666666667</v>
      </c>
      <c r="I25" s="123">
        <v>0.444444444444444</v>
      </c>
      <c r="J25" s="123">
        <v>0.555555555555556</v>
      </c>
      <c r="K25" s="123">
        <v>0.722222222222222</v>
      </c>
      <c r="L25" s="123">
        <v>0.222222222222222</v>
      </c>
      <c r="M25" s="123">
        <v>0.0555555555555556</v>
      </c>
      <c r="N25" s="123">
        <v>0.166666666666667</v>
      </c>
      <c r="O25" s="123">
        <v>0.50</v>
      </c>
      <c r="P25" s="123">
        <v>0</v>
      </c>
      <c r="Q25" s="123">
        <v>0</v>
      </c>
      <c r="R25" s="123">
        <v>0</v>
      </c>
      <c r="S25" s="123">
        <v>0</v>
      </c>
      <c r="T25" s="123">
        <v>0</v>
      </c>
      <c r="U25" s="123">
        <v>0</v>
      </c>
      <c r="V25" s="123">
        <v>1</v>
      </c>
      <c r="W25" s="123">
        <v>0.166666666666667</v>
      </c>
      <c r="X25" s="123">
        <v>0.0555555555555556</v>
      </c>
      <c r="Y25" s="123">
        <v>0</v>
      </c>
      <c r="Z25" s="123">
        <v>0.444444444444444</v>
      </c>
      <c r="AA25" s="123">
        <v>0</v>
      </c>
      <c r="AB25" s="123">
        <v>0.111111111111111</v>
      </c>
      <c r="AC25" s="123">
        <v>0.0555555555555556</v>
      </c>
      <c r="AD25" s="123">
        <v>0.111111111111111</v>
      </c>
      <c r="AE25" s="123">
        <v>0.111111111111111</v>
      </c>
      <c r="AF25" s="123">
        <v>0.111111111111111</v>
      </c>
      <c r="AG25" s="123">
        <v>0</v>
      </c>
      <c r="AH25" s="123">
        <v>0</v>
      </c>
      <c r="AI25" s="123">
        <v>0.034206</v>
      </c>
      <c r="AJ25" s="123">
        <v>0.001121</v>
      </c>
      <c r="AK25" s="123">
        <v>0.057019</v>
      </c>
      <c r="AL25" s="123">
        <v>0.090744</v>
      </c>
      <c r="AM25" s="123">
        <v>0.190765</v>
      </c>
      <c r="AN25" s="123">
        <v>0.012794</v>
      </c>
      <c r="AO25" s="123">
        <v>0.058353</v>
      </c>
      <c r="AP25" s="123">
        <v>0.176245</v>
      </c>
      <c r="AQ25" s="123">
        <v>0.242023</v>
      </c>
      <c r="AR25" s="123">
        <v>0.091765</v>
      </c>
      <c r="AS25" s="123">
        <v>0.032551</v>
      </c>
      <c r="AT25" s="123">
        <v>0.04662</v>
      </c>
      <c r="AU25" s="123">
        <v>0.0028735632183908046</v>
      </c>
      <c r="AV25" s="123">
        <v>0.03195975</v>
      </c>
      <c r="AW25" s="123">
        <v>0.0011750000000000007</v>
      </c>
      <c r="AX25" s="123">
        <v>0.05140925</v>
      </c>
      <c r="AY25" s="123">
        <v>0.08904350000000005</v>
      </c>
      <c r="AZ25" s="123">
        <v>0.19645875000000002</v>
      </c>
      <c r="BA25" s="123">
        <v>0.013978749999999998</v>
      </c>
      <c r="BB25" s="123">
        <v>0.06112000000000003</v>
      </c>
      <c r="BC25" s="123">
        <v>0.17997500000000008</v>
      </c>
      <c r="BD25" s="123">
        <v>0.2400985</v>
      </c>
      <c r="BE25" s="123">
        <v>0.08678200000000005</v>
      </c>
      <c r="BF25" s="123">
        <v>0.03141775</v>
      </c>
      <c r="BG25" s="123">
        <v>0.048542000000000016</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0287330-C3B3-487A-9582-39F72903C901}">
  <dimension ref="A1:AA111"/>
  <sheetViews>
    <sheetView workbookViewId="0" topLeftCell="A1">
      <selection pane="topLeft" activeCell="U21" sqref="U21"/>
    </sheetView>
  </sheetViews>
  <sheetFormatPr defaultColWidth="8.83428571428571" defaultRowHeight="15"/>
  <cols>
    <col min="1" max="1" width="11.5714285714286" bestFit="1" customWidth="1"/>
    <col min="15" max="15" width="10.8571428571429" bestFit="1" customWidth="1"/>
  </cols>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t="s">
        <v>351</v>
      </c>
      <c r="B4" s="123">
        <v>2677.3375</v>
      </c>
      <c r="C4" s="123">
        <v>2926.89041666667</v>
      </c>
      <c r="D4" s="123">
        <v>2376.356875</v>
      </c>
      <c r="E4" s="123">
        <v>2774.325</v>
      </c>
      <c r="F4" s="123">
        <v>3156.49166666667</v>
      </c>
      <c r="G4" s="123">
        <v>1604.71645833333</v>
      </c>
      <c r="H4" s="123">
        <v>3756.089375</v>
      </c>
      <c r="I4" s="123">
        <v>3461.17729166667</v>
      </c>
      <c r="J4" s="123">
        <v>3705.40979166667</v>
      </c>
      <c r="K4" s="123">
        <v>4881.65</v>
      </c>
      <c r="L4" s="123">
        <v>3137.418125</v>
      </c>
      <c r="M4" s="123">
        <v>2077.14708333333</v>
      </c>
      <c r="N4" s="167"/>
      <c r="O4" t="s">
        <v>351</v>
      </c>
      <c r="P4" s="123">
        <v>3041.825</v>
      </c>
      <c r="Q4" s="123">
        <v>3145.01</v>
      </c>
      <c r="R4" s="123">
        <v>6293.30</v>
      </c>
      <c r="S4" s="123">
        <v>3895.50</v>
      </c>
      <c r="T4" s="123">
        <v>3658.085</v>
      </c>
      <c r="U4" s="123">
        <v>2780.78</v>
      </c>
      <c r="V4" s="123">
        <v>834.39</v>
      </c>
      <c r="W4" s="123">
        <v>4513.09</v>
      </c>
      <c r="X4" s="123">
        <v>5051.95</v>
      </c>
      <c r="Y4" s="123">
        <v>6549.54</v>
      </c>
      <c r="Z4" s="123">
        <v>1958.10</v>
      </c>
      <c r="AA4" s="123">
        <v>2206.18</v>
      </c>
    </row>
    <row r="5" spans="1:27" ht="15">
      <c r="A5" s="123" t="s">
        <v>333</v>
      </c>
      <c r="B5" s="123">
        <v>428.356875</v>
      </c>
      <c r="C5" s="123">
        <v>654.130208333333</v>
      </c>
      <c r="D5" s="123">
        <v>42.8775</v>
      </c>
      <c r="E5" s="123">
        <v>614.793541666667</v>
      </c>
      <c r="F5" s="123">
        <v>1029.92375</v>
      </c>
      <c r="G5" s="123">
        <v>220.575208333333</v>
      </c>
      <c r="H5" s="123">
        <v>420.297083333333</v>
      </c>
      <c r="I5" s="123">
        <v>477.556666666667</v>
      </c>
      <c r="J5" s="123">
        <v>1243.563125</v>
      </c>
      <c r="K5" s="123">
        <v>1860.89666666667</v>
      </c>
      <c r="L5" s="123">
        <v>360.574166666667</v>
      </c>
      <c r="M5" s="123">
        <v>656.88875</v>
      </c>
      <c r="O5" s="123" t="s">
        <v>333</v>
      </c>
      <c r="P5" s="123">
        <v>1384.17</v>
      </c>
      <c r="Q5" s="123">
        <v>981.57</v>
      </c>
      <c r="R5" s="123">
        <v>0</v>
      </c>
      <c r="S5" s="123">
        <v>0</v>
      </c>
      <c r="T5" s="123">
        <v>406.655</v>
      </c>
      <c r="U5" s="123">
        <v>1004.88</v>
      </c>
      <c r="V5" s="123">
        <v>1443.90</v>
      </c>
      <c r="W5" s="123">
        <v>1752.27</v>
      </c>
      <c r="X5" s="123">
        <v>0</v>
      </c>
      <c r="Y5" s="123">
        <v>1891.91</v>
      </c>
      <c r="Z5" s="123">
        <v>194.28</v>
      </c>
      <c r="AA5" s="123">
        <v>891.575</v>
      </c>
    </row>
    <row r="6" spans="1:27" ht="15">
      <c r="A6" s="123" t="s">
        <v>236</v>
      </c>
      <c r="B6" s="123">
        <v>0.524049313861048</v>
      </c>
      <c r="C6" s="123">
        <v>0.586660965474552</v>
      </c>
      <c r="D6" s="123">
        <v>0.545323545199269</v>
      </c>
      <c r="E6" s="123">
        <v>0.524610722158713</v>
      </c>
      <c r="F6" s="123">
        <v>0.565224422095308</v>
      </c>
      <c r="G6" s="123">
        <v>0.486980232599343</v>
      </c>
      <c r="H6" s="123">
        <v>0.592982000799338</v>
      </c>
      <c r="I6" s="123">
        <v>0.552617790034102</v>
      </c>
      <c r="J6" s="123">
        <v>0.601338313179497</v>
      </c>
      <c r="K6" s="123">
        <v>0.410264633242574</v>
      </c>
      <c r="L6" s="123">
        <v>0.52562242236776</v>
      </c>
      <c r="M6" s="123">
        <v>0.477516957548199</v>
      </c>
      <c r="O6" s="123" t="s">
        <v>236</v>
      </c>
      <c r="P6" s="123">
        <v>0.540697674418605</v>
      </c>
      <c r="Q6" s="123">
        <v>0.534883720930233</v>
      </c>
      <c r="R6" s="123">
        <v>0.704545454545455</v>
      </c>
      <c r="S6" s="123">
        <v>0.351351351351351</v>
      </c>
      <c r="T6" s="123">
        <v>0.574074074074074</v>
      </c>
      <c r="U6" s="123">
        <v>0.333333333333333</v>
      </c>
      <c r="V6" s="123">
        <v>0.50</v>
      </c>
      <c r="W6" s="123">
        <v>0.344827586206897</v>
      </c>
      <c r="X6" s="123">
        <v>0.555555555555556</v>
      </c>
      <c r="Y6" s="123">
        <v>0.473684210526316</v>
      </c>
      <c r="Z6" s="123">
        <v>0.486486486486487</v>
      </c>
      <c r="AA6" s="123">
        <v>0.666666666666667</v>
      </c>
    </row>
    <row r="7" spans="1:27" ht="15">
      <c r="A7" s="123" t="s">
        <v>240</v>
      </c>
      <c r="B7" s="123">
        <v>0.513374761444388</v>
      </c>
      <c r="C7" s="123">
        <v>0.64885412169445</v>
      </c>
      <c r="D7" s="123">
        <v>0.826520567868816</v>
      </c>
      <c r="E7" s="123">
        <v>0.614982007244422</v>
      </c>
      <c r="F7" s="123">
        <v>0.533491534414853</v>
      </c>
      <c r="G7" s="123">
        <v>0.601590937207665</v>
      </c>
      <c r="H7" s="123">
        <v>0.676068013442239</v>
      </c>
      <c r="I7" s="123">
        <v>0.6196574285453</v>
      </c>
      <c r="J7" s="123">
        <v>0.669195622932863</v>
      </c>
      <c r="K7" s="123">
        <v>0.324323984158543</v>
      </c>
      <c r="L7" s="123">
        <v>0.686536806061934</v>
      </c>
      <c r="M7" s="123">
        <v>0.45249035393835</v>
      </c>
      <c r="O7" s="123" t="s">
        <v>240</v>
      </c>
      <c r="P7" s="123">
        <v>0.395348837209302</v>
      </c>
      <c r="Q7" s="123">
        <v>0.465116279069767</v>
      </c>
      <c r="R7" s="123">
        <v>0.954545454545455</v>
      </c>
      <c r="S7" s="123">
        <v>0.864864864864865</v>
      </c>
      <c r="T7" s="123">
        <v>0.537037037037037</v>
      </c>
      <c r="U7" s="123">
        <v>0.333333333333333</v>
      </c>
      <c r="V7" s="123">
        <v>0.833333333333333</v>
      </c>
      <c r="W7" s="123">
        <v>0.551724137931034</v>
      </c>
      <c r="X7" s="123">
        <v>0.888888888888889</v>
      </c>
      <c r="Y7" s="123">
        <v>0.315789473684211</v>
      </c>
      <c r="Z7" s="123">
        <v>0.783783783783784</v>
      </c>
      <c r="AA7" s="123">
        <v>0.444444444444444</v>
      </c>
    </row>
    <row r="8" spans="1:27" ht="15">
      <c r="A8" s="123" t="s">
        <v>244</v>
      </c>
      <c r="B8" s="123">
        <v>0.475882493273759</v>
      </c>
      <c r="C8" s="123">
        <v>0.346577528588292</v>
      </c>
      <c r="D8" s="123">
        <v>0.172136611102918</v>
      </c>
      <c r="E8" s="123">
        <v>0.385017992755578</v>
      </c>
      <c r="F8" s="123">
        <v>0.463067535666965</v>
      </c>
      <c r="G8" s="123">
        <v>0.398409062792335</v>
      </c>
      <c r="H8" s="123">
        <v>0.321280471406245</v>
      </c>
      <c r="I8" s="123">
        <v>0.3803425714547</v>
      </c>
      <c r="J8" s="123">
        <v>0.327828186590947</v>
      </c>
      <c r="K8" s="123">
        <v>0.675676015841457</v>
      </c>
      <c r="L8" s="123">
        <v>0.30845080342881</v>
      </c>
      <c r="M8" s="123">
        <v>0.542559858217125</v>
      </c>
      <c r="O8" s="123" t="s">
        <v>244</v>
      </c>
      <c r="P8" s="123">
        <v>0.575581395348837</v>
      </c>
      <c r="Q8" s="123">
        <v>0.534883720930233</v>
      </c>
      <c r="R8" s="123">
        <v>0.0454545454545455</v>
      </c>
      <c r="S8" s="123">
        <v>0.135135135135135</v>
      </c>
      <c r="T8" s="123">
        <v>0.462962962962963</v>
      </c>
      <c r="U8" s="123">
        <v>0.666666666666667</v>
      </c>
      <c r="V8" s="123">
        <v>0.166666666666667</v>
      </c>
      <c r="W8" s="123">
        <v>0.448275862068966</v>
      </c>
      <c r="X8" s="123">
        <v>0.111111111111111</v>
      </c>
      <c r="Y8" s="123">
        <v>0.684210526315789</v>
      </c>
      <c r="Z8" s="123">
        <v>0.216216216216216</v>
      </c>
      <c r="AA8" s="123">
        <v>0.555555555555556</v>
      </c>
    </row>
    <row r="9" spans="1:27" ht="15">
      <c r="A9" s="123" t="s">
        <v>247</v>
      </c>
      <c r="B9" s="123">
        <v>0.357401872130162</v>
      </c>
      <c r="C9" s="123">
        <v>0.250611956999869</v>
      </c>
      <c r="D9" s="123">
        <v>0.227160442473004</v>
      </c>
      <c r="E9" s="123">
        <v>0.192883723108764</v>
      </c>
      <c r="F9" s="123">
        <v>0.140078129264881</v>
      </c>
      <c r="G9" s="123">
        <v>0.125501887254494</v>
      </c>
      <c r="H9" s="123">
        <v>0.0690127482310145</v>
      </c>
      <c r="I9" s="123">
        <v>0.0227951315135605</v>
      </c>
      <c r="J9" s="123">
        <v>0.00840336134453781</v>
      </c>
      <c r="K9" s="123">
        <v>0.102444025881526</v>
      </c>
      <c r="L9" s="123">
        <v>0.162742000092208</v>
      </c>
      <c r="M9" s="123">
        <v>0.639117569690657</v>
      </c>
      <c r="O9" s="123" t="s">
        <v>247</v>
      </c>
      <c r="P9" s="123">
        <v>0.558139534883721</v>
      </c>
      <c r="Q9" s="123">
        <v>0.302325581395349</v>
      </c>
      <c r="R9" s="123">
        <v>0.136363636363636</v>
      </c>
      <c r="S9" s="123">
        <v>0.189189189189189</v>
      </c>
      <c r="T9" s="123">
        <v>0.12962962962963</v>
      </c>
      <c r="U9" s="123">
        <v>0.111111111111111</v>
      </c>
      <c r="V9" s="123">
        <v>0</v>
      </c>
      <c r="W9" s="123">
        <v>0.0344827586206897</v>
      </c>
      <c r="X9" s="123">
        <v>0</v>
      </c>
      <c r="Y9" s="123">
        <v>0.0526315789473684</v>
      </c>
      <c r="Z9" s="123">
        <v>0.351351351351351</v>
      </c>
      <c r="AA9" s="123">
        <v>0.722222222222222</v>
      </c>
    </row>
    <row r="10" spans="1:27" ht="15">
      <c r="A10" s="123" t="s">
        <v>251</v>
      </c>
      <c r="B10" s="123">
        <v>0.497696032947449</v>
      </c>
      <c r="C10" s="123">
        <v>0.523077957478839</v>
      </c>
      <c r="D10" s="123">
        <v>0.576613699586088</v>
      </c>
      <c r="E10" s="123">
        <v>0.654250536325534</v>
      </c>
      <c r="F10" s="123">
        <v>0.749692297741469</v>
      </c>
      <c r="G10" s="123">
        <v>0.755151863458457</v>
      </c>
      <c r="H10" s="123">
        <v>0.842155454123333</v>
      </c>
      <c r="I10" s="123">
        <v>0.889500502218558</v>
      </c>
      <c r="J10" s="123">
        <v>0.902237257099073</v>
      </c>
      <c r="K10" s="123">
        <v>0.791905769203563</v>
      </c>
      <c r="L10" s="123">
        <v>0.724096162091607</v>
      </c>
      <c r="M10" s="123">
        <v>0.230169793916185</v>
      </c>
      <c r="O10" s="123" t="s">
        <v>251</v>
      </c>
      <c r="P10" s="123">
        <v>0.337209302325581</v>
      </c>
      <c r="Q10" s="123">
        <v>0.441860465116279</v>
      </c>
      <c r="R10" s="123">
        <v>0.386363636363636</v>
      </c>
      <c r="S10" s="123">
        <v>0.675675675675676</v>
      </c>
      <c r="T10" s="123">
        <v>0.759259259259259</v>
      </c>
      <c r="U10" s="123">
        <v>0.555555555555556</v>
      </c>
      <c r="V10" s="123">
        <v>0.833333333333333</v>
      </c>
      <c r="W10" s="123">
        <v>0.96551724137931</v>
      </c>
      <c r="X10" s="123">
        <v>0.888888888888889</v>
      </c>
      <c r="Y10" s="123">
        <v>0.684210526315789</v>
      </c>
      <c r="Z10" s="123">
        <v>0.513513513513513</v>
      </c>
      <c r="AA10" s="123">
        <v>0.222222222222222</v>
      </c>
    </row>
    <row r="11" spans="1:27" ht="15">
      <c r="A11" s="123" t="s">
        <v>255</v>
      </c>
      <c r="B11" s="123">
        <v>0.126932623885278</v>
      </c>
      <c r="C11" s="123">
        <v>0.207655832191828</v>
      </c>
      <c r="D11" s="123">
        <v>0.180426558676538</v>
      </c>
      <c r="E11" s="123">
        <v>0.133563052536112</v>
      </c>
      <c r="F11" s="123">
        <v>0.0966197124282465</v>
      </c>
      <c r="G11" s="123">
        <v>0.108862667862655</v>
      </c>
      <c r="H11" s="123">
        <v>0.0768118935301598</v>
      </c>
      <c r="I11" s="123">
        <v>0.0767365532167355</v>
      </c>
      <c r="J11" s="123">
        <v>0.0534014567197884</v>
      </c>
      <c r="K11" s="123">
        <v>0.0898515938037997</v>
      </c>
      <c r="L11" s="123">
        <v>0.101252007219371</v>
      </c>
      <c r="M11" s="123">
        <v>0.111323637589225</v>
      </c>
      <c r="O11" s="123" t="s">
        <v>255</v>
      </c>
      <c r="P11" s="123">
        <v>0.0988372093023256</v>
      </c>
      <c r="Q11" s="123">
        <v>0.232558139534884</v>
      </c>
      <c r="R11" s="123">
        <v>0.477272727272727</v>
      </c>
      <c r="S11" s="123">
        <v>0.135135135135135</v>
      </c>
      <c r="T11" s="123">
        <v>0.111111111111111</v>
      </c>
      <c r="U11" s="123">
        <v>0.333333333333333</v>
      </c>
      <c r="V11" s="123">
        <v>0.166666666666667</v>
      </c>
      <c r="W11" s="123">
        <v>0</v>
      </c>
      <c r="X11" s="123">
        <v>0.111111111111111</v>
      </c>
      <c r="Y11" s="123">
        <v>0.210526315789474</v>
      </c>
      <c r="Z11" s="123">
        <v>0.135135135135135</v>
      </c>
      <c r="AA11" s="123">
        <v>0.0555555555555556</v>
      </c>
    </row>
    <row r="12" spans="1:27" ht="15">
      <c r="A12" s="123" t="s">
        <v>259</v>
      </c>
      <c r="B12" s="123">
        <v>0.165586154817155</v>
      </c>
      <c r="C12" s="123">
        <v>0.215964929148248</v>
      </c>
      <c r="D12" s="123">
        <v>0.102152012651125</v>
      </c>
      <c r="E12" s="123">
        <v>0.134889185655538</v>
      </c>
      <c r="F12" s="123">
        <v>0.0742746626397462</v>
      </c>
      <c r="G12" s="123">
        <v>0.0402205878106653</v>
      </c>
      <c r="H12" s="123">
        <v>0.0592628414900087</v>
      </c>
      <c r="I12" s="123">
        <v>0.0777452258004691</v>
      </c>
      <c r="J12" s="123">
        <v>0.0310320743932063</v>
      </c>
      <c r="K12" s="123">
        <v>0.0605928963465728</v>
      </c>
      <c r="L12" s="123">
        <v>0.0721908379043712</v>
      </c>
      <c r="M12" s="123">
        <v>0.108371854572793</v>
      </c>
      <c r="O12" s="123" t="s">
        <v>259</v>
      </c>
      <c r="P12" s="123">
        <v>0.127906976744186</v>
      </c>
      <c r="Q12" s="123">
        <v>0.255813953488372</v>
      </c>
      <c r="R12" s="123">
        <v>0.0909090909090909</v>
      </c>
      <c r="S12" s="123">
        <v>0.27027027027027</v>
      </c>
      <c r="T12" s="123">
        <v>0.111111111111111</v>
      </c>
      <c r="U12" s="123">
        <v>0.111111111111111</v>
      </c>
      <c r="V12" s="123">
        <v>0</v>
      </c>
      <c r="W12" s="123">
        <v>0.0689655172413793</v>
      </c>
      <c r="X12" s="123">
        <v>0</v>
      </c>
      <c r="Y12" s="123">
        <v>0.0526315789473684</v>
      </c>
      <c r="Z12" s="123">
        <v>0.108108108108108</v>
      </c>
      <c r="AA12" s="123">
        <v>0.166666666666667</v>
      </c>
    </row>
    <row r="13" spans="1:27" ht="15">
      <c r="A13" s="123" t="s">
        <v>298</v>
      </c>
      <c r="B13" s="123">
        <v>0.428443595634051</v>
      </c>
      <c r="C13" s="123">
        <v>0.318875614478013</v>
      </c>
      <c r="D13" s="123">
        <v>0.0980367074626393</v>
      </c>
      <c r="E13" s="123">
        <v>0.368371238908778</v>
      </c>
      <c r="F13" s="123">
        <v>0.345833373759409</v>
      </c>
      <c r="G13" s="123">
        <v>0.308434411217766</v>
      </c>
      <c r="H13" s="123">
        <v>0.50126270573252</v>
      </c>
      <c r="I13" s="123">
        <v>0.444134820446807</v>
      </c>
      <c r="J13" s="123">
        <v>0.299027780608498</v>
      </c>
      <c r="K13" s="123">
        <v>0.600231478080743</v>
      </c>
      <c r="L13" s="123">
        <v>0.276884871988211</v>
      </c>
      <c r="M13" s="123">
        <v>0.379038233543287</v>
      </c>
      <c r="O13" s="123" t="s">
        <v>298</v>
      </c>
      <c r="P13" s="123">
        <v>0.558139534883721</v>
      </c>
      <c r="Q13" s="123">
        <v>0.441860465116279</v>
      </c>
      <c r="R13" s="123">
        <v>0.0454545454545455</v>
      </c>
      <c r="S13" s="123">
        <v>0.189189189189189</v>
      </c>
      <c r="T13" s="123">
        <v>0.444444444444444</v>
      </c>
      <c r="U13" s="123">
        <v>0.222222222222222</v>
      </c>
      <c r="V13" s="123">
        <v>0.666666666666667</v>
      </c>
      <c r="W13" s="123">
        <v>0.448275862068966</v>
      </c>
      <c r="X13" s="123">
        <v>0.666666666666667</v>
      </c>
      <c r="Y13" s="123">
        <v>0.684210526315789</v>
      </c>
      <c r="Z13" s="123">
        <v>0.243243243243243</v>
      </c>
      <c r="AA13" s="123">
        <v>0.50</v>
      </c>
    </row>
    <row r="14" spans="1:27" ht="15">
      <c r="A14" s="123" t="s">
        <v>301</v>
      </c>
      <c r="B14" s="123">
        <v>0.0144079909649924</v>
      </c>
      <c r="C14" s="123">
        <v>0.00157359883922384</v>
      </c>
      <c r="D14" s="123">
        <v>0.00260416666666667</v>
      </c>
      <c r="E14" s="123">
        <v>0.020760944967895</v>
      </c>
      <c r="F14" s="123">
        <v>0.0373281761549117</v>
      </c>
      <c r="G14" s="123">
        <v>0.0516291194588523</v>
      </c>
      <c r="H14" s="123">
        <v>0.0197215752943307</v>
      </c>
      <c r="I14" s="123">
        <v>0.0460293430430086</v>
      </c>
      <c r="J14" s="123">
        <v>0.00843253968253968</v>
      </c>
      <c r="K14" s="123">
        <v>0.100978147669324</v>
      </c>
      <c r="L14" s="123">
        <v>0.0221844654254574</v>
      </c>
      <c r="M14" s="123">
        <v>0.0234604563982227</v>
      </c>
      <c r="O14" s="123" t="s">
        <v>301</v>
      </c>
      <c r="P14" s="123">
        <v>0.0116279069767442</v>
      </c>
      <c r="Q14" s="123">
        <v>0</v>
      </c>
      <c r="R14" s="123">
        <v>0</v>
      </c>
      <c r="S14" s="123">
        <v>0</v>
      </c>
      <c r="T14" s="123">
        <v>0</v>
      </c>
      <c r="U14" s="123">
        <v>0.111111111111111</v>
      </c>
      <c r="V14" s="123">
        <v>0</v>
      </c>
      <c r="W14" s="123">
        <v>0.0344827586206897</v>
      </c>
      <c r="X14" s="123">
        <v>0</v>
      </c>
      <c r="Y14" s="123">
        <v>0.157894736842105</v>
      </c>
      <c r="Z14" s="123">
        <v>0</v>
      </c>
      <c r="AA14" s="123">
        <v>0</v>
      </c>
    </row>
    <row r="15" spans="1:27" ht="15">
      <c r="A15" s="123" t="s">
        <v>304</v>
      </c>
      <c r="B15" s="123">
        <v>0.00204412953990176</v>
      </c>
      <c r="C15" s="123">
        <v>6.51041666666667E-4</v>
      </c>
      <c r="D15" s="123">
        <v>0.00208333333333333</v>
      </c>
      <c r="E15" s="123">
        <v>0.0106837803164708</v>
      </c>
      <c r="F15" s="123">
        <v>0.0181310656726964</v>
      </c>
      <c r="G15" s="123">
        <v>0.0111522511598499</v>
      </c>
      <c r="H15" s="123">
        <v>0.00126262626262626</v>
      </c>
      <c r="I15" s="123">
        <v>0.00875603864734299</v>
      </c>
      <c r="J15" s="123">
        <v>0.0272425052597466</v>
      </c>
      <c r="K15" s="123">
        <v>0.0121948653198653</v>
      </c>
      <c r="L15" s="123">
        <v>0.00496386230257198</v>
      </c>
      <c r="M15" s="123">
        <v>5.48245614035088E-4</v>
      </c>
      <c r="O15" s="123" t="s">
        <v>304</v>
      </c>
      <c r="P15" s="123">
        <v>0</v>
      </c>
      <c r="Q15" s="123">
        <v>0</v>
      </c>
      <c r="R15" s="123">
        <v>0</v>
      </c>
      <c r="S15" s="123">
        <v>0.027027027027027</v>
      </c>
      <c r="T15" s="123">
        <v>0.037037037037037</v>
      </c>
      <c r="U15" s="123">
        <v>0</v>
      </c>
      <c r="V15" s="123">
        <v>0</v>
      </c>
      <c r="W15" s="123">
        <v>0</v>
      </c>
      <c r="X15" s="123">
        <v>0</v>
      </c>
      <c r="Y15" s="123">
        <v>0</v>
      </c>
      <c r="Z15" s="123">
        <v>0.027027027027027</v>
      </c>
      <c r="AA15" s="123">
        <v>0</v>
      </c>
    </row>
    <row r="16" spans="1:27" ht="15">
      <c r="A16" s="123" t="s">
        <v>293</v>
      </c>
      <c r="B16" s="123">
        <v>0.00212338076479341</v>
      </c>
      <c r="C16" s="123">
        <v>0.00179927748420899</v>
      </c>
      <c r="D16" s="123">
        <v>0</v>
      </c>
      <c r="E16" s="123">
        <v>0.0110944935321683</v>
      </c>
      <c r="F16" s="123">
        <v>0.00618608946065801</v>
      </c>
      <c r="G16" s="123">
        <v>0.00641325118275473</v>
      </c>
      <c r="H16" s="123">
        <v>0.0100250626566416</v>
      </c>
      <c r="I16" s="123">
        <v>0.00277777777777778</v>
      </c>
      <c r="J16" s="123">
        <v>0.00580929487179487</v>
      </c>
      <c r="K16" s="123">
        <v>0.0128472222222222</v>
      </c>
      <c r="L16" s="123">
        <v>0</v>
      </c>
      <c r="M16" s="123">
        <v>0.00109649122807018</v>
      </c>
      <c r="O16" s="123" t="s">
        <v>293</v>
      </c>
      <c r="P16" s="123">
        <v>0</v>
      </c>
      <c r="Q16" s="123">
        <v>0</v>
      </c>
      <c r="R16" s="123">
        <v>0</v>
      </c>
      <c r="S16" s="123">
        <v>0</v>
      </c>
      <c r="T16" s="123">
        <v>0.0185185185185185</v>
      </c>
      <c r="U16" s="123">
        <v>0.111111111111111</v>
      </c>
      <c r="V16" s="123">
        <v>0</v>
      </c>
      <c r="W16" s="123">
        <v>0</v>
      </c>
      <c r="X16" s="123">
        <v>0</v>
      </c>
      <c r="Y16" s="123">
        <v>0.0526315789473684</v>
      </c>
      <c r="Z16" s="123">
        <v>0</v>
      </c>
      <c r="AA16" s="123">
        <v>0</v>
      </c>
    </row>
    <row r="17" spans="1:27" ht="15">
      <c r="A17" s="123" t="s">
        <v>305</v>
      </c>
      <c r="B17" s="123">
        <v>0.00452538410944263</v>
      </c>
      <c r="C17" s="123">
        <v>2.81531531531532E-4</v>
      </c>
      <c r="D17" s="123">
        <v>0.00112612612612613</v>
      </c>
      <c r="E17" s="123">
        <v>7.06214689265537E-4</v>
      </c>
      <c r="F17" s="123">
        <v>2.51004016064257E-4</v>
      </c>
      <c r="G17" s="123">
        <v>0.00585711968324593</v>
      </c>
      <c r="H17" s="123">
        <v>0.00296160130718954</v>
      </c>
      <c r="I17" s="123">
        <v>0.0014367816091954</v>
      </c>
      <c r="J17" s="123">
        <v>0.00667735042735043</v>
      </c>
      <c r="K17" s="123">
        <v>0.00277777777777778</v>
      </c>
      <c r="L17" s="123">
        <v>0.0111591434965178</v>
      </c>
      <c r="M17" s="123">
        <v>0.0037390787801972</v>
      </c>
      <c r="O17" s="123" t="s">
        <v>305</v>
      </c>
      <c r="P17" s="123">
        <v>0</v>
      </c>
      <c r="Q17" s="123">
        <v>0</v>
      </c>
      <c r="R17" s="123">
        <v>0</v>
      </c>
      <c r="S17" s="123">
        <v>0</v>
      </c>
      <c r="T17" s="123">
        <v>0</v>
      </c>
      <c r="U17" s="123">
        <v>0</v>
      </c>
      <c r="V17" s="123">
        <v>0</v>
      </c>
      <c r="W17" s="123">
        <v>0</v>
      </c>
      <c r="X17" s="123">
        <v>0</v>
      </c>
      <c r="Y17" s="123">
        <v>0</v>
      </c>
      <c r="Z17" s="123">
        <v>0</v>
      </c>
      <c r="AA17" s="123">
        <v>0</v>
      </c>
    </row>
    <row r="18" spans="1:27" ht="15">
      <c r="A18" s="123" t="s">
        <v>306</v>
      </c>
      <c r="B18" s="123">
        <v>0.0207671285820845</v>
      </c>
      <c r="C18" s="123">
        <v>0.0035326720202248</v>
      </c>
      <c r="D18" s="123">
        <v>0.0152924829596979</v>
      </c>
      <c r="E18" s="123">
        <v>0.0172940710346514</v>
      </c>
      <c r="F18" s="123">
        <v>0.0115250928247533</v>
      </c>
      <c r="G18" s="123">
        <v>0.0136447443066835</v>
      </c>
      <c r="H18" s="123">
        <v>0.0206515480993035</v>
      </c>
      <c r="I18" s="123">
        <v>0.00810886644219978</v>
      </c>
      <c r="J18" s="123">
        <v>0.0159779456654457</v>
      </c>
      <c r="K18" s="123">
        <v>0.0115474802974803</v>
      </c>
      <c r="L18" s="123">
        <v>0.0111561986104701</v>
      </c>
      <c r="M18" s="123">
        <v>0.0180116199802818</v>
      </c>
      <c r="O18" s="123" t="s">
        <v>306</v>
      </c>
      <c r="P18" s="123">
        <v>0.0174418604651163</v>
      </c>
      <c r="Q18" s="123">
        <v>0.0232558139534884</v>
      </c>
      <c r="R18" s="123">
        <v>0</v>
      </c>
      <c r="S18" s="123">
        <v>0.027027027027027</v>
      </c>
      <c r="T18" s="123">
        <v>0</v>
      </c>
      <c r="U18" s="123">
        <v>0</v>
      </c>
      <c r="V18" s="123">
        <v>0</v>
      </c>
      <c r="W18" s="123">
        <v>0</v>
      </c>
      <c r="X18" s="123">
        <v>0</v>
      </c>
      <c r="Y18" s="123">
        <v>0</v>
      </c>
      <c r="Z18" s="123">
        <v>0</v>
      </c>
      <c r="AA18" s="123">
        <v>0</v>
      </c>
    </row>
    <row r="19" spans="1:27" ht="15">
      <c r="A19" s="123" t="s">
        <v>307</v>
      </c>
      <c r="B19" s="123">
        <v>1.79597701149425E-4</v>
      </c>
      <c r="C19" s="123">
        <v>0</v>
      </c>
      <c r="D19" s="123">
        <v>0</v>
      </c>
      <c r="E19" s="123">
        <v>0.00523317108114128</v>
      </c>
      <c r="F19" s="123">
        <v>0</v>
      </c>
      <c r="G19" s="123">
        <v>0.0276640899248773</v>
      </c>
      <c r="H19" s="123">
        <v>0.00972222222222222</v>
      </c>
      <c r="I19" s="123">
        <v>0</v>
      </c>
      <c r="J19" s="123">
        <v>0.00245098039215686</v>
      </c>
      <c r="K19" s="123">
        <v>0</v>
      </c>
      <c r="L19" s="123">
        <v>0.0103580486478039</v>
      </c>
      <c r="M19" s="123">
        <v>0.00322815355142941</v>
      </c>
      <c r="O19" s="123" t="s">
        <v>307</v>
      </c>
      <c r="P19" s="123">
        <v>0</v>
      </c>
      <c r="Q19" s="123">
        <v>0</v>
      </c>
      <c r="R19" s="123">
        <v>0</v>
      </c>
      <c r="S19" s="123">
        <v>0</v>
      </c>
      <c r="T19" s="123">
        <v>0</v>
      </c>
      <c r="U19" s="123">
        <v>0</v>
      </c>
      <c r="V19" s="123">
        <v>0</v>
      </c>
      <c r="W19" s="123">
        <v>0</v>
      </c>
      <c r="X19" s="123">
        <v>0</v>
      </c>
      <c r="Y19" s="123">
        <v>0</v>
      </c>
      <c r="Z19" s="123">
        <v>0</v>
      </c>
      <c r="AA19" s="123">
        <v>0</v>
      </c>
    </row>
    <row r="20" spans="1:27" ht="15">
      <c r="A20" s="123" t="s">
        <v>308</v>
      </c>
      <c r="B20" s="123">
        <v>0.781748874165312</v>
      </c>
      <c r="C20" s="123">
        <v>0.825063091741435</v>
      </c>
      <c r="D20" s="123">
        <v>0.82840677804303</v>
      </c>
      <c r="E20" s="123">
        <v>0.81917241614081</v>
      </c>
      <c r="F20" s="123">
        <v>0.66449030496826</v>
      </c>
      <c r="G20" s="123">
        <v>0.803960337097586</v>
      </c>
      <c r="H20" s="123">
        <v>0.844641836205304</v>
      </c>
      <c r="I20" s="123">
        <v>0.728230183144529</v>
      </c>
      <c r="J20" s="123">
        <v>0.616732197703155</v>
      </c>
      <c r="K20" s="123">
        <v>0.410383587681382</v>
      </c>
      <c r="L20" s="123">
        <v>0.863665206514211</v>
      </c>
      <c r="M20" s="123">
        <v>0.925299996977903</v>
      </c>
      <c r="O20" s="123" t="s">
        <v>308</v>
      </c>
      <c r="P20" s="123">
        <v>0.796511627906977</v>
      </c>
      <c r="Q20" s="123">
        <v>0.883720930232558</v>
      </c>
      <c r="R20" s="123">
        <v>1</v>
      </c>
      <c r="S20" s="123">
        <v>0.945945945945946</v>
      </c>
      <c r="T20" s="123">
        <v>0.666666666666667</v>
      </c>
      <c r="U20" s="123">
        <v>1</v>
      </c>
      <c r="V20" s="123">
        <v>0.833333333333333</v>
      </c>
      <c r="W20" s="123">
        <v>0.689655172413793</v>
      </c>
      <c r="X20" s="123">
        <v>0.888888888888889</v>
      </c>
      <c r="Y20" s="123">
        <v>0.684210526315789</v>
      </c>
      <c r="Z20" s="123">
        <v>0.891891891891892</v>
      </c>
      <c r="AA20" s="123">
        <v>1</v>
      </c>
    </row>
    <row r="21" spans="1:27" ht="15">
      <c r="A21" s="123" t="s">
        <v>309</v>
      </c>
      <c r="B21" s="123">
        <v>0.323776069736543</v>
      </c>
      <c r="C21" s="123">
        <v>0.341568674916907</v>
      </c>
      <c r="D21" s="123">
        <v>0.157279222121849</v>
      </c>
      <c r="E21" s="123">
        <v>0.252707129880725</v>
      </c>
      <c r="F21" s="123">
        <v>0.398493095746546</v>
      </c>
      <c r="G21" s="123">
        <v>0.22097220443466</v>
      </c>
      <c r="H21" s="123">
        <v>0.366790282444307</v>
      </c>
      <c r="I21" s="123">
        <v>0.418559432425941</v>
      </c>
      <c r="J21" s="123">
        <v>0.365364473303886</v>
      </c>
      <c r="K21" s="123">
        <v>0.282984213498919</v>
      </c>
      <c r="L21" s="123">
        <v>0.302886579552032</v>
      </c>
      <c r="M21" s="123">
        <v>0.261919463319044</v>
      </c>
      <c r="O21" s="123" t="s">
        <v>309</v>
      </c>
      <c r="P21" s="123">
        <v>0.255813953488372</v>
      </c>
      <c r="Q21" s="123">
        <v>0.302325581395349</v>
      </c>
      <c r="R21" s="123">
        <v>0.0681818181818182</v>
      </c>
      <c r="S21" s="123">
        <v>0.351351351351351</v>
      </c>
      <c r="T21" s="123">
        <v>0.444444444444444</v>
      </c>
      <c r="U21" s="123">
        <v>0.222222222222222</v>
      </c>
      <c r="V21" s="123">
        <v>0.333333333333333</v>
      </c>
      <c r="W21" s="123">
        <v>0.551724137931034</v>
      </c>
      <c r="X21" s="123">
        <v>0.555555555555556</v>
      </c>
      <c r="Y21" s="123">
        <v>0.421052631578947</v>
      </c>
      <c r="Z21" s="123">
        <v>0.351351351351351</v>
      </c>
      <c r="AA21" s="123">
        <v>0.166666666666667</v>
      </c>
    </row>
    <row r="22" spans="1:27" ht="15">
      <c r="A22" s="123" t="s">
        <v>310</v>
      </c>
      <c r="B22" s="123">
        <v>0.0252048893248466</v>
      </c>
      <c r="C22" s="123">
        <v>0.0174904537293772</v>
      </c>
      <c r="D22" s="123">
        <v>0.00206017420929702</v>
      </c>
      <c r="E22" s="123">
        <v>0.0406230618209613</v>
      </c>
      <c r="F22" s="123">
        <v>0.0372668050313714</v>
      </c>
      <c r="G22" s="123">
        <v>0.0566876823639213</v>
      </c>
      <c r="H22" s="123">
        <v>0.013640873015873</v>
      </c>
      <c r="I22" s="123">
        <v>0.018753089852923</v>
      </c>
      <c r="J22" s="123">
        <v>0.0345848595848596</v>
      </c>
      <c r="K22" s="123">
        <v>0.0858550592925593</v>
      </c>
      <c r="L22" s="123">
        <v>0.0374068724660883</v>
      </c>
      <c r="M22" s="123">
        <v>0.0319909954219798</v>
      </c>
      <c r="O22" s="123" t="s">
        <v>310</v>
      </c>
      <c r="P22" s="123">
        <v>0.0406976744186047</v>
      </c>
      <c r="Q22" s="123">
        <v>0.0465116279069767</v>
      </c>
      <c r="R22" s="123">
        <v>0</v>
      </c>
      <c r="S22" s="123">
        <v>0.027027027027027</v>
      </c>
      <c r="T22" s="123">
        <v>0.0185185185185185</v>
      </c>
      <c r="U22" s="123">
        <v>0</v>
      </c>
      <c r="V22" s="123">
        <v>0</v>
      </c>
      <c r="W22" s="123">
        <v>0</v>
      </c>
      <c r="X22" s="123">
        <v>0</v>
      </c>
      <c r="Y22" s="123">
        <v>0</v>
      </c>
      <c r="Z22" s="123">
        <v>0.027027027027027</v>
      </c>
      <c r="AA22" s="123">
        <v>0.0555555555555556</v>
      </c>
    </row>
    <row r="23" spans="1:27" ht="15">
      <c r="A23" s="123" t="s">
        <v>317</v>
      </c>
      <c r="B23" s="123">
        <v>4.70573313039066E-4</v>
      </c>
      <c r="C23" s="123">
        <v>0.00332076791766589</v>
      </c>
      <c r="D23" s="123">
        <v>0.00151599702380952</v>
      </c>
      <c r="E23" s="123">
        <v>0.00252123994179079</v>
      </c>
      <c r="F23" s="123">
        <v>0.00207491582491582</v>
      </c>
      <c r="G23" s="123">
        <v>0.00134408602150538</v>
      </c>
      <c r="H23" s="123">
        <v>0.0165070793070019</v>
      </c>
      <c r="I23" s="123">
        <v>0.0100080714304852</v>
      </c>
      <c r="J23" s="123">
        <v>0.0016025641025641</v>
      </c>
      <c r="K23" s="123">
        <v>0.00992063492063492</v>
      </c>
      <c r="L23" s="123">
        <v>0.0049825703232506</v>
      </c>
      <c r="M23" s="123">
        <v>0.0015172378620971</v>
      </c>
      <c r="O23" s="123" t="s">
        <v>317</v>
      </c>
      <c r="P23" s="123">
        <v>0</v>
      </c>
      <c r="Q23" s="123">
        <v>0</v>
      </c>
      <c r="R23" s="123">
        <v>0</v>
      </c>
      <c r="S23" s="123">
        <v>0</v>
      </c>
      <c r="T23" s="123">
        <v>0</v>
      </c>
      <c r="U23" s="123">
        <v>0</v>
      </c>
      <c r="V23" s="123">
        <v>0</v>
      </c>
      <c r="W23" s="123">
        <v>0</v>
      </c>
      <c r="X23" s="123">
        <v>0</v>
      </c>
      <c r="Y23" s="123">
        <v>0</v>
      </c>
      <c r="Z23" s="123">
        <v>0</v>
      </c>
      <c r="AA23" s="123">
        <v>0</v>
      </c>
    </row>
    <row r="24" spans="1:27" ht="15">
      <c r="A24" s="123" t="s">
        <v>318</v>
      </c>
      <c r="B24" s="123">
        <v>0.146049858600824</v>
      </c>
      <c r="C24" s="123">
        <v>0.157045097756288</v>
      </c>
      <c r="D24" s="123">
        <v>0.31922131662598</v>
      </c>
      <c r="E24" s="123">
        <v>0.196741848344812</v>
      </c>
      <c r="F24" s="123">
        <v>0.230830535988187</v>
      </c>
      <c r="G24" s="123">
        <v>0.253766338844161</v>
      </c>
      <c r="H24" s="123">
        <v>0.181378947419969</v>
      </c>
      <c r="I24" s="123">
        <v>0.252958525729025</v>
      </c>
      <c r="J24" s="123">
        <v>0.19423827320798</v>
      </c>
      <c r="K24" s="123">
        <v>0.10117754318122</v>
      </c>
      <c r="L24" s="123">
        <v>0.103071230689403</v>
      </c>
      <c r="M24" s="123">
        <v>0.312722644202875</v>
      </c>
      <c r="O24" s="123" t="s">
        <v>318</v>
      </c>
      <c r="P24" s="123">
        <v>0.337209302325581</v>
      </c>
      <c r="Q24" s="123">
        <v>0.209302325581395</v>
      </c>
      <c r="R24" s="123">
        <v>0.136363636363636</v>
      </c>
      <c r="S24" s="123">
        <v>0.0810810810810811</v>
      </c>
      <c r="T24" s="123">
        <v>0.259259259259259</v>
      </c>
      <c r="U24" s="123">
        <v>0.111111111111111</v>
      </c>
      <c r="V24" s="123">
        <v>0.333333333333333</v>
      </c>
      <c r="W24" s="123">
        <v>0.310344827586207</v>
      </c>
      <c r="X24" s="123">
        <v>0</v>
      </c>
      <c r="Y24" s="123">
        <v>0.157894736842105</v>
      </c>
      <c r="Z24" s="123">
        <v>0.108108108108108</v>
      </c>
      <c r="AA24" s="123">
        <v>0.444444444444444</v>
      </c>
    </row>
    <row r="25" spans="1:27" ht="15">
      <c r="A25" s="123" t="s">
        <v>319</v>
      </c>
      <c r="B25" s="123">
        <v>0.00673325803672265</v>
      </c>
      <c r="C25" s="123">
        <v>0.00132835201328352</v>
      </c>
      <c r="D25" s="123">
        <v>0</v>
      </c>
      <c r="E25" s="123">
        <v>0.0111866909388209</v>
      </c>
      <c r="F25" s="123">
        <v>0.0061711932572797</v>
      </c>
      <c r="G25" s="123">
        <v>0.00938953022286356</v>
      </c>
      <c r="H25" s="123">
        <v>0.00694444444444444</v>
      </c>
      <c r="I25" s="123">
        <v>0.011947601010101</v>
      </c>
      <c r="J25" s="123">
        <v>0.00490900383141762</v>
      </c>
      <c r="K25" s="123">
        <v>0.0312742812742813</v>
      </c>
      <c r="L25" s="123">
        <v>0.00170989404860373</v>
      </c>
      <c r="M25" s="123">
        <v>0.00368405540819334</v>
      </c>
      <c r="O25" s="123" t="s">
        <v>319</v>
      </c>
      <c r="P25" s="123">
        <v>0</v>
      </c>
      <c r="Q25" s="123">
        <v>0</v>
      </c>
      <c r="R25" s="123">
        <v>0</v>
      </c>
      <c r="S25" s="123">
        <v>0</v>
      </c>
      <c r="T25" s="123">
        <v>0</v>
      </c>
      <c r="U25" s="123">
        <v>0</v>
      </c>
      <c r="V25" s="123">
        <v>0</v>
      </c>
      <c r="W25" s="123">
        <v>0</v>
      </c>
      <c r="X25" s="123">
        <v>0</v>
      </c>
      <c r="Y25" s="123">
        <v>0</v>
      </c>
      <c r="Z25" s="123">
        <v>0.027027027027027</v>
      </c>
      <c r="AA25" s="123">
        <v>0</v>
      </c>
    </row>
    <row r="26" spans="1:27" ht="15">
      <c r="A26" s="123" t="s">
        <v>316</v>
      </c>
      <c r="B26" s="123">
        <v>0.113499771889773</v>
      </c>
      <c r="C26" s="123">
        <v>0.120800599803377</v>
      </c>
      <c r="D26" s="123">
        <v>0.211293729003465</v>
      </c>
      <c r="E26" s="123">
        <v>0.262717389651225</v>
      </c>
      <c r="F26" s="123">
        <v>0.251162362228532</v>
      </c>
      <c r="G26" s="123">
        <v>0.425271192985163</v>
      </c>
      <c r="H26" s="123">
        <v>0.25873359634002</v>
      </c>
      <c r="I26" s="123">
        <v>0.206302417403935</v>
      </c>
      <c r="J26" s="123">
        <v>0.214965321098192</v>
      </c>
      <c r="K26" s="123">
        <v>0.481596912755001</v>
      </c>
      <c r="L26" s="123">
        <v>0.127484708347125</v>
      </c>
      <c r="M26" s="123">
        <v>0.0678112084581896</v>
      </c>
      <c r="O26" s="123" t="s">
        <v>316</v>
      </c>
      <c r="P26" s="123">
        <v>0.13953488372093</v>
      </c>
      <c r="Q26" s="123">
        <v>0.209302325581395</v>
      </c>
      <c r="R26" s="123">
        <v>0.136363636363636</v>
      </c>
      <c r="S26" s="123">
        <v>0.378378378378378</v>
      </c>
      <c r="T26" s="123">
        <v>0.240740740740741</v>
      </c>
      <c r="U26" s="123">
        <v>0.555555555555556</v>
      </c>
      <c r="V26" s="123">
        <v>0.50</v>
      </c>
      <c r="W26" s="123">
        <v>0.379310344827586</v>
      </c>
      <c r="X26" s="123">
        <v>0.555555555555556</v>
      </c>
      <c r="Y26" s="123">
        <v>0.789473684210526</v>
      </c>
      <c r="Z26" s="123">
        <v>0.162162162162162</v>
      </c>
      <c r="AA26" s="123">
        <v>0.111111111111111</v>
      </c>
    </row>
    <row r="27" spans="1:27" ht="15">
      <c r="A27" s="123" t="s">
        <v>329</v>
      </c>
      <c r="B27" s="123">
        <v>0.00447505785117967</v>
      </c>
      <c r="C27" s="123">
        <v>0.0251376401716469</v>
      </c>
      <c r="D27" s="123">
        <v>0.0354676376791573</v>
      </c>
      <c r="E27" s="123">
        <v>0.0261318448490454</v>
      </c>
      <c r="F27" s="123">
        <v>0.0271972184592634</v>
      </c>
      <c r="G27" s="123">
        <v>0.0103409041517935</v>
      </c>
      <c r="H27" s="123">
        <v>0.00320961718020542</v>
      </c>
      <c r="I27" s="123">
        <v>0.00134408602150538</v>
      </c>
      <c r="J27" s="123">
        <v>0.0014367816091954</v>
      </c>
      <c r="K27" s="123">
        <v>0.00694444444444444</v>
      </c>
      <c r="L27" s="123">
        <v>0.0270535163856534</v>
      </c>
      <c r="M27" s="123">
        <v>0.0666599061022865</v>
      </c>
      <c r="O27" s="123" t="s">
        <v>329</v>
      </c>
      <c r="P27" s="123">
        <v>0.00581395348837209</v>
      </c>
      <c r="Q27" s="123">
        <v>0.0697674418604651</v>
      </c>
      <c r="R27" s="123">
        <v>0.0681818181818182</v>
      </c>
      <c r="S27" s="123">
        <v>0.027027027027027</v>
      </c>
      <c r="T27" s="123">
        <v>0.037037037037037</v>
      </c>
      <c r="U27" s="123">
        <v>0</v>
      </c>
      <c r="V27" s="123">
        <v>0</v>
      </c>
      <c r="W27" s="123">
        <v>0</v>
      </c>
      <c r="X27" s="123">
        <v>0</v>
      </c>
      <c r="Y27" s="123">
        <v>0</v>
      </c>
      <c r="Z27" s="123">
        <v>0.027027027027027</v>
      </c>
      <c r="AA27" s="123">
        <v>0.0555555555555556</v>
      </c>
    </row>
    <row r="28" spans="1:27" ht="15">
      <c r="A28" s="123" t="s">
        <v>322</v>
      </c>
      <c r="B28" s="123">
        <v>0.0974074811233327</v>
      </c>
      <c r="C28" s="123">
        <v>0.156078712243127</v>
      </c>
      <c r="D28" s="123">
        <v>0.0574130060873834</v>
      </c>
      <c r="E28" s="123">
        <v>0.122476487922418</v>
      </c>
      <c r="F28" s="123">
        <v>0.17537237256772</v>
      </c>
      <c r="G28" s="123">
        <v>0.112623249565121</v>
      </c>
      <c r="H28" s="123">
        <v>0.120643865651606</v>
      </c>
      <c r="I28" s="123">
        <v>0.158053755827008</v>
      </c>
      <c r="J28" s="123">
        <v>0.237530342451136</v>
      </c>
      <c r="K28" s="123">
        <v>0.140886486198986</v>
      </c>
      <c r="L28" s="123">
        <v>0.131865255573281</v>
      </c>
      <c r="M28" s="123">
        <v>0.221661161986587</v>
      </c>
      <c r="O28" s="123" t="s">
        <v>322</v>
      </c>
      <c r="P28" s="123">
        <v>0.0872093023255814</v>
      </c>
      <c r="Q28" s="123">
        <v>0.13953488372093</v>
      </c>
      <c r="R28" s="123">
        <v>0</v>
      </c>
      <c r="S28" s="123">
        <v>0.0540540540540541</v>
      </c>
      <c r="T28" s="123">
        <v>0.222222222222222</v>
      </c>
      <c r="U28" s="123">
        <v>0</v>
      </c>
      <c r="V28" s="123">
        <v>0</v>
      </c>
      <c r="W28" s="123">
        <v>0.0689655172413793</v>
      </c>
      <c r="X28" s="123">
        <v>0</v>
      </c>
      <c r="Y28" s="123">
        <v>0.0526315789473684</v>
      </c>
      <c r="Z28" s="123">
        <v>0.108108108108108</v>
      </c>
      <c r="AA28" s="123">
        <v>0.111111111111111</v>
      </c>
    </row>
    <row r="29" spans="1:27" ht="15">
      <c r="A29" s="123" t="s">
        <v>323</v>
      </c>
      <c r="B29" s="123">
        <v>0.0245750792204785</v>
      </c>
      <c r="C29" s="123">
        <v>0.030037446605365</v>
      </c>
      <c r="D29" s="123">
        <v>0.0199760557839922</v>
      </c>
      <c r="E29" s="123">
        <v>0.0164386932641826</v>
      </c>
      <c r="F29" s="123">
        <v>0.00778642366735386</v>
      </c>
      <c r="G29" s="123">
        <v>0.0176450305602631</v>
      </c>
      <c r="H29" s="123">
        <v>0.0714294470292922</v>
      </c>
      <c r="I29" s="123">
        <v>0.0461971696041212</v>
      </c>
      <c r="J29" s="123">
        <v>0.0245347993509758</v>
      </c>
      <c r="K29" s="123">
        <v>0.0128676470588235</v>
      </c>
      <c r="L29" s="123">
        <v>0.0170942727647358</v>
      </c>
      <c r="M29" s="123">
        <v>0.102157081536585</v>
      </c>
      <c r="O29" s="123" t="s">
        <v>323</v>
      </c>
      <c r="P29" s="123">
        <v>0.0348837209302326</v>
      </c>
      <c r="Q29" s="123">
        <v>0.0930232558139535</v>
      </c>
      <c r="R29" s="123">
        <v>0.0454545454545455</v>
      </c>
      <c r="S29" s="123">
        <v>0.027027027027027</v>
      </c>
      <c r="T29" s="123">
        <v>0.0185185185185185</v>
      </c>
      <c r="U29" s="123">
        <v>0</v>
      </c>
      <c r="V29" s="123">
        <v>0</v>
      </c>
      <c r="W29" s="123">
        <v>0</v>
      </c>
      <c r="X29" s="123">
        <v>0.222222222222222</v>
      </c>
      <c r="Y29" s="123">
        <v>0</v>
      </c>
      <c r="Z29" s="123">
        <v>0</v>
      </c>
      <c r="AA29" s="123">
        <v>0.111111111111111</v>
      </c>
    </row>
    <row r="30" spans="1:27" ht="15">
      <c r="A30" s="123" t="s">
        <v>324</v>
      </c>
      <c r="B30" s="123">
        <v>0.0692500172535416</v>
      </c>
      <c r="C30" s="123">
        <v>0.083380449908581</v>
      </c>
      <c r="D30" s="123">
        <v>0.0328260275834972</v>
      </c>
      <c r="E30" s="123">
        <v>0.0928896590566392</v>
      </c>
      <c r="F30" s="123">
        <v>0.0679811684706118</v>
      </c>
      <c r="G30" s="123">
        <v>0.105971789887782</v>
      </c>
      <c r="H30" s="123">
        <v>0.0839469039159442</v>
      </c>
      <c r="I30" s="123">
        <v>0.116422269154623</v>
      </c>
      <c r="J30" s="123">
        <v>0.0754178976127285</v>
      </c>
      <c r="K30" s="123">
        <v>0.147481950239303</v>
      </c>
      <c r="L30" s="123">
        <v>0.0737518301322001</v>
      </c>
      <c r="M30" s="123">
        <v>0.269432519263955</v>
      </c>
      <c r="O30" s="123" t="s">
        <v>324</v>
      </c>
      <c r="P30" s="123">
        <v>0.104651162790698</v>
      </c>
      <c r="Q30" s="123">
        <v>0.186046511627907</v>
      </c>
      <c r="R30" s="123">
        <v>0</v>
      </c>
      <c r="S30" s="123">
        <v>0.0540540540540541</v>
      </c>
      <c r="T30" s="123">
        <v>0.0740740740740741</v>
      </c>
      <c r="U30" s="123">
        <v>0</v>
      </c>
      <c r="V30" s="123">
        <v>0.166666666666667</v>
      </c>
      <c r="W30" s="123">
        <v>0.275862068965517</v>
      </c>
      <c r="X30" s="123">
        <v>0.111111111111111</v>
      </c>
      <c r="Y30" s="123">
        <v>0.0526315789473684</v>
      </c>
      <c r="Z30" s="123">
        <v>0.027027027027027</v>
      </c>
      <c r="AA30" s="123">
        <v>0.111111111111111</v>
      </c>
    </row>
    <row r="31" spans="1:27" ht="15">
      <c r="A31" s="123" t="s">
        <v>313</v>
      </c>
      <c r="B31" s="123">
        <v>0.00324893965630399</v>
      </c>
      <c r="C31" s="123">
        <v>0.0031933629576638</v>
      </c>
      <c r="D31" s="123">
        <v>0.0076040012056626</v>
      </c>
      <c r="E31" s="123">
        <v>7.71604938271605E-4</v>
      </c>
      <c r="F31" s="123">
        <v>0.006349487785658</v>
      </c>
      <c r="G31" s="123">
        <v>0.0034965034965035</v>
      </c>
      <c r="H31" s="123">
        <v>0.00173611111111111</v>
      </c>
      <c r="I31" s="123">
        <v>0</v>
      </c>
      <c r="J31" s="123">
        <v>0</v>
      </c>
      <c r="K31" s="123">
        <v>0</v>
      </c>
      <c r="L31" s="123">
        <v>0</v>
      </c>
      <c r="M31" s="123">
        <v>0</v>
      </c>
      <c r="O31" s="123" t="s">
        <v>313</v>
      </c>
      <c r="P31" s="123">
        <v>0</v>
      </c>
      <c r="Q31" s="123">
        <v>0</v>
      </c>
      <c r="R31" s="123">
        <v>0</v>
      </c>
      <c r="S31" s="123">
        <v>0</v>
      </c>
      <c r="T31" s="123">
        <v>0</v>
      </c>
      <c r="U31" s="123">
        <v>0</v>
      </c>
      <c r="V31" s="123">
        <v>0</v>
      </c>
      <c r="W31" s="123">
        <v>0</v>
      </c>
      <c r="X31" s="123">
        <v>0</v>
      </c>
      <c r="Y31" s="123">
        <v>0</v>
      </c>
      <c r="Z31" s="123">
        <v>0</v>
      </c>
      <c r="AA31" s="123">
        <v>0</v>
      </c>
    </row>
    <row r="32" spans="1:27" ht="15">
      <c r="A32" s="123" t="s">
        <v>312</v>
      </c>
      <c r="B32" s="123">
        <v>0.0137192810974647</v>
      </c>
      <c r="C32" s="123">
        <v>0.0100020473408523</v>
      </c>
      <c r="D32" s="123">
        <v>0.0229749366829979</v>
      </c>
      <c r="E32" s="123">
        <v>0.0103124909246841</v>
      </c>
      <c r="F32" s="123">
        <v>0.00814149125313073</v>
      </c>
      <c r="G32" s="123">
        <v>0.0154060576831077</v>
      </c>
      <c r="H32" s="123">
        <v>0.0233672759988549</v>
      </c>
      <c r="I32" s="123">
        <v>0.0208922205245735</v>
      </c>
      <c r="J32" s="123">
        <v>0.0220634727521909</v>
      </c>
      <c r="K32" s="123">
        <v>0.0136065323565324</v>
      </c>
      <c r="L32" s="123">
        <v>0.0128218028239121</v>
      </c>
      <c r="M32" s="123">
        <v>0.021706159609324</v>
      </c>
      <c r="O32" s="123" t="s">
        <v>312</v>
      </c>
      <c r="P32" s="123">
        <v>0.0348837209302326</v>
      </c>
      <c r="Q32" s="123">
        <v>0.0232558139534884</v>
      </c>
      <c r="R32" s="123">
        <v>0</v>
      </c>
      <c r="S32" s="123">
        <v>0</v>
      </c>
      <c r="T32" s="123">
        <v>0</v>
      </c>
      <c r="U32" s="123">
        <v>0.111111111111111</v>
      </c>
      <c r="V32" s="123">
        <v>0</v>
      </c>
      <c r="W32" s="123">
        <v>0.0344827586206897</v>
      </c>
      <c r="X32" s="123">
        <v>0.222222222222222</v>
      </c>
      <c r="Y32" s="123">
        <v>0.0526315789473684</v>
      </c>
      <c r="Z32" s="123">
        <v>0</v>
      </c>
      <c r="AA32" s="123">
        <v>0</v>
      </c>
    </row>
    <row r="33" spans="1:27" ht="15">
      <c r="A33" s="123" t="s">
        <v>314</v>
      </c>
      <c r="B33" s="123">
        <v>0.0537444166666667</v>
      </c>
      <c r="C33" s="123">
        <v>0.0385105416666667</v>
      </c>
      <c r="D33" s="123">
        <v>0.0367359583333333</v>
      </c>
      <c r="E33" s="123">
        <v>0.0387309583333333</v>
      </c>
      <c r="F33" s="123">
        <v>0.0313417083333333</v>
      </c>
      <c r="G33" s="123">
        <v>0.0409206666666667</v>
      </c>
      <c r="H33" s="123">
        <v>0.0440794166666667</v>
      </c>
      <c r="I33" s="123">
        <v>0.0370232916666667</v>
      </c>
      <c r="J33" s="123">
        <v>0.0360107083333333</v>
      </c>
      <c r="K33" s="123">
        <v>0.0373647083333333</v>
      </c>
      <c r="L33" s="123">
        <v>0.034586375</v>
      </c>
      <c r="M33" s="123">
        <v>0.0423035416666667</v>
      </c>
      <c r="O33" s="123" t="s">
        <v>314</v>
      </c>
      <c r="P33" s="123">
        <v>0.044715</v>
      </c>
      <c r="Q33" s="123">
        <v>0.039908</v>
      </c>
      <c r="R33" s="123">
        <v>0.031497</v>
      </c>
      <c r="S33" s="123">
        <v>0.03204</v>
      </c>
      <c r="T33" s="123">
        <v>0.02807</v>
      </c>
      <c r="U33" s="123">
        <v>0.036064</v>
      </c>
      <c r="V33" s="123">
        <v>0.035941</v>
      </c>
      <c r="W33" s="123">
        <v>0.033759</v>
      </c>
      <c r="X33" s="123">
        <v>0.029963</v>
      </c>
      <c r="Y33" s="123">
        <v>0.030936</v>
      </c>
      <c r="Z33" s="123">
        <v>0.030039</v>
      </c>
      <c r="AA33" s="123">
        <v>0.034206</v>
      </c>
    </row>
    <row r="34" spans="1:27" ht="15">
      <c r="A34" s="123" t="s">
        <v>315</v>
      </c>
      <c r="B34" s="123">
        <v>0.00830120833333333</v>
      </c>
      <c r="C34" s="123">
        <v>0.00426295833333333</v>
      </c>
      <c r="D34" s="123">
        <v>0.006880625</v>
      </c>
      <c r="E34" s="123">
        <v>0.0133431666666667</v>
      </c>
      <c r="F34" s="123">
        <v>0.005428125</v>
      </c>
      <c r="G34" s="123">
        <v>0.0119962916666667</v>
      </c>
      <c r="H34" s="123">
        <v>0.0138867916666667</v>
      </c>
      <c r="I34" s="123">
        <v>0.010066875</v>
      </c>
      <c r="J34" s="123">
        <v>0.0101215416666667</v>
      </c>
      <c r="K34" s="123">
        <v>0.00519166666666667</v>
      </c>
      <c r="L34" s="123">
        <v>0.0159728333333333</v>
      </c>
      <c r="M34" s="123">
        <v>0.00110258333333333</v>
      </c>
      <c r="O34" s="123" t="s">
        <v>315</v>
      </c>
      <c r="P34" s="123">
        <v>0.009161</v>
      </c>
      <c r="Q34" s="123">
        <v>0.00497</v>
      </c>
      <c r="R34" s="123">
        <v>0.007404</v>
      </c>
      <c r="S34" s="123">
        <v>0.013257</v>
      </c>
      <c r="T34" s="123">
        <v>0.005269</v>
      </c>
      <c r="U34" s="123">
        <v>0.014015</v>
      </c>
      <c r="V34" s="123">
        <v>0.014717</v>
      </c>
      <c r="W34" s="123">
        <v>0.009071</v>
      </c>
      <c r="X34" s="123">
        <v>0.010034</v>
      </c>
      <c r="Y34" s="123">
        <v>0.004937</v>
      </c>
      <c r="Z34" s="123">
        <v>0.016229</v>
      </c>
      <c r="AA34" s="123">
        <v>0.001121</v>
      </c>
    </row>
    <row r="35" spans="1:27" ht="15">
      <c r="A35" s="123" t="s">
        <v>320</v>
      </c>
      <c r="B35" s="123">
        <v>0.0603324583333333</v>
      </c>
      <c r="C35" s="123">
        <v>0.0373492083333333</v>
      </c>
      <c r="D35" s="123">
        <v>0.0453880416666667</v>
      </c>
      <c r="E35" s="123">
        <v>0.039422625</v>
      </c>
      <c r="F35" s="123">
        <v>0.0562340416666667</v>
      </c>
      <c r="G35" s="123">
        <v>0.0384530833333333</v>
      </c>
      <c r="H35" s="123">
        <v>0.0462422916666667</v>
      </c>
      <c r="I35" s="123">
        <v>0.0519634166666667</v>
      </c>
      <c r="J35" s="123">
        <v>0.036939125</v>
      </c>
      <c r="K35" s="123">
        <v>0.0490159166666667</v>
      </c>
      <c r="L35" s="123">
        <v>0.0534525</v>
      </c>
      <c r="M35" s="123">
        <v>0.049771875</v>
      </c>
      <c r="O35" s="123" t="s">
        <v>320</v>
      </c>
      <c r="P35" s="123">
        <v>0.063885</v>
      </c>
      <c r="Q35" s="123">
        <v>0.041758</v>
      </c>
      <c r="R35" s="123">
        <v>0.048699</v>
      </c>
      <c r="S35" s="123">
        <v>0.047177</v>
      </c>
      <c r="T35" s="123">
        <v>0.057338</v>
      </c>
      <c r="U35" s="123">
        <v>0.042461</v>
      </c>
      <c r="V35" s="123">
        <v>0.05365</v>
      </c>
      <c r="W35" s="123">
        <v>0.055834</v>
      </c>
      <c r="X35" s="123">
        <v>0.040994</v>
      </c>
      <c r="Y35" s="123">
        <v>0.05478</v>
      </c>
      <c r="Z35" s="123">
        <v>0.054449</v>
      </c>
      <c r="AA35" s="123">
        <v>0.057019</v>
      </c>
    </row>
    <row r="36" spans="1:27" ht="15">
      <c r="A36" s="123" t="s">
        <v>321</v>
      </c>
      <c r="B36" s="123">
        <v>0.143521291666667</v>
      </c>
      <c r="C36" s="123">
        <v>0.335256458333333</v>
      </c>
      <c r="D36" s="123">
        <v>0.238712875</v>
      </c>
      <c r="E36" s="123">
        <v>0.258193291666667</v>
      </c>
      <c r="F36" s="123">
        <v>0.088773</v>
      </c>
      <c r="G36" s="123">
        <v>0.174327083333333</v>
      </c>
      <c r="H36" s="123">
        <v>0.156236041666667</v>
      </c>
      <c r="I36" s="123">
        <v>0.148489583333333</v>
      </c>
      <c r="J36" s="123">
        <v>0.295429666666667</v>
      </c>
      <c r="K36" s="123">
        <v>0.179825125</v>
      </c>
      <c r="L36" s="123">
        <v>0.207215</v>
      </c>
      <c r="M36" s="123">
        <v>0.0894455416666667</v>
      </c>
      <c r="O36" s="123" t="s">
        <v>321</v>
      </c>
      <c r="P36" s="123">
        <v>0.141635</v>
      </c>
      <c r="Q36" s="123">
        <v>0.317396</v>
      </c>
      <c r="R36" s="123">
        <v>0.231642</v>
      </c>
      <c r="S36" s="123">
        <v>0.249489</v>
      </c>
      <c r="T36" s="123">
        <v>0.086659</v>
      </c>
      <c r="U36" s="123">
        <v>0.17315</v>
      </c>
      <c r="V36" s="123">
        <v>0.155769</v>
      </c>
      <c r="W36" s="123">
        <v>0.150769</v>
      </c>
      <c r="X36" s="123">
        <v>0.291903</v>
      </c>
      <c r="Y36" s="123">
        <v>0.164913</v>
      </c>
      <c r="Z36" s="123">
        <v>0.208785</v>
      </c>
      <c r="AA36" s="123">
        <v>0.090744</v>
      </c>
    </row>
    <row r="37" spans="1:27" ht="15">
      <c r="A37" s="123" t="s">
        <v>311</v>
      </c>
      <c r="B37" s="123">
        <v>0.212091625</v>
      </c>
      <c r="C37" s="123">
        <v>0.168427083333333</v>
      </c>
      <c r="D37" s="123">
        <v>0.197429416666667</v>
      </c>
      <c r="E37" s="123">
        <v>0.166685958333333</v>
      </c>
      <c r="F37" s="123">
        <v>0.266412458333333</v>
      </c>
      <c r="G37" s="123">
        <v>0.186329708333333</v>
      </c>
      <c r="H37" s="123">
        <v>0.2056675</v>
      </c>
      <c r="I37" s="123">
        <v>0.159049458333333</v>
      </c>
      <c r="J37" s="123">
        <v>0.189812791666667</v>
      </c>
      <c r="K37" s="123">
        <v>0.240508875</v>
      </c>
      <c r="L37" s="123">
        <v>0.200071</v>
      </c>
      <c r="M37" s="123">
        <v>0.198072916666667</v>
      </c>
      <c r="O37" s="123" t="s">
        <v>311</v>
      </c>
      <c r="P37" s="123">
        <v>0.209898</v>
      </c>
      <c r="Q37" s="123">
        <v>0.172447</v>
      </c>
      <c r="R37" s="123">
        <v>0.201296</v>
      </c>
      <c r="S37" s="123">
        <v>0.165531</v>
      </c>
      <c r="T37" s="123">
        <v>0.268178</v>
      </c>
      <c r="U37" s="123">
        <v>0.185715</v>
      </c>
      <c r="V37" s="123">
        <v>0.204287</v>
      </c>
      <c r="W37" s="123">
        <v>0.155081</v>
      </c>
      <c r="X37" s="123">
        <v>0.192166</v>
      </c>
      <c r="Y37" s="123">
        <v>0.250916</v>
      </c>
      <c r="Z37" s="123">
        <v>0.194482</v>
      </c>
      <c r="AA37" s="123">
        <v>0.190765</v>
      </c>
    </row>
    <row r="38" spans="1:27" ht="15">
      <c r="A38" s="123" t="s">
        <v>332</v>
      </c>
      <c r="B38" s="123">
        <v>0.00877891666666667</v>
      </c>
      <c r="C38" s="123">
        <v>0.00853783333333333</v>
      </c>
      <c r="D38" s="123">
        <v>0.0116442916666667</v>
      </c>
      <c r="E38" s="123">
        <v>0.00889729166666667</v>
      </c>
      <c r="F38" s="123">
        <v>0.0108744166666667</v>
      </c>
      <c r="G38" s="123">
        <v>0.00912575</v>
      </c>
      <c r="H38" s="123">
        <v>0.0103199166666667</v>
      </c>
      <c r="I38" s="123">
        <v>0.0123258333333333</v>
      </c>
      <c r="J38" s="123">
        <v>0.00732104166666667</v>
      </c>
      <c r="K38" s="123">
        <v>0.00613604166666667</v>
      </c>
      <c r="L38" s="123">
        <v>0.0104994166666667</v>
      </c>
      <c r="M38" s="123">
        <v>0.0146822916666667</v>
      </c>
      <c r="O38" s="123" t="s">
        <v>332</v>
      </c>
      <c r="P38" s="123">
        <v>0.008684</v>
      </c>
      <c r="Q38" s="123">
        <v>0.008703</v>
      </c>
      <c r="R38" s="123">
        <v>0.009914</v>
      </c>
      <c r="S38" s="123">
        <v>0.008653</v>
      </c>
      <c r="T38" s="123">
        <v>0.008907</v>
      </c>
      <c r="U38" s="123">
        <v>0.008515</v>
      </c>
      <c r="V38" s="123">
        <v>0.011163</v>
      </c>
      <c r="W38" s="123">
        <v>0.010334</v>
      </c>
      <c r="X38" s="123">
        <v>0.006577</v>
      </c>
      <c r="Y38" s="123">
        <v>0.005448</v>
      </c>
      <c r="Z38" s="123">
        <v>0.010334</v>
      </c>
      <c r="AA38" s="123">
        <v>0.012794</v>
      </c>
    </row>
    <row r="39" spans="1:27" ht="15">
      <c r="A39" s="123" t="s">
        <v>340</v>
      </c>
      <c r="B39" s="123">
        <v>0.0326866666666667</v>
      </c>
      <c r="C39" s="123">
        <v>0.0301835416666667</v>
      </c>
      <c r="D39" s="123">
        <v>0.0429975</v>
      </c>
      <c r="E39" s="123">
        <v>0.0320201666666667</v>
      </c>
      <c r="F39" s="123">
        <v>0.0657974166666667</v>
      </c>
      <c r="G39" s="123">
        <v>0.03764925</v>
      </c>
      <c r="H39" s="123">
        <v>0.0365872916666667</v>
      </c>
      <c r="I39" s="123">
        <v>0.0334576666666667</v>
      </c>
      <c r="J39" s="123">
        <v>0.0260603333333333</v>
      </c>
      <c r="K39" s="123">
        <v>0.040266</v>
      </c>
      <c r="L39" s="123">
        <v>0.03110075</v>
      </c>
      <c r="M39" s="123">
        <v>0.0617452083333333</v>
      </c>
      <c r="O39" s="123" t="s">
        <v>340</v>
      </c>
      <c r="P39" s="123">
        <v>0.032984</v>
      </c>
      <c r="Q39" s="123">
        <v>0.030791</v>
      </c>
      <c r="R39" s="123">
        <v>0.041662</v>
      </c>
      <c r="S39" s="123">
        <v>0.031509</v>
      </c>
      <c r="T39" s="123">
        <v>0.063545</v>
      </c>
      <c r="U39" s="123">
        <v>0.035768</v>
      </c>
      <c r="V39" s="123">
        <v>0.035917</v>
      </c>
      <c r="W39" s="123">
        <v>0.032411</v>
      </c>
      <c r="X39" s="123">
        <v>0.026387</v>
      </c>
      <c r="Y39" s="123">
        <v>0.041139</v>
      </c>
      <c r="Z39" s="123">
        <v>0.032141</v>
      </c>
      <c r="AA39" s="123">
        <v>0.058353</v>
      </c>
    </row>
    <row r="40" spans="1:27" ht="15">
      <c r="A40" s="123" t="s">
        <v>292</v>
      </c>
      <c r="B40" s="123">
        <v>0.0874661666666667</v>
      </c>
      <c r="C40" s="123">
        <v>0.0799693333333333</v>
      </c>
      <c r="D40" s="123">
        <v>0.0809886666666667</v>
      </c>
      <c r="E40" s="123">
        <v>0.063843</v>
      </c>
      <c r="F40" s="123">
        <v>0.130930125</v>
      </c>
      <c r="G40" s="123">
        <v>0.0762632083333333</v>
      </c>
      <c r="H40" s="123">
        <v>0.0583784166666667</v>
      </c>
      <c r="I40" s="123">
        <v>0.073329875</v>
      </c>
      <c r="J40" s="123">
        <v>0.0891316666666667</v>
      </c>
      <c r="K40" s="123">
        <v>0.0761644166666667</v>
      </c>
      <c r="L40" s="123">
        <v>0.101254625</v>
      </c>
      <c r="M40" s="123">
        <v>0.174234333333333</v>
      </c>
      <c r="O40" s="123" t="s">
        <v>292</v>
      </c>
      <c r="P40" s="123">
        <v>0.096023</v>
      </c>
      <c r="Q40" s="123">
        <v>0.075825</v>
      </c>
      <c r="R40" s="123">
        <v>0.083405</v>
      </c>
      <c r="S40" s="123">
        <v>0.066535</v>
      </c>
      <c r="T40" s="123">
        <v>0.125932</v>
      </c>
      <c r="U40" s="123">
        <v>0.075422</v>
      </c>
      <c r="V40" s="123">
        <v>0.054839</v>
      </c>
      <c r="W40" s="123">
        <v>0.074586</v>
      </c>
      <c r="X40" s="123">
        <v>0.081215</v>
      </c>
      <c r="Y40" s="123">
        <v>0.076277</v>
      </c>
      <c r="Z40" s="123">
        <v>0.099584</v>
      </c>
      <c r="AA40" s="123">
        <v>0.176245</v>
      </c>
    </row>
    <row r="41" spans="1:27" ht="15">
      <c r="A41" s="123" t="s">
        <v>263</v>
      </c>
      <c r="B41" s="123">
        <v>0.240412458333333</v>
      </c>
      <c r="C41" s="123">
        <v>0.204625666666667</v>
      </c>
      <c r="D41" s="123">
        <v>0.225301666666667</v>
      </c>
      <c r="E41" s="123">
        <v>0.246048041666667</v>
      </c>
      <c r="F41" s="123">
        <v>0.192218125</v>
      </c>
      <c r="G41" s="123">
        <v>0.29688775</v>
      </c>
      <c r="H41" s="123">
        <v>0.266749</v>
      </c>
      <c r="I41" s="123">
        <v>0.284940666666667</v>
      </c>
      <c r="J41" s="123">
        <v>0.185537083333333</v>
      </c>
      <c r="K41" s="123">
        <v>0.213063375</v>
      </c>
      <c r="L41" s="123">
        <v>0.225305875</v>
      </c>
      <c r="M41" s="123">
        <v>0.239511166666667</v>
      </c>
      <c r="O41" s="123" t="s">
        <v>263</v>
      </c>
      <c r="P41" s="123">
        <v>0.22719</v>
      </c>
      <c r="Q41" s="123">
        <v>0.202769</v>
      </c>
      <c r="R41" s="123">
        <v>0.219388</v>
      </c>
      <c r="S41" s="123">
        <v>0.240957</v>
      </c>
      <c r="T41" s="123">
        <v>0.193982</v>
      </c>
      <c r="U41" s="123">
        <v>0.28916</v>
      </c>
      <c r="V41" s="123">
        <v>0.258551</v>
      </c>
      <c r="W41" s="123">
        <v>0.282403</v>
      </c>
      <c r="X41" s="123">
        <v>0.186634</v>
      </c>
      <c r="Y41" s="123">
        <v>0.213908</v>
      </c>
      <c r="Z41" s="123">
        <v>0.218692</v>
      </c>
      <c r="AA41" s="123">
        <v>0.242023</v>
      </c>
    </row>
    <row r="42" spans="1:27" ht="15">
      <c r="A42" s="123" t="s">
        <v>267</v>
      </c>
      <c r="B42" s="123">
        <v>0.122418083333333</v>
      </c>
      <c r="C42" s="123">
        <v>0.0780389166666667</v>
      </c>
      <c r="D42" s="123">
        <v>0.090622375</v>
      </c>
      <c r="E42" s="123">
        <v>0.09876925</v>
      </c>
      <c r="F42" s="123">
        <v>0.118077</v>
      </c>
      <c r="G42" s="123">
        <v>0.100874083333333</v>
      </c>
      <c r="H42" s="123">
        <v>0.106880916666667</v>
      </c>
      <c r="I42" s="123">
        <v>0.12078825</v>
      </c>
      <c r="J42" s="123">
        <v>0.0985149583333333</v>
      </c>
      <c r="K42" s="123">
        <v>0.116760875</v>
      </c>
      <c r="L42" s="123">
        <v>0.0938360833333333</v>
      </c>
      <c r="M42" s="123">
        <v>0.0896297083333333</v>
      </c>
      <c r="O42" s="123" t="s">
        <v>267</v>
      </c>
      <c r="P42" s="123">
        <v>0.124425</v>
      </c>
      <c r="Q42" s="123">
        <v>0.089394</v>
      </c>
      <c r="R42" s="123">
        <v>0.093795</v>
      </c>
      <c r="S42" s="123">
        <v>0.103933</v>
      </c>
      <c r="T42" s="123">
        <v>0.122693</v>
      </c>
      <c r="U42" s="123">
        <v>0.103039</v>
      </c>
      <c r="V42" s="123">
        <v>0.109878</v>
      </c>
      <c r="W42" s="123">
        <v>0.124462</v>
      </c>
      <c r="X42" s="123">
        <v>0.100603</v>
      </c>
      <c r="Y42" s="123">
        <v>0.118412</v>
      </c>
      <c r="Z42" s="123">
        <v>0.100976</v>
      </c>
      <c r="AA42" s="123">
        <v>0.091765</v>
      </c>
    </row>
    <row r="43" spans="1:27" ht="15">
      <c r="A43" s="123" t="s">
        <v>271</v>
      </c>
      <c r="B43" s="123">
        <v>0.0361635833333333</v>
      </c>
      <c r="C43" s="123">
        <v>0.025625875</v>
      </c>
      <c r="D43" s="123">
        <v>0.0294616666666667</v>
      </c>
      <c r="E43" s="123">
        <v>0.0267214166666667</v>
      </c>
      <c r="F43" s="123">
        <v>0.027361625</v>
      </c>
      <c r="G43" s="123">
        <v>0.0256500416666667</v>
      </c>
      <c r="H43" s="123">
        <v>0.0266247083333333</v>
      </c>
      <c r="I43" s="123">
        <v>0.02524625</v>
      </c>
      <c r="J43" s="123">
        <v>0.0194395416666667</v>
      </c>
      <c r="K43" s="123">
        <v>0.0239773333333333</v>
      </c>
      <c r="L43" s="123">
        <v>0.0285137083333333</v>
      </c>
      <c r="M43" s="123">
        <v>0.0324917083333333</v>
      </c>
      <c r="O43" s="123" t="s">
        <v>271</v>
      </c>
      <c r="P43" s="123">
        <v>0.039462</v>
      </c>
      <c r="Q43" s="123">
        <v>0.027009</v>
      </c>
      <c r="R43" s="123">
        <v>0.0311</v>
      </c>
      <c r="S43" s="123">
        <v>0.027221</v>
      </c>
      <c r="T43" s="123">
        <v>0.028321</v>
      </c>
      <c r="U43" s="123">
        <v>0.02778</v>
      </c>
      <c r="V43" s="123">
        <v>0.029534</v>
      </c>
      <c r="W43" s="123">
        <v>0.025802</v>
      </c>
      <c r="X43" s="123">
        <v>0.021513</v>
      </c>
      <c r="Y43" s="123">
        <v>0.024363</v>
      </c>
      <c r="Z43" s="123">
        <v>0.029232</v>
      </c>
      <c r="AA43" s="123">
        <v>0.032551</v>
      </c>
    </row>
    <row r="44" spans="1:27" ht="15">
      <c r="A44" s="123" t="s">
        <v>291</v>
      </c>
      <c r="B44" s="123">
        <v>0.0478276666666667</v>
      </c>
      <c r="C44" s="123">
        <v>0.0277233333333333</v>
      </c>
      <c r="D44" s="123">
        <v>0.0325325416666667</v>
      </c>
      <c r="E44" s="123">
        <v>0.046052125</v>
      </c>
      <c r="F44" s="123">
        <v>0.0383849166666667</v>
      </c>
      <c r="G44" s="123">
        <v>0.0456431666666667</v>
      </c>
      <c r="H44" s="123">
        <v>0.0722404166666667</v>
      </c>
      <c r="I44" s="123">
        <v>0.079586875</v>
      </c>
      <c r="J44" s="123">
        <v>0.0415439166666667</v>
      </c>
      <c r="K44" s="123">
        <v>0.0511834583333333</v>
      </c>
      <c r="L44" s="123">
        <v>0.034743625</v>
      </c>
      <c r="M44" s="123">
        <v>0.0489515</v>
      </c>
      <c r="O44" s="123" t="s">
        <v>291</v>
      </c>
      <c r="P44" s="123">
        <v>0.046652</v>
      </c>
      <c r="Q44" s="123">
        <v>0.028938</v>
      </c>
      <c r="R44" s="123">
        <v>0.031695</v>
      </c>
      <c r="S44" s="123">
        <v>0.045736</v>
      </c>
      <c r="T44" s="123">
        <v>0.039175</v>
      </c>
      <c r="U44" s="123">
        <v>0.044974</v>
      </c>
      <c r="V44" s="123">
        <v>0.071696</v>
      </c>
      <c r="W44" s="123">
        <v>0.079248</v>
      </c>
      <c r="X44" s="123">
        <v>0.041974</v>
      </c>
      <c r="Y44" s="123">
        <v>0.044907</v>
      </c>
      <c r="Z44" s="123">
        <v>0.035095</v>
      </c>
      <c r="AA44" s="123">
        <v>0.04662</v>
      </c>
    </row>
    <row r="45" spans="1:27" ht="15">
      <c r="A45" s="123" t="s">
        <v>275</v>
      </c>
      <c r="B45" s="123">
        <v>0.0090158125</v>
      </c>
      <c r="C45" s="123">
        <v>0.008721062499999998</v>
      </c>
      <c r="D45" s="123">
        <v>0.012244125000000005</v>
      </c>
      <c r="E45" s="123">
        <v>0.0090393125</v>
      </c>
      <c r="F45" s="123">
        <v>0.011847250000000002</v>
      </c>
      <c r="G45" s="123">
        <v>0.009273249999999999</v>
      </c>
      <c r="H45" s="123">
        <v>0.010138687499999997</v>
      </c>
      <c r="I45" s="123">
        <v>0.0131421875</v>
      </c>
      <c r="J45" s="123">
        <v>0.00767075</v>
      </c>
      <c r="K45" s="123">
        <v>0.0063488749999999995</v>
      </c>
      <c r="L45" s="123">
        <v>0.010559437499999998</v>
      </c>
      <c r="M45" s="123">
        <v>0.015238187500000002</v>
      </c>
      <c r="O45" s="123" t="s">
        <v>275</v>
      </c>
      <c r="P45" s="123">
        <v>0.008658999999999998</v>
      </c>
      <c r="Q45" s="123">
        <v>0.008021999999999996</v>
      </c>
      <c r="R45" s="123">
        <v>0.010820500000000002</v>
      </c>
      <c r="S45" s="123">
        <v>0.008591999999999999</v>
      </c>
      <c r="T45" s="123">
        <v>0.008818500000000003</v>
      </c>
      <c r="U45" s="123">
        <v>0.008793249999999999</v>
      </c>
      <c r="V45" s="123">
        <v>0.010344499999999998</v>
      </c>
      <c r="W45" s="123">
        <v>0.010807</v>
      </c>
      <c r="X45" s="123">
        <v>0.0065924999999999985</v>
      </c>
      <c r="Y45" s="123">
        <v>0.005668999999999999</v>
      </c>
      <c r="Z45" s="123">
        <v>0.010369000000000001</v>
      </c>
      <c r="AA45" s="123">
        <v>0.013978749999999998</v>
      </c>
    </row>
    <row r="46" spans="1:27" ht="15">
      <c r="A46" s="123" t="s">
        <v>279</v>
      </c>
      <c r="B46" s="123">
        <v>0.03268768750000002</v>
      </c>
      <c r="C46" s="123">
        <v>0.03051725</v>
      </c>
      <c r="D46" s="123">
        <v>0.04311887500000001</v>
      </c>
      <c r="E46" s="123">
        <v>0.03217</v>
      </c>
      <c r="F46" s="123">
        <v>0.06654725000000002</v>
      </c>
      <c r="G46" s="123">
        <v>0.0382088125</v>
      </c>
      <c r="H46" s="123">
        <v>0.036742187499999995</v>
      </c>
      <c r="I46" s="123">
        <v>0.034153375</v>
      </c>
      <c r="J46" s="123">
        <v>0.026118187499999997</v>
      </c>
      <c r="K46" s="123">
        <v>0.03981693750000001</v>
      </c>
      <c r="L46" s="123">
        <v>0.030588624999999998</v>
      </c>
      <c r="M46" s="123">
        <v>0.062276312499999986</v>
      </c>
      <c r="O46" s="123" t="s">
        <v>279</v>
      </c>
      <c r="P46" s="123">
        <v>0.03295850000000004</v>
      </c>
      <c r="Q46" s="123">
        <v>0.029413</v>
      </c>
      <c r="R46" s="123">
        <v>0.04337775</v>
      </c>
      <c r="S46" s="123">
        <v>0.031991249999999985</v>
      </c>
      <c r="T46" s="123">
        <v>0.06501974999999997</v>
      </c>
      <c r="U46" s="123">
        <v>0.03654125</v>
      </c>
      <c r="V46" s="123">
        <v>0.03637749999999999</v>
      </c>
      <c r="W46" s="123">
        <v>0.03260275</v>
      </c>
      <c r="X46" s="123">
        <v>0.026110249999999998</v>
      </c>
      <c r="Y46" s="123">
        <v>0.04115675</v>
      </c>
      <c r="Z46" s="123">
        <v>0.03190699999999999</v>
      </c>
      <c r="AA46" s="123">
        <v>0.06112000000000003</v>
      </c>
    </row>
    <row r="47" spans="1:27" ht="15">
      <c r="A47" s="123" t="s">
        <v>282</v>
      </c>
      <c r="B47" s="123">
        <v>0.08496412500000002</v>
      </c>
      <c r="C47" s="123">
        <v>0.08056956250000001</v>
      </c>
      <c r="D47" s="123">
        <v>0.07851381249999997</v>
      </c>
      <c r="E47" s="123">
        <v>0.06205225</v>
      </c>
      <c r="F47" s="123">
        <v>0.1301889375</v>
      </c>
      <c r="G47" s="123">
        <v>0.07724112500000002</v>
      </c>
      <c r="H47" s="123">
        <v>0.059573625000000005</v>
      </c>
      <c r="I47" s="123">
        <v>0.07243025</v>
      </c>
      <c r="J47" s="123">
        <v>0.09157681250000001</v>
      </c>
      <c r="K47" s="123">
        <v>0.0736624375</v>
      </c>
      <c r="L47" s="123">
        <v>0.10149775000000001</v>
      </c>
      <c r="M47" s="123">
        <v>0.17176112499999996</v>
      </c>
      <c r="O47" s="123" t="s">
        <v>282</v>
      </c>
      <c r="P47" s="123">
        <v>0.09066949999999982</v>
      </c>
      <c r="Q47" s="123">
        <v>0.08038675000000003</v>
      </c>
      <c r="R47" s="123">
        <v>0.08643049999999997</v>
      </c>
      <c r="S47" s="123">
        <v>0.06612899999999995</v>
      </c>
      <c r="T47" s="123">
        <v>0.13288049999999996</v>
      </c>
      <c r="U47" s="123">
        <v>0.0729075</v>
      </c>
      <c r="V47" s="123">
        <v>0.05698175</v>
      </c>
      <c r="W47" s="123">
        <v>0.07539374999999998</v>
      </c>
      <c r="X47" s="123">
        <v>0.08613125</v>
      </c>
      <c r="Y47" s="123">
        <v>0.0810565</v>
      </c>
      <c r="Z47" s="123">
        <v>0.10020124999999999</v>
      </c>
      <c r="AA47" s="123">
        <v>0.17997500000000008</v>
      </c>
    </row>
    <row r="48" spans="1:27" ht="15">
      <c r="A48" s="123" t="s">
        <v>285</v>
      </c>
      <c r="B48" s="123">
        <v>0.2432392499999997</v>
      </c>
      <c r="C48" s="123">
        <v>0.20805212499999992</v>
      </c>
      <c r="D48" s="123">
        <v>0.22752625000000007</v>
      </c>
      <c r="E48" s="123">
        <v>0.24749568750000003</v>
      </c>
      <c r="F48" s="123">
        <v>0.19290212499999995</v>
      </c>
      <c r="G48" s="123">
        <v>0.29724943750000005</v>
      </c>
      <c r="H48" s="123">
        <v>0.26787418749999997</v>
      </c>
      <c r="I48" s="123">
        <v>0.2887819375000001</v>
      </c>
      <c r="J48" s="123">
        <v>0.18527</v>
      </c>
      <c r="K48" s="123">
        <v>0.2146844375</v>
      </c>
      <c r="L48" s="123">
        <v>0.22628081249999993</v>
      </c>
      <c r="M48" s="123">
        <v>0.23916600000000005</v>
      </c>
      <c r="O48" s="123" t="s">
        <v>285</v>
      </c>
      <c r="P48" s="123">
        <v>0.23595250000000004</v>
      </c>
      <c r="Q48" s="123">
        <v>0.1957962500000001</v>
      </c>
      <c r="R48" s="123">
        <v>0.22232925000000023</v>
      </c>
      <c r="S48" s="123">
        <v>0.24402474999999993</v>
      </c>
      <c r="T48" s="123">
        <v>0.18878949999999997</v>
      </c>
      <c r="U48" s="123">
        <v>0.29433574999999995</v>
      </c>
      <c r="V48" s="123">
        <v>0.265909</v>
      </c>
      <c r="W48" s="123">
        <v>0.27629000000000004</v>
      </c>
      <c r="X48" s="123">
        <v>0.18452399999999994</v>
      </c>
      <c r="Y48" s="123">
        <v>0.20632950000000005</v>
      </c>
      <c r="Z48" s="123">
        <v>0.2228342500000002</v>
      </c>
      <c r="AA48" s="123">
        <v>0.2400985</v>
      </c>
    </row>
    <row r="49" spans="1:27" ht="15">
      <c r="A49" s="123" t="s">
        <v>288</v>
      </c>
      <c r="B49" s="123">
        <v>0.12186612500000006</v>
      </c>
      <c r="C49" s="123">
        <v>0.07728575000000003</v>
      </c>
      <c r="D49" s="123">
        <v>0.090534625</v>
      </c>
      <c r="E49" s="123">
        <v>0.09702881249999996</v>
      </c>
      <c r="F49" s="123">
        <v>0.11874981249999998</v>
      </c>
      <c r="G49" s="123">
        <v>0.09921100000000002</v>
      </c>
      <c r="H49" s="123">
        <v>0.10600725</v>
      </c>
      <c r="I49" s="123">
        <v>0.12035406249999998</v>
      </c>
      <c r="J49" s="123">
        <v>0.098320125</v>
      </c>
      <c r="K49" s="123">
        <v>0.11684137500000001</v>
      </c>
      <c r="L49" s="123">
        <v>0.09295012499999995</v>
      </c>
      <c r="M49" s="123">
        <v>0.090290625</v>
      </c>
      <c r="O49" s="123" t="s">
        <v>288</v>
      </c>
      <c r="P49" s="123">
        <v>0.12294824999999994</v>
      </c>
      <c r="Q49" s="123">
        <v>0.07688449999999998</v>
      </c>
      <c r="R49" s="123">
        <v>0.09076050000000001</v>
      </c>
      <c r="S49" s="123">
        <v>0.10186499999999998</v>
      </c>
      <c r="T49" s="123">
        <v>0.11515925000000003</v>
      </c>
      <c r="U49" s="123">
        <v>0.10348750000000001</v>
      </c>
      <c r="V49" s="123">
        <v>0.10872375000000001</v>
      </c>
      <c r="W49" s="123">
        <v>0.12094300000000002</v>
      </c>
      <c r="X49" s="123">
        <v>0.09773975000000001</v>
      </c>
      <c r="Y49" s="123">
        <v>0.11453200000000001</v>
      </c>
      <c r="Z49" s="123">
        <v>0.09368549999999998</v>
      </c>
      <c r="AA49" s="123">
        <v>0.08678200000000005</v>
      </c>
    </row>
    <row r="50" spans="1:27" ht="15">
      <c r="A50" s="123" t="s">
        <v>289</v>
      </c>
      <c r="B50" s="123">
        <v>0.03553956249999999</v>
      </c>
      <c r="C50" s="123">
        <v>0.025490187500000004</v>
      </c>
      <c r="D50" s="123">
        <v>0.029083874999999995</v>
      </c>
      <c r="E50" s="123">
        <v>0.0266631875</v>
      </c>
      <c r="F50" s="123">
        <v>0.027271312500000006</v>
      </c>
      <c r="G50" s="123">
        <v>0.024799625000000002</v>
      </c>
      <c r="H50" s="123">
        <v>0.026204687499999997</v>
      </c>
      <c r="I50" s="123">
        <v>0.025426999999999998</v>
      </c>
      <c r="J50" s="123">
        <v>0.018925249999999998</v>
      </c>
      <c r="K50" s="123">
        <v>0.024059437500000003</v>
      </c>
      <c r="L50" s="123">
        <v>0.02833143750000001</v>
      </c>
      <c r="M50" s="123">
        <v>0.032970000000000006</v>
      </c>
      <c r="O50" s="123" t="s">
        <v>289</v>
      </c>
      <c r="P50" s="123">
        <v>0.036641500000000056</v>
      </c>
      <c r="Q50" s="123">
        <v>0.02532700000000001</v>
      </c>
      <c r="R50" s="123">
        <v>0.029903250000000017</v>
      </c>
      <c r="S50" s="123">
        <v>0.026560250000000014</v>
      </c>
      <c r="T50" s="123">
        <v>0.02711000000000001</v>
      </c>
      <c r="U50" s="123">
        <v>0.0268405</v>
      </c>
      <c r="V50" s="123">
        <v>0.027014499999999997</v>
      </c>
      <c r="W50" s="123">
        <v>0.024616249999999996</v>
      </c>
      <c r="X50" s="123">
        <v>0.0200345</v>
      </c>
      <c r="Y50" s="123">
        <v>0.022961</v>
      </c>
      <c r="Z50" s="123">
        <v>0.028483749999999995</v>
      </c>
      <c r="AA50" s="123">
        <v>0.03141775</v>
      </c>
    </row>
    <row r="51" spans="1:27" ht="15">
      <c r="A51" s="123" t="s">
        <v>290</v>
      </c>
      <c r="B51" s="123">
        <v>0.04891562500000001</v>
      </c>
      <c r="C51" s="123">
        <v>0.02795637499999999</v>
      </c>
      <c r="D51" s="123">
        <v>0.03289274999999999</v>
      </c>
      <c r="E51" s="123">
        <v>0.04638381250000002</v>
      </c>
      <c r="F51" s="123">
        <v>0.039066000000000004</v>
      </c>
      <c r="G51" s="123">
        <v>0.0458420625</v>
      </c>
      <c r="H51" s="123">
        <v>0.072887875</v>
      </c>
      <c r="I51" s="123">
        <v>0.0805395</v>
      </c>
      <c r="J51" s="123">
        <v>0.041704250000000005</v>
      </c>
      <c r="K51" s="123">
        <v>0.0534153125</v>
      </c>
      <c r="L51" s="123">
        <v>0.03477149999999998</v>
      </c>
      <c r="M51" s="123">
        <v>0.0497256875</v>
      </c>
      <c r="O51" s="123" t="s">
        <v>290</v>
      </c>
      <c r="P51" s="123">
        <v>0.045896750000000035</v>
      </c>
      <c r="Q51" s="123">
        <v>0.027173749999999993</v>
      </c>
      <c r="R51" s="123">
        <v>0.03232575</v>
      </c>
      <c r="S51" s="123">
        <v>0.04590200000000001</v>
      </c>
      <c r="T51" s="123">
        <v>0.03700474999999998</v>
      </c>
      <c r="U51" s="123">
        <v>0.045050749999999994</v>
      </c>
      <c r="V51" s="123">
        <v>0.07192825000000001</v>
      </c>
      <c r="W51" s="123">
        <v>0.07866725</v>
      </c>
      <c r="X51" s="123">
        <v>0.04159025</v>
      </c>
      <c r="Y51" s="123">
        <v>0.04793149999999999</v>
      </c>
      <c r="Z51" s="123">
        <v>0.034601250000000014</v>
      </c>
      <c r="AA51" s="123">
        <v>0.048542000000000016</v>
      </c>
    </row>
    <row r="53" spans="1:27" ht="15">
      <c r="A53" s="123"/>
      <c r="B53" s="123"/>
      <c r="C53" s="123"/>
      <c r="D53" s="123"/>
      <c r="E53" s="123"/>
      <c r="F53" s="123"/>
      <c r="G53" s="123"/>
      <c r="H53" s="123"/>
      <c r="I53" s="123"/>
      <c r="J53" s="123"/>
      <c r="K53" s="123"/>
      <c r="L53" s="123"/>
      <c r="M53" s="123"/>
      <c r="P53" s="123"/>
      <c r="Q53" s="123"/>
      <c r="R53" s="123"/>
      <c r="S53" s="123"/>
      <c r="T53" s="123"/>
      <c r="U53" s="123"/>
      <c r="V53" s="123"/>
      <c r="W53" s="123"/>
      <c r="X53" s="123"/>
      <c r="Y53" s="123"/>
      <c r="Z53" s="123"/>
      <c r="AA53" s="123"/>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row r="108" spans="1:27" ht="15">
      <c r="A108" s="123"/>
      <c r="B108" s="123"/>
      <c r="C108" s="123"/>
      <c r="D108" s="123"/>
      <c r="E108" s="123"/>
      <c r="F108" s="123"/>
      <c r="G108" s="123"/>
      <c r="H108" s="123"/>
      <c r="I108" s="123"/>
      <c r="J108" s="123"/>
      <c r="K108" s="123"/>
      <c r="L108" s="123"/>
      <c r="M108" s="123"/>
      <c r="P108" s="123"/>
      <c r="Q108" s="123"/>
      <c r="R108" s="123"/>
      <c r="S108" s="123"/>
      <c r="T108" s="123"/>
      <c r="U108" s="123"/>
      <c r="V108" s="123"/>
      <c r="W108" s="123"/>
      <c r="X108" s="123"/>
      <c r="Y108" s="123"/>
      <c r="Z108" s="123"/>
      <c r="AA108" s="123"/>
    </row>
    <row r="109" spans="1:27" ht="15">
      <c r="A109" s="123"/>
      <c r="B109" s="123"/>
      <c r="C109" s="123"/>
      <c r="D109" s="123"/>
      <c r="E109" s="123"/>
      <c r="F109" s="123"/>
      <c r="G109" s="123"/>
      <c r="H109" s="123"/>
      <c r="I109" s="123"/>
      <c r="J109" s="123"/>
      <c r="K109" s="123"/>
      <c r="L109" s="123"/>
      <c r="M109" s="123"/>
      <c r="P109" s="123"/>
      <c r="Q109" s="123"/>
      <c r="R109" s="123"/>
      <c r="S109" s="123"/>
      <c r="T109" s="123"/>
      <c r="U109" s="123"/>
      <c r="V109" s="123"/>
      <c r="W109" s="123"/>
      <c r="X109" s="123"/>
      <c r="Y109" s="123"/>
      <c r="Z109" s="123"/>
      <c r="AA109" s="123"/>
    </row>
    <row r="110" spans="1:27" ht="15">
      <c r="A110" s="123"/>
      <c r="B110" s="123"/>
      <c r="C110" s="123"/>
      <c r="D110" s="123"/>
      <c r="E110" s="123"/>
      <c r="F110" s="123"/>
      <c r="G110" s="123"/>
      <c r="H110" s="123"/>
      <c r="I110" s="123"/>
      <c r="J110" s="123"/>
      <c r="K110" s="123"/>
      <c r="L110" s="123"/>
      <c r="M110" s="123"/>
      <c r="P110" s="123"/>
      <c r="Q110" s="123"/>
      <c r="R110" s="123"/>
      <c r="S110" s="123"/>
      <c r="T110" s="123"/>
      <c r="U110" s="123"/>
      <c r="V110" s="123"/>
      <c r="W110" s="123"/>
      <c r="X110" s="123"/>
      <c r="Y110" s="123"/>
      <c r="Z110" s="123"/>
      <c r="AA110" s="123"/>
    </row>
    <row r="111" spans="1:27" ht="15">
      <c r="A111" s="123"/>
      <c r="B111" s="123"/>
      <c r="C111" s="123"/>
      <c r="D111" s="123"/>
      <c r="E111" s="123"/>
      <c r="F111" s="123"/>
      <c r="G111" s="123"/>
      <c r="H111" s="123"/>
      <c r="I111" s="123"/>
      <c r="J111" s="123"/>
      <c r="K111" s="123"/>
      <c r="L111" s="123"/>
      <c r="M111" s="123"/>
      <c r="P111" s="123"/>
      <c r="Q111" s="123"/>
      <c r="R111" s="123"/>
      <c r="S111" s="123"/>
      <c r="T111" s="123"/>
      <c r="U111" s="123"/>
      <c r="V111" s="123"/>
      <c r="W111" s="123"/>
      <c r="X111" s="123"/>
      <c r="Y111" s="123"/>
      <c r="Z111" s="123"/>
      <c r="AA111" s="123"/>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DF7899D-375C-4D6D-98C9-9E672683D446}">
  <dimension ref="A1:BB25"/>
  <sheetViews>
    <sheetView workbookViewId="0" topLeftCell="A1">
      <selection pane="topLeft" activeCell="U21" sqref="U21"/>
    </sheetView>
  </sheetViews>
  <sheetFormatPr defaultColWidth="8.66428571428571" defaultRowHeight="15"/>
  <cols>
    <col min="1" max="16384" width="8.71428571428571" style="123"/>
  </cols>
  <sheetData>
    <row r="1" spans="1:54" ht="15">
      <c r="A1" s="123" t="s">
        <v>432</v>
      </c>
      <c r="B1" s="123" t="s">
        <v>433</v>
      </c>
      <c r="C1" s="123" t="s">
        <v>434</v>
      </c>
      <c r="D1" s="123" t="s">
        <v>219</v>
      </c>
      <c r="E1" s="123" t="s">
        <v>435</v>
      </c>
      <c r="F1" s="123" t="s">
        <v>436</v>
      </c>
      <c r="G1" s="123" t="s">
        <v>236</v>
      </c>
      <c r="H1" s="123" t="s">
        <v>240</v>
      </c>
      <c r="I1" s="123" t="s">
        <v>244</v>
      </c>
      <c r="J1" s="123" t="s">
        <v>247</v>
      </c>
      <c r="K1" s="123" t="s">
        <v>251</v>
      </c>
      <c r="L1" s="123" t="s">
        <v>255</v>
      </c>
      <c r="M1" s="123" t="s">
        <v>259</v>
      </c>
      <c r="N1" s="123" t="s">
        <v>298</v>
      </c>
      <c r="O1" s="123" t="s">
        <v>301</v>
      </c>
      <c r="P1" s="123" t="s">
        <v>304</v>
      </c>
      <c r="Q1" s="123" t="s">
        <v>293</v>
      </c>
      <c r="R1" s="123" t="s">
        <v>305</v>
      </c>
      <c r="S1" s="123" t="s">
        <v>306</v>
      </c>
      <c r="T1" s="123" t="s">
        <v>307</v>
      </c>
      <c r="U1" s="123" t="s">
        <v>308</v>
      </c>
      <c r="V1" s="123" t="s">
        <v>309</v>
      </c>
      <c r="W1" s="123" t="s">
        <v>310</v>
      </c>
      <c r="X1" s="123" t="s">
        <v>317</v>
      </c>
      <c r="Y1" s="123" t="s">
        <v>318</v>
      </c>
      <c r="Z1" s="123" t="s">
        <v>319</v>
      </c>
      <c r="AA1" s="123" t="s">
        <v>316</v>
      </c>
      <c r="AB1" s="123" t="s">
        <v>329</v>
      </c>
      <c r="AC1" s="123" t="s">
        <v>322</v>
      </c>
      <c r="AD1" s="123" t="s">
        <v>323</v>
      </c>
      <c r="AE1" s="123" t="s">
        <v>324</v>
      </c>
      <c r="AF1" s="123" t="s">
        <v>313</v>
      </c>
      <c r="AG1" s="123" t="s">
        <v>312</v>
      </c>
      <c r="AH1" s="123" t="s">
        <v>314</v>
      </c>
      <c r="AI1" s="123" t="s">
        <v>315</v>
      </c>
      <c r="AJ1" s="123" t="s">
        <v>320</v>
      </c>
      <c r="AK1" s="123" t="s">
        <v>321</v>
      </c>
      <c r="AL1" s="123" t="s">
        <v>311</v>
      </c>
      <c r="AM1" s="123" t="s">
        <v>332</v>
      </c>
      <c r="AN1" s="123" t="s">
        <v>340</v>
      </c>
      <c r="AO1" s="123" t="s">
        <v>292</v>
      </c>
      <c r="AP1" s="123" t="s">
        <v>263</v>
      </c>
      <c r="AQ1" s="123" t="s">
        <v>267</v>
      </c>
      <c r="AR1" s="123" t="s">
        <v>271</v>
      </c>
      <c r="AS1" s="123" t="s">
        <v>291</v>
      </c>
      <c r="AT1" s="123" t="s">
        <v>275</v>
      </c>
      <c r="AU1" s="123" t="s">
        <v>279</v>
      </c>
      <c r="AV1" s="123" t="s">
        <v>282</v>
      </c>
      <c r="AW1" s="123" t="s">
        <v>285</v>
      </c>
      <c r="AX1" s="123" t="s">
        <v>288</v>
      </c>
      <c r="AY1" s="123" t="s">
        <v>289</v>
      </c>
      <c r="AZ1" s="123" t="s">
        <v>290</v>
      </c>
      <c r="BA1" s="123" t="s">
        <v>333</v>
      </c>
      <c r="BB1" s="123" t="s">
        <v>351</v>
      </c>
    </row>
    <row r="2" spans="1:54" ht="15">
      <c r="A2" s="123" t="s">
        <v>376</v>
      </c>
      <c r="B2" s="123" t="s">
        <v>437</v>
      </c>
      <c r="C2" s="123" t="s">
        <v>438</v>
      </c>
      <c r="D2" s="123">
        <v>0.291013226218573</v>
      </c>
      <c r="E2" s="123">
        <v>0.297789206483904</v>
      </c>
      <c r="F2" s="123">
        <v>0.297151484764579</v>
      </c>
      <c r="G2" s="123">
        <v>0.688567925800145</v>
      </c>
      <c r="H2" s="123">
        <v>0.0319177366351871</v>
      </c>
      <c r="I2" s="123">
        <v>0.0894831367857907</v>
      </c>
      <c r="J2" s="123">
        <v>0.670350495496432</v>
      </c>
      <c r="K2" s="123">
        <v>0.139595691056309</v>
      </c>
      <c r="L2" s="123">
        <v>0.0475591645512272</v>
      </c>
      <c r="M2" s="123">
        <v>0.0210937754750543</v>
      </c>
      <c r="N2" s="123">
        <v>0.417467683938213</v>
      </c>
      <c r="O2" s="123">
        <v>0.441269725994141</v>
      </c>
      <c r="P2" s="123">
        <v>0.12740269532559</v>
      </c>
      <c r="Q2" s="123">
        <v>0.138705812786881</v>
      </c>
      <c r="R2" s="123">
        <v>0.458493651253095</v>
      </c>
      <c r="S2" s="123">
        <v>0.204989588201364</v>
      </c>
      <c r="T2" s="123">
        <v>0.112277571213177</v>
      </c>
      <c r="U2" s="123">
        <v>0.0667707379494835</v>
      </c>
      <c r="V2" s="123">
        <v>0.0567655327562046</v>
      </c>
      <c r="W2" s="123">
        <v>0.0140297476940157</v>
      </c>
      <c r="X2" s="123">
        <v>0.00432323613065031</v>
      </c>
      <c r="Y2" s="123">
        <v>0.0322540398138396</v>
      </c>
      <c r="Z2" s="123">
        <v>1.44675925925926E-4</v>
      </c>
      <c r="AA2" s="123">
        <v>0.564720024925129</v>
      </c>
      <c r="AB2" s="123">
        <v>0.510609140408221</v>
      </c>
      <c r="AC2" s="123">
        <v>0.16603372685319</v>
      </c>
      <c r="AD2" s="123">
        <v>0.0166377134654043</v>
      </c>
      <c r="AE2" s="123">
        <v>0.133524040939216</v>
      </c>
      <c r="AF2" s="123">
        <v>0.0420776276999276</v>
      </c>
      <c r="AG2" s="123">
        <v>0.0507713610406521</v>
      </c>
      <c r="AH2" s="123">
        <v>0.00411742527625617</v>
      </c>
      <c r="AI2" s="123">
        <v>0.16796388005119</v>
      </c>
      <c r="AJ2" s="123">
        <v>0.0243396701302127</v>
      </c>
      <c r="AK2" s="123">
        <v>0.0612626743219357</v>
      </c>
      <c r="AL2" s="123">
        <v>0</v>
      </c>
      <c r="AM2" s="123">
        <v>0.00891029562872747</v>
      </c>
      <c r="AN2" s="123">
        <v>0</v>
      </c>
      <c r="AO2" s="123">
        <v>0.0540280416666667</v>
      </c>
      <c r="AP2" s="123">
        <v>0.00847466666666667</v>
      </c>
      <c r="AQ2" s="123">
        <v>0.0605975</v>
      </c>
      <c r="AR2" s="123">
        <v>0.142791583333333</v>
      </c>
      <c r="AS2" s="123">
        <v>0.212420166666667</v>
      </c>
      <c r="AT2" s="123">
        <v>0.00861425</v>
      </c>
      <c r="AU2" s="123">
        <v>0.0328051666666667</v>
      </c>
      <c r="AV2" s="123">
        <v>0.0892390833333333</v>
      </c>
      <c r="AW2" s="123">
        <v>0.239337875</v>
      </c>
      <c r="AX2" s="123">
        <v>0.121859791666667</v>
      </c>
      <c r="AY2" s="123">
        <v>0.0367970416666667</v>
      </c>
      <c r="AZ2" s="123">
        <v>0.0470629583333333</v>
      </c>
      <c r="BA2" s="123">
        <v>4234.07916666667</v>
      </c>
      <c r="BB2" s="123">
        <v>0</v>
      </c>
    </row>
    <row r="3" spans="1:54" ht="15">
      <c r="A3" s="123" t="s">
        <v>377</v>
      </c>
      <c r="B3" s="123" t="s">
        <v>437</v>
      </c>
      <c r="C3" s="123" t="s">
        <v>438</v>
      </c>
      <c r="D3" s="123">
        <v>0.321738997448018</v>
      </c>
      <c r="E3" s="123">
        <v>0.348531599345347</v>
      </c>
      <c r="F3" s="123">
        <v>0.350400062408599</v>
      </c>
      <c r="G3" s="123">
        <v>0.573500602620952</v>
      </c>
      <c r="H3" s="123">
        <v>0.0494304289176888</v>
      </c>
      <c r="I3" s="123">
        <v>0.174100652670746</v>
      </c>
      <c r="J3" s="123">
        <v>0.580548458080063</v>
      </c>
      <c r="K3" s="123">
        <v>0.130119099465221</v>
      </c>
      <c r="L3" s="123">
        <v>0.0436487687959559</v>
      </c>
      <c r="M3" s="123">
        <v>0.0221525920703251</v>
      </c>
      <c r="N3" s="123">
        <v>0.407437110933955</v>
      </c>
      <c r="O3" s="123">
        <v>0.478643261422839</v>
      </c>
      <c r="P3" s="123">
        <v>0.0994653300821417</v>
      </c>
      <c r="Q3" s="123">
        <v>0.0879497936917725</v>
      </c>
      <c r="R3" s="123">
        <v>0.593815130023374</v>
      </c>
      <c r="S3" s="123">
        <v>0.0684871127438435</v>
      </c>
      <c r="T3" s="123">
        <v>0.030616875177942</v>
      </c>
      <c r="U3" s="123">
        <v>0.0534795609545588</v>
      </c>
      <c r="V3" s="123">
        <v>0.0303400428397359</v>
      </c>
      <c r="W3" s="123">
        <v>0.00583450130438095</v>
      </c>
      <c r="X3" s="123">
        <v>0.0076128718488633</v>
      </c>
      <c r="Y3" s="123">
        <v>0.0182872720795198</v>
      </c>
      <c r="Z3" s="123">
        <v>0.00953554056969207</v>
      </c>
      <c r="AA3" s="123">
        <v>0.67241278489618</v>
      </c>
      <c r="AB3" s="123">
        <v>0.364097422936617</v>
      </c>
      <c r="AC3" s="123">
        <v>0.165460361548202</v>
      </c>
      <c r="AD3" s="123">
        <v>0.0170086765353295</v>
      </c>
      <c r="AE3" s="123">
        <v>0.220921384052449</v>
      </c>
      <c r="AF3" s="123">
        <v>0.0140893546641975</v>
      </c>
      <c r="AG3" s="123">
        <v>0.0628912738913176</v>
      </c>
      <c r="AH3" s="123">
        <v>0.0165201672861504</v>
      </c>
      <c r="AI3" s="123">
        <v>0.231670512800058</v>
      </c>
      <c r="AJ3" s="123">
        <v>0.0537225875942271</v>
      </c>
      <c r="AK3" s="123">
        <v>0.230719474551562</v>
      </c>
      <c r="AL3" s="123">
        <v>2.465483234714E-4</v>
      </c>
      <c r="AM3" s="123">
        <v>0.00767111434245608</v>
      </c>
      <c r="AN3" s="123">
        <v>0.00874233102090111</v>
      </c>
      <c r="AO3" s="123">
        <v>0.0402857083333333</v>
      </c>
      <c r="AP3" s="123">
        <v>0.00437641666666667</v>
      </c>
      <c r="AQ3" s="123">
        <v>0.0383971666666667</v>
      </c>
      <c r="AR3" s="123">
        <v>0.330900166666667</v>
      </c>
      <c r="AS3" s="123">
        <v>0.169548125</v>
      </c>
      <c r="AT3" s="123">
        <v>0.00845833333333333</v>
      </c>
      <c r="AU3" s="123">
        <v>0.0304662916666667</v>
      </c>
      <c r="AV3" s="123">
        <v>0.078821625</v>
      </c>
      <c r="AW3" s="123">
        <v>0.205956083333333</v>
      </c>
      <c r="AX3" s="123">
        <v>0.079154</v>
      </c>
      <c r="AY3" s="123">
        <v>0.025983</v>
      </c>
      <c r="AZ3" s="123">
        <v>0.027938875</v>
      </c>
      <c r="BA3" s="123">
        <v>3462.13375</v>
      </c>
      <c r="BB3" s="123">
        <v>0</v>
      </c>
    </row>
    <row r="4" spans="1:54" ht="15">
      <c r="A4" s="123" t="s">
        <v>378</v>
      </c>
      <c r="B4" s="123" t="s">
        <v>437</v>
      </c>
      <c r="C4" s="123" t="s">
        <v>438</v>
      </c>
      <c r="D4" s="123">
        <v>0.417344105074601</v>
      </c>
      <c r="E4" s="123">
        <v>0.435360215285251</v>
      </c>
      <c r="F4" s="123">
        <v>0.438110411039905</v>
      </c>
      <c r="G4" s="123">
        <v>0.583520764202823</v>
      </c>
      <c r="H4" s="123">
        <v>0.0313273000026157</v>
      </c>
      <c r="I4" s="123">
        <v>0.125719389580689</v>
      </c>
      <c r="J4" s="123">
        <v>0.474658412176275</v>
      </c>
      <c r="K4" s="123">
        <v>0.240531246423527</v>
      </c>
      <c r="L4" s="123">
        <v>0.0817410366542789</v>
      </c>
      <c r="M4" s="123">
        <v>0.0460226151626142</v>
      </c>
      <c r="N4" s="123">
        <v>0.149620741793514</v>
      </c>
      <c r="O4" s="123">
        <v>0.715992753665473</v>
      </c>
      <c r="P4" s="123">
        <v>0.101702339326358</v>
      </c>
      <c r="Q4" s="123">
        <v>0.0824592177807134</v>
      </c>
      <c r="R4" s="123">
        <v>0.592987857322029</v>
      </c>
      <c r="S4" s="123">
        <v>0.131836493159668</v>
      </c>
      <c r="T4" s="123">
        <v>0.0648691478521936</v>
      </c>
      <c r="U4" s="123">
        <v>0.102697312820781</v>
      </c>
      <c r="V4" s="123">
        <v>0.0703729655617048</v>
      </c>
      <c r="W4" s="123">
        <v>0.00689773221072039</v>
      </c>
      <c r="X4" s="123">
        <v>0</v>
      </c>
      <c r="Y4" s="123">
        <v>0.00226558116506976</v>
      </c>
      <c r="Z4" s="123">
        <v>0.00929086769476954</v>
      </c>
      <c r="AA4" s="123">
        <v>0.276268045094461</v>
      </c>
      <c r="AB4" s="123">
        <v>0.354364523619456</v>
      </c>
      <c r="AC4" s="123">
        <v>0.290611259835885</v>
      </c>
      <c r="AD4" s="123">
        <v>0.006656659197285</v>
      </c>
      <c r="AE4" s="123">
        <v>0.0750871117387019</v>
      </c>
      <c r="AF4" s="123">
        <v>0.0651221141240269</v>
      </c>
      <c r="AG4" s="123">
        <v>0.019168751133607</v>
      </c>
      <c r="AH4" s="123">
        <v>0.0183825994565427</v>
      </c>
      <c r="AI4" s="123">
        <v>0.0905513014888597</v>
      </c>
      <c r="AJ4" s="123">
        <v>0.00243892383344143</v>
      </c>
      <c r="AK4" s="123">
        <v>0.0429926146811203</v>
      </c>
      <c r="AL4" s="123">
        <v>0</v>
      </c>
      <c r="AM4" s="123">
        <v>4.50463612279882E-4</v>
      </c>
      <c r="AN4" s="123">
        <v>0</v>
      </c>
      <c r="AO4" s="123">
        <v>0.0371958333333333</v>
      </c>
      <c r="AP4" s="123">
        <v>0.00693829166666667</v>
      </c>
      <c r="AQ4" s="123">
        <v>0.046432</v>
      </c>
      <c r="AR4" s="123">
        <v>0.23699225</v>
      </c>
      <c r="AS4" s="123">
        <v>0.198815291666667</v>
      </c>
      <c r="AT4" s="123">
        <v>0.0110252083333333</v>
      </c>
      <c r="AU4" s="123">
        <v>0.0428255</v>
      </c>
      <c r="AV4" s="123">
        <v>0.0815028333333333</v>
      </c>
      <c r="AW4" s="123">
        <v>0.225189333333333</v>
      </c>
      <c r="AX4" s="123">
        <v>0.0901770833333333</v>
      </c>
      <c r="AY4" s="123">
        <v>0.0297775833333333</v>
      </c>
      <c r="AZ4" s="123">
        <v>0.0322845416666667</v>
      </c>
      <c r="BA4" s="123">
        <v>7878.61270833333</v>
      </c>
      <c r="BB4" s="123">
        <v>0</v>
      </c>
    </row>
    <row r="5" spans="1:54" ht="15">
      <c r="A5" s="123" t="s">
        <v>379</v>
      </c>
      <c r="B5" s="123" t="s">
        <v>437</v>
      </c>
      <c r="C5" s="123" t="s">
        <v>438</v>
      </c>
      <c r="D5" s="123">
        <v>0.426524600305132</v>
      </c>
      <c r="E5" s="123">
        <v>0.433305906028124</v>
      </c>
      <c r="F5" s="123">
        <v>0.43672829581054</v>
      </c>
      <c r="G5" s="123">
        <v>0.52714216596035</v>
      </c>
      <c r="H5" s="123">
        <v>0.065126035257459</v>
      </c>
      <c r="I5" s="123">
        <v>0.158958167394457</v>
      </c>
      <c r="J5" s="123">
        <v>0.602896579674285</v>
      </c>
      <c r="K5" s="123">
        <v>0.131111286364347</v>
      </c>
      <c r="L5" s="123">
        <v>0.0277550822961667</v>
      </c>
      <c r="M5" s="123">
        <v>0.0141528490132842</v>
      </c>
      <c r="N5" s="123">
        <v>0.19669575461812</v>
      </c>
      <c r="O5" s="123">
        <v>0.712073387855441</v>
      </c>
      <c r="P5" s="123">
        <v>0.0854485575749179</v>
      </c>
      <c r="Q5" s="123">
        <v>0.0600776917299314</v>
      </c>
      <c r="R5" s="123">
        <v>0.645293148187759</v>
      </c>
      <c r="S5" s="123">
        <v>0.138683536049475</v>
      </c>
      <c r="T5" s="123">
        <v>0.0385211578097153</v>
      </c>
      <c r="U5" s="123">
        <v>0.0556974426073998</v>
      </c>
      <c r="V5" s="123">
        <v>0.0484962170932074</v>
      </c>
      <c r="W5" s="123">
        <v>0.00628248101007946</v>
      </c>
      <c r="X5" s="123">
        <v>0.00277477152477152</v>
      </c>
      <c r="Y5" s="123">
        <v>0.0118371562415974</v>
      </c>
      <c r="Z5" s="123">
        <v>0.0282195681350446</v>
      </c>
      <c r="AA5" s="123">
        <v>0.534790681302718</v>
      </c>
      <c r="AB5" s="123">
        <v>0.461842532629613</v>
      </c>
      <c r="AC5" s="123">
        <v>0.169621170718549</v>
      </c>
      <c r="AD5" s="123">
        <v>0.00868352506338283</v>
      </c>
      <c r="AE5" s="123">
        <v>0.111943702459968</v>
      </c>
      <c r="AF5" s="123">
        <v>0.0669114448275962</v>
      </c>
      <c r="AG5" s="123">
        <v>0.054228160219684</v>
      </c>
      <c r="AH5" s="123">
        <v>0</v>
      </c>
      <c r="AI5" s="123">
        <v>0.207968627005135</v>
      </c>
      <c r="AJ5" s="123">
        <v>0.0147773815023115</v>
      </c>
      <c r="AK5" s="123">
        <v>0.0675948353270641</v>
      </c>
      <c r="AL5" s="123">
        <v>0</v>
      </c>
      <c r="AM5" s="123">
        <v>0.00107007575757576</v>
      </c>
      <c r="AN5" s="123">
        <v>0</v>
      </c>
      <c r="AO5" s="123">
        <v>0.03927925</v>
      </c>
      <c r="AP5" s="123">
        <v>0.0134449166666667</v>
      </c>
      <c r="AQ5" s="123">
        <v>0.0412657083333333</v>
      </c>
      <c r="AR5" s="123">
        <v>0.255900916666667</v>
      </c>
      <c r="AS5" s="123">
        <v>0.166555208333333</v>
      </c>
      <c r="AT5" s="123">
        <v>0.00877554166666667</v>
      </c>
      <c r="AU5" s="123">
        <v>0.0317925833333333</v>
      </c>
      <c r="AV5" s="123">
        <v>0.0640468333333333</v>
      </c>
      <c r="AW5" s="123">
        <v>0.246239375</v>
      </c>
      <c r="AX5" s="123">
        <v>0.0992772916666667</v>
      </c>
      <c r="AY5" s="123">
        <v>0.0268539583333333</v>
      </c>
      <c r="AZ5" s="123">
        <v>0.0458435</v>
      </c>
      <c r="BA5" s="123">
        <v>4617.310625</v>
      </c>
      <c r="BB5" s="123">
        <v>0</v>
      </c>
    </row>
    <row r="6" spans="1:54" ht="15">
      <c r="A6" s="123" t="s">
        <v>380</v>
      </c>
      <c r="B6" s="123" t="s">
        <v>437</v>
      </c>
      <c r="C6" s="123" t="s">
        <v>438</v>
      </c>
      <c r="D6" s="123">
        <v>0.502304578092022</v>
      </c>
      <c r="E6" s="123">
        <v>0.505019896143222</v>
      </c>
      <c r="F6" s="123">
        <v>0.500954318138797</v>
      </c>
      <c r="G6" s="123">
        <v>0.54738126941028</v>
      </c>
      <c r="H6" s="123">
        <v>0.0202587653668009</v>
      </c>
      <c r="I6" s="123">
        <v>0.105203622919759</v>
      </c>
      <c r="J6" s="123">
        <v>0.641366497918884</v>
      </c>
      <c r="K6" s="123">
        <v>0.158084376840698</v>
      </c>
      <c r="L6" s="123">
        <v>0.0530919837366119</v>
      </c>
      <c r="M6" s="123">
        <v>0.0219947532172457</v>
      </c>
      <c r="N6" s="123">
        <v>0.341165891781647</v>
      </c>
      <c r="O6" s="123">
        <v>0.593875885792521</v>
      </c>
      <c r="P6" s="123">
        <v>0.0566926197047909</v>
      </c>
      <c r="Q6" s="123">
        <v>0.0356614622176112</v>
      </c>
      <c r="R6" s="123">
        <v>0.561060895200189</v>
      </c>
      <c r="S6" s="123">
        <v>0.148013309703892</v>
      </c>
      <c r="T6" s="123">
        <v>0.0908550050059472</v>
      </c>
      <c r="U6" s="123">
        <v>0.0614978895732767</v>
      </c>
      <c r="V6" s="123">
        <v>0.0629995278001685</v>
      </c>
      <c r="W6" s="123">
        <v>0.0139604038179961</v>
      </c>
      <c r="X6" s="123">
        <v>0.0012257552815632</v>
      </c>
      <c r="Y6" s="123">
        <v>0.0141532150265251</v>
      </c>
      <c r="Z6" s="123">
        <v>0</v>
      </c>
      <c r="AA6" s="123">
        <v>0.374846680219271</v>
      </c>
      <c r="AB6" s="123">
        <v>0.527488653319819</v>
      </c>
      <c r="AC6" s="123">
        <v>0.117985050365882</v>
      </c>
      <c r="AD6" s="123">
        <v>0.00592507829642431</v>
      </c>
      <c r="AE6" s="123">
        <v>0.163130101850571</v>
      </c>
      <c r="AF6" s="123">
        <v>0.0267924840436308</v>
      </c>
      <c r="AG6" s="123">
        <v>0.0333925398876908</v>
      </c>
      <c r="AH6" s="123">
        <v>0.0358748569588781</v>
      </c>
      <c r="AI6" s="123">
        <v>0.272721406609871</v>
      </c>
      <c r="AJ6" s="123">
        <v>0.00504721679672984</v>
      </c>
      <c r="AK6" s="123">
        <v>0.0718008662877147</v>
      </c>
      <c r="AL6" s="123">
        <v>0</v>
      </c>
      <c r="AM6" s="123">
        <v>0.00307804167093785</v>
      </c>
      <c r="AN6" s="123">
        <v>0</v>
      </c>
      <c r="AO6" s="123">
        <v>0.03143275</v>
      </c>
      <c r="AP6" s="123">
        <v>0.00533758333333333</v>
      </c>
      <c r="AQ6" s="123">
        <v>0.056818125</v>
      </c>
      <c r="AR6" s="123">
        <v>0.0880752083333333</v>
      </c>
      <c r="AS6" s="123">
        <v>0.269508875</v>
      </c>
      <c r="AT6" s="123">
        <v>0.00963916666666667</v>
      </c>
      <c r="AU6" s="123">
        <v>0.0647877083333333</v>
      </c>
      <c r="AV6" s="123">
        <v>0.129706916666667</v>
      </c>
      <c r="AW6" s="123">
        <v>0.193705333333333</v>
      </c>
      <c r="AX6" s="123">
        <v>0.117009541666667</v>
      </c>
      <c r="AY6" s="123">
        <v>0.0273794583333333</v>
      </c>
      <c r="AZ6" s="123">
        <v>0.0379819583333333</v>
      </c>
      <c r="BA6" s="123">
        <v>5055.72291666667</v>
      </c>
      <c r="BB6" s="123">
        <v>0</v>
      </c>
    </row>
    <row r="7" spans="1:54" ht="15">
      <c r="A7" s="123" t="s">
        <v>381</v>
      </c>
      <c r="B7" s="123" t="s">
        <v>437</v>
      </c>
      <c r="C7" s="123" t="s">
        <v>438</v>
      </c>
      <c r="D7" s="123">
        <v>0.268512104497622</v>
      </c>
      <c r="E7" s="123">
        <v>0.253366585419089</v>
      </c>
      <c r="F7" s="123">
        <v>0.25232346810265</v>
      </c>
      <c r="G7" s="123">
        <v>0.7117036352581</v>
      </c>
      <c r="H7" s="123">
        <v>0.0967321462302551</v>
      </c>
      <c r="I7" s="123">
        <v>0.322073646811866</v>
      </c>
      <c r="J7" s="123">
        <v>0.414913015808888</v>
      </c>
      <c r="K7" s="123">
        <v>0.0856073134777768</v>
      </c>
      <c r="L7" s="123">
        <v>0.0391548656253586</v>
      </c>
      <c r="M7" s="123">
        <v>0.0415190120458558</v>
      </c>
      <c r="N7" s="123">
        <v>0.154420687795726</v>
      </c>
      <c r="O7" s="123">
        <v>0.768848121454444</v>
      </c>
      <c r="P7" s="123">
        <v>0.0686405119864471</v>
      </c>
      <c r="Q7" s="123">
        <v>0.034924745879749</v>
      </c>
      <c r="R7" s="123">
        <v>0.406094536837648</v>
      </c>
      <c r="S7" s="123">
        <v>0.242978381423426</v>
      </c>
      <c r="T7" s="123">
        <v>0.025460161851775</v>
      </c>
      <c r="U7" s="123">
        <v>0.0735586141659594</v>
      </c>
      <c r="V7" s="123">
        <v>0.0578439585462534</v>
      </c>
      <c r="W7" s="123">
        <v>0.00580929487179487</v>
      </c>
      <c r="X7" s="123">
        <v>0.00363048152682299</v>
      </c>
      <c r="Y7" s="123">
        <v>0.0188301655292527</v>
      </c>
      <c r="Z7" s="123">
        <v>0.0326877183771625</v>
      </c>
      <c r="AA7" s="123">
        <v>0.501039092316086</v>
      </c>
      <c r="AB7" s="123">
        <v>0.365576447804309</v>
      </c>
      <c r="AC7" s="123">
        <v>0.284925207605257</v>
      </c>
      <c r="AD7" s="123">
        <v>0.00873592801241376</v>
      </c>
      <c r="AE7" s="123">
        <v>0.171188489129646</v>
      </c>
      <c r="AF7" s="123">
        <v>0.0165982255700016</v>
      </c>
      <c r="AG7" s="123">
        <v>0.23086707992871</v>
      </c>
      <c r="AH7" s="123">
        <v>0.0172637513788596</v>
      </c>
      <c r="AI7" s="123">
        <v>0.247243960978105</v>
      </c>
      <c r="AJ7" s="123">
        <v>0.0028735632183908</v>
      </c>
      <c r="AK7" s="123">
        <v>0.0886509211841156</v>
      </c>
      <c r="AL7" s="123">
        <v>0.00427764326069411</v>
      </c>
      <c r="AM7" s="123">
        <v>0.00112612612612613</v>
      </c>
      <c r="AN7" s="123">
        <v>0.00650332728372656</v>
      </c>
      <c r="AO7" s="123">
        <v>0.0411197916666667</v>
      </c>
      <c r="AP7" s="123">
        <v>0.0122675</v>
      </c>
      <c r="AQ7" s="123">
        <v>0.0397629583333333</v>
      </c>
      <c r="AR7" s="123">
        <v>0.173622083333333</v>
      </c>
      <c r="AS7" s="123">
        <v>0.186090291666667</v>
      </c>
      <c r="AT7" s="123">
        <v>0.008953</v>
      </c>
      <c r="AU7" s="123">
        <v>0.0370513333333333</v>
      </c>
      <c r="AV7" s="123">
        <v>0.07519425</v>
      </c>
      <c r="AW7" s="123">
        <v>0.2975385</v>
      </c>
      <c r="AX7" s="123">
        <v>0.10102325</v>
      </c>
      <c r="AY7" s="123">
        <v>0.026240875</v>
      </c>
      <c r="AZ7" s="123">
        <v>0.0453659583333333</v>
      </c>
      <c r="BA7" s="123">
        <v>3421.23541666667</v>
      </c>
      <c r="BB7" s="123">
        <v>0</v>
      </c>
    </row>
    <row r="8" spans="1:54" ht="15">
      <c r="A8" s="123" t="s">
        <v>382</v>
      </c>
      <c r="B8" s="123" t="s">
        <v>437</v>
      </c>
      <c r="C8" s="123" t="s">
        <v>438</v>
      </c>
      <c r="D8" s="123">
        <v>0.356941154815084</v>
      </c>
      <c r="E8" s="123">
        <v>0.356659023651149</v>
      </c>
      <c r="F8" s="123">
        <v>0.363912268649821</v>
      </c>
      <c r="G8" s="123">
        <v>0.749171838872727</v>
      </c>
      <c r="H8" s="123">
        <v>0.210000572388156</v>
      </c>
      <c r="I8" s="123">
        <v>0.180889990286012</v>
      </c>
      <c r="J8" s="123">
        <v>0.479084295513972</v>
      </c>
      <c r="K8" s="123">
        <v>0.101819899918571</v>
      </c>
      <c r="L8" s="123">
        <v>0.0222811384092535</v>
      </c>
      <c r="M8" s="123">
        <v>0.00592410348403499</v>
      </c>
      <c r="N8" s="123">
        <v>0.0930074635882159</v>
      </c>
      <c r="O8" s="123">
        <v>0.828780565139036</v>
      </c>
      <c r="P8" s="123">
        <v>0.0693803450621112</v>
      </c>
      <c r="Q8" s="123">
        <v>0.0313538633956137</v>
      </c>
      <c r="R8" s="123">
        <v>0.605663989121478</v>
      </c>
      <c r="S8" s="123">
        <v>0.209983654565597</v>
      </c>
      <c r="T8" s="123">
        <v>0.0307139305897327</v>
      </c>
      <c r="U8" s="123">
        <v>0.0652295990570344</v>
      </c>
      <c r="V8" s="123">
        <v>0.0302774197900605</v>
      </c>
      <c r="W8" s="123">
        <v>0.0017185746352413</v>
      </c>
      <c r="X8" s="123">
        <v>0.00109649122807018</v>
      </c>
      <c r="Y8" s="123">
        <v>0.0317190792839585</v>
      </c>
      <c r="Z8" s="123">
        <v>0</v>
      </c>
      <c r="AA8" s="123">
        <v>0.649354779683246</v>
      </c>
      <c r="AB8" s="123">
        <v>0.644194282934292</v>
      </c>
      <c r="AC8" s="123">
        <v>0.0873169174253427</v>
      </c>
      <c r="AD8" s="123">
        <v>0.00297925847432187</v>
      </c>
      <c r="AE8" s="123">
        <v>0.0921510041061362</v>
      </c>
      <c r="AF8" s="123">
        <v>0.0322702792812426</v>
      </c>
      <c r="AG8" s="123">
        <v>0.0864639472770593</v>
      </c>
      <c r="AH8" s="123">
        <v>0.00839905583455099</v>
      </c>
      <c r="AI8" s="123">
        <v>0.213634867848734</v>
      </c>
      <c r="AJ8" s="123">
        <v>0.0113963073294415</v>
      </c>
      <c r="AK8" s="123">
        <v>0.0419364846565747</v>
      </c>
      <c r="AL8" s="123">
        <v>0</v>
      </c>
      <c r="AM8" s="123">
        <v>0.00290034433290773</v>
      </c>
      <c r="AN8" s="123">
        <v>0.00327403634262915</v>
      </c>
      <c r="AO8" s="123">
        <v>0.0438398333333333</v>
      </c>
      <c r="AP8" s="123">
        <v>0.0141690833333333</v>
      </c>
      <c r="AQ8" s="123">
        <v>0.0473605833333333</v>
      </c>
      <c r="AR8" s="123">
        <v>0.154071083333333</v>
      </c>
      <c r="AS8" s="123">
        <v>0.206247375</v>
      </c>
      <c r="AT8" s="123">
        <v>0.0104665</v>
      </c>
      <c r="AU8" s="123">
        <v>0.0363473333333333</v>
      </c>
      <c r="AV8" s="123">
        <v>0.056801375</v>
      </c>
      <c r="AW8" s="123">
        <v>0.268318083333333</v>
      </c>
      <c r="AX8" s="123">
        <v>0.107375083333333</v>
      </c>
      <c r="AY8" s="123">
        <v>0.0269727916666667</v>
      </c>
      <c r="AZ8" s="123">
        <v>0.0718752916666667</v>
      </c>
      <c r="BA8" s="123">
        <v>3368.89291666667</v>
      </c>
      <c r="BB8" s="123">
        <v>0</v>
      </c>
    </row>
    <row r="9" spans="1:54" ht="15">
      <c r="A9" s="123" t="s">
        <v>383</v>
      </c>
      <c r="B9" s="123" t="s">
        <v>437</v>
      </c>
      <c r="C9" s="123" t="s">
        <v>438</v>
      </c>
      <c r="D9" s="123">
        <v>0.344997743654291</v>
      </c>
      <c r="E9" s="123">
        <v>0.354729301694613</v>
      </c>
      <c r="F9" s="123">
        <v>0.354303183412846</v>
      </c>
      <c r="G9" s="123">
        <v>0.536890878356129</v>
      </c>
      <c r="H9" s="123">
        <v>0.377630539064836</v>
      </c>
      <c r="I9" s="123">
        <v>0.189966752446617</v>
      </c>
      <c r="J9" s="123">
        <v>0.297483682929411</v>
      </c>
      <c r="K9" s="123">
        <v>0.0933741427203583</v>
      </c>
      <c r="L9" s="123">
        <v>0.0249118720110539</v>
      </c>
      <c r="M9" s="123">
        <v>0.0166330108277235</v>
      </c>
      <c r="N9" s="123">
        <v>0.030712628167951</v>
      </c>
      <c r="O9" s="123">
        <v>0.91911172647307</v>
      </c>
      <c r="P9" s="123">
        <v>0.0491499092216979</v>
      </c>
      <c r="Q9" s="123">
        <v>0.0310449862602121</v>
      </c>
      <c r="R9" s="123">
        <v>0.619510768393871</v>
      </c>
      <c r="S9" s="123">
        <v>0.208130925240955</v>
      </c>
      <c r="T9" s="123">
        <v>0.00797042650788616</v>
      </c>
      <c r="U9" s="123">
        <v>0.0247994886488299</v>
      </c>
      <c r="V9" s="123">
        <v>0.0138462247835956</v>
      </c>
      <c r="W9" s="123">
        <v>0.00144407905028337</v>
      </c>
      <c r="X9" s="123">
        <v>6.82192818319522E-4</v>
      </c>
      <c r="Y9" s="123">
        <v>0.00556462849504883</v>
      </c>
      <c r="Z9" s="123">
        <v>0</v>
      </c>
      <c r="AA9" s="123">
        <v>0.367648937992796</v>
      </c>
      <c r="AB9" s="123">
        <v>0.519660221804221</v>
      </c>
      <c r="AC9" s="123">
        <v>0.117676295393487</v>
      </c>
      <c r="AD9" s="123">
        <v>0.00711113131554739</v>
      </c>
      <c r="AE9" s="123">
        <v>0.156012523302824</v>
      </c>
      <c r="AF9" s="123">
        <v>0.0342431546574382</v>
      </c>
      <c r="AG9" s="123">
        <v>0.0923258304125086</v>
      </c>
      <c r="AH9" s="123">
        <v>9.80313414721211E-4</v>
      </c>
      <c r="AI9" s="123">
        <v>0.0997460650691076</v>
      </c>
      <c r="AJ9" s="123">
        <v>0.00733812084964685</v>
      </c>
      <c r="AK9" s="123">
        <v>0.0789332505161738</v>
      </c>
      <c r="AL9" s="123">
        <v>0</v>
      </c>
      <c r="AM9" s="123">
        <v>0.00519754453660542</v>
      </c>
      <c r="AN9" s="123">
        <v>0.00253039106422248</v>
      </c>
      <c r="AO9" s="123">
        <v>0.0371293333333333</v>
      </c>
      <c r="AP9" s="123">
        <v>0.009830125</v>
      </c>
      <c r="AQ9" s="123">
        <v>0.0532287916666667</v>
      </c>
      <c r="AR9" s="123">
        <v>0.149968416666667</v>
      </c>
      <c r="AS9" s="123">
        <v>0.157343333333333</v>
      </c>
      <c r="AT9" s="123">
        <v>0.0116534166666667</v>
      </c>
      <c r="AU9" s="123">
        <v>0.0331704166666667</v>
      </c>
      <c r="AV9" s="123">
        <v>0.0747644166666667</v>
      </c>
      <c r="AW9" s="123">
        <v>0.285414041666667</v>
      </c>
      <c r="AX9" s="123">
        <v>0.119608166666667</v>
      </c>
      <c r="AY9" s="123">
        <v>0.0255207083333333</v>
      </c>
      <c r="AZ9" s="123">
        <v>0.0794834166666667</v>
      </c>
      <c r="BA9" s="123">
        <v>1991.69229166667</v>
      </c>
      <c r="BB9" s="123">
        <v>0</v>
      </c>
    </row>
    <row r="10" spans="1:54" ht="15">
      <c r="A10" s="123" t="s">
        <v>384</v>
      </c>
      <c r="B10" s="123" t="s">
        <v>437</v>
      </c>
      <c r="C10" s="123" t="s">
        <v>438</v>
      </c>
      <c r="D10" s="123">
        <v>0.549882266819961</v>
      </c>
      <c r="E10" s="123">
        <v>0.536639172620384</v>
      </c>
      <c r="F10" s="123">
        <v>0.546884917987613</v>
      </c>
      <c r="G10" s="123">
        <v>0.58504130362766</v>
      </c>
      <c r="H10" s="123">
        <v>0.0577281297152432</v>
      </c>
      <c r="I10" s="123">
        <v>0.184129616324732</v>
      </c>
      <c r="J10" s="123">
        <v>0.532218555700756</v>
      </c>
      <c r="K10" s="123">
        <v>0.154082239039907</v>
      </c>
      <c r="L10" s="123">
        <v>0.0480645991156008</v>
      </c>
      <c r="M10" s="123">
        <v>0.0237768601037606</v>
      </c>
      <c r="N10" s="123">
        <v>0.0538146345562982</v>
      </c>
      <c r="O10" s="123">
        <v>0.895613109783698</v>
      </c>
      <c r="P10" s="123">
        <v>0.0459603414498751</v>
      </c>
      <c r="Q10" s="123">
        <v>0.0243580091552619</v>
      </c>
      <c r="R10" s="123">
        <v>0.772101585682027</v>
      </c>
      <c r="S10" s="123">
        <v>0.0800394765486453</v>
      </c>
      <c r="T10" s="123">
        <v>0.03307105937549</v>
      </c>
      <c r="U10" s="123">
        <v>0.0362187141044956</v>
      </c>
      <c r="V10" s="123">
        <v>0.0391712926933712</v>
      </c>
      <c r="W10" s="123">
        <v>0.00649385251448059</v>
      </c>
      <c r="X10" s="123">
        <v>7.18390804597701E-4</v>
      </c>
      <c r="Y10" s="123">
        <v>0.0183142525874618</v>
      </c>
      <c r="Z10" s="123">
        <v>0</v>
      </c>
      <c r="AA10" s="123">
        <v>0.423818996762162</v>
      </c>
      <c r="AB10" s="123">
        <v>0.482400289532444</v>
      </c>
      <c r="AC10" s="123">
        <v>0.133245008158975</v>
      </c>
      <c r="AD10" s="123">
        <v>0.00211296639868068</v>
      </c>
      <c r="AE10" s="123">
        <v>0.167209157049653</v>
      </c>
      <c r="AF10" s="123">
        <v>0.0283077202316669</v>
      </c>
      <c r="AG10" s="123">
        <v>0.0208079677117188</v>
      </c>
      <c r="AH10" s="123">
        <v>0.00172279056550156</v>
      </c>
      <c r="AI10" s="123">
        <v>0.166237712772342</v>
      </c>
      <c r="AJ10" s="123">
        <v>0.00384729649435532</v>
      </c>
      <c r="AK10" s="123">
        <v>0.127201432953888</v>
      </c>
      <c r="AL10" s="123">
        <v>0</v>
      </c>
      <c r="AM10" s="123">
        <v>9.05797101449275E-4</v>
      </c>
      <c r="AN10" s="123">
        <v>0</v>
      </c>
      <c r="AO10" s="123">
        <v>0.0361924583333333</v>
      </c>
      <c r="AP10" s="123">
        <v>0.0101365833333333</v>
      </c>
      <c r="AQ10" s="123">
        <v>0.0380312083333333</v>
      </c>
      <c r="AR10" s="123">
        <v>0.2941875</v>
      </c>
      <c r="AS10" s="123">
        <v>0.190896541666667</v>
      </c>
      <c r="AT10" s="123">
        <v>0.00700070833333333</v>
      </c>
      <c r="AU10" s="123">
        <v>0.02608975</v>
      </c>
      <c r="AV10" s="123">
        <v>0.0869610833333333</v>
      </c>
      <c r="AW10" s="123">
        <v>0.187282541666667</v>
      </c>
      <c r="AX10" s="123">
        <v>0.0980125416666667</v>
      </c>
      <c r="AY10" s="123">
        <v>0.0198952083333333</v>
      </c>
      <c r="AZ10" s="123">
        <v>0.0413705416666667</v>
      </c>
      <c r="BA10" s="123">
        <v>3805.531875</v>
      </c>
      <c r="BB10" s="123">
        <v>0</v>
      </c>
    </row>
    <row r="11" spans="1:54" ht="15">
      <c r="A11" s="123" t="s">
        <v>385</v>
      </c>
      <c r="B11" s="123" t="s">
        <v>437</v>
      </c>
      <c r="C11" s="123" t="s">
        <v>438</v>
      </c>
      <c r="D11" s="123">
        <v>0.368430944710272</v>
      </c>
      <c r="E11" s="123">
        <v>0.369075554535312</v>
      </c>
      <c r="F11" s="123">
        <v>0.37521879902897</v>
      </c>
      <c r="G11" s="123">
        <v>0.527278616857458</v>
      </c>
      <c r="H11" s="123">
        <v>0.0511470948942362</v>
      </c>
      <c r="I11" s="123">
        <v>0.159384600730955</v>
      </c>
      <c r="J11" s="123">
        <v>0.582035199510256</v>
      </c>
      <c r="K11" s="123">
        <v>0.148676897158082</v>
      </c>
      <c r="L11" s="123">
        <v>0.0352040500607028</v>
      </c>
      <c r="M11" s="123">
        <v>0.0235521576457687</v>
      </c>
      <c r="N11" s="123">
        <v>0.202089848376141</v>
      </c>
      <c r="O11" s="123">
        <v>0.748248995884841</v>
      </c>
      <c r="P11" s="123">
        <v>0.0429481927760553</v>
      </c>
      <c r="Q11" s="123">
        <v>0.0206972645200273</v>
      </c>
      <c r="R11" s="123">
        <v>0.565080371659735</v>
      </c>
      <c r="S11" s="123">
        <v>0.292363538730969</v>
      </c>
      <c r="T11" s="123">
        <v>0.0238298361209203</v>
      </c>
      <c r="U11" s="123">
        <v>0.0499219114182949</v>
      </c>
      <c r="V11" s="123">
        <v>0.0259060349931475</v>
      </c>
      <c r="W11" s="123">
        <v>0.00383206834082959</v>
      </c>
      <c r="X11" s="123">
        <v>0.0032787230458221</v>
      </c>
      <c r="Y11" s="123">
        <v>0.0534837415121543</v>
      </c>
      <c r="Z11" s="123">
        <v>0.0191641013139471</v>
      </c>
      <c r="AA11" s="123">
        <v>0.406257201356795</v>
      </c>
      <c r="AB11" s="123">
        <v>0.420024492728451</v>
      </c>
      <c r="AC11" s="123">
        <v>0.126764245789833</v>
      </c>
      <c r="AD11" s="123">
        <v>0.00134408602150538</v>
      </c>
      <c r="AE11" s="123">
        <v>0.209187836399562</v>
      </c>
      <c r="AF11" s="123">
        <v>0.0477248820369515</v>
      </c>
      <c r="AG11" s="123">
        <v>0.105615699743346</v>
      </c>
      <c r="AH11" s="123">
        <v>0.0162186186091254</v>
      </c>
      <c r="AI11" s="123">
        <v>0.238842402548425</v>
      </c>
      <c r="AJ11" s="123">
        <v>0.0606835870348916</v>
      </c>
      <c r="AK11" s="123">
        <v>0.0754148439312792</v>
      </c>
      <c r="AL11" s="123">
        <v>0.00376459267535831</v>
      </c>
      <c r="AM11" s="123">
        <v>0.0017120894479385</v>
      </c>
      <c r="AN11" s="123">
        <v>0</v>
      </c>
      <c r="AO11" s="123">
        <v>0.0372017083333333</v>
      </c>
      <c r="AP11" s="123">
        <v>0.00505975</v>
      </c>
      <c r="AQ11" s="123">
        <v>0.0501957916666667</v>
      </c>
      <c r="AR11" s="123">
        <v>0.17529975</v>
      </c>
      <c r="AS11" s="123">
        <v>0.24559425</v>
      </c>
      <c r="AT11" s="123">
        <v>0.00586633333333333</v>
      </c>
      <c r="AU11" s="123">
        <v>0.0405608333333333</v>
      </c>
      <c r="AV11" s="123">
        <v>0.0766280833333333</v>
      </c>
      <c r="AW11" s="123">
        <v>0.213587041666667</v>
      </c>
      <c r="AX11" s="123">
        <v>0.115505458333333</v>
      </c>
      <c r="AY11" s="123">
        <v>0.0238525</v>
      </c>
      <c r="AZ11" s="123">
        <v>0.0499485</v>
      </c>
      <c r="BA11" s="123">
        <v>4782.22125</v>
      </c>
      <c r="BB11" s="123">
        <v>0</v>
      </c>
    </row>
    <row r="12" spans="1:54" ht="15">
      <c r="A12" s="123" t="s">
        <v>386</v>
      </c>
      <c r="B12" s="123" t="s">
        <v>437</v>
      </c>
      <c r="C12" s="123" t="s">
        <v>438</v>
      </c>
      <c r="D12" s="123">
        <v>0.382139619241431</v>
      </c>
      <c r="E12" s="123">
        <v>0.383324471047094</v>
      </c>
      <c r="F12" s="123">
        <v>0.378324074532918</v>
      </c>
      <c r="G12" s="123">
        <v>0.514184241412537</v>
      </c>
      <c r="H12" s="123">
        <v>0.115118830939179</v>
      </c>
      <c r="I12" s="123">
        <v>0.140939495752098</v>
      </c>
      <c r="J12" s="123">
        <v>0.481676065639346</v>
      </c>
      <c r="K12" s="123">
        <v>0.170878932735046</v>
      </c>
      <c r="L12" s="123">
        <v>0.0555379199880219</v>
      </c>
      <c r="M12" s="123">
        <v>0.0358487549463093</v>
      </c>
      <c r="N12" s="123">
        <v>0.182860612356318</v>
      </c>
      <c r="O12" s="123">
        <v>0.732804319852363</v>
      </c>
      <c r="P12" s="123">
        <v>0.0746663157869569</v>
      </c>
      <c r="Q12" s="123">
        <v>0.0353166060933692</v>
      </c>
      <c r="R12" s="123">
        <v>0.510116433117317</v>
      </c>
      <c r="S12" s="123">
        <v>0.124156657779513</v>
      </c>
      <c r="T12" s="123">
        <v>0.0891207529374257</v>
      </c>
      <c r="U12" s="123">
        <v>0.0619236476834894</v>
      </c>
      <c r="V12" s="123">
        <v>0.0375749703378966</v>
      </c>
      <c r="W12" s="123">
        <v>0.00601860097583318</v>
      </c>
      <c r="X12" s="123">
        <v>5.63063063063063E-4</v>
      </c>
      <c r="Y12" s="123">
        <v>0.0160225767402132</v>
      </c>
      <c r="Z12" s="123">
        <v>0.00863100232275591</v>
      </c>
      <c r="AA12" s="123">
        <v>0.496207268722747</v>
      </c>
      <c r="AB12" s="123">
        <v>0.321577730600799</v>
      </c>
      <c r="AC12" s="123">
        <v>0.281401020633287</v>
      </c>
      <c r="AD12" s="123">
        <v>0.00658610026526511</v>
      </c>
      <c r="AE12" s="123">
        <v>0.131220271069038</v>
      </c>
      <c r="AF12" s="123">
        <v>0.0447657052999394</v>
      </c>
      <c r="AG12" s="123">
        <v>0.066797117796761</v>
      </c>
      <c r="AH12" s="123">
        <v>0.0163860164262593</v>
      </c>
      <c r="AI12" s="123">
        <v>0.20336192191861</v>
      </c>
      <c r="AJ12" s="123">
        <v>0.0269451100754952</v>
      </c>
      <c r="AK12" s="123">
        <v>0.138064380491498</v>
      </c>
      <c r="AL12" s="123">
        <v>0</v>
      </c>
      <c r="AM12" s="123">
        <v>0.0113313954813737</v>
      </c>
      <c r="AN12" s="123">
        <v>0.00233614951356887</v>
      </c>
      <c r="AO12" s="123">
        <v>0.0349264166666667</v>
      </c>
      <c r="AP12" s="123">
        <v>0.0155908333333333</v>
      </c>
      <c r="AQ12" s="123">
        <v>0.0533107083333333</v>
      </c>
      <c r="AR12" s="123">
        <v>0.208329625</v>
      </c>
      <c r="AS12" s="123">
        <v>0.199561291666667</v>
      </c>
      <c r="AT12" s="123">
        <v>0.01058875</v>
      </c>
      <c r="AU12" s="123">
        <v>0.0316124166666667</v>
      </c>
      <c r="AV12" s="123">
        <v>0.100333291666667</v>
      </c>
      <c r="AW12" s="123">
        <v>0.225196666666667</v>
      </c>
      <c r="AX12" s="123">
        <v>0.0940149166666667</v>
      </c>
      <c r="AY12" s="123">
        <v>0.028686375</v>
      </c>
      <c r="AZ12" s="123">
        <v>0.0347401666666667</v>
      </c>
      <c r="BA12" s="123">
        <v>4235.76833333333</v>
      </c>
      <c r="BB12" s="123">
        <v>0</v>
      </c>
    </row>
    <row r="13" spans="1:54" ht="15">
      <c r="A13" s="123" t="s">
        <v>387</v>
      </c>
      <c r="B13" s="123" t="s">
        <v>437</v>
      </c>
      <c r="C13" s="123" t="s">
        <v>438</v>
      </c>
      <c r="D13" s="123">
        <v>0.272198330625735</v>
      </c>
      <c r="E13" s="123">
        <v>0.266651452344408</v>
      </c>
      <c r="F13" s="123">
        <v>0.282636341567542</v>
      </c>
      <c r="G13" s="123">
        <v>0.473100599730366</v>
      </c>
      <c r="H13" s="123">
        <v>0.0112959195535922</v>
      </c>
      <c r="I13" s="123">
        <v>0.156807402007222</v>
      </c>
      <c r="J13" s="123">
        <v>0.54343284577594</v>
      </c>
      <c r="K13" s="123">
        <v>0.139404396320825</v>
      </c>
      <c r="L13" s="123">
        <v>0.117408874240069</v>
      </c>
      <c r="M13" s="123">
        <v>0.0316505621023511</v>
      </c>
      <c r="N13" s="123">
        <v>0.794310622497109</v>
      </c>
      <c r="O13" s="123">
        <v>0.102379333676167</v>
      </c>
      <c r="P13" s="123">
        <v>0.0996868554209267</v>
      </c>
      <c r="Q13" s="123">
        <v>0.0578293987638549</v>
      </c>
      <c r="R13" s="123">
        <v>0.441055875377332</v>
      </c>
      <c r="S13" s="123">
        <v>0.252888810050522</v>
      </c>
      <c r="T13" s="123">
        <v>0.0352565611840467</v>
      </c>
      <c r="U13" s="123">
        <v>0.0837416922353611</v>
      </c>
      <c r="V13" s="123">
        <v>0.112508240861277</v>
      </c>
      <c r="W13" s="123">
        <v>0.023204110520389</v>
      </c>
      <c r="X13" s="123">
        <v>0.00329192546583851</v>
      </c>
      <c r="Y13" s="123">
        <v>0.0287236602375091</v>
      </c>
      <c r="Z13" s="123">
        <v>0</v>
      </c>
      <c r="AA13" s="123">
        <v>0.542314646064971</v>
      </c>
      <c r="AB13" s="123">
        <v>0.346265900945924</v>
      </c>
      <c r="AC13" s="123">
        <v>0.276535810730833</v>
      </c>
      <c r="AD13" s="123">
        <v>0.00933779934898861</v>
      </c>
      <c r="AE13" s="123">
        <v>0.107088333812064</v>
      </c>
      <c r="AF13" s="123">
        <v>0.0466490745503914</v>
      </c>
      <c r="AG13" s="123">
        <v>0.0397751991007487</v>
      </c>
      <c r="AH13" s="123">
        <v>0.00492123306306797</v>
      </c>
      <c r="AI13" s="123">
        <v>0.161884732717675</v>
      </c>
      <c r="AJ13" s="123">
        <v>0.0210774108225066</v>
      </c>
      <c r="AK13" s="123">
        <v>0.0871935791767676</v>
      </c>
      <c r="AL13" s="123">
        <v>0</v>
      </c>
      <c r="AM13" s="123">
        <v>0.00127877237851662</v>
      </c>
      <c r="AN13" s="123">
        <v>0</v>
      </c>
      <c r="AO13" s="123">
        <v>0.042601</v>
      </c>
      <c r="AP13" s="123">
        <v>0.00112726086956522</v>
      </c>
      <c r="AQ13" s="123">
        <v>0.0515481304347826</v>
      </c>
      <c r="AR13" s="123">
        <v>0.0895356086956522</v>
      </c>
      <c r="AS13" s="123">
        <v>0.19644452173913</v>
      </c>
      <c r="AT13" s="123">
        <v>0.014399</v>
      </c>
      <c r="AU13" s="123">
        <v>0.0613445217391304</v>
      </c>
      <c r="AV13" s="123">
        <v>0.174898260869565</v>
      </c>
      <c r="AW13" s="123">
        <v>0.241323347826087</v>
      </c>
      <c r="AX13" s="123">
        <v>0.0881686086956522</v>
      </c>
      <c r="AY13" s="123">
        <v>0.0323192173913043</v>
      </c>
      <c r="AZ13" s="123">
        <v>0.048891</v>
      </c>
      <c r="BA13" s="123">
        <v>4930.42413043478</v>
      </c>
      <c r="BB13" s="123">
        <v>0</v>
      </c>
    </row>
    <row r="14" spans="1:54" ht="15">
      <c r="A14" s="123" t="s">
        <v>376</v>
      </c>
      <c r="B14" s="123" t="s">
        <v>437</v>
      </c>
      <c r="C14" s="123" t="s">
        <v>439</v>
      </c>
      <c r="D14" s="123">
        <v>0.378151260504202</v>
      </c>
      <c r="E14" s="123">
        <v>0.414049959627709</v>
      </c>
      <c r="F14" s="123">
        <v>0.4065012363639</v>
      </c>
      <c r="G14" s="123">
        <v>0.722689075630252</v>
      </c>
      <c r="H14" s="123">
        <v>0.0126050420168067</v>
      </c>
      <c r="I14" s="123">
        <v>0.0756302521008403</v>
      </c>
      <c r="J14" s="123">
        <v>0.735294117647059</v>
      </c>
      <c r="K14" s="123">
        <v>0.121848739495798</v>
      </c>
      <c r="L14" s="123">
        <v>0.0378151260504202</v>
      </c>
      <c r="M14" s="123">
        <v>0.0168067226890756</v>
      </c>
      <c r="N14" s="123">
        <v>0.512605042016807</v>
      </c>
      <c r="O14" s="123">
        <v>0.415966386554622</v>
      </c>
      <c r="P14" s="123">
        <v>0.0630252100840336</v>
      </c>
      <c r="Q14" s="123">
        <v>0.172268907563025</v>
      </c>
      <c r="R14" s="123">
        <v>0.617647058823529</v>
      </c>
      <c r="S14" s="123">
        <v>0.151260504201681</v>
      </c>
      <c r="T14" s="123">
        <v>0.0672268907563025</v>
      </c>
      <c r="U14" s="123">
        <v>0.0420168067226891</v>
      </c>
      <c r="V14" s="123">
        <v>0.0210084033613445</v>
      </c>
      <c r="W14" s="123">
        <v>0.0210084033613445</v>
      </c>
      <c r="X14" s="123">
        <v>0.00420168067226891</v>
      </c>
      <c r="Y14" s="123">
        <v>0.0294117647058824</v>
      </c>
      <c r="Z14" s="123">
        <v>0</v>
      </c>
      <c r="AA14" s="123">
        <v>0.701680672268908</v>
      </c>
      <c r="AB14" s="123">
        <v>0.491596638655462</v>
      </c>
      <c r="AC14" s="123">
        <v>0.121848739495798</v>
      </c>
      <c r="AD14" s="123">
        <v>0.0168067226890756</v>
      </c>
      <c r="AE14" s="123">
        <v>0.214285714285714</v>
      </c>
      <c r="AF14" s="123">
        <v>0.0378151260504202</v>
      </c>
      <c r="AG14" s="123">
        <v>0.0672268907563025</v>
      </c>
      <c r="AH14" s="123">
        <v>0</v>
      </c>
      <c r="AI14" s="123">
        <v>0.30672268907563</v>
      </c>
      <c r="AJ14" s="123">
        <v>0.0252100840336134</v>
      </c>
      <c r="AK14" s="123">
        <v>0.113445378151261</v>
      </c>
      <c r="AL14" s="123">
        <v>0</v>
      </c>
      <c r="AM14" s="123">
        <v>0.0126050420168067</v>
      </c>
      <c r="AN14" s="123">
        <v>0</v>
      </c>
      <c r="AO14" s="123">
        <v>0.057027</v>
      </c>
      <c r="AP14" s="123">
        <v>0.008691</v>
      </c>
      <c r="AQ14" s="123">
        <v>0.064477</v>
      </c>
      <c r="AR14" s="123">
        <v>0.140772</v>
      </c>
      <c r="AS14" s="123">
        <v>0.210439</v>
      </c>
      <c r="AT14" s="123">
        <v>0.008448</v>
      </c>
      <c r="AU14" s="123">
        <v>0.032467</v>
      </c>
      <c r="AV14" s="123">
        <v>0.092459</v>
      </c>
      <c r="AW14" s="123">
        <v>0.23273</v>
      </c>
      <c r="AX14" s="123">
        <v>0.123562</v>
      </c>
      <c r="AY14" s="123">
        <v>0.039221</v>
      </c>
      <c r="AZ14" s="123">
        <v>0.046734</v>
      </c>
      <c r="BA14" s="123">
        <v>5077.22</v>
      </c>
      <c r="BB14" s="123">
        <v>0</v>
      </c>
    </row>
    <row r="15" spans="1:54" ht="15">
      <c r="A15" s="123" t="s">
        <v>377</v>
      </c>
      <c r="B15" s="123" t="s">
        <v>437</v>
      </c>
      <c r="C15" s="123" t="s">
        <v>439</v>
      </c>
      <c r="D15" s="123">
        <v>0.30</v>
      </c>
      <c r="E15" s="123">
        <v>0.424762148827564</v>
      </c>
      <c r="F15" s="123">
        <v>0.466359262600379</v>
      </c>
      <c r="G15" s="123">
        <v>0.866666666666667</v>
      </c>
      <c r="H15" s="123">
        <v>0.133333333333333</v>
      </c>
      <c r="I15" s="123">
        <v>0.10</v>
      </c>
      <c r="J15" s="123">
        <v>0.60</v>
      </c>
      <c r="K15" s="123">
        <v>0.0666666666666667</v>
      </c>
      <c r="L15" s="123">
        <v>0.10</v>
      </c>
      <c r="M15" s="123">
        <v>0</v>
      </c>
      <c r="N15" s="123">
        <v>0.70</v>
      </c>
      <c r="O15" s="123">
        <v>0.20</v>
      </c>
      <c r="P15" s="123">
        <v>0.0666666666666667</v>
      </c>
      <c r="Q15" s="123">
        <v>0.10</v>
      </c>
      <c r="R15" s="123">
        <v>0.733333333333333</v>
      </c>
      <c r="S15" s="123">
        <v>0</v>
      </c>
      <c r="T15" s="123">
        <v>0</v>
      </c>
      <c r="U15" s="123">
        <v>0.0666666666666667</v>
      </c>
      <c r="V15" s="123">
        <v>0</v>
      </c>
      <c r="W15" s="123">
        <v>0</v>
      </c>
      <c r="X15" s="123">
        <v>0.0333333333333333</v>
      </c>
      <c r="Y15" s="123">
        <v>0.0333333333333333</v>
      </c>
      <c r="Z15" s="123">
        <v>0</v>
      </c>
      <c r="AA15" s="123">
        <v>0.833333333333333</v>
      </c>
      <c r="AB15" s="123">
        <v>0.466666666666667</v>
      </c>
      <c r="AC15" s="123">
        <v>0.233333333333333</v>
      </c>
      <c r="AD15" s="123">
        <v>0</v>
      </c>
      <c r="AE15" s="123">
        <v>0.166666666666667</v>
      </c>
      <c r="AF15" s="123">
        <v>0</v>
      </c>
      <c r="AG15" s="123">
        <v>0</v>
      </c>
      <c r="AH15" s="123">
        <v>0.0333333333333333</v>
      </c>
      <c r="AI15" s="123">
        <v>0.40</v>
      </c>
      <c r="AJ15" s="123">
        <v>0</v>
      </c>
      <c r="AK15" s="123">
        <v>0.0333333333333333</v>
      </c>
      <c r="AL15" s="123">
        <v>0</v>
      </c>
      <c r="AM15" s="123">
        <v>0</v>
      </c>
      <c r="AN15" s="123">
        <v>0</v>
      </c>
      <c r="AO15" s="123">
        <v>0.049609</v>
      </c>
      <c r="AP15" s="123">
        <v>0.005101</v>
      </c>
      <c r="AQ15" s="123">
        <v>0.042467</v>
      </c>
      <c r="AR15" s="123">
        <v>0.304375</v>
      </c>
      <c r="AS15" s="123">
        <v>0.171628</v>
      </c>
      <c r="AT15" s="123">
        <v>0.008877</v>
      </c>
      <c r="AU15" s="123">
        <v>0.032168</v>
      </c>
      <c r="AV15" s="123">
        <v>0.075612</v>
      </c>
      <c r="AW15" s="123">
        <v>0.212331</v>
      </c>
      <c r="AX15" s="123">
        <v>0.088726</v>
      </c>
      <c r="AY15" s="123">
        <v>0.028498</v>
      </c>
      <c r="AZ15" s="123">
        <v>0.030217</v>
      </c>
      <c r="BA15" s="123">
        <v>3896.55</v>
      </c>
      <c r="BB15" s="123">
        <v>0</v>
      </c>
    </row>
    <row r="16" spans="1:54" ht="15">
      <c r="A16" s="123" t="s">
        <v>378</v>
      </c>
      <c r="B16" s="123" t="s">
        <v>437</v>
      </c>
      <c r="C16" s="123" t="s">
        <v>439</v>
      </c>
      <c r="D16" s="123">
        <v>0.44</v>
      </c>
      <c r="E16" s="123">
        <v>0.546119686434356</v>
      </c>
      <c r="F16" s="123">
        <v>0.54426372321493</v>
      </c>
      <c r="G16" s="123">
        <v>0.68</v>
      </c>
      <c r="H16" s="123">
        <v>0.04</v>
      </c>
      <c r="I16" s="123">
        <v>0.12</v>
      </c>
      <c r="J16" s="123">
        <v>0.48</v>
      </c>
      <c r="K16" s="123">
        <v>0.28</v>
      </c>
      <c r="L16" s="123">
        <v>0.04</v>
      </c>
      <c r="M16" s="123">
        <v>0.04</v>
      </c>
      <c r="N16" s="123">
        <v>0.20</v>
      </c>
      <c r="O16" s="123">
        <v>0.60</v>
      </c>
      <c r="P16" s="123">
        <v>0.20</v>
      </c>
      <c r="Q16" s="123">
        <v>0.08</v>
      </c>
      <c r="R16" s="123">
        <v>0.64</v>
      </c>
      <c r="S16" s="123">
        <v>0.20</v>
      </c>
      <c r="T16" s="123">
        <v>0.08</v>
      </c>
      <c r="U16" s="123">
        <v>0</v>
      </c>
      <c r="V16" s="123">
        <v>0</v>
      </c>
      <c r="W16" s="123">
        <v>0</v>
      </c>
      <c r="X16" s="123">
        <v>0</v>
      </c>
      <c r="Y16" s="123">
        <v>0</v>
      </c>
      <c r="Z16" s="123">
        <v>0</v>
      </c>
      <c r="AA16" s="123">
        <v>0.52</v>
      </c>
      <c r="AB16" s="123">
        <v>0.36</v>
      </c>
      <c r="AC16" s="123">
        <v>0.28</v>
      </c>
      <c r="AD16" s="123">
        <v>0</v>
      </c>
      <c r="AE16" s="123">
        <v>0.12</v>
      </c>
      <c r="AF16" s="123">
        <v>0.08</v>
      </c>
      <c r="AG16" s="123">
        <v>0.04</v>
      </c>
      <c r="AH16" s="123">
        <v>0.04</v>
      </c>
      <c r="AI16" s="123">
        <v>0.16</v>
      </c>
      <c r="AJ16" s="123">
        <v>0</v>
      </c>
      <c r="AK16" s="123">
        <v>0.08</v>
      </c>
      <c r="AL16" s="123">
        <v>0</v>
      </c>
      <c r="AM16" s="123">
        <v>0</v>
      </c>
      <c r="AN16" s="123">
        <v>0</v>
      </c>
      <c r="AO16" s="123">
        <v>0.04589</v>
      </c>
      <c r="AP16" s="123">
        <v>0.007289</v>
      </c>
      <c r="AQ16" s="123">
        <v>0.051669</v>
      </c>
      <c r="AR16" s="123">
        <v>0.225784</v>
      </c>
      <c r="AS16" s="123">
        <v>0.19901</v>
      </c>
      <c r="AT16" s="123">
        <v>0.009521</v>
      </c>
      <c r="AU16" s="123">
        <v>0.041736</v>
      </c>
      <c r="AV16" s="123">
        <v>0.080817</v>
      </c>
      <c r="AW16" s="123">
        <v>0.22685</v>
      </c>
      <c r="AX16" s="123">
        <v>0.093723</v>
      </c>
      <c r="AY16" s="123">
        <v>0.03138</v>
      </c>
      <c r="AZ16" s="123">
        <v>0.032221</v>
      </c>
      <c r="BA16" s="123">
        <v>6133.20</v>
      </c>
      <c r="BB16" s="123">
        <v>0</v>
      </c>
    </row>
    <row r="17" spans="1:54" ht="15">
      <c r="A17" s="123" t="s">
        <v>379</v>
      </c>
      <c r="B17" s="123" t="s">
        <v>437</v>
      </c>
      <c r="C17" s="123" t="s">
        <v>439</v>
      </c>
      <c r="D17" s="123">
        <v>0.137254901960784</v>
      </c>
      <c r="E17" s="123">
        <v>0.434214682506525</v>
      </c>
      <c r="F17" s="123">
        <v>0.466823484902243</v>
      </c>
      <c r="G17" s="123">
        <v>0.274509803921569</v>
      </c>
      <c r="H17" s="123">
        <v>0.137254901960784</v>
      </c>
      <c r="I17" s="123">
        <v>0.372549019607843</v>
      </c>
      <c r="J17" s="123">
        <v>0.470588235294118</v>
      </c>
      <c r="K17" s="123">
        <v>0.0196078431372549</v>
      </c>
      <c r="L17" s="123">
        <v>0</v>
      </c>
      <c r="M17" s="123">
        <v>0</v>
      </c>
      <c r="N17" s="123">
        <v>0.117647058823529</v>
      </c>
      <c r="O17" s="123">
        <v>0.745098039215686</v>
      </c>
      <c r="P17" s="123">
        <v>0.137254901960784</v>
      </c>
      <c r="Q17" s="123">
        <v>0.0784313725490196</v>
      </c>
      <c r="R17" s="123">
        <v>0.862745098039216</v>
      </c>
      <c r="S17" s="123">
        <v>0.0196078431372549</v>
      </c>
      <c r="T17" s="123">
        <v>0.0588235294117647</v>
      </c>
      <c r="U17" s="123">
        <v>0</v>
      </c>
      <c r="V17" s="123">
        <v>0.0196078431372549</v>
      </c>
      <c r="W17" s="123">
        <v>0</v>
      </c>
      <c r="X17" s="123">
        <v>0.0196078431372549</v>
      </c>
      <c r="Y17" s="123">
        <v>0</v>
      </c>
      <c r="Z17" s="123">
        <v>0</v>
      </c>
      <c r="AA17" s="123">
        <v>0.411764705882353</v>
      </c>
      <c r="AB17" s="123">
        <v>0.745098039215686</v>
      </c>
      <c r="AC17" s="123">
        <v>0.0392156862745098</v>
      </c>
      <c r="AD17" s="123">
        <v>0</v>
      </c>
      <c r="AE17" s="123">
        <v>0.117647058823529</v>
      </c>
      <c r="AF17" s="123">
        <v>0.0588235294117647</v>
      </c>
      <c r="AG17" s="123">
        <v>0.0392156862745098</v>
      </c>
      <c r="AH17" s="123">
        <v>0</v>
      </c>
      <c r="AI17" s="123">
        <v>0.215686274509804</v>
      </c>
      <c r="AJ17" s="123">
        <v>0</v>
      </c>
      <c r="AK17" s="123">
        <v>0.0196078431372549</v>
      </c>
      <c r="AL17" s="123">
        <v>0</v>
      </c>
      <c r="AM17" s="123">
        <v>0</v>
      </c>
      <c r="AN17" s="123">
        <v>0</v>
      </c>
      <c r="AO17" s="123">
        <v>0.049589</v>
      </c>
      <c r="AP17" s="123">
        <v>0.013547</v>
      </c>
      <c r="AQ17" s="123">
        <v>0.049529</v>
      </c>
      <c r="AR17" s="123">
        <v>0.241784</v>
      </c>
      <c r="AS17" s="123">
        <v>0.166463</v>
      </c>
      <c r="AT17" s="123">
        <v>0.008506</v>
      </c>
      <c r="AU17" s="123">
        <v>0.031245</v>
      </c>
      <c r="AV17" s="123">
        <v>0.061551</v>
      </c>
      <c r="AW17" s="123">
        <v>0.247493</v>
      </c>
      <c r="AX17" s="123">
        <v>0.105381</v>
      </c>
      <c r="AY17" s="123">
        <v>0.027089</v>
      </c>
      <c r="AZ17" s="123">
        <v>0.047414</v>
      </c>
      <c r="BA17" s="123">
        <v>5646.20</v>
      </c>
      <c r="BB17" s="123">
        <v>0</v>
      </c>
    </row>
    <row r="18" spans="1:54" ht="15">
      <c r="A18" s="123" t="s">
        <v>380</v>
      </c>
      <c r="B18" s="123" t="s">
        <v>437</v>
      </c>
      <c r="C18" s="123" t="s">
        <v>439</v>
      </c>
      <c r="D18" s="123">
        <v>0.50</v>
      </c>
      <c r="E18" s="123">
        <v>0.660293506745214</v>
      </c>
      <c r="F18" s="123">
        <v>0.698750157243023</v>
      </c>
      <c r="G18" s="123">
        <v>1</v>
      </c>
      <c r="H18" s="123">
        <v>0</v>
      </c>
      <c r="I18" s="123">
        <v>0</v>
      </c>
      <c r="J18" s="123">
        <v>1</v>
      </c>
      <c r="K18" s="123">
        <v>0</v>
      </c>
      <c r="L18" s="123">
        <v>0</v>
      </c>
      <c r="M18" s="123">
        <v>0</v>
      </c>
      <c r="N18" s="123">
        <v>1</v>
      </c>
      <c r="O18" s="123">
        <v>0</v>
      </c>
      <c r="P18" s="123">
        <v>0</v>
      </c>
      <c r="Q18" s="123">
        <v>0</v>
      </c>
      <c r="R18" s="123">
        <v>0</v>
      </c>
      <c r="S18" s="123">
        <v>1</v>
      </c>
      <c r="T18" s="123">
        <v>0</v>
      </c>
      <c r="U18" s="123">
        <v>0</v>
      </c>
      <c r="V18" s="123">
        <v>0</v>
      </c>
      <c r="W18" s="123">
        <v>0</v>
      </c>
      <c r="X18" s="123">
        <v>0</v>
      </c>
      <c r="Y18" s="123">
        <v>0</v>
      </c>
      <c r="Z18" s="123">
        <v>0</v>
      </c>
      <c r="AA18" s="123">
        <v>0.50</v>
      </c>
      <c r="AB18" s="123">
        <v>0.50</v>
      </c>
      <c r="AC18" s="123">
        <v>0</v>
      </c>
      <c r="AD18" s="123">
        <v>0</v>
      </c>
      <c r="AE18" s="123">
        <v>0.50</v>
      </c>
      <c r="AF18" s="123">
        <v>0</v>
      </c>
      <c r="AG18" s="123">
        <v>0</v>
      </c>
      <c r="AH18" s="123">
        <v>0</v>
      </c>
      <c r="AI18" s="123">
        <v>0.50</v>
      </c>
      <c r="AJ18" s="123">
        <v>0</v>
      </c>
      <c r="AK18" s="123">
        <v>0</v>
      </c>
      <c r="AL18" s="123">
        <v>0</v>
      </c>
      <c r="AM18" s="123">
        <v>0</v>
      </c>
      <c r="AN18" s="123">
        <v>0</v>
      </c>
      <c r="AO18" s="123">
        <v>0.037361</v>
      </c>
      <c r="AP18" s="123">
        <v>0.005192</v>
      </c>
      <c r="AQ18" s="123">
        <v>0.061038</v>
      </c>
      <c r="AR18" s="123">
        <v>0.084707</v>
      </c>
      <c r="AS18" s="123">
        <v>0.270746</v>
      </c>
      <c r="AT18" s="123">
        <v>0.008491</v>
      </c>
      <c r="AU18" s="123">
        <v>0.058558</v>
      </c>
      <c r="AV18" s="123">
        <v>0.125254</v>
      </c>
      <c r="AW18" s="123">
        <v>0.19837</v>
      </c>
      <c r="AX18" s="123">
        <v>0.121901</v>
      </c>
      <c r="AY18" s="123">
        <v>0.028421</v>
      </c>
      <c r="AZ18" s="123">
        <v>0.037322</v>
      </c>
      <c r="BA18" s="123">
        <v>7462.12</v>
      </c>
      <c r="BB18" s="123">
        <v>0</v>
      </c>
    </row>
    <row r="19" spans="1:54" ht="15">
      <c r="A19" s="123" t="s">
        <v>381</v>
      </c>
      <c r="B19" s="123" t="s">
        <v>437</v>
      </c>
      <c r="C19" s="123" t="s">
        <v>439</v>
      </c>
      <c r="D19" s="123">
        <v>0.277777777777778</v>
      </c>
      <c r="E19" s="123">
        <v>0.218109966996674</v>
      </c>
      <c r="F19" s="123">
        <v>0.179034767312218</v>
      </c>
      <c r="G19" s="123">
        <v>0.388888888888889</v>
      </c>
      <c r="H19" s="123">
        <v>0.222222222222222</v>
      </c>
      <c r="I19" s="123">
        <v>0.333333333333333</v>
      </c>
      <c r="J19" s="123">
        <v>0.222222222222222</v>
      </c>
      <c r="K19" s="123">
        <v>0</v>
      </c>
      <c r="L19" s="123">
        <v>0.166666666666667</v>
      </c>
      <c r="M19" s="123">
        <v>0.0555555555555556</v>
      </c>
      <c r="N19" s="123">
        <v>0.277777777777778</v>
      </c>
      <c r="O19" s="123">
        <v>0.611111111111111</v>
      </c>
      <c r="P19" s="123">
        <v>0.111111111111111</v>
      </c>
      <c r="Q19" s="123">
        <v>0</v>
      </c>
      <c r="R19" s="123">
        <v>0.388888888888889</v>
      </c>
      <c r="S19" s="123">
        <v>0.166666666666667</v>
      </c>
      <c r="T19" s="123">
        <v>0</v>
      </c>
      <c r="U19" s="123">
        <v>0</v>
      </c>
      <c r="V19" s="123">
        <v>0.0555555555555556</v>
      </c>
      <c r="W19" s="123">
        <v>0</v>
      </c>
      <c r="X19" s="123">
        <v>0</v>
      </c>
      <c r="Y19" s="123">
        <v>0</v>
      </c>
      <c r="Z19" s="123">
        <v>0.0555555555555556</v>
      </c>
      <c r="AA19" s="123">
        <v>0.833333333333333</v>
      </c>
      <c r="AB19" s="123">
        <v>0.166666666666667</v>
      </c>
      <c r="AC19" s="123">
        <v>0.333333333333333</v>
      </c>
      <c r="AD19" s="123">
        <v>0</v>
      </c>
      <c r="AE19" s="123">
        <v>0.222222222222222</v>
      </c>
      <c r="AF19" s="123">
        <v>0</v>
      </c>
      <c r="AG19" s="123">
        <v>0.0555555555555556</v>
      </c>
      <c r="AH19" s="123">
        <v>0</v>
      </c>
      <c r="AI19" s="123">
        <v>0.333333333333333</v>
      </c>
      <c r="AJ19" s="123">
        <v>0</v>
      </c>
      <c r="AK19" s="123">
        <v>0.111111111111111</v>
      </c>
      <c r="AL19" s="123">
        <v>0</v>
      </c>
      <c r="AM19" s="123">
        <v>0</v>
      </c>
      <c r="AN19" s="123">
        <v>0</v>
      </c>
      <c r="AO19" s="123">
        <v>0.048832</v>
      </c>
      <c r="AP19" s="123">
        <v>0.015184</v>
      </c>
      <c r="AQ19" s="123">
        <v>0.041407</v>
      </c>
      <c r="AR19" s="123">
        <v>0.175511</v>
      </c>
      <c r="AS19" s="123">
        <v>0.183452</v>
      </c>
      <c r="AT19" s="123">
        <v>0.008435</v>
      </c>
      <c r="AU19" s="123">
        <v>0.036335</v>
      </c>
      <c r="AV19" s="123">
        <v>0.068678</v>
      </c>
      <c r="AW19" s="123">
        <v>0.293563</v>
      </c>
      <c r="AX19" s="123">
        <v>0.105727</v>
      </c>
      <c r="AY19" s="123">
        <v>0.027355</v>
      </c>
      <c r="AZ19" s="123">
        <v>0.044352</v>
      </c>
      <c r="BA19" s="123">
        <v>1502.24</v>
      </c>
      <c r="BB19" s="123">
        <v>0</v>
      </c>
    </row>
    <row r="20" spans="1:54" ht="15">
      <c r="A20" s="123" t="s">
        <v>382</v>
      </c>
      <c r="B20" s="123" t="s">
        <v>437</v>
      </c>
      <c r="C20" s="123" t="s">
        <v>439</v>
      </c>
      <c r="D20" s="123">
        <v>0.116279069767442</v>
      </c>
      <c r="E20" s="123">
        <v>0.309614953520308</v>
      </c>
      <c r="F20" s="123">
        <v>0.273301365904538</v>
      </c>
      <c r="G20" s="123">
        <v>0.883720930232558</v>
      </c>
      <c r="H20" s="123">
        <v>0.116279069767442</v>
      </c>
      <c r="I20" s="123">
        <v>0.488372093023256</v>
      </c>
      <c r="J20" s="123">
        <v>0.348837209302326</v>
      </c>
      <c r="K20" s="123">
        <v>0.0232558139534884</v>
      </c>
      <c r="L20" s="123">
        <v>0</v>
      </c>
      <c r="M20" s="123">
        <v>0.0232558139534884</v>
      </c>
      <c r="N20" s="123">
        <v>0.0465116279069767</v>
      </c>
      <c r="O20" s="123">
        <v>0.906976744186046</v>
      </c>
      <c r="P20" s="123">
        <v>0.0465116279069767</v>
      </c>
      <c r="Q20" s="123">
        <v>0</v>
      </c>
      <c r="R20" s="123">
        <v>0.558139534883721</v>
      </c>
      <c r="S20" s="123">
        <v>0.325581395348837</v>
      </c>
      <c r="T20" s="123">
        <v>0.0697674418604651</v>
      </c>
      <c r="U20" s="123">
        <v>0.0232558139534884</v>
      </c>
      <c r="V20" s="123">
        <v>0.0232558139534884</v>
      </c>
      <c r="W20" s="123">
        <v>0</v>
      </c>
      <c r="X20" s="123">
        <v>0</v>
      </c>
      <c r="Y20" s="123">
        <v>0.0232558139534884</v>
      </c>
      <c r="Z20" s="123">
        <v>0</v>
      </c>
      <c r="AA20" s="123">
        <v>0.604651162790698</v>
      </c>
      <c r="AB20" s="123">
        <v>0.837209302325581</v>
      </c>
      <c r="AC20" s="123">
        <v>0.0697674418604651</v>
      </c>
      <c r="AD20" s="123">
        <v>0</v>
      </c>
      <c r="AE20" s="123">
        <v>0.0465116279069767</v>
      </c>
      <c r="AF20" s="123">
        <v>0.0697674418604651</v>
      </c>
      <c r="AG20" s="123">
        <v>0.209302325581395</v>
      </c>
      <c r="AH20" s="123">
        <v>0.0465116279069767</v>
      </c>
      <c r="AI20" s="123">
        <v>0.116279069767442</v>
      </c>
      <c r="AJ20" s="123">
        <v>0.0232558139534884</v>
      </c>
      <c r="AK20" s="123">
        <v>0.0232558139534884</v>
      </c>
      <c r="AL20" s="123">
        <v>0</v>
      </c>
      <c r="AM20" s="123">
        <v>0</v>
      </c>
      <c r="AN20" s="123">
        <v>0</v>
      </c>
      <c r="AO20" s="123">
        <v>0.047812</v>
      </c>
      <c r="AP20" s="123">
        <v>0.014522</v>
      </c>
      <c r="AQ20" s="123">
        <v>0.049486</v>
      </c>
      <c r="AR20" s="123">
        <v>0.158481</v>
      </c>
      <c r="AS20" s="123">
        <v>0.201548</v>
      </c>
      <c r="AT20" s="123">
        <v>0.011219</v>
      </c>
      <c r="AU20" s="123">
        <v>0.035314</v>
      </c>
      <c r="AV20" s="123">
        <v>0.051768</v>
      </c>
      <c r="AW20" s="123">
        <v>0.262876</v>
      </c>
      <c r="AX20" s="123">
        <v>0.113968</v>
      </c>
      <c r="AY20" s="123">
        <v>0.029118</v>
      </c>
      <c r="AZ20" s="123">
        <v>0.071699</v>
      </c>
      <c r="BA20" s="123">
        <v>3710.09</v>
      </c>
      <c r="BB20" s="123">
        <v>0</v>
      </c>
    </row>
    <row r="21" spans="1:54" ht="15">
      <c r="A21" s="123" t="s">
        <v>383</v>
      </c>
      <c r="B21" s="123" t="s">
        <v>437</v>
      </c>
      <c r="C21" s="123" t="s">
        <v>439</v>
      </c>
      <c r="D21" s="123">
        <v>0.405405405405405</v>
      </c>
      <c r="E21" s="123">
        <v>0.458758647390643</v>
      </c>
      <c r="F21" s="123">
        <v>0.472070366062076</v>
      </c>
      <c r="G21" s="123">
        <v>0.472972972972973</v>
      </c>
      <c r="H21" s="123">
        <v>0.216216216216216</v>
      </c>
      <c r="I21" s="123">
        <v>0.22972972972973</v>
      </c>
      <c r="J21" s="123">
        <v>0.391891891891892</v>
      </c>
      <c r="K21" s="123">
        <v>0.0945945945945946</v>
      </c>
      <c r="L21" s="123">
        <v>0.0405405405405405</v>
      </c>
      <c r="M21" s="123">
        <v>0.027027027027027</v>
      </c>
      <c r="N21" s="123">
        <v>0.027027027027027</v>
      </c>
      <c r="O21" s="123">
        <v>0.905405405405405</v>
      </c>
      <c r="P21" s="123">
        <v>0.0675675675675676</v>
      </c>
      <c r="Q21" s="123">
        <v>0.0135135135135135</v>
      </c>
      <c r="R21" s="123">
        <v>0.756756756756757</v>
      </c>
      <c r="S21" s="123">
        <v>0.108108108108108</v>
      </c>
      <c r="T21" s="123">
        <v>0.0135135135135135</v>
      </c>
      <c r="U21" s="123">
        <v>0.027027027027027</v>
      </c>
      <c r="V21" s="123">
        <v>0</v>
      </c>
      <c r="W21" s="123">
        <v>0</v>
      </c>
      <c r="X21" s="123">
        <v>0</v>
      </c>
      <c r="Y21" s="123">
        <v>0.027027027027027</v>
      </c>
      <c r="Z21" s="123">
        <v>0</v>
      </c>
      <c r="AA21" s="123">
        <v>0.391891891891892</v>
      </c>
      <c r="AB21" s="123">
        <v>0.378378378378378</v>
      </c>
      <c r="AC21" s="123">
        <v>0.108108108108108</v>
      </c>
      <c r="AD21" s="123">
        <v>0</v>
      </c>
      <c r="AE21" s="123">
        <v>0.297297297297297</v>
      </c>
      <c r="AF21" s="123">
        <v>0.0135135135135135</v>
      </c>
      <c r="AG21" s="123">
        <v>0.0810810810810811</v>
      </c>
      <c r="AH21" s="123">
        <v>0</v>
      </c>
      <c r="AI21" s="123">
        <v>0.148648648648649</v>
      </c>
      <c r="AJ21" s="123">
        <v>0.0135135135135135</v>
      </c>
      <c r="AK21" s="123">
        <v>0.243243243243243</v>
      </c>
      <c r="AL21" s="123">
        <v>0</v>
      </c>
      <c r="AM21" s="123">
        <v>0</v>
      </c>
      <c r="AN21" s="123">
        <v>0</v>
      </c>
      <c r="AO21" s="123">
        <v>0.046265</v>
      </c>
      <c r="AP21" s="123">
        <v>0.010157</v>
      </c>
      <c r="AQ21" s="123">
        <v>0.055378</v>
      </c>
      <c r="AR21" s="123">
        <v>0.143471</v>
      </c>
      <c r="AS21" s="123">
        <v>0.154778</v>
      </c>
      <c r="AT21" s="123">
        <v>0.010511</v>
      </c>
      <c r="AU21" s="123">
        <v>0.031958</v>
      </c>
      <c r="AV21" s="123">
        <v>0.077317</v>
      </c>
      <c r="AW21" s="123">
        <v>0.288302</v>
      </c>
      <c r="AX21" s="123">
        <v>0.120518</v>
      </c>
      <c r="AY21" s="123">
        <v>0.025794</v>
      </c>
      <c r="AZ21" s="123">
        <v>0.081816</v>
      </c>
      <c r="BA21" s="123">
        <v>2380.005</v>
      </c>
      <c r="BB21" s="123">
        <v>0</v>
      </c>
    </row>
    <row r="22" spans="1:54" ht="15">
      <c r="A22" s="123" t="s">
        <v>384</v>
      </c>
      <c r="B22" s="123" t="s">
        <v>437</v>
      </c>
      <c r="C22" s="123" t="s">
        <v>439</v>
      </c>
      <c r="D22" s="123">
        <v>0.6875</v>
      </c>
      <c r="E22" s="123">
        <v>0.617359592193305</v>
      </c>
      <c r="F22" s="123">
        <v>0.544373648520617</v>
      </c>
      <c r="G22" s="123">
        <v>0.50</v>
      </c>
      <c r="H22" s="123">
        <v>0</v>
      </c>
      <c r="I22" s="123">
        <v>0.0625</v>
      </c>
      <c r="J22" s="123">
        <v>0.6875</v>
      </c>
      <c r="K22" s="123">
        <v>0.125</v>
      </c>
      <c r="L22" s="123">
        <v>0.0625</v>
      </c>
      <c r="M22" s="123">
        <v>0.0625</v>
      </c>
      <c r="N22" s="123">
        <v>0</v>
      </c>
      <c r="O22" s="123">
        <v>1</v>
      </c>
      <c r="P22" s="123">
        <v>0</v>
      </c>
      <c r="Q22" s="123">
        <v>0</v>
      </c>
      <c r="R22" s="123">
        <v>0.6875</v>
      </c>
      <c r="S22" s="123">
        <v>0.1875</v>
      </c>
      <c r="T22" s="123">
        <v>0</v>
      </c>
      <c r="U22" s="123">
        <v>0</v>
      </c>
      <c r="V22" s="123">
        <v>0.0625</v>
      </c>
      <c r="W22" s="123">
        <v>0</v>
      </c>
      <c r="X22" s="123">
        <v>0.0625</v>
      </c>
      <c r="Y22" s="123">
        <v>0</v>
      </c>
      <c r="Z22" s="123">
        <v>0</v>
      </c>
      <c r="AA22" s="123">
        <v>0.25</v>
      </c>
      <c r="AB22" s="123">
        <v>0.4375</v>
      </c>
      <c r="AC22" s="123">
        <v>0.0625</v>
      </c>
      <c r="AD22" s="123">
        <v>0</v>
      </c>
      <c r="AE22" s="123">
        <v>0.1875</v>
      </c>
      <c r="AF22" s="123">
        <v>0.0625</v>
      </c>
      <c r="AG22" s="123">
        <v>0.0625</v>
      </c>
      <c r="AH22" s="123">
        <v>0</v>
      </c>
      <c r="AI22" s="123">
        <v>0.125</v>
      </c>
      <c r="AJ22" s="123">
        <v>0</v>
      </c>
      <c r="AK22" s="123">
        <v>0.1875</v>
      </c>
      <c r="AL22" s="123">
        <v>0</v>
      </c>
      <c r="AM22" s="123">
        <v>0</v>
      </c>
      <c r="AN22" s="123">
        <v>0</v>
      </c>
      <c r="AO22" s="123">
        <v>0.040274</v>
      </c>
      <c r="AP22" s="123">
        <v>0.009691</v>
      </c>
      <c r="AQ22" s="123">
        <v>0.042309</v>
      </c>
      <c r="AR22" s="123">
        <v>0.289936</v>
      </c>
      <c r="AS22" s="123">
        <v>0.192703</v>
      </c>
      <c r="AT22" s="123">
        <v>0.006454</v>
      </c>
      <c r="AU22" s="123">
        <v>0.026898</v>
      </c>
      <c r="AV22" s="123">
        <v>0.076403</v>
      </c>
      <c r="AW22" s="123">
        <v>0.194429</v>
      </c>
      <c r="AX22" s="123">
        <v>0.095935</v>
      </c>
      <c r="AY22" s="123">
        <v>0.021778</v>
      </c>
      <c r="AZ22" s="123">
        <v>0.043464</v>
      </c>
      <c r="BA22" s="123">
        <v>8759.09</v>
      </c>
      <c r="BB22" s="123">
        <v>0</v>
      </c>
    </row>
    <row r="23" spans="1:54" ht="15">
      <c r="A23" s="123" t="s">
        <v>385</v>
      </c>
      <c r="B23" s="123" t="s">
        <v>437</v>
      </c>
      <c r="C23" s="123" t="s">
        <v>439</v>
      </c>
      <c r="D23" s="123">
        <v>0.571428571428571</v>
      </c>
      <c r="E23" s="123">
        <v>0.505453490828282</v>
      </c>
      <c r="F23" s="123">
        <v>0.369478985594087</v>
      </c>
      <c r="G23" s="123">
        <v>0.380952380952381</v>
      </c>
      <c r="H23" s="123">
        <v>0.0476190476190476</v>
      </c>
      <c r="I23" s="123">
        <v>0.19047619047619</v>
      </c>
      <c r="J23" s="123">
        <v>0.619047619047619</v>
      </c>
      <c r="K23" s="123">
        <v>0.0952380952380952</v>
      </c>
      <c r="L23" s="123">
        <v>0</v>
      </c>
      <c r="M23" s="123">
        <v>0.0476190476190476</v>
      </c>
      <c r="N23" s="123">
        <v>0.0952380952380952</v>
      </c>
      <c r="O23" s="123">
        <v>0.857142857142857</v>
      </c>
      <c r="P23" s="123">
        <v>0.0476190476190476</v>
      </c>
      <c r="Q23" s="123">
        <v>0</v>
      </c>
      <c r="R23" s="123">
        <v>0.80952380952381</v>
      </c>
      <c r="S23" s="123">
        <v>0.0952380952380952</v>
      </c>
      <c r="T23" s="123">
        <v>0.0476190476190476</v>
      </c>
      <c r="U23" s="123">
        <v>0</v>
      </c>
      <c r="V23" s="123">
        <v>0</v>
      </c>
      <c r="W23" s="123">
        <v>0</v>
      </c>
      <c r="X23" s="123">
        <v>0</v>
      </c>
      <c r="Y23" s="123">
        <v>0.0476190476190476</v>
      </c>
      <c r="Z23" s="123">
        <v>0</v>
      </c>
      <c r="AA23" s="123">
        <v>0.666666666666667</v>
      </c>
      <c r="AB23" s="123">
        <v>0.285714285714286</v>
      </c>
      <c r="AC23" s="123">
        <v>0.0476190476190476</v>
      </c>
      <c r="AD23" s="123">
        <v>0</v>
      </c>
      <c r="AE23" s="123">
        <v>0.285714285714286</v>
      </c>
      <c r="AF23" s="123">
        <v>0</v>
      </c>
      <c r="AG23" s="123">
        <v>0.142857142857143</v>
      </c>
      <c r="AH23" s="123">
        <v>0</v>
      </c>
      <c r="AI23" s="123">
        <v>0.333333333333333</v>
      </c>
      <c r="AJ23" s="123">
        <v>0.238095238095238</v>
      </c>
      <c r="AK23" s="123">
        <v>0.238095238095238</v>
      </c>
      <c r="AL23" s="123">
        <v>0</v>
      </c>
      <c r="AM23" s="123">
        <v>0</v>
      </c>
      <c r="AN23" s="123">
        <v>0</v>
      </c>
      <c r="AO23" s="123">
        <v>0.042436</v>
      </c>
      <c r="AP23" s="123">
        <v>0.00468</v>
      </c>
      <c r="AQ23" s="123">
        <v>0.054896</v>
      </c>
      <c r="AR23" s="123">
        <v>0.155823</v>
      </c>
      <c r="AS23" s="123">
        <v>0.256324</v>
      </c>
      <c r="AT23" s="123">
        <v>0.005352</v>
      </c>
      <c r="AU23" s="123">
        <v>0.041742</v>
      </c>
      <c r="AV23" s="123">
        <v>0.075359</v>
      </c>
      <c r="AW23" s="123">
        <v>0.221184</v>
      </c>
      <c r="AX23" s="123">
        <v>0.116922</v>
      </c>
      <c r="AY23" s="123">
        <v>0.024742</v>
      </c>
      <c r="AZ23" s="123">
        <v>0.042976</v>
      </c>
      <c r="BA23" s="123">
        <v>6483.14</v>
      </c>
      <c r="BB23" s="123">
        <v>0</v>
      </c>
    </row>
    <row r="24" spans="1:54" ht="15">
      <c r="A24" s="123" t="s">
        <v>386</v>
      </c>
      <c r="B24" s="123" t="s">
        <v>437</v>
      </c>
      <c r="C24" s="123" t="s">
        <v>439</v>
      </c>
      <c r="D24" s="123">
        <v>0.588235294117647</v>
      </c>
      <c r="E24" s="123">
        <v>0.57722579493199</v>
      </c>
      <c r="F24" s="123">
        <v>0.508812709839411</v>
      </c>
      <c r="G24" s="123">
        <v>0.647058823529412</v>
      </c>
      <c r="H24" s="123">
        <v>0.352941176470588</v>
      </c>
      <c r="I24" s="123">
        <v>0.117647058823529</v>
      </c>
      <c r="J24" s="123">
        <v>0.470588235294118</v>
      </c>
      <c r="K24" s="123">
        <v>0.0588235294117647</v>
      </c>
      <c r="L24" s="123">
        <v>0</v>
      </c>
      <c r="M24" s="123">
        <v>0</v>
      </c>
      <c r="N24" s="123">
        <v>0.176470588235294</v>
      </c>
      <c r="O24" s="123">
        <v>0.647058823529412</v>
      </c>
      <c r="P24" s="123">
        <v>0.176470588235294</v>
      </c>
      <c r="Q24" s="123">
        <v>0.0588235294117647</v>
      </c>
      <c r="R24" s="123">
        <v>0.705882352941177</v>
      </c>
      <c r="S24" s="123">
        <v>0.235294117647059</v>
      </c>
      <c r="T24" s="123">
        <v>0</v>
      </c>
      <c r="U24" s="123">
        <v>0</v>
      </c>
      <c r="V24" s="123">
        <v>0</v>
      </c>
      <c r="W24" s="123">
        <v>0</v>
      </c>
      <c r="X24" s="123">
        <v>0</v>
      </c>
      <c r="Y24" s="123">
        <v>0.0588235294117647</v>
      </c>
      <c r="Z24" s="123">
        <v>0</v>
      </c>
      <c r="AA24" s="123">
        <v>0.941176470588235</v>
      </c>
      <c r="AB24" s="123">
        <v>0.411764705882353</v>
      </c>
      <c r="AC24" s="123">
        <v>0</v>
      </c>
      <c r="AD24" s="123">
        <v>0</v>
      </c>
      <c r="AE24" s="123">
        <v>0.235294117647059</v>
      </c>
      <c r="AF24" s="123">
        <v>0</v>
      </c>
      <c r="AG24" s="123">
        <v>0</v>
      </c>
      <c r="AH24" s="123">
        <v>0.0588235294117647</v>
      </c>
      <c r="AI24" s="123">
        <v>0.235294117647059</v>
      </c>
      <c r="AJ24" s="123">
        <v>0.0588235294117647</v>
      </c>
      <c r="AK24" s="123">
        <v>0.117647058823529</v>
      </c>
      <c r="AL24" s="123">
        <v>0</v>
      </c>
      <c r="AM24" s="123">
        <v>0</v>
      </c>
      <c r="AN24" s="123">
        <v>0</v>
      </c>
      <c r="AO24" s="123">
        <v>0.040603</v>
      </c>
      <c r="AP24" s="123">
        <v>0.014089</v>
      </c>
      <c r="AQ24" s="123">
        <v>0.057901</v>
      </c>
      <c r="AR24" s="123">
        <v>0.206352</v>
      </c>
      <c r="AS24" s="123">
        <v>0.192987</v>
      </c>
      <c r="AT24" s="123">
        <v>0.011939</v>
      </c>
      <c r="AU24" s="123">
        <v>0.0326</v>
      </c>
      <c r="AV24" s="123">
        <v>0.092931</v>
      </c>
      <c r="AW24" s="123">
        <v>0.223663</v>
      </c>
      <c r="AX24" s="123">
        <v>0.102044</v>
      </c>
      <c r="AY24" s="123">
        <v>0.029576</v>
      </c>
      <c r="AZ24" s="123">
        <v>0.035919</v>
      </c>
      <c r="BA24" s="123">
        <v>0</v>
      </c>
      <c r="BB24" s="123">
        <v>0</v>
      </c>
    </row>
    <row r="25" spans="1:54" ht="15">
      <c r="A25" s="123" t="s">
        <v>387</v>
      </c>
      <c r="B25" s="123" t="s">
        <v>437</v>
      </c>
      <c r="C25" s="123" t="s">
        <v>439</v>
      </c>
      <c r="D25" s="123">
        <v>0.285714285714286</v>
      </c>
      <c r="E25" s="123">
        <v>0.495523510780593</v>
      </c>
      <c r="F25" s="123">
        <v>0.550539843705215</v>
      </c>
      <c r="G25" s="123">
        <v>0.857142857142857</v>
      </c>
      <c r="H25" s="123">
        <v>0</v>
      </c>
      <c r="I25" s="123">
        <v>0</v>
      </c>
      <c r="J25" s="123">
        <v>0.785714285714286</v>
      </c>
      <c r="K25" s="123">
        <v>0.142857142857143</v>
      </c>
      <c r="L25" s="123">
        <v>0.0714285714285714</v>
      </c>
      <c r="M25" s="123">
        <v>0</v>
      </c>
      <c r="N25" s="123">
        <v>0.928571428571429</v>
      </c>
      <c r="O25" s="123">
        <v>0.0714285714285714</v>
      </c>
      <c r="P25" s="123">
        <v>0</v>
      </c>
      <c r="Q25" s="123">
        <v>0.0714285714285714</v>
      </c>
      <c r="R25" s="123">
        <v>0.428571428571429</v>
      </c>
      <c r="S25" s="123">
        <v>0.428571428571429</v>
      </c>
      <c r="T25" s="123">
        <v>0</v>
      </c>
      <c r="U25" s="123">
        <v>0.0714285714285714</v>
      </c>
      <c r="V25" s="123">
        <v>0.0714285714285714</v>
      </c>
      <c r="W25" s="123">
        <v>0</v>
      </c>
      <c r="X25" s="123">
        <v>0</v>
      </c>
      <c r="Y25" s="123">
        <v>0.0714285714285714</v>
      </c>
      <c r="Z25" s="123">
        <v>0</v>
      </c>
      <c r="AA25" s="123">
        <v>0.714285714285714</v>
      </c>
      <c r="AB25" s="123">
        <v>0.357142857142857</v>
      </c>
      <c r="AC25" s="123">
        <v>0.214285714285714</v>
      </c>
      <c r="AD25" s="123">
        <v>0</v>
      </c>
      <c r="AE25" s="123">
        <v>0</v>
      </c>
      <c r="AF25" s="123">
        <v>0</v>
      </c>
      <c r="AG25" s="123">
        <v>0</v>
      </c>
      <c r="AH25" s="123">
        <v>0</v>
      </c>
      <c r="AI25" s="123">
        <v>0.357142857142857</v>
      </c>
      <c r="AJ25" s="123">
        <v>0</v>
      </c>
      <c r="AK25" s="123">
        <v>0</v>
      </c>
      <c r="AL25" s="123">
        <v>0</v>
      </c>
      <c r="AM25" s="123">
        <v>0</v>
      </c>
      <c r="AN25" s="123">
        <v>0</v>
      </c>
      <c r="AO25" s="123">
        <v>0.044708</v>
      </c>
      <c r="AP25" s="123">
        <v>0.001238</v>
      </c>
      <c r="AQ25" s="123">
        <v>0.059977</v>
      </c>
      <c r="AR25" s="123">
        <v>0.089479</v>
      </c>
      <c r="AS25" s="123">
        <v>0.188525</v>
      </c>
      <c r="AT25" s="123">
        <v>0.011805</v>
      </c>
      <c r="AU25" s="123">
        <v>0.055496</v>
      </c>
      <c r="AV25" s="123">
        <v>0.173571</v>
      </c>
      <c r="AW25" s="123">
        <v>0.246757</v>
      </c>
      <c r="AX25" s="123">
        <v>0.090521</v>
      </c>
      <c r="AY25" s="123">
        <v>0.033121</v>
      </c>
      <c r="AZ25" s="123">
        <v>0.04951</v>
      </c>
      <c r="BA25" s="123">
        <v>3788.41</v>
      </c>
      <c r="BB25" s="123">
        <v>0</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35EFDF0-3956-461A-B91A-9B18289DB9BA}">
  <dimension ref="A1:AA107"/>
  <sheetViews>
    <sheetView workbookViewId="0" topLeftCell="B1">
      <selection pane="topLeft" activeCell="U21" sqref="U21"/>
    </sheetView>
  </sheetViews>
  <sheetFormatPr defaultColWidth="8.83428571428571" defaultRowHeight="15"/>
  <cols>
    <col min="1" max="1" width="11.5714285714286" bestFit="1" customWidth="1"/>
    <col min="15" max="15" width="10.8571428571429" bestFit="1" customWidth="1"/>
  </cols>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219</v>
      </c>
      <c r="B4" s="123">
        <v>0.291013226218573</v>
      </c>
      <c r="C4" s="123">
        <v>0.321738997448018</v>
      </c>
      <c r="D4" s="123">
        <v>0.417344105074601</v>
      </c>
      <c r="E4" s="123">
        <v>0.426524600305132</v>
      </c>
      <c r="F4" s="123">
        <v>0.502304578092022</v>
      </c>
      <c r="G4" s="123">
        <v>0.268512104497622</v>
      </c>
      <c r="H4" s="123">
        <v>0.356941154815084</v>
      </c>
      <c r="I4" s="123">
        <v>0.344997743654291</v>
      </c>
      <c r="J4" s="123">
        <v>0.549882266819961</v>
      </c>
      <c r="K4" s="123">
        <v>0.368430944710272</v>
      </c>
      <c r="L4" s="123">
        <v>0.382139619241431</v>
      </c>
      <c r="M4" s="123">
        <v>0.272198330625735</v>
      </c>
      <c r="O4" s="93" t="s">
        <v>219</v>
      </c>
      <c r="P4" s="123">
        <v>0.378151260504202</v>
      </c>
      <c r="Q4" s="123">
        <v>0.30</v>
      </c>
      <c r="R4" s="123">
        <v>0.44</v>
      </c>
      <c r="S4" s="123">
        <v>0.137254901960784</v>
      </c>
      <c r="T4" s="123">
        <v>0.50</v>
      </c>
      <c r="U4" s="123">
        <v>0.277777777777778</v>
      </c>
      <c r="V4" s="123">
        <v>0.116279069767442</v>
      </c>
      <c r="W4" s="123">
        <v>0.405405405405405</v>
      </c>
      <c r="X4" s="123">
        <v>0.6875</v>
      </c>
      <c r="Y4" s="123">
        <v>0.571428571428571</v>
      </c>
      <c r="Z4" s="123">
        <v>0.588235294117647</v>
      </c>
      <c r="AA4" s="123">
        <v>0.285714285714286</v>
      </c>
    </row>
    <row r="5" spans="1:27" ht="15">
      <c r="A5" s="93" t="s">
        <v>236</v>
      </c>
      <c r="B5" s="123">
        <v>0.688567925800145</v>
      </c>
      <c r="C5" s="123">
        <v>0.573500602620952</v>
      </c>
      <c r="D5" s="123">
        <v>0.583520764202823</v>
      </c>
      <c r="E5" s="123">
        <v>0.52714216596035</v>
      </c>
      <c r="F5" s="123">
        <v>0.54738126941028</v>
      </c>
      <c r="G5" s="123">
        <v>0.7117036352581</v>
      </c>
      <c r="H5" s="123">
        <v>0.749171838872727</v>
      </c>
      <c r="I5" s="123">
        <v>0.536890878356129</v>
      </c>
      <c r="J5" s="123">
        <v>0.58504130362766</v>
      </c>
      <c r="K5" s="123">
        <v>0.527278616857458</v>
      </c>
      <c r="L5" s="123">
        <v>0.514184241412537</v>
      </c>
      <c r="M5" s="123">
        <v>0.473100599730366</v>
      </c>
      <c r="O5" s="93" t="s">
        <v>236</v>
      </c>
      <c r="P5" s="123">
        <v>0.722689075630252</v>
      </c>
      <c r="Q5" s="123">
        <v>0.866666666666667</v>
      </c>
      <c r="R5" s="123">
        <v>0.68</v>
      </c>
      <c r="S5" s="123">
        <v>0.274509803921569</v>
      </c>
      <c r="T5" s="123">
        <v>1</v>
      </c>
      <c r="U5" s="123">
        <v>0.388888888888889</v>
      </c>
      <c r="V5" s="123">
        <v>0.883720930232558</v>
      </c>
      <c r="W5" s="123">
        <v>0.472972972972973</v>
      </c>
      <c r="X5" s="123">
        <v>0.50</v>
      </c>
      <c r="Y5" s="123">
        <v>0.380952380952381</v>
      </c>
      <c r="Z5" s="123">
        <v>0.647058823529412</v>
      </c>
      <c r="AA5" s="123">
        <v>0.857142857142857</v>
      </c>
    </row>
    <row r="6" spans="1:27" ht="15">
      <c r="A6" s="93" t="s">
        <v>240</v>
      </c>
      <c r="B6" s="123">
        <v>0.0319177366351871</v>
      </c>
      <c r="C6" s="123">
        <v>0.0494304289176888</v>
      </c>
      <c r="D6" s="123">
        <v>0.0313273000026157</v>
      </c>
      <c r="E6" s="123">
        <v>0.065126035257459</v>
      </c>
      <c r="F6" s="123">
        <v>0.0202587653668009</v>
      </c>
      <c r="G6" s="123">
        <v>0.0967321462302551</v>
      </c>
      <c r="H6" s="123">
        <v>0.210000572388156</v>
      </c>
      <c r="I6" s="123">
        <v>0.377630539064836</v>
      </c>
      <c r="J6" s="123">
        <v>0.0577281297152432</v>
      </c>
      <c r="K6" s="123">
        <v>0.0511470948942362</v>
      </c>
      <c r="L6" s="123">
        <v>0.115118830939179</v>
      </c>
      <c r="M6" s="123">
        <v>0.0112959195535922</v>
      </c>
      <c r="O6" s="93" t="s">
        <v>240</v>
      </c>
      <c r="P6" s="123">
        <v>0.0126050420168067</v>
      </c>
      <c r="Q6" s="123">
        <v>0.133333333333333</v>
      </c>
      <c r="R6" s="123">
        <v>0.04</v>
      </c>
      <c r="S6" s="123">
        <v>0.137254901960784</v>
      </c>
      <c r="T6" s="123">
        <v>0</v>
      </c>
      <c r="U6" s="123">
        <v>0.222222222222222</v>
      </c>
      <c r="V6" s="123">
        <v>0.116279069767442</v>
      </c>
      <c r="W6" s="123">
        <v>0.216216216216216</v>
      </c>
      <c r="X6" s="123">
        <v>0</v>
      </c>
      <c r="Y6" s="123">
        <v>0.0476190476190476</v>
      </c>
      <c r="Z6" s="123">
        <v>0.352941176470588</v>
      </c>
      <c r="AA6" s="123">
        <v>0</v>
      </c>
    </row>
    <row r="7" spans="1:27" ht="15">
      <c r="A7" s="93" t="s">
        <v>244</v>
      </c>
      <c r="B7" s="123">
        <v>0.0894831367857907</v>
      </c>
      <c r="C7" s="123">
        <v>0.174100652670746</v>
      </c>
      <c r="D7" s="123">
        <v>0.125719389580689</v>
      </c>
      <c r="E7" s="123">
        <v>0.158958167394457</v>
      </c>
      <c r="F7" s="123">
        <v>0.105203622919759</v>
      </c>
      <c r="G7" s="123">
        <v>0.322073646811866</v>
      </c>
      <c r="H7" s="123">
        <v>0.180889990286012</v>
      </c>
      <c r="I7" s="123">
        <v>0.189966752446617</v>
      </c>
      <c r="J7" s="123">
        <v>0.184129616324732</v>
      </c>
      <c r="K7" s="123">
        <v>0.159384600730955</v>
      </c>
      <c r="L7" s="123">
        <v>0.140939495752098</v>
      </c>
      <c r="M7" s="123">
        <v>0.156807402007222</v>
      </c>
      <c r="O7" s="93" t="s">
        <v>244</v>
      </c>
      <c r="P7" s="123">
        <v>0.0756302521008403</v>
      </c>
      <c r="Q7" s="123">
        <v>0.10</v>
      </c>
      <c r="R7" s="123">
        <v>0.12</v>
      </c>
      <c r="S7" s="123">
        <v>0.372549019607843</v>
      </c>
      <c r="T7" s="123">
        <v>0</v>
      </c>
      <c r="U7" s="123">
        <v>0.333333333333333</v>
      </c>
      <c r="V7" s="123">
        <v>0.488372093023256</v>
      </c>
      <c r="W7" s="123">
        <v>0.22972972972973</v>
      </c>
      <c r="X7" s="123">
        <v>0.0625</v>
      </c>
      <c r="Y7" s="123">
        <v>0.19047619047619</v>
      </c>
      <c r="Z7" s="123">
        <v>0.117647058823529</v>
      </c>
      <c r="AA7" s="123">
        <v>0</v>
      </c>
    </row>
    <row r="8" spans="1:27" ht="15">
      <c r="A8" s="93" t="s">
        <v>247</v>
      </c>
      <c r="B8" s="123">
        <v>0.670350495496432</v>
      </c>
      <c r="C8" s="123">
        <v>0.580548458080063</v>
      </c>
      <c r="D8" s="123">
        <v>0.474658412176275</v>
      </c>
      <c r="E8" s="123">
        <v>0.602896579674285</v>
      </c>
      <c r="F8" s="123">
        <v>0.641366497918884</v>
      </c>
      <c r="G8" s="123">
        <v>0.414913015808888</v>
      </c>
      <c r="H8" s="123">
        <v>0.479084295513972</v>
      </c>
      <c r="I8" s="123">
        <v>0.297483682929411</v>
      </c>
      <c r="J8" s="123">
        <v>0.532218555700756</v>
      </c>
      <c r="K8" s="123">
        <v>0.582035199510256</v>
      </c>
      <c r="L8" s="123">
        <v>0.481676065639346</v>
      </c>
      <c r="M8" s="123">
        <v>0.54343284577594</v>
      </c>
      <c r="O8" s="93" t="s">
        <v>247</v>
      </c>
      <c r="P8" s="123">
        <v>0.735294117647059</v>
      </c>
      <c r="Q8" s="123">
        <v>0.60</v>
      </c>
      <c r="R8" s="123">
        <v>0.48</v>
      </c>
      <c r="S8" s="123">
        <v>0.470588235294118</v>
      </c>
      <c r="T8" s="123">
        <v>1</v>
      </c>
      <c r="U8" s="123">
        <v>0.222222222222222</v>
      </c>
      <c r="V8" s="123">
        <v>0.348837209302326</v>
      </c>
      <c r="W8" s="123">
        <v>0.391891891891892</v>
      </c>
      <c r="X8" s="123">
        <v>0.6875</v>
      </c>
      <c r="Y8" s="123">
        <v>0.619047619047619</v>
      </c>
      <c r="Z8" s="123">
        <v>0.470588235294118</v>
      </c>
      <c r="AA8" s="123">
        <v>0.785714285714286</v>
      </c>
    </row>
    <row r="9" spans="1:27" ht="15">
      <c r="A9" s="93" t="s">
        <v>251</v>
      </c>
      <c r="B9" s="123">
        <v>0.139595691056309</v>
      </c>
      <c r="C9" s="123">
        <v>0.130119099465221</v>
      </c>
      <c r="D9" s="123">
        <v>0.240531246423527</v>
      </c>
      <c r="E9" s="123">
        <v>0.131111286364347</v>
      </c>
      <c r="F9" s="123">
        <v>0.158084376840698</v>
      </c>
      <c r="G9" s="123">
        <v>0.0856073134777768</v>
      </c>
      <c r="H9" s="123">
        <v>0.101819899918571</v>
      </c>
      <c r="I9" s="123">
        <v>0.0933741427203583</v>
      </c>
      <c r="J9" s="123">
        <v>0.154082239039907</v>
      </c>
      <c r="K9" s="123">
        <v>0.148676897158082</v>
      </c>
      <c r="L9" s="123">
        <v>0.170878932735046</v>
      </c>
      <c r="M9" s="123">
        <v>0.139404396320825</v>
      </c>
      <c r="O9" s="93" t="s">
        <v>251</v>
      </c>
      <c r="P9" s="123">
        <v>0.121848739495798</v>
      </c>
      <c r="Q9" s="123">
        <v>0.0666666666666667</v>
      </c>
      <c r="R9" s="123">
        <v>0.28</v>
      </c>
      <c r="S9" s="123">
        <v>0.0196078431372549</v>
      </c>
      <c r="T9" s="123">
        <v>0</v>
      </c>
      <c r="U9" s="123">
        <v>0</v>
      </c>
      <c r="V9" s="123">
        <v>0.0232558139534884</v>
      </c>
      <c r="W9" s="123">
        <v>0.0945945945945946</v>
      </c>
      <c r="X9" s="123">
        <v>0.125</v>
      </c>
      <c r="Y9" s="123">
        <v>0.0952380952380952</v>
      </c>
      <c r="Z9" s="123">
        <v>0.0588235294117647</v>
      </c>
      <c r="AA9" s="123">
        <v>0.142857142857143</v>
      </c>
    </row>
    <row r="10" spans="1:27" ht="15">
      <c r="A10" s="93" t="s">
        <v>255</v>
      </c>
      <c r="B10" s="123">
        <v>0.0475591645512272</v>
      </c>
      <c r="C10" s="123">
        <v>0.0436487687959559</v>
      </c>
      <c r="D10" s="123">
        <v>0.0817410366542789</v>
      </c>
      <c r="E10" s="123">
        <v>0.0277550822961667</v>
      </c>
      <c r="F10" s="123">
        <v>0.0530919837366119</v>
      </c>
      <c r="G10" s="123">
        <v>0.0391548656253586</v>
      </c>
      <c r="H10" s="123">
        <v>0.0222811384092535</v>
      </c>
      <c r="I10" s="123">
        <v>0.0249118720110539</v>
      </c>
      <c r="J10" s="123">
        <v>0.0480645991156008</v>
      </c>
      <c r="K10" s="123">
        <v>0.0352040500607028</v>
      </c>
      <c r="L10" s="123">
        <v>0.0555379199880219</v>
      </c>
      <c r="M10" s="123">
        <v>0.117408874240069</v>
      </c>
      <c r="O10" s="93" t="s">
        <v>255</v>
      </c>
      <c r="P10" s="123">
        <v>0.0378151260504202</v>
      </c>
      <c r="Q10" s="123">
        <v>0.10</v>
      </c>
      <c r="R10" s="123">
        <v>0.04</v>
      </c>
      <c r="S10" s="123">
        <v>0</v>
      </c>
      <c r="T10" s="123">
        <v>0</v>
      </c>
      <c r="U10" s="123">
        <v>0.166666666666667</v>
      </c>
      <c r="V10" s="123">
        <v>0</v>
      </c>
      <c r="W10" s="123">
        <v>0.0405405405405405</v>
      </c>
      <c r="X10" s="123">
        <v>0.0625</v>
      </c>
      <c r="Y10" s="123">
        <v>0</v>
      </c>
      <c r="Z10" s="123">
        <v>0</v>
      </c>
      <c r="AA10" s="123">
        <v>0.0714285714285714</v>
      </c>
    </row>
    <row r="11" spans="1:27" ht="15">
      <c r="A11" s="93" t="s">
        <v>259</v>
      </c>
      <c r="B11" s="123">
        <v>0.0210937754750543</v>
      </c>
      <c r="C11" s="123">
        <v>0.0221525920703251</v>
      </c>
      <c r="D11" s="123">
        <v>0.0460226151626142</v>
      </c>
      <c r="E11" s="123">
        <v>0.0141528490132842</v>
      </c>
      <c r="F11" s="123">
        <v>0.0219947532172457</v>
      </c>
      <c r="G11" s="123">
        <v>0.0415190120458558</v>
      </c>
      <c r="H11" s="123">
        <v>0.00592410348403499</v>
      </c>
      <c r="I11" s="123">
        <v>0.0166330108277235</v>
      </c>
      <c r="J11" s="123">
        <v>0.0237768601037606</v>
      </c>
      <c r="K11" s="123">
        <v>0.0235521576457687</v>
      </c>
      <c r="L11" s="123">
        <v>0.0358487549463093</v>
      </c>
      <c r="M11" s="123">
        <v>0.0316505621023511</v>
      </c>
      <c r="O11" s="93" t="s">
        <v>259</v>
      </c>
      <c r="P11" s="123">
        <v>0.0168067226890756</v>
      </c>
      <c r="Q11" s="123">
        <v>0</v>
      </c>
      <c r="R11" s="123">
        <v>0.04</v>
      </c>
      <c r="S11" s="123">
        <v>0</v>
      </c>
      <c r="T11" s="123">
        <v>0</v>
      </c>
      <c r="U11" s="123">
        <v>0.0555555555555556</v>
      </c>
      <c r="V11" s="123">
        <v>0.0232558139534884</v>
      </c>
      <c r="W11" s="123">
        <v>0.027027027027027</v>
      </c>
      <c r="X11" s="123">
        <v>0.0625</v>
      </c>
      <c r="Y11" s="123">
        <v>0.0476190476190476</v>
      </c>
      <c r="Z11" s="123">
        <v>0</v>
      </c>
      <c r="AA11" s="123">
        <v>0</v>
      </c>
    </row>
    <row r="12" spans="1:27" ht="15">
      <c r="A12" s="93" t="s">
        <v>298</v>
      </c>
      <c r="B12" s="123">
        <v>0.417467683938213</v>
      </c>
      <c r="C12" s="123">
        <v>0.407437110933955</v>
      </c>
      <c r="D12" s="123">
        <v>0.149620741793514</v>
      </c>
      <c r="E12" s="123">
        <v>0.19669575461812</v>
      </c>
      <c r="F12" s="123">
        <v>0.341165891781647</v>
      </c>
      <c r="G12" s="123">
        <v>0.154420687795726</v>
      </c>
      <c r="H12" s="123">
        <v>0.0930074635882159</v>
      </c>
      <c r="I12" s="123">
        <v>0.030712628167951</v>
      </c>
      <c r="J12" s="123">
        <v>0.0538146345562982</v>
      </c>
      <c r="K12" s="123">
        <v>0.202089848376141</v>
      </c>
      <c r="L12" s="123">
        <v>0.182860612356318</v>
      </c>
      <c r="M12" s="123">
        <v>0.794310622497109</v>
      </c>
      <c r="O12" s="93" t="s">
        <v>298</v>
      </c>
      <c r="P12" s="123">
        <v>0.512605042016807</v>
      </c>
      <c r="Q12" s="123">
        <v>0.70</v>
      </c>
      <c r="R12" s="123">
        <v>0.20</v>
      </c>
      <c r="S12" s="123">
        <v>0.117647058823529</v>
      </c>
      <c r="T12" s="123">
        <v>1</v>
      </c>
      <c r="U12" s="123">
        <v>0.277777777777778</v>
      </c>
      <c r="V12" s="123">
        <v>0.0465116279069767</v>
      </c>
      <c r="W12" s="123">
        <v>0.027027027027027</v>
      </c>
      <c r="X12" s="123">
        <v>0</v>
      </c>
      <c r="Y12" s="123">
        <v>0.0952380952380952</v>
      </c>
      <c r="Z12" s="123">
        <v>0.176470588235294</v>
      </c>
      <c r="AA12" s="123">
        <v>0.928571428571429</v>
      </c>
    </row>
    <row r="13" spans="1:27" ht="15">
      <c r="A13" s="93" t="s">
        <v>301</v>
      </c>
      <c r="B13" s="123">
        <v>0.441269725994141</v>
      </c>
      <c r="C13" s="123">
        <v>0.478643261422839</v>
      </c>
      <c r="D13" s="123">
        <v>0.715992753665473</v>
      </c>
      <c r="E13" s="123">
        <v>0.712073387855441</v>
      </c>
      <c r="F13" s="123">
        <v>0.593875885792521</v>
      </c>
      <c r="G13" s="123">
        <v>0.768848121454444</v>
      </c>
      <c r="H13" s="123">
        <v>0.828780565139036</v>
      </c>
      <c r="I13" s="123">
        <v>0.91911172647307</v>
      </c>
      <c r="J13" s="123">
        <v>0.895613109783698</v>
      </c>
      <c r="K13" s="123">
        <v>0.748248995884841</v>
      </c>
      <c r="L13" s="123">
        <v>0.732804319852363</v>
      </c>
      <c r="M13" s="123">
        <v>0.102379333676167</v>
      </c>
      <c r="O13" s="93" t="s">
        <v>301</v>
      </c>
      <c r="P13" s="123">
        <v>0.415966386554622</v>
      </c>
      <c r="Q13" s="123">
        <v>0.20</v>
      </c>
      <c r="R13" s="123">
        <v>0.60</v>
      </c>
      <c r="S13" s="123">
        <v>0.745098039215686</v>
      </c>
      <c r="T13" s="123">
        <v>0</v>
      </c>
      <c r="U13" s="123">
        <v>0.611111111111111</v>
      </c>
      <c r="V13" s="123">
        <v>0.906976744186046</v>
      </c>
      <c r="W13" s="123">
        <v>0.905405405405405</v>
      </c>
      <c r="X13" s="123">
        <v>1</v>
      </c>
      <c r="Y13" s="123">
        <v>0.857142857142857</v>
      </c>
      <c r="Z13" s="123">
        <v>0.647058823529412</v>
      </c>
      <c r="AA13" s="123">
        <v>0.0714285714285714</v>
      </c>
    </row>
    <row r="14" spans="1:27" ht="15">
      <c r="A14" s="93" t="s">
        <v>304</v>
      </c>
      <c r="B14" s="123">
        <v>0.12740269532559</v>
      </c>
      <c r="C14" s="123">
        <v>0.0994653300821417</v>
      </c>
      <c r="D14" s="123">
        <v>0.101702339326358</v>
      </c>
      <c r="E14" s="123">
        <v>0.0854485575749179</v>
      </c>
      <c r="F14" s="123">
        <v>0.0566926197047909</v>
      </c>
      <c r="G14" s="123">
        <v>0.0686405119864471</v>
      </c>
      <c r="H14" s="123">
        <v>0.0693803450621112</v>
      </c>
      <c r="I14" s="123">
        <v>0.0491499092216979</v>
      </c>
      <c r="J14" s="123">
        <v>0.0459603414498751</v>
      </c>
      <c r="K14" s="123">
        <v>0.0429481927760553</v>
      </c>
      <c r="L14" s="123">
        <v>0.0746663157869569</v>
      </c>
      <c r="M14" s="123">
        <v>0.0996868554209267</v>
      </c>
      <c r="O14" s="93" t="s">
        <v>304</v>
      </c>
      <c r="P14" s="123">
        <v>0.0630252100840336</v>
      </c>
      <c r="Q14" s="123">
        <v>0.0666666666666667</v>
      </c>
      <c r="R14" s="123">
        <v>0.20</v>
      </c>
      <c r="S14" s="123">
        <v>0.137254901960784</v>
      </c>
      <c r="T14" s="123">
        <v>0</v>
      </c>
      <c r="U14" s="123">
        <v>0.111111111111111</v>
      </c>
      <c r="V14" s="123">
        <v>0.0465116279069767</v>
      </c>
      <c r="W14" s="123">
        <v>0.0675675675675676</v>
      </c>
      <c r="X14" s="123">
        <v>0</v>
      </c>
      <c r="Y14" s="123">
        <v>0.0476190476190476</v>
      </c>
      <c r="Z14" s="123">
        <v>0.176470588235294</v>
      </c>
      <c r="AA14" s="123">
        <v>0</v>
      </c>
    </row>
    <row r="15" spans="1:27" ht="15">
      <c r="A15" s="93" t="s">
        <v>293</v>
      </c>
      <c r="B15" s="123">
        <v>0.138705812786881</v>
      </c>
      <c r="C15" s="123">
        <v>0.0879497936917725</v>
      </c>
      <c r="D15" s="123">
        <v>0.0824592177807134</v>
      </c>
      <c r="E15" s="123">
        <v>0.0600776917299314</v>
      </c>
      <c r="F15" s="123">
        <v>0.0356614622176112</v>
      </c>
      <c r="G15" s="123">
        <v>0.034924745879749</v>
      </c>
      <c r="H15" s="123">
        <v>0.0313538633956137</v>
      </c>
      <c r="I15" s="123">
        <v>0.0310449862602121</v>
      </c>
      <c r="J15" s="123">
        <v>0.0243580091552619</v>
      </c>
      <c r="K15" s="123">
        <v>0.0206972645200273</v>
      </c>
      <c r="L15" s="123">
        <v>0.0353166060933692</v>
      </c>
      <c r="M15" s="123">
        <v>0.0578293987638549</v>
      </c>
      <c r="O15" s="93" t="s">
        <v>293</v>
      </c>
      <c r="P15" s="123">
        <v>0.172268907563025</v>
      </c>
      <c r="Q15" s="123">
        <v>0.10</v>
      </c>
      <c r="R15" s="123">
        <v>0.08</v>
      </c>
      <c r="S15" s="123">
        <v>0.0784313725490196</v>
      </c>
      <c r="T15" s="123">
        <v>0</v>
      </c>
      <c r="U15" s="123">
        <v>0</v>
      </c>
      <c r="V15" s="123">
        <v>0</v>
      </c>
      <c r="W15" s="123">
        <v>0.0135135135135135</v>
      </c>
      <c r="X15" s="123">
        <v>0</v>
      </c>
      <c r="Y15" s="123">
        <v>0</v>
      </c>
      <c r="Z15" s="123">
        <v>0.0588235294117647</v>
      </c>
      <c r="AA15" s="123">
        <v>0.0714285714285714</v>
      </c>
    </row>
    <row r="16" spans="1:27" ht="15">
      <c r="A16" s="93" t="s">
        <v>305</v>
      </c>
      <c r="B16" s="123">
        <v>0.458493651253095</v>
      </c>
      <c r="C16" s="123">
        <v>0.593815130023374</v>
      </c>
      <c r="D16" s="123">
        <v>0.592987857322029</v>
      </c>
      <c r="E16" s="123">
        <v>0.645293148187759</v>
      </c>
      <c r="F16" s="123">
        <v>0.561060895200189</v>
      </c>
      <c r="G16" s="123">
        <v>0.406094536837648</v>
      </c>
      <c r="H16" s="123">
        <v>0.605663989121478</v>
      </c>
      <c r="I16" s="123">
        <v>0.619510768393871</v>
      </c>
      <c r="J16" s="123">
        <v>0.772101585682027</v>
      </c>
      <c r="K16" s="123">
        <v>0.565080371659735</v>
      </c>
      <c r="L16" s="123">
        <v>0.510116433117317</v>
      </c>
      <c r="M16" s="123">
        <v>0.441055875377332</v>
      </c>
      <c r="O16" s="93" t="s">
        <v>305</v>
      </c>
      <c r="P16" s="123">
        <v>0.617647058823529</v>
      </c>
      <c r="Q16" s="123">
        <v>0.733333333333333</v>
      </c>
      <c r="R16" s="123">
        <v>0.64</v>
      </c>
      <c r="S16" s="123">
        <v>0.862745098039216</v>
      </c>
      <c r="T16" s="123">
        <v>0</v>
      </c>
      <c r="U16" s="123">
        <v>0.388888888888889</v>
      </c>
      <c r="V16" s="123">
        <v>0.558139534883721</v>
      </c>
      <c r="W16" s="123">
        <v>0.756756756756757</v>
      </c>
      <c r="X16" s="123">
        <v>0.6875</v>
      </c>
      <c r="Y16" s="123">
        <v>0.80952380952381</v>
      </c>
      <c r="Z16" s="123">
        <v>0.705882352941177</v>
      </c>
      <c r="AA16" s="123">
        <v>0.428571428571429</v>
      </c>
    </row>
    <row r="17" spans="1:27" ht="15">
      <c r="A17" s="93" t="s">
        <v>306</v>
      </c>
      <c r="B17" s="123">
        <v>0.204989588201364</v>
      </c>
      <c r="C17" s="123">
        <v>0.0684871127438435</v>
      </c>
      <c r="D17" s="123">
        <v>0.131836493159668</v>
      </c>
      <c r="E17" s="123">
        <v>0.138683536049475</v>
      </c>
      <c r="F17" s="123">
        <v>0.148013309703892</v>
      </c>
      <c r="G17" s="123">
        <v>0.242978381423426</v>
      </c>
      <c r="H17" s="123">
        <v>0.209983654565597</v>
      </c>
      <c r="I17" s="123">
        <v>0.208130925240955</v>
      </c>
      <c r="J17" s="123">
        <v>0.0800394765486453</v>
      </c>
      <c r="K17" s="123">
        <v>0.292363538730969</v>
      </c>
      <c r="L17" s="123">
        <v>0.124156657779513</v>
      </c>
      <c r="M17" s="123">
        <v>0.252888810050522</v>
      </c>
      <c r="O17" s="93" t="s">
        <v>306</v>
      </c>
      <c r="P17" s="123">
        <v>0.151260504201681</v>
      </c>
      <c r="Q17" s="123">
        <v>0</v>
      </c>
      <c r="R17" s="123">
        <v>0.20</v>
      </c>
      <c r="S17" s="123">
        <v>0.0196078431372549</v>
      </c>
      <c r="T17" s="123">
        <v>1</v>
      </c>
      <c r="U17" s="123">
        <v>0.166666666666667</v>
      </c>
      <c r="V17" s="123">
        <v>0.325581395348837</v>
      </c>
      <c r="W17" s="123">
        <v>0.108108108108108</v>
      </c>
      <c r="X17" s="123">
        <v>0.1875</v>
      </c>
      <c r="Y17" s="123">
        <v>0.0952380952380952</v>
      </c>
      <c r="Z17" s="123">
        <v>0.235294117647059</v>
      </c>
      <c r="AA17" s="123">
        <v>0.428571428571429</v>
      </c>
    </row>
    <row r="18" spans="1:27" ht="15">
      <c r="A18" s="93" t="s">
        <v>307</v>
      </c>
      <c r="B18" s="123">
        <v>0.112277571213177</v>
      </c>
      <c r="C18" s="123">
        <v>0.030616875177942</v>
      </c>
      <c r="D18" s="123">
        <v>0.0648691478521936</v>
      </c>
      <c r="E18" s="123">
        <v>0.0385211578097153</v>
      </c>
      <c r="F18" s="123">
        <v>0.0908550050059472</v>
      </c>
      <c r="G18" s="123">
        <v>0.025460161851775</v>
      </c>
      <c r="H18" s="123">
        <v>0.0307139305897327</v>
      </c>
      <c r="I18" s="123">
        <v>0.00797042650788616</v>
      </c>
      <c r="J18" s="123">
        <v>0.03307105937549</v>
      </c>
      <c r="K18" s="123">
        <v>0.0238298361209203</v>
      </c>
      <c r="L18" s="123">
        <v>0.0891207529374257</v>
      </c>
      <c r="M18" s="123">
        <v>0.0352565611840467</v>
      </c>
      <c r="O18" s="93" t="s">
        <v>307</v>
      </c>
      <c r="P18" s="123">
        <v>0.0672268907563025</v>
      </c>
      <c r="Q18" s="123">
        <v>0</v>
      </c>
      <c r="R18" s="123">
        <v>0.08</v>
      </c>
      <c r="S18" s="123">
        <v>0.0588235294117647</v>
      </c>
      <c r="T18" s="123">
        <v>0</v>
      </c>
      <c r="U18" s="123">
        <v>0</v>
      </c>
      <c r="V18" s="123">
        <v>0.0697674418604651</v>
      </c>
      <c r="W18" s="123">
        <v>0.0135135135135135</v>
      </c>
      <c r="X18" s="123">
        <v>0</v>
      </c>
      <c r="Y18" s="123">
        <v>0.0476190476190476</v>
      </c>
      <c r="Z18" s="123">
        <v>0</v>
      </c>
      <c r="AA18" s="123">
        <v>0</v>
      </c>
    </row>
    <row r="19" spans="1:27" ht="15">
      <c r="A19" s="93" t="s">
        <v>308</v>
      </c>
      <c r="B19" s="123">
        <v>0.0667707379494835</v>
      </c>
      <c r="C19" s="123">
        <v>0.0534795609545588</v>
      </c>
      <c r="D19" s="123">
        <v>0.102697312820781</v>
      </c>
      <c r="E19" s="123">
        <v>0.0556974426073998</v>
      </c>
      <c r="F19" s="123">
        <v>0.0614978895732767</v>
      </c>
      <c r="G19" s="123">
        <v>0.0735586141659594</v>
      </c>
      <c r="H19" s="123">
        <v>0.0652295990570344</v>
      </c>
      <c r="I19" s="123">
        <v>0.0247994886488299</v>
      </c>
      <c r="J19" s="123">
        <v>0.0362187141044956</v>
      </c>
      <c r="K19" s="123">
        <v>0.0499219114182949</v>
      </c>
      <c r="L19" s="123">
        <v>0.0619236476834894</v>
      </c>
      <c r="M19" s="123">
        <v>0.0837416922353611</v>
      </c>
      <c r="O19" s="93" t="s">
        <v>308</v>
      </c>
      <c r="P19" s="123">
        <v>0.0420168067226891</v>
      </c>
      <c r="Q19" s="123">
        <v>0.0666666666666667</v>
      </c>
      <c r="R19" s="123">
        <v>0</v>
      </c>
      <c r="S19" s="123">
        <v>0</v>
      </c>
      <c r="T19" s="123">
        <v>0</v>
      </c>
      <c r="U19" s="123">
        <v>0</v>
      </c>
      <c r="V19" s="123">
        <v>0.0232558139534884</v>
      </c>
      <c r="W19" s="123">
        <v>0.027027027027027</v>
      </c>
      <c r="X19" s="123">
        <v>0</v>
      </c>
      <c r="Y19" s="123">
        <v>0</v>
      </c>
      <c r="Z19" s="123">
        <v>0</v>
      </c>
      <c r="AA19" s="123">
        <v>0.0714285714285714</v>
      </c>
    </row>
    <row r="20" spans="1:27" ht="15">
      <c r="A20" s="93" t="s">
        <v>309</v>
      </c>
      <c r="B20" s="123">
        <v>0.0567655327562046</v>
      </c>
      <c r="C20" s="123">
        <v>0.0303400428397359</v>
      </c>
      <c r="D20" s="123">
        <v>0.0703729655617048</v>
      </c>
      <c r="E20" s="123">
        <v>0.0484962170932074</v>
      </c>
      <c r="F20" s="123">
        <v>0.0629995278001685</v>
      </c>
      <c r="G20" s="123">
        <v>0.0578439585462534</v>
      </c>
      <c r="H20" s="123">
        <v>0.0302774197900605</v>
      </c>
      <c r="I20" s="123">
        <v>0.0138462247835956</v>
      </c>
      <c r="J20" s="123">
        <v>0.0391712926933712</v>
      </c>
      <c r="K20" s="123">
        <v>0.0259060349931475</v>
      </c>
      <c r="L20" s="123">
        <v>0.0375749703378966</v>
      </c>
      <c r="M20" s="123">
        <v>0.112508240861277</v>
      </c>
      <c r="O20" s="93" t="s">
        <v>309</v>
      </c>
      <c r="P20" s="123">
        <v>0.0210084033613445</v>
      </c>
      <c r="Q20" s="123">
        <v>0</v>
      </c>
      <c r="R20" s="123">
        <v>0</v>
      </c>
      <c r="S20" s="123">
        <v>0.0196078431372549</v>
      </c>
      <c r="T20" s="123">
        <v>0</v>
      </c>
      <c r="U20" s="123">
        <v>0.0555555555555556</v>
      </c>
      <c r="V20" s="123">
        <v>0.0232558139534884</v>
      </c>
      <c r="W20" s="123">
        <v>0</v>
      </c>
      <c r="X20" s="123">
        <v>0.0625</v>
      </c>
      <c r="Y20" s="123">
        <v>0</v>
      </c>
      <c r="Z20" s="123">
        <v>0</v>
      </c>
      <c r="AA20" s="123">
        <v>0.0714285714285714</v>
      </c>
    </row>
    <row r="21" spans="1:27" ht="15">
      <c r="A21" s="93" t="s">
        <v>310</v>
      </c>
      <c r="B21" s="123">
        <v>0.0140297476940157</v>
      </c>
      <c r="C21" s="123">
        <v>0.00583450130438095</v>
      </c>
      <c r="D21" s="123">
        <v>0.00689773221072039</v>
      </c>
      <c r="E21" s="123">
        <v>0.00628248101007946</v>
      </c>
      <c r="F21" s="123">
        <v>0.0139604038179961</v>
      </c>
      <c r="G21" s="123">
        <v>0.00580929487179487</v>
      </c>
      <c r="H21" s="123">
        <v>0.0017185746352413</v>
      </c>
      <c r="I21" s="123">
        <v>0.00144407905028337</v>
      </c>
      <c r="J21" s="123">
        <v>0.00649385251448059</v>
      </c>
      <c r="K21" s="123">
        <v>0.00383206834082959</v>
      </c>
      <c r="L21" s="123">
        <v>0.00601860097583318</v>
      </c>
      <c r="M21" s="123">
        <v>0.023204110520389</v>
      </c>
      <c r="O21" s="93" t="s">
        <v>310</v>
      </c>
      <c r="P21" s="123">
        <v>0.0210084033613445</v>
      </c>
      <c r="Q21" s="123">
        <v>0</v>
      </c>
      <c r="R21" s="123">
        <v>0</v>
      </c>
      <c r="S21" s="123">
        <v>0</v>
      </c>
      <c r="T21" s="123">
        <v>0</v>
      </c>
      <c r="U21" s="123">
        <v>0</v>
      </c>
      <c r="V21" s="123">
        <v>0</v>
      </c>
      <c r="W21" s="123">
        <v>0</v>
      </c>
      <c r="X21" s="123">
        <v>0</v>
      </c>
      <c r="Y21" s="123">
        <v>0</v>
      </c>
      <c r="Z21" s="123">
        <v>0</v>
      </c>
      <c r="AA21" s="123">
        <v>0</v>
      </c>
    </row>
    <row r="22" spans="1:27" ht="15">
      <c r="A22" s="93" t="s">
        <v>317</v>
      </c>
      <c r="B22" s="123">
        <v>0.00432323613065031</v>
      </c>
      <c r="C22" s="123">
        <v>0.0076128718488633</v>
      </c>
      <c r="D22" s="123">
        <v>0</v>
      </c>
      <c r="E22" s="123">
        <v>0.00277477152477152</v>
      </c>
      <c r="F22" s="123">
        <v>0.0012257552815632</v>
      </c>
      <c r="G22" s="123">
        <v>0.00363048152682299</v>
      </c>
      <c r="H22" s="123">
        <v>0.00109649122807018</v>
      </c>
      <c r="I22" s="123">
        <v>6.82192818319522E-4</v>
      </c>
      <c r="J22" s="123">
        <v>7.18390804597701E-4</v>
      </c>
      <c r="K22" s="123">
        <v>0.0032787230458221</v>
      </c>
      <c r="L22" s="123">
        <v>5.63063063063063E-4</v>
      </c>
      <c r="M22" s="123">
        <v>0.00329192546583851</v>
      </c>
      <c r="O22" s="93" t="s">
        <v>317</v>
      </c>
      <c r="P22" s="123">
        <v>0.00420168067226891</v>
      </c>
      <c r="Q22" s="123">
        <v>0.0333333333333333</v>
      </c>
      <c r="R22" s="123">
        <v>0</v>
      </c>
      <c r="S22" s="123">
        <v>0.0196078431372549</v>
      </c>
      <c r="T22" s="123">
        <v>0</v>
      </c>
      <c r="U22" s="123">
        <v>0</v>
      </c>
      <c r="V22" s="123">
        <v>0</v>
      </c>
      <c r="W22" s="123">
        <v>0</v>
      </c>
      <c r="X22" s="123">
        <v>0.0625</v>
      </c>
      <c r="Y22" s="123">
        <v>0</v>
      </c>
      <c r="Z22" s="123">
        <v>0</v>
      </c>
      <c r="AA22" s="123">
        <v>0</v>
      </c>
    </row>
    <row r="23" spans="1:27" ht="15">
      <c r="A23" s="93" t="s">
        <v>318</v>
      </c>
      <c r="B23" s="123">
        <v>0.0322540398138396</v>
      </c>
      <c r="C23" s="123">
        <v>0.0182872720795198</v>
      </c>
      <c r="D23" s="123">
        <v>0.00226558116506976</v>
      </c>
      <c r="E23" s="123">
        <v>0.0118371562415974</v>
      </c>
      <c r="F23" s="123">
        <v>0.0141532150265251</v>
      </c>
      <c r="G23" s="123">
        <v>0.0188301655292527</v>
      </c>
      <c r="H23" s="123">
        <v>0.0317190792839585</v>
      </c>
      <c r="I23" s="123">
        <v>0.00556462849504883</v>
      </c>
      <c r="J23" s="123">
        <v>0.0183142525874618</v>
      </c>
      <c r="K23" s="123">
        <v>0.0534837415121543</v>
      </c>
      <c r="L23" s="123">
        <v>0.0160225767402132</v>
      </c>
      <c r="M23" s="123">
        <v>0.0287236602375091</v>
      </c>
      <c r="O23" s="93" t="s">
        <v>318</v>
      </c>
      <c r="P23" s="123">
        <v>0.0294117647058824</v>
      </c>
      <c r="Q23" s="123">
        <v>0.0333333333333333</v>
      </c>
      <c r="R23" s="123">
        <v>0</v>
      </c>
      <c r="S23" s="123">
        <v>0</v>
      </c>
      <c r="T23" s="123">
        <v>0</v>
      </c>
      <c r="U23" s="123">
        <v>0</v>
      </c>
      <c r="V23" s="123">
        <v>0.0232558139534884</v>
      </c>
      <c r="W23" s="123">
        <v>0.027027027027027</v>
      </c>
      <c r="X23" s="123">
        <v>0</v>
      </c>
      <c r="Y23" s="123">
        <v>0.0476190476190476</v>
      </c>
      <c r="Z23" s="123">
        <v>0.0588235294117647</v>
      </c>
      <c r="AA23" s="123">
        <v>0.0714285714285714</v>
      </c>
    </row>
    <row r="24" spans="1:27" ht="15">
      <c r="A24" s="93" t="s">
        <v>319</v>
      </c>
      <c r="B24" s="123">
        <v>1.44675925925926E-4</v>
      </c>
      <c r="C24" s="123">
        <v>0.00953554056969207</v>
      </c>
      <c r="D24" s="123">
        <v>0.00929086769476954</v>
      </c>
      <c r="E24" s="123">
        <v>0.0282195681350446</v>
      </c>
      <c r="F24" s="123">
        <v>0</v>
      </c>
      <c r="G24" s="123">
        <v>0.0326877183771625</v>
      </c>
      <c r="H24" s="123">
        <v>0</v>
      </c>
      <c r="I24" s="123">
        <v>0</v>
      </c>
      <c r="J24" s="123">
        <v>0</v>
      </c>
      <c r="K24" s="123">
        <v>0.0191641013139471</v>
      </c>
      <c r="L24" s="123">
        <v>0.00863100232275591</v>
      </c>
      <c r="M24" s="123">
        <v>0</v>
      </c>
      <c r="O24" s="93" t="s">
        <v>319</v>
      </c>
      <c r="P24" s="123">
        <v>0</v>
      </c>
      <c r="Q24" s="123">
        <v>0</v>
      </c>
      <c r="R24" s="123">
        <v>0</v>
      </c>
      <c r="S24" s="123">
        <v>0</v>
      </c>
      <c r="T24" s="123">
        <v>0</v>
      </c>
      <c r="U24" s="123">
        <v>0.0555555555555556</v>
      </c>
      <c r="V24" s="123">
        <v>0</v>
      </c>
      <c r="W24" s="123">
        <v>0</v>
      </c>
      <c r="X24" s="123">
        <v>0</v>
      </c>
      <c r="Y24" s="123">
        <v>0</v>
      </c>
      <c r="Z24" s="123">
        <v>0</v>
      </c>
      <c r="AA24" s="123">
        <v>0</v>
      </c>
    </row>
    <row r="25" spans="1:27" ht="15">
      <c r="A25" s="93" t="s">
        <v>316</v>
      </c>
      <c r="B25" s="123">
        <v>0.564720024925129</v>
      </c>
      <c r="C25" s="123">
        <v>0.67241278489618</v>
      </c>
      <c r="D25" s="123">
        <v>0.276268045094461</v>
      </c>
      <c r="E25" s="123">
        <v>0.534790681302718</v>
      </c>
      <c r="F25" s="123">
        <v>0.374846680219271</v>
      </c>
      <c r="G25" s="123">
        <v>0.501039092316086</v>
      </c>
      <c r="H25" s="123">
        <v>0.649354779683246</v>
      </c>
      <c r="I25" s="123">
        <v>0.367648937992796</v>
      </c>
      <c r="J25" s="123">
        <v>0.423818996762162</v>
      </c>
      <c r="K25" s="123">
        <v>0.406257201356795</v>
      </c>
      <c r="L25" s="123">
        <v>0.496207268722747</v>
      </c>
      <c r="M25" s="123">
        <v>0.542314646064971</v>
      </c>
      <c r="O25" s="93" t="s">
        <v>316</v>
      </c>
      <c r="P25" s="123">
        <v>0.701680672268908</v>
      </c>
      <c r="Q25" s="123">
        <v>0.833333333333333</v>
      </c>
      <c r="R25" s="123">
        <v>0.52</v>
      </c>
      <c r="S25" s="123">
        <v>0.411764705882353</v>
      </c>
      <c r="T25" s="123">
        <v>0.50</v>
      </c>
      <c r="U25" s="123">
        <v>0.833333333333333</v>
      </c>
      <c r="V25" s="123">
        <v>0.604651162790698</v>
      </c>
      <c r="W25" s="123">
        <v>0.391891891891892</v>
      </c>
      <c r="X25" s="123">
        <v>0.25</v>
      </c>
      <c r="Y25" s="123">
        <v>0.666666666666667</v>
      </c>
      <c r="Z25" s="123">
        <v>0.941176470588235</v>
      </c>
      <c r="AA25" s="123">
        <v>0.714285714285714</v>
      </c>
    </row>
    <row r="26" spans="1:27" ht="15">
      <c r="A26" s="93" t="s">
        <v>329</v>
      </c>
      <c r="B26" s="123">
        <v>0.510609140408221</v>
      </c>
      <c r="C26" s="123">
        <v>0.364097422936617</v>
      </c>
      <c r="D26" s="123">
        <v>0.354364523619456</v>
      </c>
      <c r="E26" s="123">
        <v>0.461842532629613</v>
      </c>
      <c r="F26" s="123">
        <v>0.527488653319819</v>
      </c>
      <c r="G26" s="123">
        <v>0.365576447804309</v>
      </c>
      <c r="H26" s="123">
        <v>0.644194282934292</v>
      </c>
      <c r="I26" s="123">
        <v>0.519660221804221</v>
      </c>
      <c r="J26" s="123">
        <v>0.482400289532444</v>
      </c>
      <c r="K26" s="123">
        <v>0.420024492728451</v>
      </c>
      <c r="L26" s="123">
        <v>0.321577730600799</v>
      </c>
      <c r="M26" s="123">
        <v>0.346265900945924</v>
      </c>
      <c r="O26" s="93" t="s">
        <v>329</v>
      </c>
      <c r="P26" s="123">
        <v>0.491596638655462</v>
      </c>
      <c r="Q26" s="123">
        <v>0.466666666666667</v>
      </c>
      <c r="R26" s="123">
        <v>0.36</v>
      </c>
      <c r="S26" s="123">
        <v>0.745098039215686</v>
      </c>
      <c r="T26" s="123">
        <v>0.50</v>
      </c>
      <c r="U26" s="123">
        <v>0.166666666666667</v>
      </c>
      <c r="V26" s="123">
        <v>0.837209302325581</v>
      </c>
      <c r="W26" s="123">
        <v>0.378378378378378</v>
      </c>
      <c r="X26" s="123">
        <v>0.4375</v>
      </c>
      <c r="Y26" s="123">
        <v>0.285714285714286</v>
      </c>
      <c r="Z26" s="123">
        <v>0.411764705882353</v>
      </c>
      <c r="AA26" s="123">
        <v>0.357142857142857</v>
      </c>
    </row>
    <row r="27" spans="1:27" ht="15">
      <c r="A27" s="93" t="s">
        <v>322</v>
      </c>
      <c r="B27" s="123">
        <v>0.16603372685319</v>
      </c>
      <c r="C27" s="123">
        <v>0.165460361548202</v>
      </c>
      <c r="D27" s="123">
        <v>0.290611259835885</v>
      </c>
      <c r="E27" s="123">
        <v>0.169621170718549</v>
      </c>
      <c r="F27" s="123">
        <v>0.117985050365882</v>
      </c>
      <c r="G27" s="123">
        <v>0.284925207605257</v>
      </c>
      <c r="H27" s="123">
        <v>0.0873169174253427</v>
      </c>
      <c r="I27" s="123">
        <v>0.117676295393487</v>
      </c>
      <c r="J27" s="123">
        <v>0.133245008158975</v>
      </c>
      <c r="K27" s="123">
        <v>0.126764245789833</v>
      </c>
      <c r="L27" s="123">
        <v>0.281401020633287</v>
      </c>
      <c r="M27" s="123">
        <v>0.276535810730833</v>
      </c>
      <c r="O27" s="93" t="s">
        <v>322</v>
      </c>
      <c r="P27" s="123">
        <v>0.121848739495798</v>
      </c>
      <c r="Q27" s="123">
        <v>0.233333333333333</v>
      </c>
      <c r="R27" s="123">
        <v>0.28</v>
      </c>
      <c r="S27" s="123">
        <v>0.0392156862745098</v>
      </c>
      <c r="T27" s="123">
        <v>0</v>
      </c>
      <c r="U27" s="123">
        <v>0.333333333333333</v>
      </c>
      <c r="V27" s="123">
        <v>0.0697674418604651</v>
      </c>
      <c r="W27" s="123">
        <v>0.108108108108108</v>
      </c>
      <c r="X27" s="123">
        <v>0.0625</v>
      </c>
      <c r="Y27" s="123">
        <v>0.0476190476190476</v>
      </c>
      <c r="Z27" s="123">
        <v>0</v>
      </c>
      <c r="AA27" s="123">
        <v>0.214285714285714</v>
      </c>
    </row>
    <row r="28" spans="1:27" ht="15">
      <c r="A28" s="93" t="s">
        <v>323</v>
      </c>
      <c r="B28" s="123">
        <v>0.0166377134654043</v>
      </c>
      <c r="C28" s="123">
        <v>0.0170086765353295</v>
      </c>
      <c r="D28" s="123">
        <v>0.006656659197285</v>
      </c>
      <c r="E28" s="123">
        <v>0.00868352506338283</v>
      </c>
      <c r="F28" s="123">
        <v>0.00592507829642431</v>
      </c>
      <c r="G28" s="123">
        <v>0.00873592801241376</v>
      </c>
      <c r="H28" s="123">
        <v>0.00297925847432187</v>
      </c>
      <c r="I28" s="123">
        <v>0.00711113131554739</v>
      </c>
      <c r="J28" s="123">
        <v>0.00211296639868068</v>
      </c>
      <c r="K28" s="123">
        <v>0.00134408602150538</v>
      </c>
      <c r="L28" s="123">
        <v>0.00658610026526511</v>
      </c>
      <c r="M28" s="123">
        <v>0.00933779934898861</v>
      </c>
      <c r="O28" s="93" t="s">
        <v>323</v>
      </c>
      <c r="P28" s="123">
        <v>0.0168067226890756</v>
      </c>
      <c r="Q28" s="123">
        <v>0</v>
      </c>
      <c r="R28" s="123">
        <v>0</v>
      </c>
      <c r="S28" s="123">
        <v>0</v>
      </c>
      <c r="T28" s="123">
        <v>0</v>
      </c>
      <c r="U28" s="123">
        <v>0</v>
      </c>
      <c r="V28" s="123">
        <v>0</v>
      </c>
      <c r="W28" s="123">
        <v>0</v>
      </c>
      <c r="X28" s="123">
        <v>0</v>
      </c>
      <c r="Y28" s="123">
        <v>0</v>
      </c>
      <c r="Z28" s="123">
        <v>0</v>
      </c>
      <c r="AA28" s="123">
        <v>0</v>
      </c>
    </row>
    <row r="29" spans="1:27" ht="15">
      <c r="A29" s="93" t="s">
        <v>324</v>
      </c>
      <c r="B29" s="123">
        <v>0.133524040939216</v>
      </c>
      <c r="C29" s="123">
        <v>0.220921384052449</v>
      </c>
      <c r="D29" s="123">
        <v>0.0750871117387019</v>
      </c>
      <c r="E29" s="123">
        <v>0.111943702459968</v>
      </c>
      <c r="F29" s="123">
        <v>0.163130101850571</v>
      </c>
      <c r="G29" s="123">
        <v>0.171188489129646</v>
      </c>
      <c r="H29" s="123">
        <v>0.0921510041061362</v>
      </c>
      <c r="I29" s="123">
        <v>0.156012523302824</v>
      </c>
      <c r="J29" s="123">
        <v>0.167209157049653</v>
      </c>
      <c r="K29" s="123">
        <v>0.209187836399562</v>
      </c>
      <c r="L29" s="123">
        <v>0.131220271069038</v>
      </c>
      <c r="M29" s="123">
        <v>0.107088333812064</v>
      </c>
      <c r="O29" s="93" t="s">
        <v>324</v>
      </c>
      <c r="P29" s="123">
        <v>0.214285714285714</v>
      </c>
      <c r="Q29" s="123">
        <v>0.166666666666667</v>
      </c>
      <c r="R29" s="123">
        <v>0.12</v>
      </c>
      <c r="S29" s="123">
        <v>0.117647058823529</v>
      </c>
      <c r="T29" s="123">
        <v>0.50</v>
      </c>
      <c r="U29" s="123">
        <v>0.222222222222222</v>
      </c>
      <c r="V29" s="123">
        <v>0.0465116279069767</v>
      </c>
      <c r="W29" s="123">
        <v>0.297297297297297</v>
      </c>
      <c r="X29" s="123">
        <v>0.1875</v>
      </c>
      <c r="Y29" s="123">
        <v>0.285714285714286</v>
      </c>
      <c r="Z29" s="123">
        <v>0.235294117647059</v>
      </c>
      <c r="AA29" s="123">
        <v>0</v>
      </c>
    </row>
    <row r="30" spans="1:27" ht="15">
      <c r="A30" s="93" t="s">
        <v>313</v>
      </c>
      <c r="B30" s="123">
        <v>0.0420776276999276</v>
      </c>
      <c r="C30" s="123">
        <v>0.0140893546641975</v>
      </c>
      <c r="D30" s="123">
        <v>0.0651221141240269</v>
      </c>
      <c r="E30" s="123">
        <v>0.0669114448275962</v>
      </c>
      <c r="F30" s="123">
        <v>0.0267924840436308</v>
      </c>
      <c r="G30" s="123">
        <v>0.0165982255700016</v>
      </c>
      <c r="H30" s="123">
        <v>0.0322702792812426</v>
      </c>
      <c r="I30" s="123">
        <v>0.0342431546574382</v>
      </c>
      <c r="J30" s="123">
        <v>0.0283077202316669</v>
      </c>
      <c r="K30" s="123">
        <v>0.0477248820369515</v>
      </c>
      <c r="L30" s="123">
        <v>0.0447657052999394</v>
      </c>
      <c r="M30" s="123">
        <v>0.0466490745503914</v>
      </c>
      <c r="O30" s="93" t="s">
        <v>313</v>
      </c>
      <c r="P30" s="123">
        <v>0.0378151260504202</v>
      </c>
      <c r="Q30" s="123">
        <v>0</v>
      </c>
      <c r="R30" s="123">
        <v>0.08</v>
      </c>
      <c r="S30" s="123">
        <v>0.0588235294117647</v>
      </c>
      <c r="T30" s="123">
        <v>0</v>
      </c>
      <c r="U30" s="123">
        <v>0</v>
      </c>
      <c r="V30" s="123">
        <v>0.0697674418604651</v>
      </c>
      <c r="W30" s="123">
        <v>0.0135135135135135</v>
      </c>
      <c r="X30" s="123">
        <v>0.0625</v>
      </c>
      <c r="Y30" s="123">
        <v>0</v>
      </c>
      <c r="Z30" s="123">
        <v>0</v>
      </c>
      <c r="AA30" s="123">
        <v>0</v>
      </c>
    </row>
    <row r="31" spans="1:27" ht="15">
      <c r="A31" s="93" t="s">
        <v>312</v>
      </c>
      <c r="B31" s="123">
        <v>0.0507713610406521</v>
      </c>
      <c r="C31" s="123">
        <v>0.0628912738913176</v>
      </c>
      <c r="D31" s="123">
        <v>0.019168751133607</v>
      </c>
      <c r="E31" s="123">
        <v>0.054228160219684</v>
      </c>
      <c r="F31" s="123">
        <v>0.0333925398876908</v>
      </c>
      <c r="G31" s="123">
        <v>0.23086707992871</v>
      </c>
      <c r="H31" s="123">
        <v>0.0864639472770593</v>
      </c>
      <c r="I31" s="123">
        <v>0.0923258304125086</v>
      </c>
      <c r="J31" s="123">
        <v>0.0208079677117188</v>
      </c>
      <c r="K31" s="123">
        <v>0.105615699743346</v>
      </c>
      <c r="L31" s="123">
        <v>0.066797117796761</v>
      </c>
      <c r="M31" s="123">
        <v>0.0397751991007487</v>
      </c>
      <c r="O31" s="93" t="s">
        <v>312</v>
      </c>
      <c r="P31" s="123">
        <v>0.0672268907563025</v>
      </c>
      <c r="Q31" s="123">
        <v>0</v>
      </c>
      <c r="R31" s="123">
        <v>0.04</v>
      </c>
      <c r="S31" s="123">
        <v>0.0392156862745098</v>
      </c>
      <c r="T31" s="123">
        <v>0</v>
      </c>
      <c r="U31" s="123">
        <v>0.0555555555555556</v>
      </c>
      <c r="V31" s="123">
        <v>0.209302325581395</v>
      </c>
      <c r="W31" s="123">
        <v>0.0810810810810811</v>
      </c>
      <c r="X31" s="123">
        <v>0.0625</v>
      </c>
      <c r="Y31" s="123">
        <v>0.142857142857143</v>
      </c>
      <c r="Z31" s="123">
        <v>0</v>
      </c>
      <c r="AA31" s="123">
        <v>0</v>
      </c>
    </row>
    <row r="32" spans="1:27" ht="15">
      <c r="A32" s="93" t="s">
        <v>314</v>
      </c>
      <c r="B32" s="123">
        <v>0.00411742527625617</v>
      </c>
      <c r="C32" s="123">
        <v>0.0165201672861504</v>
      </c>
      <c r="D32" s="123">
        <v>0.0183825994565427</v>
      </c>
      <c r="E32" s="123">
        <v>0</v>
      </c>
      <c r="F32" s="123">
        <v>0.0358748569588781</v>
      </c>
      <c r="G32" s="123">
        <v>0.0172637513788596</v>
      </c>
      <c r="H32" s="123">
        <v>0.00839905583455099</v>
      </c>
      <c r="I32" s="123">
        <v>9.80313414721211E-4</v>
      </c>
      <c r="J32" s="123">
        <v>0.00172279056550156</v>
      </c>
      <c r="K32" s="123">
        <v>0.0162186186091254</v>
      </c>
      <c r="L32" s="123">
        <v>0.0163860164262593</v>
      </c>
      <c r="M32" s="123">
        <v>0.00492123306306797</v>
      </c>
      <c r="O32" s="93" t="s">
        <v>314</v>
      </c>
      <c r="P32" s="123">
        <v>0</v>
      </c>
      <c r="Q32" s="123">
        <v>0.0333333333333333</v>
      </c>
      <c r="R32" s="123">
        <v>0.04</v>
      </c>
      <c r="S32" s="123">
        <v>0</v>
      </c>
      <c r="T32" s="123">
        <v>0</v>
      </c>
      <c r="U32" s="123">
        <v>0</v>
      </c>
      <c r="V32" s="123">
        <v>0.0465116279069767</v>
      </c>
      <c r="W32" s="123">
        <v>0</v>
      </c>
      <c r="X32" s="123">
        <v>0</v>
      </c>
      <c r="Y32" s="123">
        <v>0</v>
      </c>
      <c r="Z32" s="123">
        <v>0.0588235294117647</v>
      </c>
      <c r="AA32" s="123">
        <v>0</v>
      </c>
    </row>
    <row r="33" spans="1:27" ht="15">
      <c r="A33" s="93" t="s">
        <v>315</v>
      </c>
      <c r="B33" s="123">
        <v>0.16796388005119</v>
      </c>
      <c r="C33" s="123">
        <v>0.231670512800058</v>
      </c>
      <c r="D33" s="123">
        <v>0.0905513014888597</v>
      </c>
      <c r="E33" s="123">
        <v>0.207968627005135</v>
      </c>
      <c r="F33" s="123">
        <v>0.272721406609871</v>
      </c>
      <c r="G33" s="123">
        <v>0.247243960978105</v>
      </c>
      <c r="H33" s="123">
        <v>0.213634867848734</v>
      </c>
      <c r="I33" s="123">
        <v>0.0997460650691076</v>
      </c>
      <c r="J33" s="123">
        <v>0.166237712772342</v>
      </c>
      <c r="K33" s="123">
        <v>0.238842402548425</v>
      </c>
      <c r="L33" s="123">
        <v>0.20336192191861</v>
      </c>
      <c r="M33" s="123">
        <v>0.161884732717675</v>
      </c>
      <c r="O33" s="93" t="s">
        <v>315</v>
      </c>
      <c r="P33" s="123">
        <v>0.30672268907563</v>
      </c>
      <c r="Q33" s="123">
        <v>0.40</v>
      </c>
      <c r="R33" s="123">
        <v>0.16</v>
      </c>
      <c r="S33" s="123">
        <v>0.215686274509804</v>
      </c>
      <c r="T33" s="123">
        <v>0.50</v>
      </c>
      <c r="U33" s="123">
        <v>0.333333333333333</v>
      </c>
      <c r="V33" s="123">
        <v>0.116279069767442</v>
      </c>
      <c r="W33" s="123">
        <v>0.148648648648649</v>
      </c>
      <c r="X33" s="123">
        <v>0.125</v>
      </c>
      <c r="Y33" s="123">
        <v>0.333333333333333</v>
      </c>
      <c r="Z33" s="123">
        <v>0.235294117647059</v>
      </c>
      <c r="AA33" s="123">
        <v>0.357142857142857</v>
      </c>
    </row>
    <row r="34" spans="1:27" ht="15">
      <c r="A34" s="93" t="s">
        <v>320</v>
      </c>
      <c r="B34" s="123">
        <v>0.0243396701302127</v>
      </c>
      <c r="C34" s="123">
        <v>0.0537225875942271</v>
      </c>
      <c r="D34" s="123">
        <v>0.00243892383344143</v>
      </c>
      <c r="E34" s="123">
        <v>0.0147773815023115</v>
      </c>
      <c r="F34" s="123">
        <v>0.00504721679672984</v>
      </c>
      <c r="G34" s="123">
        <v>0.0028735632183908</v>
      </c>
      <c r="H34" s="123">
        <v>0.0113963073294415</v>
      </c>
      <c r="I34" s="123">
        <v>0.00733812084964685</v>
      </c>
      <c r="J34" s="123">
        <v>0.00384729649435532</v>
      </c>
      <c r="K34" s="123">
        <v>0.0606835870348916</v>
      </c>
      <c r="L34" s="123">
        <v>0.0269451100754952</v>
      </c>
      <c r="M34" s="123">
        <v>0.0210774108225066</v>
      </c>
      <c r="O34" s="93" t="s">
        <v>320</v>
      </c>
      <c r="P34" s="123">
        <v>0.0252100840336134</v>
      </c>
      <c r="Q34" s="123">
        <v>0</v>
      </c>
      <c r="R34" s="123">
        <v>0</v>
      </c>
      <c r="S34" s="123">
        <v>0</v>
      </c>
      <c r="T34" s="123">
        <v>0</v>
      </c>
      <c r="U34" s="123">
        <v>0</v>
      </c>
      <c r="V34" s="123">
        <v>0.0232558139534884</v>
      </c>
      <c r="W34" s="123">
        <v>0.0135135135135135</v>
      </c>
      <c r="X34" s="123">
        <v>0</v>
      </c>
      <c r="Y34" s="123">
        <v>0.238095238095238</v>
      </c>
      <c r="Z34" s="123">
        <v>0.0588235294117647</v>
      </c>
      <c r="AA34" s="123">
        <v>0</v>
      </c>
    </row>
    <row r="35" spans="1:27" ht="15">
      <c r="A35" s="93" t="s">
        <v>321</v>
      </c>
      <c r="B35" s="123">
        <v>0.0612626743219357</v>
      </c>
      <c r="C35" s="123">
        <v>0.230719474551562</v>
      </c>
      <c r="D35" s="123">
        <v>0.0429926146811203</v>
      </c>
      <c r="E35" s="123">
        <v>0.0675948353270641</v>
      </c>
      <c r="F35" s="123">
        <v>0.0718008662877147</v>
      </c>
      <c r="G35" s="123">
        <v>0.0886509211841156</v>
      </c>
      <c r="H35" s="123">
        <v>0.0419364846565747</v>
      </c>
      <c r="I35" s="123">
        <v>0.0789332505161738</v>
      </c>
      <c r="J35" s="123">
        <v>0.127201432953888</v>
      </c>
      <c r="K35" s="123">
        <v>0.0754148439312792</v>
      </c>
      <c r="L35" s="123">
        <v>0.138064380491498</v>
      </c>
      <c r="M35" s="123">
        <v>0.0871935791767676</v>
      </c>
      <c r="O35" s="93" t="s">
        <v>321</v>
      </c>
      <c r="P35" s="123">
        <v>0.113445378151261</v>
      </c>
      <c r="Q35" s="123">
        <v>0.0333333333333333</v>
      </c>
      <c r="R35" s="123">
        <v>0.08</v>
      </c>
      <c r="S35" s="123">
        <v>0.0196078431372549</v>
      </c>
      <c r="T35" s="123">
        <v>0</v>
      </c>
      <c r="U35" s="123">
        <v>0.111111111111111</v>
      </c>
      <c r="V35" s="123">
        <v>0.0232558139534884</v>
      </c>
      <c r="W35" s="123">
        <v>0.243243243243243</v>
      </c>
      <c r="X35" s="123">
        <v>0.1875</v>
      </c>
      <c r="Y35" s="123">
        <v>0.238095238095238</v>
      </c>
      <c r="Z35" s="123">
        <v>0.117647058823529</v>
      </c>
      <c r="AA35" s="123">
        <v>0</v>
      </c>
    </row>
    <row r="36" spans="1:27" ht="15">
      <c r="A36" s="93" t="s">
        <v>311</v>
      </c>
      <c r="B36" s="123">
        <v>0</v>
      </c>
      <c r="C36" s="123">
        <v>2.465483234714E-4</v>
      </c>
      <c r="D36" s="123">
        <v>0</v>
      </c>
      <c r="E36" s="123">
        <v>0</v>
      </c>
      <c r="F36" s="123">
        <v>0</v>
      </c>
      <c r="G36" s="123">
        <v>0.00427764326069411</v>
      </c>
      <c r="H36" s="123">
        <v>0</v>
      </c>
      <c r="I36" s="123">
        <v>0</v>
      </c>
      <c r="J36" s="123">
        <v>0</v>
      </c>
      <c r="K36" s="123">
        <v>0.00376459267535831</v>
      </c>
      <c r="L36" s="123">
        <v>0</v>
      </c>
      <c r="M36" s="123">
        <v>0</v>
      </c>
      <c r="O36" s="93" t="s">
        <v>311</v>
      </c>
      <c r="P36" s="123">
        <v>0</v>
      </c>
      <c r="Q36" s="123">
        <v>0</v>
      </c>
      <c r="R36" s="123">
        <v>0</v>
      </c>
      <c r="S36" s="123">
        <v>0</v>
      </c>
      <c r="T36" s="123">
        <v>0</v>
      </c>
      <c r="U36" s="123">
        <v>0</v>
      </c>
      <c r="V36" s="123">
        <v>0</v>
      </c>
      <c r="W36" s="123">
        <v>0</v>
      </c>
      <c r="X36" s="123">
        <v>0</v>
      </c>
      <c r="Y36" s="123">
        <v>0</v>
      </c>
      <c r="Z36" s="123">
        <v>0</v>
      </c>
      <c r="AA36" s="123">
        <v>0</v>
      </c>
    </row>
    <row r="37" spans="1:27" ht="15">
      <c r="A37" s="93" t="s">
        <v>332</v>
      </c>
      <c r="B37" s="123">
        <v>0.00891029562872747</v>
      </c>
      <c r="C37" s="123">
        <v>0.00767111434245608</v>
      </c>
      <c r="D37" s="123">
        <v>4.50463612279882E-4</v>
      </c>
      <c r="E37" s="123">
        <v>0.00107007575757576</v>
      </c>
      <c r="F37" s="123">
        <v>0.00307804167093785</v>
      </c>
      <c r="G37" s="123">
        <v>0.00112612612612613</v>
      </c>
      <c r="H37" s="123">
        <v>0.00290034433290773</v>
      </c>
      <c r="I37" s="123">
        <v>0.00519754453660542</v>
      </c>
      <c r="J37" s="123">
        <v>9.05797101449275E-4</v>
      </c>
      <c r="K37" s="123">
        <v>0.0017120894479385</v>
      </c>
      <c r="L37" s="123">
        <v>0.0113313954813737</v>
      </c>
      <c r="M37" s="123">
        <v>0.00127877237851662</v>
      </c>
      <c r="O37" s="93" t="s">
        <v>332</v>
      </c>
      <c r="P37" s="123">
        <v>0.0126050420168067</v>
      </c>
      <c r="Q37" s="123">
        <v>0</v>
      </c>
      <c r="R37" s="123">
        <v>0</v>
      </c>
      <c r="S37" s="123">
        <v>0</v>
      </c>
      <c r="T37" s="123">
        <v>0</v>
      </c>
      <c r="U37" s="123">
        <v>0</v>
      </c>
      <c r="V37" s="123">
        <v>0</v>
      </c>
      <c r="W37" s="123">
        <v>0</v>
      </c>
      <c r="X37" s="123">
        <v>0</v>
      </c>
      <c r="Y37" s="123">
        <v>0</v>
      </c>
      <c r="Z37" s="123">
        <v>0</v>
      </c>
      <c r="AA37" s="123">
        <v>0</v>
      </c>
    </row>
    <row r="38" spans="1:27" ht="15">
      <c r="A38" s="93" t="s">
        <v>340</v>
      </c>
      <c r="B38" s="123">
        <v>0</v>
      </c>
      <c r="C38" s="123">
        <v>0.00874233102090111</v>
      </c>
      <c r="D38" s="123">
        <v>0</v>
      </c>
      <c r="E38" s="123">
        <v>0</v>
      </c>
      <c r="F38" s="123">
        <v>0</v>
      </c>
      <c r="G38" s="123">
        <v>0.00650332728372656</v>
      </c>
      <c r="H38" s="123">
        <v>0.00327403634262915</v>
      </c>
      <c r="I38" s="123">
        <v>0.00253039106422248</v>
      </c>
      <c r="J38" s="123">
        <v>0</v>
      </c>
      <c r="K38" s="123">
        <v>0</v>
      </c>
      <c r="L38" s="123">
        <v>0.00233614951356887</v>
      </c>
      <c r="M38" s="123">
        <v>0</v>
      </c>
      <c r="O38" s="93" t="s">
        <v>340</v>
      </c>
      <c r="P38" s="123">
        <v>0</v>
      </c>
      <c r="Q38" s="123">
        <v>0</v>
      </c>
      <c r="R38" s="123">
        <v>0</v>
      </c>
      <c r="S38" s="123">
        <v>0</v>
      </c>
      <c r="T38" s="123">
        <v>0</v>
      </c>
      <c r="U38" s="123">
        <v>0</v>
      </c>
      <c r="V38" s="123">
        <v>0</v>
      </c>
      <c r="W38" s="123">
        <v>0</v>
      </c>
      <c r="X38" s="123">
        <v>0</v>
      </c>
      <c r="Y38" s="123">
        <v>0</v>
      </c>
      <c r="Z38" s="123">
        <v>0</v>
      </c>
      <c r="AA38" s="123">
        <v>0</v>
      </c>
    </row>
    <row r="39" spans="1:27" ht="15">
      <c r="A39" s="93" t="s">
        <v>292</v>
      </c>
      <c r="B39" s="123">
        <v>0.0540280416666667</v>
      </c>
      <c r="C39" s="123">
        <v>0.0402857083333333</v>
      </c>
      <c r="D39" s="123">
        <v>0.0371958333333333</v>
      </c>
      <c r="E39" s="123">
        <v>0.03927925</v>
      </c>
      <c r="F39" s="123">
        <v>0.03143275</v>
      </c>
      <c r="G39" s="123">
        <v>0.0411197916666667</v>
      </c>
      <c r="H39" s="123">
        <v>0.0438398333333333</v>
      </c>
      <c r="I39" s="123">
        <v>0.0371293333333333</v>
      </c>
      <c r="J39" s="123">
        <v>0.0361924583333333</v>
      </c>
      <c r="K39" s="123">
        <v>0.0372017083333333</v>
      </c>
      <c r="L39" s="123">
        <v>0.0349264166666667</v>
      </c>
      <c r="M39" s="123">
        <v>0.042601</v>
      </c>
      <c r="O39" s="93" t="s">
        <v>292</v>
      </c>
      <c r="P39" s="123">
        <v>0.057027</v>
      </c>
      <c r="Q39" s="123">
        <v>0.049609</v>
      </c>
      <c r="R39" s="123">
        <v>0.04589</v>
      </c>
      <c r="S39" s="123">
        <v>0.049589</v>
      </c>
      <c r="T39" s="123">
        <v>0.037361</v>
      </c>
      <c r="U39" s="123">
        <v>0.048832</v>
      </c>
      <c r="V39" s="123">
        <v>0.047812</v>
      </c>
      <c r="W39" s="123">
        <v>0.046265</v>
      </c>
      <c r="X39" s="123">
        <v>0.040274</v>
      </c>
      <c r="Y39" s="123">
        <v>0.042436</v>
      </c>
      <c r="Z39" s="123">
        <v>0.040603</v>
      </c>
      <c r="AA39" s="123">
        <v>0.044708</v>
      </c>
    </row>
    <row r="40" spans="1:27" ht="15">
      <c r="A40" s="93" t="s">
        <v>263</v>
      </c>
      <c r="B40" s="123">
        <v>0.00847466666666667</v>
      </c>
      <c r="C40" s="123">
        <v>0.00437641666666667</v>
      </c>
      <c r="D40" s="123">
        <v>0.00693829166666667</v>
      </c>
      <c r="E40" s="123">
        <v>0.0134449166666667</v>
      </c>
      <c r="F40" s="123">
        <v>0.00533758333333333</v>
      </c>
      <c r="G40" s="123">
        <v>0.0122675</v>
      </c>
      <c r="H40" s="123">
        <v>0.0141690833333333</v>
      </c>
      <c r="I40" s="123">
        <v>0.009830125</v>
      </c>
      <c r="J40" s="123">
        <v>0.0101365833333333</v>
      </c>
      <c r="K40" s="123">
        <v>0.00505975</v>
      </c>
      <c r="L40" s="123">
        <v>0.0155908333333333</v>
      </c>
      <c r="M40" s="123">
        <v>0.00112726086956522</v>
      </c>
      <c r="O40" s="93" t="s">
        <v>263</v>
      </c>
      <c r="P40" s="123">
        <v>0.008691</v>
      </c>
      <c r="Q40" s="123">
        <v>0.005101</v>
      </c>
      <c r="R40" s="123">
        <v>0.007289</v>
      </c>
      <c r="S40" s="123">
        <v>0.013547</v>
      </c>
      <c r="T40" s="123">
        <v>0.005192</v>
      </c>
      <c r="U40" s="123">
        <v>0.015184</v>
      </c>
      <c r="V40" s="123">
        <v>0.014522</v>
      </c>
      <c r="W40" s="123">
        <v>0.010157</v>
      </c>
      <c r="X40" s="123">
        <v>0.009691</v>
      </c>
      <c r="Y40" s="123">
        <v>0.00468</v>
      </c>
      <c r="Z40" s="123">
        <v>0.014089</v>
      </c>
      <c r="AA40" s="123">
        <v>0.001238</v>
      </c>
    </row>
    <row r="41" spans="1:27" ht="15">
      <c r="A41" s="93" t="s">
        <v>267</v>
      </c>
      <c r="B41" s="123">
        <v>0.0605975</v>
      </c>
      <c r="C41" s="123">
        <v>0.0383971666666667</v>
      </c>
      <c r="D41" s="123">
        <v>0.046432</v>
      </c>
      <c r="E41" s="123">
        <v>0.0412657083333333</v>
      </c>
      <c r="F41" s="123">
        <v>0.056818125</v>
      </c>
      <c r="G41" s="123">
        <v>0.0397629583333333</v>
      </c>
      <c r="H41" s="123">
        <v>0.0473605833333333</v>
      </c>
      <c r="I41" s="123">
        <v>0.0532287916666667</v>
      </c>
      <c r="J41" s="123">
        <v>0.0380312083333333</v>
      </c>
      <c r="K41" s="123">
        <v>0.0501957916666667</v>
      </c>
      <c r="L41" s="123">
        <v>0.0533107083333333</v>
      </c>
      <c r="M41" s="123">
        <v>0.0515481304347826</v>
      </c>
      <c r="O41" s="93" t="s">
        <v>267</v>
      </c>
      <c r="P41" s="123">
        <v>0.064477</v>
      </c>
      <c r="Q41" s="123">
        <v>0.042467</v>
      </c>
      <c r="R41" s="123">
        <v>0.051669</v>
      </c>
      <c r="S41" s="123">
        <v>0.049529</v>
      </c>
      <c r="T41" s="123">
        <v>0.061038</v>
      </c>
      <c r="U41" s="123">
        <v>0.041407</v>
      </c>
      <c r="V41" s="123">
        <v>0.049486</v>
      </c>
      <c r="W41" s="123">
        <v>0.055378</v>
      </c>
      <c r="X41" s="123">
        <v>0.042309</v>
      </c>
      <c r="Y41" s="123">
        <v>0.054896</v>
      </c>
      <c r="Z41" s="123">
        <v>0.057901</v>
      </c>
      <c r="AA41" s="123">
        <v>0.059977</v>
      </c>
    </row>
    <row r="42" spans="1:27" ht="15">
      <c r="A42" s="93" t="s">
        <v>271</v>
      </c>
      <c r="B42" s="123">
        <v>0.142791583333333</v>
      </c>
      <c r="C42" s="123">
        <v>0.330900166666667</v>
      </c>
      <c r="D42" s="123">
        <v>0.23699225</v>
      </c>
      <c r="E42" s="123">
        <v>0.255900916666667</v>
      </c>
      <c r="F42" s="123">
        <v>0.0880752083333333</v>
      </c>
      <c r="G42" s="123">
        <v>0.173622083333333</v>
      </c>
      <c r="H42" s="123">
        <v>0.154071083333333</v>
      </c>
      <c r="I42" s="123">
        <v>0.149968416666667</v>
      </c>
      <c r="J42" s="123">
        <v>0.2941875</v>
      </c>
      <c r="K42" s="123">
        <v>0.17529975</v>
      </c>
      <c r="L42" s="123">
        <v>0.208329625</v>
      </c>
      <c r="M42" s="123">
        <v>0.0895356086956522</v>
      </c>
      <c r="O42" s="93" t="s">
        <v>271</v>
      </c>
      <c r="P42" s="123">
        <v>0.140772</v>
      </c>
      <c r="Q42" s="123">
        <v>0.304375</v>
      </c>
      <c r="R42" s="123">
        <v>0.225784</v>
      </c>
      <c r="S42" s="123">
        <v>0.241784</v>
      </c>
      <c r="T42" s="123">
        <v>0.084707</v>
      </c>
      <c r="U42" s="123">
        <v>0.175511</v>
      </c>
      <c r="V42" s="123">
        <v>0.158481</v>
      </c>
      <c r="W42" s="123">
        <v>0.143471</v>
      </c>
      <c r="X42" s="123">
        <v>0.289936</v>
      </c>
      <c r="Y42" s="123">
        <v>0.155823</v>
      </c>
      <c r="Z42" s="123">
        <v>0.206352</v>
      </c>
      <c r="AA42" s="123">
        <v>0.089479</v>
      </c>
    </row>
    <row r="43" spans="1:27" ht="15">
      <c r="A43" s="93" t="s">
        <v>291</v>
      </c>
      <c r="B43" s="123">
        <v>0.212420166666667</v>
      </c>
      <c r="C43" s="123">
        <v>0.169548125</v>
      </c>
      <c r="D43" s="123">
        <v>0.198815291666667</v>
      </c>
      <c r="E43" s="123">
        <v>0.166555208333333</v>
      </c>
      <c r="F43" s="123">
        <v>0.269508875</v>
      </c>
      <c r="G43" s="123">
        <v>0.186090291666667</v>
      </c>
      <c r="H43" s="123">
        <v>0.206247375</v>
      </c>
      <c r="I43" s="123">
        <v>0.157343333333333</v>
      </c>
      <c r="J43" s="123">
        <v>0.190896541666667</v>
      </c>
      <c r="K43" s="123">
        <v>0.24559425</v>
      </c>
      <c r="L43" s="123">
        <v>0.199561291666667</v>
      </c>
      <c r="M43" s="123">
        <v>0.19644452173913</v>
      </c>
      <c r="O43" s="93" t="s">
        <v>291</v>
      </c>
      <c r="P43" s="123">
        <v>0.210439</v>
      </c>
      <c r="Q43" s="123">
        <v>0.171628</v>
      </c>
      <c r="R43" s="123">
        <v>0.19901</v>
      </c>
      <c r="S43" s="123">
        <v>0.166463</v>
      </c>
      <c r="T43" s="123">
        <v>0.270746</v>
      </c>
      <c r="U43" s="123">
        <v>0.183452</v>
      </c>
      <c r="V43" s="123">
        <v>0.201548</v>
      </c>
      <c r="W43" s="123">
        <v>0.154778</v>
      </c>
      <c r="X43" s="123">
        <v>0.192703</v>
      </c>
      <c r="Y43" s="123">
        <v>0.256324</v>
      </c>
      <c r="Z43" s="123">
        <v>0.192987</v>
      </c>
      <c r="AA43" s="123">
        <v>0.188525</v>
      </c>
    </row>
    <row r="44" spans="1:27" ht="15">
      <c r="A44" s="93" t="s">
        <v>275</v>
      </c>
      <c r="B44" s="123">
        <v>0.00861425</v>
      </c>
      <c r="C44" s="123">
        <v>0.00845833333333333</v>
      </c>
      <c r="D44" s="123">
        <v>0.0110252083333333</v>
      </c>
      <c r="E44" s="123">
        <v>0.00877554166666667</v>
      </c>
      <c r="F44" s="123">
        <v>0.00963916666666667</v>
      </c>
      <c r="G44" s="123">
        <v>0.008953</v>
      </c>
      <c r="H44" s="123">
        <v>0.0104665</v>
      </c>
      <c r="I44" s="123">
        <v>0.0116534166666667</v>
      </c>
      <c r="J44" s="123">
        <v>0.00700070833333333</v>
      </c>
      <c r="K44" s="123">
        <v>0.00586633333333333</v>
      </c>
      <c r="L44" s="123">
        <v>0.01058875</v>
      </c>
      <c r="M44" s="123">
        <v>0.014399</v>
      </c>
      <c r="O44" s="93" t="s">
        <v>275</v>
      </c>
      <c r="P44" s="123">
        <v>0.008448</v>
      </c>
      <c r="Q44" s="123">
        <v>0.008877</v>
      </c>
      <c r="R44" s="123">
        <v>0.009521</v>
      </c>
      <c r="S44" s="123">
        <v>0.008506</v>
      </c>
      <c r="T44" s="123">
        <v>0.008491</v>
      </c>
      <c r="U44" s="123">
        <v>0.008435</v>
      </c>
      <c r="V44" s="123">
        <v>0.011219</v>
      </c>
      <c r="W44" s="123">
        <v>0.010511</v>
      </c>
      <c r="X44" s="123">
        <v>0.006454</v>
      </c>
      <c r="Y44" s="123">
        <v>0.005352</v>
      </c>
      <c r="Z44" s="123">
        <v>0.011939</v>
      </c>
      <c r="AA44" s="123">
        <v>0.011805</v>
      </c>
    </row>
    <row r="45" spans="1:27" ht="15">
      <c r="A45" s="93" t="s">
        <v>279</v>
      </c>
      <c r="B45" s="123">
        <v>0.0328051666666667</v>
      </c>
      <c r="C45" s="123">
        <v>0.0304662916666667</v>
      </c>
      <c r="D45" s="123">
        <v>0.0428255</v>
      </c>
      <c r="E45" s="123">
        <v>0.0317925833333333</v>
      </c>
      <c r="F45" s="123">
        <v>0.0647877083333333</v>
      </c>
      <c r="G45" s="123">
        <v>0.0370513333333333</v>
      </c>
      <c r="H45" s="123">
        <v>0.0363473333333333</v>
      </c>
      <c r="I45" s="123">
        <v>0.0331704166666667</v>
      </c>
      <c r="J45" s="123">
        <v>0.02608975</v>
      </c>
      <c r="K45" s="123">
        <v>0.0405608333333333</v>
      </c>
      <c r="L45" s="123">
        <v>0.0316124166666667</v>
      </c>
      <c r="M45" s="123">
        <v>0.0613445217391304</v>
      </c>
      <c r="O45" s="93" t="s">
        <v>279</v>
      </c>
      <c r="P45" s="123">
        <v>0.032467</v>
      </c>
      <c r="Q45" s="123">
        <v>0.032168</v>
      </c>
      <c r="R45" s="123">
        <v>0.041736</v>
      </c>
      <c r="S45" s="123">
        <v>0.031245</v>
      </c>
      <c r="T45" s="123">
        <v>0.058558</v>
      </c>
      <c r="U45" s="123">
        <v>0.036335</v>
      </c>
      <c r="V45" s="123">
        <v>0.035314</v>
      </c>
      <c r="W45" s="123">
        <v>0.031958</v>
      </c>
      <c r="X45" s="123">
        <v>0.026898</v>
      </c>
      <c r="Y45" s="123">
        <v>0.041742</v>
      </c>
      <c r="Z45" s="123">
        <v>0.0326</v>
      </c>
      <c r="AA45" s="123">
        <v>0.055496</v>
      </c>
    </row>
    <row r="46" spans="1:27" ht="15">
      <c r="A46" s="93" t="s">
        <v>282</v>
      </c>
      <c r="B46" s="123">
        <v>0.0892390833333333</v>
      </c>
      <c r="C46" s="123">
        <v>0.078821625</v>
      </c>
      <c r="D46" s="123">
        <v>0.0815028333333333</v>
      </c>
      <c r="E46" s="123">
        <v>0.0640468333333333</v>
      </c>
      <c r="F46" s="123">
        <v>0.129706916666667</v>
      </c>
      <c r="G46" s="123">
        <v>0.07519425</v>
      </c>
      <c r="H46" s="123">
        <v>0.056801375</v>
      </c>
      <c r="I46" s="123">
        <v>0.0747644166666667</v>
      </c>
      <c r="J46" s="123">
        <v>0.0869610833333333</v>
      </c>
      <c r="K46" s="123">
        <v>0.0766280833333333</v>
      </c>
      <c r="L46" s="123">
        <v>0.100333291666667</v>
      </c>
      <c r="M46" s="123">
        <v>0.174898260869565</v>
      </c>
      <c r="O46" s="93" t="s">
        <v>282</v>
      </c>
      <c r="P46" s="123">
        <v>0.092459</v>
      </c>
      <c r="Q46" s="123">
        <v>0.075612</v>
      </c>
      <c r="R46" s="123">
        <v>0.080817</v>
      </c>
      <c r="S46" s="123">
        <v>0.061551</v>
      </c>
      <c r="T46" s="123">
        <v>0.125254</v>
      </c>
      <c r="U46" s="123">
        <v>0.068678</v>
      </c>
      <c r="V46" s="123">
        <v>0.051768</v>
      </c>
      <c r="W46" s="123">
        <v>0.077317</v>
      </c>
      <c r="X46" s="123">
        <v>0.076403</v>
      </c>
      <c r="Y46" s="123">
        <v>0.075359</v>
      </c>
      <c r="Z46" s="123">
        <v>0.092931</v>
      </c>
      <c r="AA46" s="123">
        <v>0.173571</v>
      </c>
    </row>
    <row r="47" spans="1:27" ht="15">
      <c r="A47" s="93" t="s">
        <v>285</v>
      </c>
      <c r="B47" s="123">
        <v>0.239337875</v>
      </c>
      <c r="C47" s="123">
        <v>0.205956083333333</v>
      </c>
      <c r="D47" s="123">
        <v>0.225189333333333</v>
      </c>
      <c r="E47" s="123">
        <v>0.246239375</v>
      </c>
      <c r="F47" s="123">
        <v>0.193705333333333</v>
      </c>
      <c r="G47" s="123">
        <v>0.2975385</v>
      </c>
      <c r="H47" s="123">
        <v>0.268318083333333</v>
      </c>
      <c r="I47" s="123">
        <v>0.285414041666667</v>
      </c>
      <c r="J47" s="123">
        <v>0.187282541666667</v>
      </c>
      <c r="K47" s="123">
        <v>0.213587041666667</v>
      </c>
      <c r="L47" s="123">
        <v>0.225196666666667</v>
      </c>
      <c r="M47" s="123">
        <v>0.241323347826087</v>
      </c>
      <c r="O47" s="93" t="s">
        <v>285</v>
      </c>
      <c r="P47" s="123">
        <v>0.23273</v>
      </c>
      <c r="Q47" s="123">
        <v>0.212331</v>
      </c>
      <c r="R47" s="123">
        <v>0.22685</v>
      </c>
      <c r="S47" s="123">
        <v>0.247493</v>
      </c>
      <c r="T47" s="123">
        <v>0.19837</v>
      </c>
      <c r="U47" s="123">
        <v>0.293563</v>
      </c>
      <c r="V47" s="123">
        <v>0.262876</v>
      </c>
      <c r="W47" s="123">
        <v>0.288302</v>
      </c>
      <c r="X47" s="123">
        <v>0.194429</v>
      </c>
      <c r="Y47" s="123">
        <v>0.221184</v>
      </c>
      <c r="Z47" s="123">
        <v>0.223663</v>
      </c>
      <c r="AA47" s="123">
        <v>0.246757</v>
      </c>
    </row>
    <row r="48" spans="1:27" ht="15">
      <c r="A48" s="93" t="s">
        <v>288</v>
      </c>
      <c r="B48" s="123">
        <v>0.121859791666667</v>
      </c>
      <c r="C48" s="123">
        <v>0.079154</v>
      </c>
      <c r="D48" s="123">
        <v>0.0901770833333333</v>
      </c>
      <c r="E48" s="123">
        <v>0.0992772916666667</v>
      </c>
      <c r="F48" s="123">
        <v>0.117009541666667</v>
      </c>
      <c r="G48" s="123">
        <v>0.10102325</v>
      </c>
      <c r="H48" s="123">
        <v>0.107375083333333</v>
      </c>
      <c r="I48" s="123">
        <v>0.119608166666667</v>
      </c>
      <c r="J48" s="123">
        <v>0.0980125416666667</v>
      </c>
      <c r="K48" s="123">
        <v>0.115505458333333</v>
      </c>
      <c r="L48" s="123">
        <v>0.0940149166666667</v>
      </c>
      <c r="M48" s="123">
        <v>0.0881686086956522</v>
      </c>
      <c r="O48" s="93" t="s">
        <v>288</v>
      </c>
      <c r="P48" s="123">
        <v>0.123562</v>
      </c>
      <c r="Q48" s="123">
        <v>0.088726</v>
      </c>
      <c r="R48" s="123">
        <v>0.093723</v>
      </c>
      <c r="S48" s="123">
        <v>0.105381</v>
      </c>
      <c r="T48" s="123">
        <v>0.121901</v>
      </c>
      <c r="U48" s="123">
        <v>0.105727</v>
      </c>
      <c r="V48" s="123">
        <v>0.113968</v>
      </c>
      <c r="W48" s="123">
        <v>0.120518</v>
      </c>
      <c r="X48" s="123">
        <v>0.095935</v>
      </c>
      <c r="Y48" s="123">
        <v>0.116922</v>
      </c>
      <c r="Z48" s="123">
        <v>0.102044</v>
      </c>
      <c r="AA48" s="123">
        <v>0.090521</v>
      </c>
    </row>
    <row r="49" spans="1:27" ht="15">
      <c r="A49" s="93" t="s">
        <v>289</v>
      </c>
      <c r="B49" s="123">
        <v>0.0367970416666667</v>
      </c>
      <c r="C49" s="123">
        <v>0.025983</v>
      </c>
      <c r="D49" s="123">
        <v>0.0297775833333333</v>
      </c>
      <c r="E49" s="123">
        <v>0.0268539583333333</v>
      </c>
      <c r="F49" s="123">
        <v>0.0273794583333333</v>
      </c>
      <c r="G49" s="123">
        <v>0.026240875</v>
      </c>
      <c r="H49" s="123">
        <v>0.0269727916666667</v>
      </c>
      <c r="I49" s="123">
        <v>0.0255207083333333</v>
      </c>
      <c r="J49" s="123">
        <v>0.0198952083333333</v>
      </c>
      <c r="K49" s="123">
        <v>0.0238525</v>
      </c>
      <c r="L49" s="123">
        <v>0.028686375</v>
      </c>
      <c r="M49" s="123">
        <v>0.0323192173913043</v>
      </c>
      <c r="O49" s="93" t="s">
        <v>289</v>
      </c>
      <c r="P49" s="123">
        <v>0.039221</v>
      </c>
      <c r="Q49" s="123">
        <v>0.028498</v>
      </c>
      <c r="R49" s="123">
        <v>0.03138</v>
      </c>
      <c r="S49" s="123">
        <v>0.027089</v>
      </c>
      <c r="T49" s="123">
        <v>0.028421</v>
      </c>
      <c r="U49" s="123">
        <v>0.027355</v>
      </c>
      <c r="V49" s="123">
        <v>0.029118</v>
      </c>
      <c r="W49" s="123">
        <v>0.025794</v>
      </c>
      <c r="X49" s="123">
        <v>0.021778</v>
      </c>
      <c r="Y49" s="123">
        <v>0.024742</v>
      </c>
      <c r="Z49" s="123">
        <v>0.029576</v>
      </c>
      <c r="AA49" s="123">
        <v>0.033121</v>
      </c>
    </row>
    <row r="50" spans="1:27" ht="15">
      <c r="A50" s="93" t="s">
        <v>290</v>
      </c>
      <c r="B50" s="123">
        <v>0.0470629583333333</v>
      </c>
      <c r="C50" s="123">
        <v>0.027938875</v>
      </c>
      <c r="D50" s="123">
        <v>0.0322845416666667</v>
      </c>
      <c r="E50" s="123">
        <v>0.0458435</v>
      </c>
      <c r="F50" s="123">
        <v>0.0379819583333333</v>
      </c>
      <c r="G50" s="123">
        <v>0.0453659583333333</v>
      </c>
      <c r="H50" s="123">
        <v>0.0718752916666667</v>
      </c>
      <c r="I50" s="123">
        <v>0.0794834166666667</v>
      </c>
      <c r="J50" s="123">
        <v>0.0413705416666667</v>
      </c>
      <c r="K50" s="123">
        <v>0.0499485</v>
      </c>
      <c r="L50" s="123">
        <v>0.0347401666666667</v>
      </c>
      <c r="M50" s="123">
        <v>0.048891</v>
      </c>
      <c r="O50" s="93" t="s">
        <v>290</v>
      </c>
      <c r="P50" s="123">
        <v>0.046734</v>
      </c>
      <c r="Q50" s="123">
        <v>0.030217</v>
      </c>
      <c r="R50" s="123">
        <v>0.032221</v>
      </c>
      <c r="S50" s="123">
        <v>0.047414</v>
      </c>
      <c r="T50" s="123">
        <v>0.037322</v>
      </c>
      <c r="U50" s="123">
        <v>0.044352</v>
      </c>
      <c r="V50" s="123">
        <v>0.071699</v>
      </c>
      <c r="W50" s="123">
        <v>0.081816</v>
      </c>
      <c r="X50" s="123">
        <v>0.043464</v>
      </c>
      <c r="Y50" s="123">
        <v>0.042976</v>
      </c>
      <c r="Z50" s="123">
        <v>0.035919</v>
      </c>
      <c r="AA50" s="123">
        <v>0.04951</v>
      </c>
    </row>
    <row r="51" spans="1:27" ht="15">
      <c r="A51" s="93" t="s">
        <v>333</v>
      </c>
      <c r="B51" s="123">
        <v>4234.07916666667</v>
      </c>
      <c r="C51" s="123">
        <v>3462.13375</v>
      </c>
      <c r="D51" s="123">
        <v>7878.61270833333</v>
      </c>
      <c r="E51" s="123">
        <v>4617.310625</v>
      </c>
      <c r="F51" s="123">
        <v>5055.72291666667</v>
      </c>
      <c r="G51" s="123">
        <v>3421.23541666667</v>
      </c>
      <c r="H51" s="123">
        <v>3368.89291666667</v>
      </c>
      <c r="I51" s="123">
        <v>1991.69229166667</v>
      </c>
      <c r="J51" s="123">
        <v>3805.531875</v>
      </c>
      <c r="K51" s="123">
        <v>4782.22125</v>
      </c>
      <c r="L51" s="123">
        <v>4235.76833333333</v>
      </c>
      <c r="M51" s="123">
        <v>4930.42413043478</v>
      </c>
      <c r="O51" s="93" t="s">
        <v>333</v>
      </c>
      <c r="P51" s="123">
        <v>5077.22</v>
      </c>
      <c r="Q51" s="123">
        <v>3896.55</v>
      </c>
      <c r="R51" s="123">
        <v>6133.20</v>
      </c>
      <c r="S51" s="123">
        <v>5646.20</v>
      </c>
      <c r="T51" s="123">
        <v>7462.12</v>
      </c>
      <c r="U51" s="123">
        <v>1502.24</v>
      </c>
      <c r="V51" s="123">
        <v>3710.09</v>
      </c>
      <c r="W51" s="123">
        <v>2380.005</v>
      </c>
      <c r="X51" s="123">
        <v>8759.09</v>
      </c>
      <c r="Y51" s="123">
        <v>6483.14</v>
      </c>
      <c r="Z51" s="123">
        <v>0</v>
      </c>
      <c r="AA51" s="123">
        <v>3788.41</v>
      </c>
    </row>
    <row r="52" spans="1:27" ht="15">
      <c r="A52" s="93" t="s">
        <v>351</v>
      </c>
      <c r="B52" s="123">
        <v>0</v>
      </c>
      <c r="C52" s="123">
        <v>0</v>
      </c>
      <c r="D52" s="123">
        <v>0</v>
      </c>
      <c r="E52" s="123">
        <v>0</v>
      </c>
      <c r="F52" s="123">
        <v>0</v>
      </c>
      <c r="G52" s="123">
        <v>0</v>
      </c>
      <c r="H52" s="123">
        <v>0</v>
      </c>
      <c r="I52" s="123">
        <v>0</v>
      </c>
      <c r="J52" s="123">
        <v>0</v>
      </c>
      <c r="K52" s="123">
        <v>0</v>
      </c>
      <c r="L52" s="123">
        <v>0</v>
      </c>
      <c r="M52" s="123">
        <v>0</v>
      </c>
      <c r="O52" s="93" t="s">
        <v>351</v>
      </c>
      <c r="P52" s="123">
        <v>0</v>
      </c>
      <c r="Q52" s="123">
        <v>0</v>
      </c>
      <c r="R52" s="123">
        <v>0</v>
      </c>
      <c r="S52" s="123">
        <v>0</v>
      </c>
      <c r="T52" s="123">
        <v>0</v>
      </c>
      <c r="U52" s="123">
        <v>0</v>
      </c>
      <c r="V52" s="123">
        <v>0</v>
      </c>
      <c r="W52" s="123">
        <v>0</v>
      </c>
      <c r="X52" s="123">
        <v>0</v>
      </c>
      <c r="Y52" s="123">
        <v>0</v>
      </c>
      <c r="Z52" s="123">
        <v>0</v>
      </c>
      <c r="AA52" s="123">
        <v>0</v>
      </c>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8337282-72BA-41FF-976B-EC2F925A7F28}">
  <dimension ref="A1:BB25"/>
  <sheetViews>
    <sheetView workbookViewId="0" topLeftCell="A1">
      <selection pane="topLeft" activeCell="U21" sqref="U21"/>
    </sheetView>
  </sheetViews>
  <sheetFormatPr defaultColWidth="8.66428571428571" defaultRowHeight="15"/>
  <cols>
    <col min="1" max="16384" width="8.71428571428571" style="123"/>
  </cols>
  <sheetData>
    <row r="1" spans="1:54" ht="15">
      <c r="A1" s="123" t="s">
        <v>432</v>
      </c>
      <c r="B1" s="123" t="s">
        <v>433</v>
      </c>
      <c r="C1" s="123" t="s">
        <v>434</v>
      </c>
      <c r="D1" s="123" t="s">
        <v>219</v>
      </c>
      <c r="E1" s="123" t="s">
        <v>435</v>
      </c>
      <c r="F1" s="123" t="s">
        <v>436</v>
      </c>
      <c r="G1" s="123" t="s">
        <v>236</v>
      </c>
      <c r="H1" s="123" t="s">
        <v>240</v>
      </c>
      <c r="I1" s="123" t="s">
        <v>244</v>
      </c>
      <c r="J1" s="123" t="s">
        <v>247</v>
      </c>
      <c r="K1" s="123" t="s">
        <v>251</v>
      </c>
      <c r="L1" s="123" t="s">
        <v>255</v>
      </c>
      <c r="M1" s="123" t="s">
        <v>259</v>
      </c>
      <c r="N1" s="123" t="s">
        <v>298</v>
      </c>
      <c r="O1" s="123" t="s">
        <v>301</v>
      </c>
      <c r="P1" s="123" t="s">
        <v>304</v>
      </c>
      <c r="Q1" s="123" t="s">
        <v>293</v>
      </c>
      <c r="R1" s="123" t="s">
        <v>305</v>
      </c>
      <c r="S1" s="123" t="s">
        <v>306</v>
      </c>
      <c r="T1" s="123" t="s">
        <v>307</v>
      </c>
      <c r="U1" s="123" t="s">
        <v>308</v>
      </c>
      <c r="V1" s="123" t="s">
        <v>309</v>
      </c>
      <c r="W1" s="123" t="s">
        <v>310</v>
      </c>
      <c r="X1" s="123" t="s">
        <v>317</v>
      </c>
      <c r="Y1" s="123" t="s">
        <v>318</v>
      </c>
      <c r="Z1" s="123" t="s">
        <v>319</v>
      </c>
      <c r="AA1" s="123" t="s">
        <v>316</v>
      </c>
      <c r="AB1" s="123" t="s">
        <v>329</v>
      </c>
      <c r="AC1" s="123" t="s">
        <v>322</v>
      </c>
      <c r="AD1" s="123" t="s">
        <v>323</v>
      </c>
      <c r="AE1" s="123" t="s">
        <v>324</v>
      </c>
      <c r="AF1" s="123" t="s">
        <v>313</v>
      </c>
      <c r="AG1" s="123" t="s">
        <v>312</v>
      </c>
      <c r="AH1" s="123" t="s">
        <v>314</v>
      </c>
      <c r="AI1" s="123" t="s">
        <v>315</v>
      </c>
      <c r="AJ1" s="123" t="s">
        <v>320</v>
      </c>
      <c r="AK1" s="123" t="s">
        <v>321</v>
      </c>
      <c r="AL1" s="123" t="s">
        <v>311</v>
      </c>
      <c r="AM1" s="123" t="s">
        <v>332</v>
      </c>
      <c r="AN1" s="123" t="s">
        <v>340</v>
      </c>
      <c r="AO1" s="123" t="s">
        <v>292</v>
      </c>
      <c r="AP1" s="123" t="s">
        <v>263</v>
      </c>
      <c r="AQ1" s="123" t="s">
        <v>267</v>
      </c>
      <c r="AR1" s="123" t="s">
        <v>271</v>
      </c>
      <c r="AS1" s="123" t="s">
        <v>291</v>
      </c>
      <c r="AT1" s="123" t="s">
        <v>275</v>
      </c>
      <c r="AU1" s="123" t="s">
        <v>279</v>
      </c>
      <c r="AV1" s="123" t="s">
        <v>282</v>
      </c>
      <c r="AW1" s="123" t="s">
        <v>285</v>
      </c>
      <c r="AX1" s="123" t="s">
        <v>288</v>
      </c>
      <c r="AY1" s="123" t="s">
        <v>289</v>
      </c>
      <c r="AZ1" s="123" t="s">
        <v>290</v>
      </c>
      <c r="BA1" s="123" t="s">
        <v>333</v>
      </c>
      <c r="BB1" s="123" t="s">
        <v>351</v>
      </c>
    </row>
    <row r="2" spans="1:54" ht="15">
      <c r="A2" s="123" t="s">
        <v>376</v>
      </c>
      <c r="B2" s="123" t="s">
        <v>442</v>
      </c>
      <c r="C2" s="123" t="s">
        <v>438</v>
      </c>
      <c r="D2" s="123">
        <v>0.300753417933966</v>
      </c>
      <c r="E2" s="123">
        <v>0.328168635176679</v>
      </c>
      <c r="F2" s="123">
        <v>0.330684425885842</v>
      </c>
      <c r="G2" s="123">
        <v>0.539801414332857</v>
      </c>
      <c r="H2" s="123">
        <v>0.0312358493012066</v>
      </c>
      <c r="I2" s="123">
        <v>0.0349621327387996</v>
      </c>
      <c r="J2" s="123">
        <v>0.586790492711445</v>
      </c>
      <c r="K2" s="123">
        <v>0.204131985304784</v>
      </c>
      <c r="L2" s="123">
        <v>0.0733139466147489</v>
      </c>
      <c r="M2" s="123">
        <v>0.0695655933290158</v>
      </c>
      <c r="N2" s="123">
        <v>0.383849404734856</v>
      </c>
      <c r="O2" s="123">
        <v>0.49038446985263</v>
      </c>
      <c r="P2" s="123">
        <v>0.110453119374068</v>
      </c>
      <c r="Q2" s="123">
        <v>0.0899756119196384</v>
      </c>
      <c r="R2" s="123">
        <v>0.427244912142047</v>
      </c>
      <c r="S2" s="123">
        <v>0.195076852323557</v>
      </c>
      <c r="T2" s="123">
        <v>0.0829909686938658</v>
      </c>
      <c r="U2" s="123">
        <v>0.0906322057477325</v>
      </c>
      <c r="V2" s="123">
        <v>0.104774721348745</v>
      </c>
      <c r="W2" s="123">
        <v>0.0291098436321248</v>
      </c>
      <c r="X2" s="123">
        <v>0.00285871628552086</v>
      </c>
      <c r="Y2" s="123">
        <v>0.0217348964664297</v>
      </c>
      <c r="Z2" s="123">
        <v>0</v>
      </c>
      <c r="AA2" s="123">
        <v>0.427506342561015</v>
      </c>
      <c r="AB2" s="123">
        <v>0.0758755374676213</v>
      </c>
      <c r="AC2" s="123">
        <v>0.652008719784157</v>
      </c>
      <c r="AD2" s="123">
        <v>0.049128066544221</v>
      </c>
      <c r="AE2" s="123">
        <v>0.183919719553004</v>
      </c>
      <c r="AF2" s="123">
        <v>0.0617977592213197</v>
      </c>
      <c r="AG2" s="123">
        <v>0.0569063319233855</v>
      </c>
      <c r="AH2" s="123">
        <v>0</v>
      </c>
      <c r="AI2" s="123">
        <v>0.0962440996335766</v>
      </c>
      <c r="AJ2" s="123">
        <v>0.0287199995438296</v>
      </c>
      <c r="AK2" s="123">
        <v>0.0155475956231476</v>
      </c>
      <c r="AL2" s="123">
        <v>0</v>
      </c>
      <c r="AM2" s="123">
        <v>0.026187489154651</v>
      </c>
      <c r="AN2" s="123">
        <v>0</v>
      </c>
      <c r="AO2" s="123">
        <v>0.0540280416666667</v>
      </c>
      <c r="AP2" s="123">
        <v>0.00847466666666667</v>
      </c>
      <c r="AQ2" s="123">
        <v>0.0605975</v>
      </c>
      <c r="AR2" s="123">
        <v>0.142791583333333</v>
      </c>
      <c r="AS2" s="123">
        <v>0.212420166666667</v>
      </c>
      <c r="AT2" s="123">
        <v>0.00861425</v>
      </c>
      <c r="AU2" s="123">
        <v>0.0328051666666667</v>
      </c>
      <c r="AV2" s="123">
        <v>0.0892390833333333</v>
      </c>
      <c r="AW2" s="123">
        <v>0.239337875</v>
      </c>
      <c r="AX2" s="123">
        <v>0.121859791666667</v>
      </c>
      <c r="AY2" s="123">
        <v>0.0367970416666667</v>
      </c>
      <c r="AZ2" s="123">
        <v>0.0470629583333333</v>
      </c>
      <c r="BA2" s="123">
        <v>6715.37791666667</v>
      </c>
      <c r="BB2" s="123">
        <v>0</v>
      </c>
    </row>
    <row r="3" spans="1:54" ht="15">
      <c r="A3" s="123" t="s">
        <v>377</v>
      </c>
      <c r="B3" s="123" t="s">
        <v>442</v>
      </c>
      <c r="C3" s="123" t="s">
        <v>438</v>
      </c>
      <c r="D3" s="123">
        <v>0.206205903063552</v>
      </c>
      <c r="E3" s="123">
        <v>0.238236092788256</v>
      </c>
      <c r="F3" s="123">
        <v>0.23257524652255</v>
      </c>
      <c r="G3" s="123">
        <v>0.613380252477715</v>
      </c>
      <c r="H3" s="123">
        <v>0.0013675903506412</v>
      </c>
      <c r="I3" s="123">
        <v>0.0566627624599118</v>
      </c>
      <c r="J3" s="123">
        <v>0.48293089341075</v>
      </c>
      <c r="K3" s="123">
        <v>0.268131682577954</v>
      </c>
      <c r="L3" s="123">
        <v>0.119952010796052</v>
      </c>
      <c r="M3" s="123">
        <v>0.0709550604046906</v>
      </c>
      <c r="N3" s="123">
        <v>0.250676299368815</v>
      </c>
      <c r="O3" s="123">
        <v>0.673359210976424</v>
      </c>
      <c r="P3" s="123">
        <v>0.0406476775075071</v>
      </c>
      <c r="Q3" s="123">
        <v>0.0741477690525853</v>
      </c>
      <c r="R3" s="123">
        <v>0.49394596316445</v>
      </c>
      <c r="S3" s="123">
        <v>0.213590708215145</v>
      </c>
      <c r="T3" s="123">
        <v>0.0292131917901389</v>
      </c>
      <c r="U3" s="123">
        <v>0.0941907778669323</v>
      </c>
      <c r="V3" s="123">
        <v>0.0992886438392025</v>
      </c>
      <c r="W3" s="123">
        <v>0.0203382069564782</v>
      </c>
      <c r="X3" s="123">
        <v>0</v>
      </c>
      <c r="Y3" s="123">
        <v>0.00432419539098269</v>
      </c>
      <c r="Z3" s="123">
        <v>0.0021833178699955</v>
      </c>
      <c r="AA3" s="123">
        <v>0.227869165552157</v>
      </c>
      <c r="AB3" s="123">
        <v>0.212274410518816</v>
      </c>
      <c r="AC3" s="123">
        <v>0.608140839082598</v>
      </c>
      <c r="AD3" s="123">
        <v>0.0204297587387939</v>
      </c>
      <c r="AE3" s="123">
        <v>0.0762793130022123</v>
      </c>
      <c r="AF3" s="123">
        <v>0.0369047833430737</v>
      </c>
      <c r="AG3" s="123">
        <v>0.0169590801452135</v>
      </c>
      <c r="AH3" s="123">
        <v>0.0083188209494324</v>
      </c>
      <c r="AI3" s="123">
        <v>0.125231391314831</v>
      </c>
      <c r="AJ3" s="123">
        <v>0.0047155046550175</v>
      </c>
      <c r="AK3" s="123">
        <v>0.0296341793636146</v>
      </c>
      <c r="AL3" s="123">
        <v>0</v>
      </c>
      <c r="AM3" s="123">
        <v>0.00233355825461089</v>
      </c>
      <c r="AN3" s="123">
        <v>0</v>
      </c>
      <c r="AO3" s="123">
        <v>0.0402857083333333</v>
      </c>
      <c r="AP3" s="123">
        <v>0.00437641666666667</v>
      </c>
      <c r="AQ3" s="123">
        <v>0.0383971666666667</v>
      </c>
      <c r="AR3" s="123">
        <v>0.330900166666667</v>
      </c>
      <c r="AS3" s="123">
        <v>0.169548125</v>
      </c>
      <c r="AT3" s="123">
        <v>0.00845833333333333</v>
      </c>
      <c r="AU3" s="123">
        <v>0.0304662916666667</v>
      </c>
      <c r="AV3" s="123">
        <v>0.078821625</v>
      </c>
      <c r="AW3" s="123">
        <v>0.205956083333333</v>
      </c>
      <c r="AX3" s="123">
        <v>0.079154</v>
      </c>
      <c r="AY3" s="123">
        <v>0.025983</v>
      </c>
      <c r="AZ3" s="123">
        <v>0.027938875</v>
      </c>
      <c r="BA3" s="123">
        <v>10971.0529166667</v>
      </c>
      <c r="BB3" s="123">
        <v>0</v>
      </c>
    </row>
    <row r="4" spans="1:54" ht="15">
      <c r="A4" s="123" t="s">
        <v>378</v>
      </c>
      <c r="B4" s="123" t="s">
        <v>442</v>
      </c>
      <c r="C4" s="123" t="s">
        <v>438</v>
      </c>
      <c r="D4" s="123">
        <v>0.416893150117612</v>
      </c>
      <c r="E4" s="123">
        <v>0.441043789258774</v>
      </c>
      <c r="F4" s="123">
        <v>0.436135351110736</v>
      </c>
      <c r="G4" s="123">
        <v>0.547630744682425</v>
      </c>
      <c r="H4" s="123">
        <v>0.0208711578377781</v>
      </c>
      <c r="I4" s="123">
        <v>0.0749311905624609</v>
      </c>
      <c r="J4" s="123">
        <v>0.398690564518522</v>
      </c>
      <c r="K4" s="123">
        <v>0.311256036084758</v>
      </c>
      <c r="L4" s="123">
        <v>0.119238652194666</v>
      </c>
      <c r="M4" s="123">
        <v>0.0750123988018146</v>
      </c>
      <c r="N4" s="123">
        <v>0.0642058022403152</v>
      </c>
      <c r="O4" s="123">
        <v>0.761616276344895</v>
      </c>
      <c r="P4" s="123">
        <v>0.11640817649557</v>
      </c>
      <c r="Q4" s="123">
        <v>0.103306175711503</v>
      </c>
      <c r="R4" s="123">
        <v>0.574618353083596</v>
      </c>
      <c r="S4" s="123">
        <v>0.120010125580012</v>
      </c>
      <c r="T4" s="123">
        <v>0.0402175307767051</v>
      </c>
      <c r="U4" s="123">
        <v>0.124037209740638</v>
      </c>
      <c r="V4" s="123">
        <v>0.0979198132143355</v>
      </c>
      <c r="W4" s="123">
        <v>0.00981739495835731</v>
      </c>
      <c r="X4" s="123">
        <v>0</v>
      </c>
      <c r="Y4" s="123">
        <v>0</v>
      </c>
      <c r="Z4" s="123">
        <v>0.00868088314456703</v>
      </c>
      <c r="AA4" s="123">
        <v>0.132164921144991</v>
      </c>
      <c r="AB4" s="123">
        <v>0.192665018893505</v>
      </c>
      <c r="AC4" s="123">
        <v>0.442603013877547</v>
      </c>
      <c r="AD4" s="123">
        <v>0.00396100835984954</v>
      </c>
      <c r="AE4" s="123">
        <v>0.0600960571194498</v>
      </c>
      <c r="AF4" s="123">
        <v>0.0781733767223501</v>
      </c>
      <c r="AG4" s="123">
        <v>0.0131414641276972</v>
      </c>
      <c r="AH4" s="123">
        <v>0.0232001116376295</v>
      </c>
      <c r="AI4" s="123">
        <v>0.100146669720073</v>
      </c>
      <c r="AJ4" s="123">
        <v>0</v>
      </c>
      <c r="AK4" s="123">
        <v>0.0383090074367673</v>
      </c>
      <c r="AL4" s="123">
        <v>0</v>
      </c>
      <c r="AM4" s="123">
        <v>0.00106995884773663</v>
      </c>
      <c r="AN4" s="123">
        <v>0</v>
      </c>
      <c r="AO4" s="123">
        <v>0.0371958333333333</v>
      </c>
      <c r="AP4" s="123">
        <v>0.00693829166666667</v>
      </c>
      <c r="AQ4" s="123">
        <v>0.046432</v>
      </c>
      <c r="AR4" s="123">
        <v>0.23699225</v>
      </c>
      <c r="AS4" s="123">
        <v>0.198815291666667</v>
      </c>
      <c r="AT4" s="123">
        <v>0.0110252083333333</v>
      </c>
      <c r="AU4" s="123">
        <v>0.0428255</v>
      </c>
      <c r="AV4" s="123">
        <v>0.0815028333333333</v>
      </c>
      <c r="AW4" s="123">
        <v>0.225189333333333</v>
      </c>
      <c r="AX4" s="123">
        <v>0.0901770833333333</v>
      </c>
      <c r="AY4" s="123">
        <v>0.0297775833333333</v>
      </c>
      <c r="AZ4" s="123">
        <v>0.0322845416666667</v>
      </c>
      <c r="BA4" s="123">
        <v>10306.5504166667</v>
      </c>
      <c r="BB4" s="123">
        <v>0</v>
      </c>
    </row>
    <row r="5" spans="1:54" ht="15">
      <c r="A5" s="123" t="s">
        <v>379</v>
      </c>
      <c r="B5" s="123" t="s">
        <v>442</v>
      </c>
      <c r="C5" s="123" t="s">
        <v>438</v>
      </c>
      <c r="D5" s="123">
        <v>0.457297385259109</v>
      </c>
      <c r="E5" s="123">
        <v>0.453879397127993</v>
      </c>
      <c r="F5" s="123">
        <v>0.457189828339805</v>
      </c>
      <c r="G5" s="123">
        <v>0.554088132744462</v>
      </c>
      <c r="H5" s="123">
        <v>0.00635074334898279</v>
      </c>
      <c r="I5" s="123">
        <v>0.00969557537131038</v>
      </c>
      <c r="J5" s="123">
        <v>0.47997038720557</v>
      </c>
      <c r="K5" s="123">
        <v>0.264302810523823</v>
      </c>
      <c r="L5" s="123">
        <v>0.0864708473222152</v>
      </c>
      <c r="M5" s="123">
        <v>0.153209636228099</v>
      </c>
      <c r="N5" s="123">
        <v>0.0731311516276511</v>
      </c>
      <c r="O5" s="123">
        <v>0.829221047385016</v>
      </c>
      <c r="P5" s="123">
        <v>0.0815837571858859</v>
      </c>
      <c r="Q5" s="123">
        <v>0.0297213608336549</v>
      </c>
      <c r="R5" s="123">
        <v>0.42148924556333</v>
      </c>
      <c r="S5" s="123">
        <v>0.246588726153894</v>
      </c>
      <c r="T5" s="123">
        <v>0.0627963804340718</v>
      </c>
      <c r="U5" s="123">
        <v>0.122659103833992</v>
      </c>
      <c r="V5" s="123">
        <v>0.0810703077366405</v>
      </c>
      <c r="W5" s="123">
        <v>0.0210606572018888</v>
      </c>
      <c r="X5" s="123">
        <v>0</v>
      </c>
      <c r="Y5" s="123">
        <v>0</v>
      </c>
      <c r="Z5" s="123">
        <v>7.44047619047619E-4</v>
      </c>
      <c r="AA5" s="123">
        <v>0.136085880543602</v>
      </c>
      <c r="AB5" s="123">
        <v>0.272599381745821</v>
      </c>
      <c r="AC5" s="123">
        <v>0.553336257748087</v>
      </c>
      <c r="AD5" s="123">
        <v>0.00898675341450863</v>
      </c>
      <c r="AE5" s="123">
        <v>0.0612481336846347</v>
      </c>
      <c r="AF5" s="123">
        <v>0.070376292341976</v>
      </c>
      <c r="AG5" s="123">
        <v>0.019774072866881</v>
      </c>
      <c r="AH5" s="123">
        <v>0.0114595752024131</v>
      </c>
      <c r="AI5" s="123">
        <v>0.120908272304278</v>
      </c>
      <c r="AJ5" s="123">
        <v>0.00792847841458953</v>
      </c>
      <c r="AK5" s="123">
        <v>0.0312944885866302</v>
      </c>
      <c r="AL5" s="123">
        <v>0</v>
      </c>
      <c r="AM5" s="123">
        <v>0.00204521790867172</v>
      </c>
      <c r="AN5" s="123">
        <v>0</v>
      </c>
      <c r="AO5" s="123">
        <v>0.03927925</v>
      </c>
      <c r="AP5" s="123">
        <v>0.0134449166666667</v>
      </c>
      <c r="AQ5" s="123">
        <v>0.0412657083333333</v>
      </c>
      <c r="AR5" s="123">
        <v>0.255900916666667</v>
      </c>
      <c r="AS5" s="123">
        <v>0.166555208333333</v>
      </c>
      <c r="AT5" s="123">
        <v>0.00877554166666667</v>
      </c>
      <c r="AU5" s="123">
        <v>0.0317925833333333</v>
      </c>
      <c r="AV5" s="123">
        <v>0.0640468333333333</v>
      </c>
      <c r="AW5" s="123">
        <v>0.246239375</v>
      </c>
      <c r="AX5" s="123">
        <v>0.0992772916666667</v>
      </c>
      <c r="AY5" s="123">
        <v>0.0268539583333333</v>
      </c>
      <c r="AZ5" s="123">
        <v>0.0458435</v>
      </c>
      <c r="BA5" s="123">
        <v>12030.3308333333</v>
      </c>
      <c r="BB5" s="123">
        <v>0</v>
      </c>
    </row>
    <row r="6" spans="1:54" ht="15">
      <c r="A6" s="123" t="s">
        <v>380</v>
      </c>
      <c r="B6" s="123" t="s">
        <v>442</v>
      </c>
      <c r="C6" s="123" t="s">
        <v>438</v>
      </c>
      <c r="D6" s="123">
        <v>0.277373426300423</v>
      </c>
      <c r="E6" s="123">
        <v>0.291344029030326</v>
      </c>
      <c r="F6" s="123">
        <v>0.291010189460928</v>
      </c>
      <c r="G6" s="123">
        <v>0.481377933872616</v>
      </c>
      <c r="H6" s="123">
        <v>0.00233100233100233</v>
      </c>
      <c r="I6" s="123">
        <v>0.0337744666388631</v>
      </c>
      <c r="J6" s="123">
        <v>0.464716351922888</v>
      </c>
      <c r="K6" s="123">
        <v>0.297495408590638</v>
      </c>
      <c r="L6" s="123">
        <v>0.109428014738942</v>
      </c>
      <c r="M6" s="123">
        <v>0.0922547557776664</v>
      </c>
      <c r="N6" s="123">
        <v>0.212541999002539</v>
      </c>
      <c r="O6" s="123">
        <v>0.697276056036756</v>
      </c>
      <c r="P6" s="123">
        <v>0.080295357895809</v>
      </c>
      <c r="Q6" s="123">
        <v>0.0157362594294871</v>
      </c>
      <c r="R6" s="123">
        <v>0.473315289589692</v>
      </c>
      <c r="S6" s="123">
        <v>0.18773874961099</v>
      </c>
      <c r="T6" s="123">
        <v>0.045620286187991</v>
      </c>
      <c r="U6" s="123">
        <v>0.0753150347308123</v>
      </c>
      <c r="V6" s="123">
        <v>0.173413800007055</v>
      </c>
      <c r="W6" s="123">
        <v>0.0317669486536498</v>
      </c>
      <c r="X6" s="123">
        <v>0</v>
      </c>
      <c r="Y6" s="123">
        <v>0.00180905695611578</v>
      </c>
      <c r="Z6" s="123">
        <v>0.00160315698606487</v>
      </c>
      <c r="AA6" s="123">
        <v>0.188344202183051</v>
      </c>
      <c r="AB6" s="123">
        <v>0.0809655185029032</v>
      </c>
      <c r="AC6" s="123">
        <v>0.645658595247444</v>
      </c>
      <c r="AD6" s="123">
        <v>0.029506069214815</v>
      </c>
      <c r="AE6" s="123">
        <v>0.156309815065951</v>
      </c>
      <c r="AF6" s="123">
        <v>0.0421052544623753</v>
      </c>
      <c r="AG6" s="123">
        <v>0.0551438212551218</v>
      </c>
      <c r="AH6" s="123">
        <v>0.0482129568396982</v>
      </c>
      <c r="AI6" s="123">
        <v>0.161118633832024</v>
      </c>
      <c r="AJ6" s="123">
        <v>0.0159660429695904</v>
      </c>
      <c r="AK6" s="123">
        <v>0.0244708971378346</v>
      </c>
      <c r="AL6" s="123">
        <v>0</v>
      </c>
      <c r="AM6" s="123">
        <v>0.00676406926406926</v>
      </c>
      <c r="AN6" s="123">
        <v>0</v>
      </c>
      <c r="AO6" s="123">
        <v>0.03143275</v>
      </c>
      <c r="AP6" s="123">
        <v>0.00533758333333333</v>
      </c>
      <c r="AQ6" s="123">
        <v>0.056818125</v>
      </c>
      <c r="AR6" s="123">
        <v>0.0880752083333333</v>
      </c>
      <c r="AS6" s="123">
        <v>0.269508875</v>
      </c>
      <c r="AT6" s="123">
        <v>0.00963916666666667</v>
      </c>
      <c r="AU6" s="123">
        <v>0.0647877083333333</v>
      </c>
      <c r="AV6" s="123">
        <v>0.129706916666667</v>
      </c>
      <c r="AW6" s="123">
        <v>0.193705333333333</v>
      </c>
      <c r="AX6" s="123">
        <v>0.117009541666667</v>
      </c>
      <c r="AY6" s="123">
        <v>0.0273794583333333</v>
      </c>
      <c r="AZ6" s="123">
        <v>0.0379819583333333</v>
      </c>
      <c r="BA6" s="123">
        <v>10648.1141666667</v>
      </c>
      <c r="BB6" s="123">
        <v>0</v>
      </c>
    </row>
    <row r="7" spans="1:54" ht="15">
      <c r="A7" s="123" t="s">
        <v>381</v>
      </c>
      <c r="B7" s="123" t="s">
        <v>442</v>
      </c>
      <c r="C7" s="123" t="s">
        <v>438</v>
      </c>
      <c r="D7" s="123">
        <v>0.284160342011198</v>
      </c>
      <c r="E7" s="123">
        <v>0.309243371118653</v>
      </c>
      <c r="F7" s="123">
        <v>0.315952501128838</v>
      </c>
      <c r="G7" s="123">
        <v>0.646250991846593</v>
      </c>
      <c r="H7" s="123">
        <v>0.00347222222222222</v>
      </c>
      <c r="I7" s="123">
        <v>0.0738514314434993</v>
      </c>
      <c r="J7" s="123">
        <v>0.409874008008808</v>
      </c>
      <c r="K7" s="123">
        <v>0.294599165095457</v>
      </c>
      <c r="L7" s="123">
        <v>0.112045252690164</v>
      </c>
      <c r="M7" s="123">
        <v>0.106157920539849</v>
      </c>
      <c r="N7" s="123">
        <v>0.0951212727133405</v>
      </c>
      <c r="O7" s="123">
        <v>0.882000663401842</v>
      </c>
      <c r="P7" s="123">
        <v>0.0165084634130499</v>
      </c>
      <c r="Q7" s="123">
        <v>0.0206406429792278</v>
      </c>
      <c r="R7" s="123">
        <v>0.470043063467299</v>
      </c>
      <c r="S7" s="123">
        <v>0.237371227598245</v>
      </c>
      <c r="T7" s="123">
        <v>0.0206605361442823</v>
      </c>
      <c r="U7" s="123">
        <v>0.128330697308214</v>
      </c>
      <c r="V7" s="123">
        <v>0.0957116019444992</v>
      </c>
      <c r="W7" s="123">
        <v>0.0028921568627451</v>
      </c>
      <c r="X7" s="123">
        <v>0</v>
      </c>
      <c r="Y7" s="123">
        <v>0.0106901403282982</v>
      </c>
      <c r="Z7" s="123">
        <v>0.0227890462958</v>
      </c>
      <c r="AA7" s="123">
        <v>0.253861749673944</v>
      </c>
      <c r="AB7" s="123">
        <v>0.21892206393486</v>
      </c>
      <c r="AC7" s="123">
        <v>0.560732145834825</v>
      </c>
      <c r="AD7" s="123">
        <v>0.0263301200502838</v>
      </c>
      <c r="AE7" s="123">
        <v>0.189726190760034</v>
      </c>
      <c r="AF7" s="123">
        <v>0.0578934740318067</v>
      </c>
      <c r="AG7" s="123">
        <v>0.108428922039915</v>
      </c>
      <c r="AH7" s="123">
        <v>0.00726233060791884</v>
      </c>
      <c r="AI7" s="123">
        <v>0.172910064567285</v>
      </c>
      <c r="AJ7" s="123">
        <v>0.00564001501501502</v>
      </c>
      <c r="AK7" s="123">
        <v>0.0438283048157087</v>
      </c>
      <c r="AL7" s="123">
        <v>0</v>
      </c>
      <c r="AM7" s="123">
        <v>0</v>
      </c>
      <c r="AN7" s="123">
        <v>0.00104166666666667</v>
      </c>
      <c r="AO7" s="123">
        <v>0.0411197916666667</v>
      </c>
      <c r="AP7" s="123">
        <v>0.0122675</v>
      </c>
      <c r="AQ7" s="123">
        <v>0.0397629583333333</v>
      </c>
      <c r="AR7" s="123">
        <v>0.173622083333333</v>
      </c>
      <c r="AS7" s="123">
        <v>0.186090291666667</v>
      </c>
      <c r="AT7" s="123">
        <v>0.008953</v>
      </c>
      <c r="AU7" s="123">
        <v>0.0370513333333333</v>
      </c>
      <c r="AV7" s="123">
        <v>0.07519425</v>
      </c>
      <c r="AW7" s="123">
        <v>0.2975385</v>
      </c>
      <c r="AX7" s="123">
        <v>0.10102325</v>
      </c>
      <c r="AY7" s="123">
        <v>0.026240875</v>
      </c>
      <c r="AZ7" s="123">
        <v>0.0453659583333333</v>
      </c>
      <c r="BA7" s="123">
        <v>6213.89854166667</v>
      </c>
      <c r="BB7" s="123">
        <v>0</v>
      </c>
    </row>
    <row r="8" spans="1:54" ht="15">
      <c r="A8" s="123" t="s">
        <v>382</v>
      </c>
      <c r="B8" s="123" t="s">
        <v>442</v>
      </c>
      <c r="C8" s="123" t="s">
        <v>438</v>
      </c>
      <c r="D8" s="123">
        <v>0.256024162490619</v>
      </c>
      <c r="E8" s="123">
        <v>0.294749892749842</v>
      </c>
      <c r="F8" s="123">
        <v>0.291526966933091</v>
      </c>
      <c r="G8" s="123">
        <v>0.526699849579675</v>
      </c>
      <c r="H8" s="123">
        <v>0</v>
      </c>
      <c r="I8" s="123">
        <v>0.0490997846423446</v>
      </c>
      <c r="J8" s="123">
        <v>0.390668914443048</v>
      </c>
      <c r="K8" s="123">
        <v>0.366205079281828</v>
      </c>
      <c r="L8" s="123">
        <v>0.141956005283254</v>
      </c>
      <c r="M8" s="123">
        <v>0.0520702163495246</v>
      </c>
      <c r="N8" s="123">
        <v>0.0323610761374737</v>
      </c>
      <c r="O8" s="123">
        <v>0.914198090201766</v>
      </c>
      <c r="P8" s="123">
        <v>0.0454198174335907</v>
      </c>
      <c r="Q8" s="123">
        <v>0</v>
      </c>
      <c r="R8" s="123">
        <v>0.662708218767983</v>
      </c>
      <c r="S8" s="123">
        <v>0.104002513457895</v>
      </c>
      <c r="T8" s="123">
        <v>0.00559576023391813</v>
      </c>
      <c r="U8" s="123">
        <v>0.123470536462169</v>
      </c>
      <c r="V8" s="123">
        <v>0.0848665294468843</v>
      </c>
      <c r="W8" s="123">
        <v>0</v>
      </c>
      <c r="X8" s="123">
        <v>0.029037150678985</v>
      </c>
      <c r="Y8" s="123">
        <v>0.00783788515406162</v>
      </c>
      <c r="Z8" s="123">
        <v>0</v>
      </c>
      <c r="AA8" s="123">
        <v>0.160067850187297</v>
      </c>
      <c r="AB8" s="123">
        <v>0.220071208047424</v>
      </c>
      <c r="AC8" s="123">
        <v>0.622551046893894</v>
      </c>
      <c r="AD8" s="123">
        <v>0.00227107558139535</v>
      </c>
      <c r="AE8" s="123">
        <v>0.0391768233372715</v>
      </c>
      <c r="AF8" s="123">
        <v>0.0513096991932879</v>
      </c>
      <c r="AG8" s="123">
        <v>0.0155206733230927</v>
      </c>
      <c r="AH8" s="123">
        <v>0.0391248443821973</v>
      </c>
      <c r="AI8" s="123">
        <v>0.0875173146920619</v>
      </c>
      <c r="AJ8" s="123">
        <v>0.00673099078341014</v>
      </c>
      <c r="AK8" s="123">
        <v>0.0173793604841992</v>
      </c>
      <c r="AL8" s="123">
        <v>0</v>
      </c>
      <c r="AM8" s="123">
        <v>0.00381428545793856</v>
      </c>
      <c r="AN8" s="123">
        <v>0</v>
      </c>
      <c r="AO8" s="123">
        <v>0.0438398333333333</v>
      </c>
      <c r="AP8" s="123">
        <v>0.0141690833333333</v>
      </c>
      <c r="AQ8" s="123">
        <v>0.0473605833333333</v>
      </c>
      <c r="AR8" s="123">
        <v>0.154071083333333</v>
      </c>
      <c r="AS8" s="123">
        <v>0.206247375</v>
      </c>
      <c r="AT8" s="123">
        <v>0.0104665</v>
      </c>
      <c r="AU8" s="123">
        <v>0.0363473333333333</v>
      </c>
      <c r="AV8" s="123">
        <v>0.056801375</v>
      </c>
      <c r="AW8" s="123">
        <v>0.268318083333333</v>
      </c>
      <c r="AX8" s="123">
        <v>0.107375083333333</v>
      </c>
      <c r="AY8" s="123">
        <v>0.0269727916666667</v>
      </c>
      <c r="AZ8" s="123">
        <v>0.0718752916666667</v>
      </c>
      <c r="BA8" s="123">
        <v>8963.01583333333</v>
      </c>
      <c r="BB8" s="123">
        <v>0</v>
      </c>
    </row>
    <row r="9" spans="1:54" ht="15">
      <c r="A9" s="123" t="s">
        <v>383</v>
      </c>
      <c r="B9" s="123" t="s">
        <v>442</v>
      </c>
      <c r="C9" s="123" t="s">
        <v>438</v>
      </c>
      <c r="D9" s="123">
        <v>0.305763034981301</v>
      </c>
      <c r="E9" s="123">
        <v>0.309766149351223</v>
      </c>
      <c r="F9" s="123">
        <v>0.304857217908055</v>
      </c>
      <c r="G9" s="123">
        <v>0.559065321574996</v>
      </c>
      <c r="H9" s="123">
        <v>0.00658143939393939</v>
      </c>
      <c r="I9" s="123">
        <v>0.0543278054791213</v>
      </c>
      <c r="J9" s="123">
        <v>0.413620756393589</v>
      </c>
      <c r="K9" s="123">
        <v>0.335927609577958</v>
      </c>
      <c r="L9" s="123">
        <v>0.130097213301548</v>
      </c>
      <c r="M9" s="123">
        <v>0.0594451758538446</v>
      </c>
      <c r="N9" s="123">
        <v>0.0183118386243386</v>
      </c>
      <c r="O9" s="123">
        <v>0.864476078330567</v>
      </c>
      <c r="P9" s="123">
        <v>0.113739860822872</v>
      </c>
      <c r="Q9" s="123">
        <v>0.00989057239057239</v>
      </c>
      <c r="R9" s="123">
        <v>0.475343969863126</v>
      </c>
      <c r="S9" s="123">
        <v>0.236520828529342</v>
      </c>
      <c r="T9" s="123">
        <v>0.00558035714285714</v>
      </c>
      <c r="U9" s="123">
        <v>0.141552882961552</v>
      </c>
      <c r="V9" s="123">
        <v>0.0689541810671842</v>
      </c>
      <c r="W9" s="123">
        <v>0</v>
      </c>
      <c r="X9" s="123">
        <v>0</v>
      </c>
      <c r="Y9" s="123">
        <v>0.00694444444444444</v>
      </c>
      <c r="Z9" s="123">
        <v>0</v>
      </c>
      <c r="AA9" s="123">
        <v>0.208945086847564</v>
      </c>
      <c r="AB9" s="123">
        <v>0.050137090578267</v>
      </c>
      <c r="AC9" s="123">
        <v>0.66181153172736</v>
      </c>
      <c r="AD9" s="123">
        <v>0.0214818533075112</v>
      </c>
      <c r="AE9" s="123">
        <v>0.10830191730927</v>
      </c>
      <c r="AF9" s="123">
        <v>0.0959283515833438</v>
      </c>
      <c r="AG9" s="123">
        <v>0.0457690822822402</v>
      </c>
      <c r="AH9" s="123">
        <v>0</v>
      </c>
      <c r="AI9" s="123">
        <v>0.202570273830916</v>
      </c>
      <c r="AJ9" s="123">
        <v>0</v>
      </c>
      <c r="AK9" s="123">
        <v>0.0466697994271524</v>
      </c>
      <c r="AL9" s="123">
        <v>0</v>
      </c>
      <c r="AM9" s="123">
        <v>0.0398012866762867</v>
      </c>
      <c r="AN9" s="123">
        <v>0</v>
      </c>
      <c r="AO9" s="123">
        <v>0.0371293333333333</v>
      </c>
      <c r="AP9" s="123">
        <v>0.009830125</v>
      </c>
      <c r="AQ9" s="123">
        <v>0.0532287916666667</v>
      </c>
      <c r="AR9" s="123">
        <v>0.149968416666667</v>
      </c>
      <c r="AS9" s="123">
        <v>0.157343333333333</v>
      </c>
      <c r="AT9" s="123">
        <v>0.0116534166666667</v>
      </c>
      <c r="AU9" s="123">
        <v>0.0331704166666667</v>
      </c>
      <c r="AV9" s="123">
        <v>0.0747644166666667</v>
      </c>
      <c r="AW9" s="123">
        <v>0.285414041666667</v>
      </c>
      <c r="AX9" s="123">
        <v>0.119608166666667</v>
      </c>
      <c r="AY9" s="123">
        <v>0.0255207083333333</v>
      </c>
      <c r="AZ9" s="123">
        <v>0.0794834166666667</v>
      </c>
      <c r="BA9" s="123">
        <v>9369.05520833333</v>
      </c>
      <c r="BB9" s="123">
        <v>0</v>
      </c>
    </row>
    <row r="10" spans="1:54" ht="15">
      <c r="A10" s="123" t="s">
        <v>384</v>
      </c>
      <c r="B10" s="123" t="s">
        <v>442</v>
      </c>
      <c r="C10" s="123" t="s">
        <v>438</v>
      </c>
      <c r="D10" s="123">
        <v>0.366210178710179</v>
      </c>
      <c r="E10" s="123">
        <v>0.368388808171538</v>
      </c>
      <c r="F10" s="123">
        <v>0.366509280288484</v>
      </c>
      <c r="G10" s="123">
        <v>0.554664664039664</v>
      </c>
      <c r="H10" s="123">
        <v>0.0191385582010582</v>
      </c>
      <c r="I10" s="123">
        <v>0.0261438792688793</v>
      </c>
      <c r="J10" s="123">
        <v>0.517831242831243</v>
      </c>
      <c r="K10" s="123">
        <v>0.269417792855293</v>
      </c>
      <c r="L10" s="123">
        <v>0.11497431966182</v>
      </c>
      <c r="M10" s="123">
        <v>0.0524942071817072</v>
      </c>
      <c r="N10" s="123">
        <v>0.0131944444444444</v>
      </c>
      <c r="O10" s="123">
        <v>0.853917263292263</v>
      </c>
      <c r="P10" s="123">
        <v>0.126496246808747</v>
      </c>
      <c r="Q10" s="123">
        <v>0.0133850524475524</v>
      </c>
      <c r="R10" s="123">
        <v>0.504509610759611</v>
      </c>
      <c r="S10" s="123">
        <v>0.158435661560662</v>
      </c>
      <c r="T10" s="123">
        <v>0.130910929348429</v>
      </c>
      <c r="U10" s="123">
        <v>0.0754942395567396</v>
      </c>
      <c r="V10" s="123">
        <v>0.0436792374292374</v>
      </c>
      <c r="W10" s="123">
        <v>0.00378787878787879</v>
      </c>
      <c r="X10" s="123">
        <v>0</v>
      </c>
      <c r="Y10" s="123">
        <v>0.00699300699300699</v>
      </c>
      <c r="Z10" s="123">
        <v>0</v>
      </c>
      <c r="AA10" s="123">
        <v>0.17501162032412</v>
      </c>
      <c r="AB10" s="123">
        <v>0.108768835331335</v>
      </c>
      <c r="AC10" s="123">
        <v>0.759803911366411</v>
      </c>
      <c r="AD10" s="123">
        <v>0.0403288840788841</v>
      </c>
      <c r="AE10" s="123">
        <v>0.117284914159914</v>
      </c>
      <c r="AF10" s="123">
        <v>0.0210870726495727</v>
      </c>
      <c r="AG10" s="123">
        <v>0.0507521991896992</v>
      </c>
      <c r="AH10" s="123">
        <v>0</v>
      </c>
      <c r="AI10" s="123">
        <v>0.13838221963222</v>
      </c>
      <c r="AJ10" s="123">
        <v>0</v>
      </c>
      <c r="AK10" s="123">
        <v>0.0372081043956044</v>
      </c>
      <c r="AL10" s="123">
        <v>0</v>
      </c>
      <c r="AM10" s="123">
        <v>0.0384832181707182</v>
      </c>
      <c r="AN10" s="123">
        <v>0</v>
      </c>
      <c r="AO10" s="123">
        <v>0.0361924583333333</v>
      </c>
      <c r="AP10" s="123">
        <v>0.0101365833333333</v>
      </c>
      <c r="AQ10" s="123">
        <v>0.0380312083333333</v>
      </c>
      <c r="AR10" s="123">
        <v>0.2941875</v>
      </c>
      <c r="AS10" s="123">
        <v>0.190896541666667</v>
      </c>
      <c r="AT10" s="123">
        <v>0.00700070833333333</v>
      </c>
      <c r="AU10" s="123">
        <v>0.02608975</v>
      </c>
      <c r="AV10" s="123">
        <v>0.0869610833333333</v>
      </c>
      <c r="AW10" s="123">
        <v>0.187282541666667</v>
      </c>
      <c r="AX10" s="123">
        <v>0.0980125416666667</v>
      </c>
      <c r="AY10" s="123">
        <v>0.0198952083333333</v>
      </c>
      <c r="AZ10" s="123">
        <v>0.0413705416666667</v>
      </c>
      <c r="BA10" s="123">
        <v>8965.801875</v>
      </c>
      <c r="BB10" s="123">
        <v>0</v>
      </c>
    </row>
    <row r="11" spans="1:54" ht="15">
      <c r="A11" s="123" t="s">
        <v>385</v>
      </c>
      <c r="B11" s="123" t="s">
        <v>442</v>
      </c>
      <c r="C11" s="123" t="s">
        <v>438</v>
      </c>
      <c r="D11" s="123">
        <v>0.445888417138417</v>
      </c>
      <c r="E11" s="123">
        <v>0.434580889546405</v>
      </c>
      <c r="F11" s="123">
        <v>0.430404080115824</v>
      </c>
      <c r="G11" s="123">
        <v>0.397120553058053</v>
      </c>
      <c r="H11" s="123">
        <v>0.00347222222222222</v>
      </c>
      <c r="I11" s="123">
        <v>0.0746161130536131</v>
      </c>
      <c r="J11" s="123">
        <v>0.491486534299034</v>
      </c>
      <c r="K11" s="123">
        <v>0.211541329041329</v>
      </c>
      <c r="L11" s="123">
        <v>0.178576562326562</v>
      </c>
      <c r="M11" s="123">
        <v>0.0403072390572391</v>
      </c>
      <c r="N11" s="123">
        <v>0.180690848503348</v>
      </c>
      <c r="O11" s="123">
        <v>0.761847758722759</v>
      </c>
      <c r="P11" s="123">
        <v>0.046151868964369</v>
      </c>
      <c r="Q11" s="123">
        <v>0.0278180731305731</v>
      </c>
      <c r="R11" s="123">
        <v>0.543024371461871</v>
      </c>
      <c r="S11" s="123">
        <v>0.203442957505458</v>
      </c>
      <c r="T11" s="123">
        <v>0.0226438492063492</v>
      </c>
      <c r="U11" s="123">
        <v>0.0413068297443297</v>
      </c>
      <c r="V11" s="123">
        <v>0.0412928391053391</v>
      </c>
      <c r="W11" s="123">
        <v>0.0331090784215784</v>
      </c>
      <c r="X11" s="123">
        <v>0</v>
      </c>
      <c r="Y11" s="123">
        <v>0.0291666666666667</v>
      </c>
      <c r="Z11" s="123">
        <v>0.0320178085803086</v>
      </c>
      <c r="AA11" s="123">
        <v>0.2055119995745</v>
      </c>
      <c r="AB11" s="123">
        <v>0.0479271885521885</v>
      </c>
      <c r="AC11" s="123">
        <v>0.673921136733637</v>
      </c>
      <c r="AD11" s="123">
        <v>0.00618131868131868</v>
      </c>
      <c r="AE11" s="123">
        <v>0.249239013301513</v>
      </c>
      <c r="AF11" s="123">
        <v>0.0352262205387205</v>
      </c>
      <c r="AG11" s="123">
        <v>0.0245152417027417</v>
      </c>
      <c r="AH11" s="123">
        <v>0.00416666666666667</v>
      </c>
      <c r="AI11" s="123">
        <v>0.14442177035927</v>
      </c>
      <c r="AJ11" s="123">
        <v>0.0207578879453879</v>
      </c>
      <c r="AK11" s="123">
        <v>0.041867784992785</v>
      </c>
      <c r="AL11" s="123">
        <v>0</v>
      </c>
      <c r="AM11" s="123">
        <v>0.00833333333333333</v>
      </c>
      <c r="AN11" s="123">
        <v>0</v>
      </c>
      <c r="AO11" s="123">
        <v>0.0372017083333333</v>
      </c>
      <c r="AP11" s="123">
        <v>0.00505975</v>
      </c>
      <c r="AQ11" s="123">
        <v>0.0501957916666667</v>
      </c>
      <c r="AR11" s="123">
        <v>0.17529975</v>
      </c>
      <c r="AS11" s="123">
        <v>0.24559425</v>
      </c>
      <c r="AT11" s="123">
        <v>0.00586633333333333</v>
      </c>
      <c r="AU11" s="123">
        <v>0.0405608333333333</v>
      </c>
      <c r="AV11" s="123">
        <v>0.0766280833333333</v>
      </c>
      <c r="AW11" s="123">
        <v>0.213587041666667</v>
      </c>
      <c r="AX11" s="123">
        <v>0.115505458333333</v>
      </c>
      <c r="AY11" s="123">
        <v>0.0238525</v>
      </c>
      <c r="AZ11" s="123">
        <v>0.0499485</v>
      </c>
      <c r="BA11" s="123">
        <v>9340.67541666667</v>
      </c>
      <c r="BB11" s="123">
        <v>0</v>
      </c>
    </row>
    <row r="12" spans="1:54" ht="15">
      <c r="A12" s="123" t="s">
        <v>386</v>
      </c>
      <c r="B12" s="123" t="s">
        <v>442</v>
      </c>
      <c r="C12" s="123" t="s">
        <v>438</v>
      </c>
      <c r="D12" s="123">
        <v>0.309694568772832</v>
      </c>
      <c r="E12" s="123">
        <v>0.291351599390863</v>
      </c>
      <c r="F12" s="123">
        <v>0.28948556723303</v>
      </c>
      <c r="G12" s="123">
        <v>0.478655430545344</v>
      </c>
      <c r="H12" s="123">
        <v>0</v>
      </c>
      <c r="I12" s="123">
        <v>0.0248786471454815</v>
      </c>
      <c r="J12" s="123">
        <v>0.496847962791527</v>
      </c>
      <c r="K12" s="123">
        <v>0.270427558279277</v>
      </c>
      <c r="L12" s="123">
        <v>0.142083533249621</v>
      </c>
      <c r="M12" s="123">
        <v>0.0657622985340931</v>
      </c>
      <c r="N12" s="123">
        <v>0.0998389168828269</v>
      </c>
      <c r="O12" s="123">
        <v>0.858484300514524</v>
      </c>
      <c r="P12" s="123">
        <v>0.0294221465019245</v>
      </c>
      <c r="Q12" s="123">
        <v>0.00490196078431373</v>
      </c>
      <c r="R12" s="123">
        <v>0.472151479187154</v>
      </c>
      <c r="S12" s="123">
        <v>0.163238428310896</v>
      </c>
      <c r="T12" s="123">
        <v>0.130475504847107</v>
      </c>
      <c r="U12" s="123">
        <v>0.12921611290089</v>
      </c>
      <c r="V12" s="123">
        <v>0.0328434362754381</v>
      </c>
      <c r="W12" s="123">
        <v>0.00642812472080765</v>
      </c>
      <c r="X12" s="123">
        <v>0</v>
      </c>
      <c r="Y12" s="123">
        <v>0.00285087719298246</v>
      </c>
      <c r="Z12" s="123">
        <v>0.00434491978609626</v>
      </c>
      <c r="AA12" s="123">
        <v>0.171845838416857</v>
      </c>
      <c r="AB12" s="123">
        <v>0.124193210637936</v>
      </c>
      <c r="AC12" s="123">
        <v>0.666931738335617</v>
      </c>
      <c r="AD12" s="123">
        <v>0.0274345433036581</v>
      </c>
      <c r="AE12" s="123">
        <v>0.100933275057577</v>
      </c>
      <c r="AF12" s="123">
        <v>0.0488602180580962</v>
      </c>
      <c r="AG12" s="123">
        <v>0.0367700549998509</v>
      </c>
      <c r="AH12" s="123">
        <v>0</v>
      </c>
      <c r="AI12" s="123">
        <v>0.19397523614492</v>
      </c>
      <c r="AJ12" s="123">
        <v>0.0147036108865</v>
      </c>
      <c r="AK12" s="123">
        <v>0.0623149082788137</v>
      </c>
      <c r="AL12" s="123">
        <v>0</v>
      </c>
      <c r="AM12" s="123">
        <v>0.0201633097724429</v>
      </c>
      <c r="AN12" s="123">
        <v>0</v>
      </c>
      <c r="AO12" s="123">
        <v>0.0349264166666667</v>
      </c>
      <c r="AP12" s="123">
        <v>0.0155908333333333</v>
      </c>
      <c r="AQ12" s="123">
        <v>0.0533107083333333</v>
      </c>
      <c r="AR12" s="123">
        <v>0.208329625</v>
      </c>
      <c r="AS12" s="123">
        <v>0.199561291666667</v>
      </c>
      <c r="AT12" s="123">
        <v>0.01058875</v>
      </c>
      <c r="AU12" s="123">
        <v>0.0316124166666667</v>
      </c>
      <c r="AV12" s="123">
        <v>0.100333291666667</v>
      </c>
      <c r="AW12" s="123">
        <v>0.225196666666667</v>
      </c>
      <c r="AX12" s="123">
        <v>0.0940149166666667</v>
      </c>
      <c r="AY12" s="123">
        <v>0.028686375</v>
      </c>
      <c r="AZ12" s="123">
        <v>0.0347401666666667</v>
      </c>
      <c r="BA12" s="123">
        <v>8734.75770833333</v>
      </c>
      <c r="BB12" s="123">
        <v>0</v>
      </c>
    </row>
    <row r="13" spans="1:54" ht="15">
      <c r="A13" s="123" t="s">
        <v>387</v>
      </c>
      <c r="B13" s="123" t="s">
        <v>442</v>
      </c>
      <c r="C13" s="123" t="s">
        <v>438</v>
      </c>
      <c r="D13" s="123">
        <v>0.211232089874365</v>
      </c>
      <c r="E13" s="123">
        <v>0.253100910368362</v>
      </c>
      <c r="F13" s="123">
        <v>0.251603855272832</v>
      </c>
      <c r="G13" s="123">
        <v>0.556679722592515</v>
      </c>
      <c r="H13" s="123">
        <v>0.0228447285738952</v>
      </c>
      <c r="I13" s="123">
        <v>0.089202701625219</v>
      </c>
      <c r="J13" s="123">
        <v>0.630170290212985</v>
      </c>
      <c r="K13" s="123">
        <v>0.173203464015252</v>
      </c>
      <c r="L13" s="123">
        <v>0.0620015850455446</v>
      </c>
      <c r="M13" s="123">
        <v>0.022577230527104</v>
      </c>
      <c r="N13" s="123">
        <v>0.753416797882524</v>
      </c>
      <c r="O13" s="123">
        <v>0.139547395036207</v>
      </c>
      <c r="P13" s="123">
        <v>0.0646239358130566</v>
      </c>
      <c r="Q13" s="123">
        <v>0.0410210594773371</v>
      </c>
      <c r="R13" s="123">
        <v>0.414086694954026</v>
      </c>
      <c r="S13" s="123">
        <v>0.164394518228919</v>
      </c>
      <c r="T13" s="123">
        <v>0.0447402967461475</v>
      </c>
      <c r="U13" s="123">
        <v>0.0905218786253337</v>
      </c>
      <c r="V13" s="123">
        <v>0.159266648011311</v>
      </c>
      <c r="W13" s="123">
        <v>0.0234220552563374</v>
      </c>
      <c r="X13" s="123">
        <v>7.71604938271605E-4</v>
      </c>
      <c r="Y13" s="123">
        <v>0.00833333333333333</v>
      </c>
      <c r="Z13" s="123">
        <v>0</v>
      </c>
      <c r="AA13" s="123">
        <v>0.476064303936102</v>
      </c>
      <c r="AB13" s="123">
        <v>0.1355042919648</v>
      </c>
      <c r="AC13" s="123">
        <v>0.595392252631935</v>
      </c>
      <c r="AD13" s="123">
        <v>0.101983502535368</v>
      </c>
      <c r="AE13" s="123">
        <v>0.10685967239533</v>
      </c>
      <c r="AF13" s="123">
        <v>0.0101525214191248</v>
      </c>
      <c r="AG13" s="123">
        <v>0.00958004033589106</v>
      </c>
      <c r="AH13" s="123">
        <v>0.0440127580752581</v>
      </c>
      <c r="AI13" s="123">
        <v>0.233336579407895</v>
      </c>
      <c r="AJ13" s="123">
        <v>0.0244612636423595</v>
      </c>
      <c r="AK13" s="123">
        <v>0.0657771057757222</v>
      </c>
      <c r="AL13" s="123">
        <v>0</v>
      </c>
      <c r="AM13" s="123">
        <v>0.00672398589065256</v>
      </c>
      <c r="AN13" s="123">
        <v>0</v>
      </c>
      <c r="AO13" s="123">
        <v>0.0424412916666667</v>
      </c>
      <c r="AP13" s="123">
        <v>0.00112979166666667</v>
      </c>
      <c r="AQ13" s="123">
        <v>0.0517133333333333</v>
      </c>
      <c r="AR13" s="123">
        <v>0.0895455416666667</v>
      </c>
      <c r="AS13" s="123">
        <v>0.196192708333333</v>
      </c>
      <c r="AT13" s="123">
        <v>0.0143244166666667</v>
      </c>
      <c r="AU13" s="123">
        <v>0.0610683333333333</v>
      </c>
      <c r="AV13" s="123">
        <v>0.174848125</v>
      </c>
      <c r="AW13" s="123">
        <v>0.241772791666667</v>
      </c>
      <c r="AX13" s="123">
        <v>0.0881735833333333</v>
      </c>
      <c r="AY13" s="123">
        <v>0.0323482916666667</v>
      </c>
      <c r="AZ13" s="123">
        <v>0.0488825833333333</v>
      </c>
      <c r="BA13" s="123">
        <v>7655.89270833333</v>
      </c>
      <c r="BB13" s="123">
        <v>0</v>
      </c>
    </row>
    <row r="14" spans="1:54" ht="15">
      <c r="A14" s="123" t="s">
        <v>376</v>
      </c>
      <c r="B14" s="123" t="s">
        <v>442</v>
      </c>
      <c r="C14" s="123" t="s">
        <v>439</v>
      </c>
      <c r="D14" s="123">
        <v>0.434782608695652</v>
      </c>
      <c r="E14" s="123">
        <v>0.44836288103297</v>
      </c>
      <c r="F14" s="123">
        <v>0.441245087229776</v>
      </c>
      <c r="G14" s="123">
        <v>0.673913043478261</v>
      </c>
      <c r="H14" s="123">
        <v>0.0869565217391304</v>
      </c>
      <c r="I14" s="123">
        <v>0.0869565217391304</v>
      </c>
      <c r="J14" s="123">
        <v>0.673913043478261</v>
      </c>
      <c r="K14" s="123">
        <v>0.108695652173913</v>
      </c>
      <c r="L14" s="123">
        <v>0.0217391304347826</v>
      </c>
      <c r="M14" s="123">
        <v>0.0217391304347826</v>
      </c>
      <c r="N14" s="123">
        <v>0.347826086956522</v>
      </c>
      <c r="O14" s="123">
        <v>0.565217391304348</v>
      </c>
      <c r="P14" s="123">
        <v>0.0652173913043478</v>
      </c>
      <c r="Q14" s="123">
        <v>0.217391304347826</v>
      </c>
      <c r="R14" s="123">
        <v>0.58695652173913</v>
      </c>
      <c r="S14" s="123">
        <v>0.195652173913043</v>
      </c>
      <c r="T14" s="123">
        <v>0.0434782608695652</v>
      </c>
      <c r="U14" s="123">
        <v>0.0434782608695652</v>
      </c>
      <c r="V14" s="123">
        <v>0.0217391304347826</v>
      </c>
      <c r="W14" s="123">
        <v>0.0434782608695652</v>
      </c>
      <c r="X14" s="123">
        <v>0.0217391304347826</v>
      </c>
      <c r="Y14" s="123">
        <v>0</v>
      </c>
      <c r="Z14" s="123">
        <v>0</v>
      </c>
      <c r="AA14" s="123">
        <v>0.717391304347826</v>
      </c>
      <c r="AB14" s="123">
        <v>0.0652173913043478</v>
      </c>
      <c r="AC14" s="123">
        <v>0.304347826086957</v>
      </c>
      <c r="AD14" s="123">
        <v>0.0652173913043478</v>
      </c>
      <c r="AE14" s="123">
        <v>0.391304347826087</v>
      </c>
      <c r="AF14" s="123">
        <v>0.0434782608695652</v>
      </c>
      <c r="AG14" s="123">
        <v>0.0869565217391304</v>
      </c>
      <c r="AH14" s="123">
        <v>0</v>
      </c>
      <c r="AI14" s="123">
        <v>0.282608695652174</v>
      </c>
      <c r="AJ14" s="123">
        <v>0.0217391304347826</v>
      </c>
      <c r="AK14" s="123">
        <v>0</v>
      </c>
      <c r="AL14" s="123">
        <v>0</v>
      </c>
      <c r="AM14" s="123">
        <v>0.0652173913043478</v>
      </c>
      <c r="AN14" s="123">
        <v>0</v>
      </c>
      <c r="AO14" s="123">
        <v>0.057027</v>
      </c>
      <c r="AP14" s="123">
        <v>0.008691</v>
      </c>
      <c r="AQ14" s="123">
        <v>0.064477</v>
      </c>
      <c r="AR14" s="123">
        <v>0.140772</v>
      </c>
      <c r="AS14" s="123">
        <v>0.210439</v>
      </c>
      <c r="AT14" s="123">
        <v>0.008448</v>
      </c>
      <c r="AU14" s="123">
        <v>0.032467</v>
      </c>
      <c r="AV14" s="123">
        <v>0.092459</v>
      </c>
      <c r="AW14" s="123">
        <v>0.23273</v>
      </c>
      <c r="AX14" s="123">
        <v>0.123562</v>
      </c>
      <c r="AY14" s="123">
        <v>0.039221</v>
      </c>
      <c r="AZ14" s="123">
        <v>0.046734</v>
      </c>
      <c r="BA14" s="123">
        <v>3439.325</v>
      </c>
      <c r="BB14" s="123">
        <v>0</v>
      </c>
    </row>
    <row r="15" spans="1:54" ht="15">
      <c r="A15" s="123" t="s">
        <v>377</v>
      </c>
      <c r="B15" s="123" t="s">
        <v>442</v>
      </c>
      <c r="C15" s="123" t="s">
        <v>439</v>
      </c>
      <c r="D15" s="123">
        <v>0.30</v>
      </c>
      <c r="E15" s="123">
        <v>0.341709208424376</v>
      </c>
      <c r="F15" s="123">
        <v>0.286784139412225</v>
      </c>
      <c r="G15" s="123">
        <v>0.70</v>
      </c>
      <c r="H15" s="123">
        <v>0</v>
      </c>
      <c r="I15" s="123">
        <v>0</v>
      </c>
      <c r="J15" s="123">
        <v>0.45</v>
      </c>
      <c r="K15" s="123">
        <v>0.35</v>
      </c>
      <c r="L15" s="123">
        <v>0.15</v>
      </c>
      <c r="M15" s="123">
        <v>0.05</v>
      </c>
      <c r="N15" s="123">
        <v>0.20</v>
      </c>
      <c r="O15" s="123">
        <v>0.75</v>
      </c>
      <c r="P15" s="123">
        <v>0</v>
      </c>
      <c r="Q15" s="123">
        <v>0.10</v>
      </c>
      <c r="R15" s="123">
        <v>0.50</v>
      </c>
      <c r="S15" s="123">
        <v>0.15</v>
      </c>
      <c r="T15" s="123">
        <v>0.10</v>
      </c>
      <c r="U15" s="123">
        <v>0.05</v>
      </c>
      <c r="V15" s="123">
        <v>0.10</v>
      </c>
      <c r="W15" s="123">
        <v>0</v>
      </c>
      <c r="X15" s="123">
        <v>0</v>
      </c>
      <c r="Y15" s="123">
        <v>0</v>
      </c>
      <c r="Z15" s="123">
        <v>0</v>
      </c>
      <c r="AA15" s="123">
        <v>0.40</v>
      </c>
      <c r="AB15" s="123">
        <v>0.20</v>
      </c>
      <c r="AC15" s="123">
        <v>0.65</v>
      </c>
      <c r="AD15" s="123">
        <v>0.10</v>
      </c>
      <c r="AE15" s="123">
        <v>0.05</v>
      </c>
      <c r="AF15" s="123">
        <v>0.05</v>
      </c>
      <c r="AG15" s="123">
        <v>0</v>
      </c>
      <c r="AH15" s="123">
        <v>0</v>
      </c>
      <c r="AI15" s="123">
        <v>0.25</v>
      </c>
      <c r="AJ15" s="123">
        <v>0</v>
      </c>
      <c r="AK15" s="123">
        <v>0.10</v>
      </c>
      <c r="AL15" s="123">
        <v>0</v>
      </c>
      <c r="AM15" s="123">
        <v>0</v>
      </c>
      <c r="AN15" s="123">
        <v>0</v>
      </c>
      <c r="AO15" s="123">
        <v>0.049609</v>
      </c>
      <c r="AP15" s="123">
        <v>0.005101</v>
      </c>
      <c r="AQ15" s="123">
        <v>0.042467</v>
      </c>
      <c r="AR15" s="123">
        <v>0.304375</v>
      </c>
      <c r="AS15" s="123">
        <v>0.171628</v>
      </c>
      <c r="AT15" s="123">
        <v>0.008877</v>
      </c>
      <c r="AU15" s="123">
        <v>0.032168</v>
      </c>
      <c r="AV15" s="123">
        <v>0.075612</v>
      </c>
      <c r="AW15" s="123">
        <v>0.212331</v>
      </c>
      <c r="AX15" s="123">
        <v>0.088726</v>
      </c>
      <c r="AY15" s="123">
        <v>0.028498</v>
      </c>
      <c r="AZ15" s="123">
        <v>0.030217</v>
      </c>
      <c r="BA15" s="123">
        <v>11782.59</v>
      </c>
      <c r="BB15" s="123">
        <v>0</v>
      </c>
    </row>
    <row r="16" spans="1:54" ht="15">
      <c r="A16" s="123" t="s">
        <v>378</v>
      </c>
      <c r="B16" s="123" t="s">
        <v>442</v>
      </c>
      <c r="C16" s="123" t="s">
        <v>439</v>
      </c>
      <c r="D16" s="123">
        <v>0.454545454545455</v>
      </c>
      <c r="E16" s="123">
        <v>0.766937803652456</v>
      </c>
      <c r="F16" s="123">
        <v>0.730893304514857</v>
      </c>
      <c r="G16" s="123">
        <v>0.545454545454545</v>
      </c>
      <c r="H16" s="123">
        <v>0</v>
      </c>
      <c r="I16" s="123">
        <v>0</v>
      </c>
      <c r="J16" s="123">
        <v>0.363636363636364</v>
      </c>
      <c r="K16" s="123">
        <v>0.454545454545455</v>
      </c>
      <c r="L16" s="123">
        <v>0.0909090909090909</v>
      </c>
      <c r="M16" s="123">
        <v>0.0909090909090909</v>
      </c>
      <c r="N16" s="123">
        <v>0.181818181818182</v>
      </c>
      <c r="O16" s="123">
        <v>0.636363636363636</v>
      </c>
      <c r="P16" s="123">
        <v>0.181818181818182</v>
      </c>
      <c r="Q16" s="123">
        <v>0.0909090909090909</v>
      </c>
      <c r="R16" s="123">
        <v>0.545454545454545</v>
      </c>
      <c r="S16" s="123">
        <v>0.272727272727273</v>
      </c>
      <c r="T16" s="123">
        <v>0</v>
      </c>
      <c r="U16" s="123">
        <v>0</v>
      </c>
      <c r="V16" s="123">
        <v>0</v>
      </c>
      <c r="W16" s="123">
        <v>0</v>
      </c>
      <c r="X16" s="123">
        <v>0</v>
      </c>
      <c r="Y16" s="123">
        <v>0</v>
      </c>
      <c r="Z16" s="123">
        <v>0</v>
      </c>
      <c r="AA16" s="123">
        <v>0.454545454545455</v>
      </c>
      <c r="AB16" s="123">
        <v>0.181818181818182</v>
      </c>
      <c r="AC16" s="123">
        <v>0.545454545454545</v>
      </c>
      <c r="AD16" s="123">
        <v>0</v>
      </c>
      <c r="AE16" s="123">
        <v>0.181818181818182</v>
      </c>
      <c r="AF16" s="123">
        <v>0.181818181818182</v>
      </c>
      <c r="AG16" s="123">
        <v>0</v>
      </c>
      <c r="AH16" s="123">
        <v>0.0909090909090909</v>
      </c>
      <c r="AI16" s="123">
        <v>0.0909090909090909</v>
      </c>
      <c r="AJ16" s="123">
        <v>0</v>
      </c>
      <c r="AK16" s="123">
        <v>0.181818181818182</v>
      </c>
      <c r="AL16" s="123">
        <v>0</v>
      </c>
      <c r="AM16" s="123">
        <v>0</v>
      </c>
      <c r="AN16" s="123">
        <v>0</v>
      </c>
      <c r="AO16" s="123">
        <v>0.04589</v>
      </c>
      <c r="AP16" s="123">
        <v>0.007289</v>
      </c>
      <c r="AQ16" s="123">
        <v>0.051669</v>
      </c>
      <c r="AR16" s="123">
        <v>0.225784</v>
      </c>
      <c r="AS16" s="123">
        <v>0.19901</v>
      </c>
      <c r="AT16" s="123">
        <v>0.009521</v>
      </c>
      <c r="AU16" s="123">
        <v>0.041736</v>
      </c>
      <c r="AV16" s="123">
        <v>0.080817</v>
      </c>
      <c r="AW16" s="123">
        <v>0.22685</v>
      </c>
      <c r="AX16" s="123">
        <v>0.093723</v>
      </c>
      <c r="AY16" s="123">
        <v>0.03138</v>
      </c>
      <c r="AZ16" s="123">
        <v>0.032221</v>
      </c>
      <c r="BA16" s="123">
        <v>4450.38</v>
      </c>
      <c r="BB16" s="123">
        <v>0</v>
      </c>
    </row>
    <row r="17" spans="1:54" ht="15">
      <c r="A17" s="123" t="s">
        <v>379</v>
      </c>
      <c r="B17" s="123" t="s">
        <v>442</v>
      </c>
      <c r="C17" s="123" t="s">
        <v>439</v>
      </c>
      <c r="D17" s="123">
        <v>0.285714285714286</v>
      </c>
      <c r="E17" s="123">
        <v>0.546276353843523</v>
      </c>
      <c r="F17" s="123">
        <v>0.589286613991252</v>
      </c>
      <c r="G17" s="123">
        <v>0.571428571428571</v>
      </c>
      <c r="H17" s="123">
        <v>0.142857142857143</v>
      </c>
      <c r="I17" s="123">
        <v>0</v>
      </c>
      <c r="J17" s="123">
        <v>0.142857142857143</v>
      </c>
      <c r="K17" s="123">
        <v>0.142857142857143</v>
      </c>
      <c r="L17" s="123">
        <v>0.285714285714286</v>
      </c>
      <c r="M17" s="123">
        <v>0.285714285714286</v>
      </c>
      <c r="N17" s="123">
        <v>0.142857142857143</v>
      </c>
      <c r="O17" s="123">
        <v>0.714285714285714</v>
      </c>
      <c r="P17" s="123">
        <v>0.142857142857143</v>
      </c>
      <c r="Q17" s="123">
        <v>0</v>
      </c>
      <c r="R17" s="123">
        <v>0.285714285714286</v>
      </c>
      <c r="S17" s="123">
        <v>0.142857142857143</v>
      </c>
      <c r="T17" s="123">
        <v>0.142857142857143</v>
      </c>
      <c r="U17" s="123">
        <v>0.142857142857143</v>
      </c>
      <c r="V17" s="123">
        <v>0.285714285714286</v>
      </c>
      <c r="W17" s="123">
        <v>0</v>
      </c>
      <c r="X17" s="123">
        <v>0</v>
      </c>
      <c r="Y17" s="123">
        <v>0.142857142857143</v>
      </c>
      <c r="Z17" s="123">
        <v>0</v>
      </c>
      <c r="AA17" s="123">
        <v>0.142857142857143</v>
      </c>
      <c r="AB17" s="123">
        <v>0.571428571428571</v>
      </c>
      <c r="AC17" s="123">
        <v>0</v>
      </c>
      <c r="AD17" s="123">
        <v>0</v>
      </c>
      <c r="AE17" s="123">
        <v>0.142857142857143</v>
      </c>
      <c r="AF17" s="123">
        <v>0.142857142857143</v>
      </c>
      <c r="AG17" s="123">
        <v>0</v>
      </c>
      <c r="AH17" s="123">
        <v>0</v>
      </c>
      <c r="AI17" s="123">
        <v>0</v>
      </c>
      <c r="AJ17" s="123">
        <v>0</v>
      </c>
      <c r="AK17" s="123">
        <v>0</v>
      </c>
      <c r="AL17" s="123">
        <v>0</v>
      </c>
      <c r="AM17" s="123">
        <v>0</v>
      </c>
      <c r="AN17" s="123">
        <v>0</v>
      </c>
      <c r="AO17" s="123">
        <v>0.049589</v>
      </c>
      <c r="AP17" s="123">
        <v>0.013547</v>
      </c>
      <c r="AQ17" s="123">
        <v>0.049529</v>
      </c>
      <c r="AR17" s="123">
        <v>0.241784</v>
      </c>
      <c r="AS17" s="123">
        <v>0.166463</v>
      </c>
      <c r="AT17" s="123">
        <v>0.008506</v>
      </c>
      <c r="AU17" s="123">
        <v>0.031245</v>
      </c>
      <c r="AV17" s="123">
        <v>0.061551</v>
      </c>
      <c r="AW17" s="123">
        <v>0.247493</v>
      </c>
      <c r="AX17" s="123">
        <v>0.105381</v>
      </c>
      <c r="AY17" s="123">
        <v>0.027089</v>
      </c>
      <c r="AZ17" s="123">
        <v>0.047414</v>
      </c>
      <c r="BA17" s="123">
        <v>13050</v>
      </c>
      <c r="BB17" s="123">
        <v>0</v>
      </c>
    </row>
    <row r="18" spans="1:54" ht="15">
      <c r="A18" s="123" t="s">
        <v>380</v>
      </c>
      <c r="B18" s="123" t="s">
        <v>442</v>
      </c>
      <c r="C18" s="123" t="s">
        <v>439</v>
      </c>
      <c r="D18" s="123">
        <v>0</v>
      </c>
      <c r="E18" s="123">
        <v>0.402017288245666</v>
      </c>
      <c r="F18" s="123">
        <v>0.432732293765508</v>
      </c>
      <c r="G18" s="123">
        <v>0.75</v>
      </c>
      <c r="H18" s="123">
        <v>0</v>
      </c>
      <c r="I18" s="123">
        <v>0</v>
      </c>
      <c r="J18" s="123">
        <v>0.50</v>
      </c>
      <c r="K18" s="123">
        <v>0.25</v>
      </c>
      <c r="L18" s="123">
        <v>0.25</v>
      </c>
      <c r="M18" s="123">
        <v>0</v>
      </c>
      <c r="N18" s="123">
        <v>0.75</v>
      </c>
      <c r="O18" s="123">
        <v>0.25</v>
      </c>
      <c r="P18" s="123">
        <v>0</v>
      </c>
      <c r="Q18" s="123">
        <v>0</v>
      </c>
      <c r="R18" s="123">
        <v>0.25</v>
      </c>
      <c r="S18" s="123">
        <v>0.25</v>
      </c>
      <c r="T18" s="123">
        <v>0.25</v>
      </c>
      <c r="U18" s="123">
        <v>0</v>
      </c>
      <c r="V18" s="123">
        <v>0.25</v>
      </c>
      <c r="W18" s="123">
        <v>0</v>
      </c>
      <c r="X18" s="123">
        <v>0</v>
      </c>
      <c r="Y18" s="123">
        <v>0</v>
      </c>
      <c r="Z18" s="123">
        <v>0</v>
      </c>
      <c r="AA18" s="123">
        <v>0.50</v>
      </c>
      <c r="AB18" s="123">
        <v>0.50</v>
      </c>
      <c r="AC18" s="123">
        <v>0.25</v>
      </c>
      <c r="AD18" s="123">
        <v>0</v>
      </c>
      <c r="AE18" s="123">
        <v>0</v>
      </c>
      <c r="AF18" s="123">
        <v>0</v>
      </c>
      <c r="AG18" s="123">
        <v>0.25</v>
      </c>
      <c r="AH18" s="123">
        <v>0</v>
      </c>
      <c r="AI18" s="123">
        <v>0.50</v>
      </c>
      <c r="AJ18" s="123">
        <v>0</v>
      </c>
      <c r="AK18" s="123">
        <v>0</v>
      </c>
      <c r="AL18" s="123">
        <v>0</v>
      </c>
      <c r="AM18" s="123">
        <v>0</v>
      </c>
      <c r="AN18" s="123">
        <v>0</v>
      </c>
      <c r="AO18" s="123">
        <v>0.037361</v>
      </c>
      <c r="AP18" s="123">
        <v>0.005192</v>
      </c>
      <c r="AQ18" s="123">
        <v>0.061038</v>
      </c>
      <c r="AR18" s="123">
        <v>0.084707</v>
      </c>
      <c r="AS18" s="123">
        <v>0.270746</v>
      </c>
      <c r="AT18" s="123">
        <v>0.008491</v>
      </c>
      <c r="AU18" s="123">
        <v>0.058558</v>
      </c>
      <c r="AV18" s="123">
        <v>0.125254</v>
      </c>
      <c r="AW18" s="123">
        <v>0.19837</v>
      </c>
      <c r="AX18" s="123">
        <v>0.121901</v>
      </c>
      <c r="AY18" s="123">
        <v>0.028421</v>
      </c>
      <c r="AZ18" s="123">
        <v>0.037322</v>
      </c>
      <c r="BA18" s="123">
        <v>10117.785</v>
      </c>
      <c r="BB18" s="123">
        <v>0</v>
      </c>
    </row>
    <row r="19" spans="1:54" ht="15">
      <c r="A19" s="123" t="s">
        <v>381</v>
      </c>
      <c r="B19" s="123" t="s">
        <v>442</v>
      </c>
      <c r="C19" s="123" t="s">
        <v>439</v>
      </c>
      <c r="D19" s="123">
        <v>0.181818181818182</v>
      </c>
      <c r="E19" s="123">
        <v>0.481506133787011</v>
      </c>
      <c r="F19" s="123">
        <v>0.508404172547231</v>
      </c>
      <c r="G19" s="123">
        <v>0.545454545454545</v>
      </c>
      <c r="H19" s="123">
        <v>0.0909090909090909</v>
      </c>
      <c r="I19" s="123">
        <v>0</v>
      </c>
      <c r="J19" s="123">
        <v>0.363636363636364</v>
      </c>
      <c r="K19" s="123">
        <v>0</v>
      </c>
      <c r="L19" s="123">
        <v>0.363636363636364</v>
      </c>
      <c r="M19" s="123">
        <v>0.181818181818182</v>
      </c>
      <c r="N19" s="123">
        <v>0.0909090909090909</v>
      </c>
      <c r="O19" s="123">
        <v>0.909090909090909</v>
      </c>
      <c r="P19" s="123">
        <v>0</v>
      </c>
      <c r="Q19" s="123">
        <v>0</v>
      </c>
      <c r="R19" s="123">
        <v>0.636363636363636</v>
      </c>
      <c r="S19" s="123">
        <v>0.272727272727273</v>
      </c>
      <c r="T19" s="123">
        <v>0</v>
      </c>
      <c r="U19" s="123">
        <v>0</v>
      </c>
      <c r="V19" s="123">
        <v>0.0909090909090909</v>
      </c>
      <c r="W19" s="123">
        <v>0</v>
      </c>
      <c r="X19" s="123">
        <v>0</v>
      </c>
      <c r="Y19" s="123">
        <v>0</v>
      </c>
      <c r="Z19" s="123">
        <v>0.0909090909090909</v>
      </c>
      <c r="AA19" s="123">
        <v>0.636363636363636</v>
      </c>
      <c r="AB19" s="123">
        <v>0.181818181818182</v>
      </c>
      <c r="AC19" s="123">
        <v>0.636363636363636</v>
      </c>
      <c r="AD19" s="123">
        <v>0</v>
      </c>
      <c r="AE19" s="123">
        <v>0.0909090909090909</v>
      </c>
      <c r="AF19" s="123">
        <v>0</v>
      </c>
      <c r="AG19" s="123">
        <v>0.0909090909090909</v>
      </c>
      <c r="AH19" s="123">
        <v>0</v>
      </c>
      <c r="AI19" s="123">
        <v>0.454545454545455</v>
      </c>
      <c r="AJ19" s="123">
        <v>0</v>
      </c>
      <c r="AK19" s="123">
        <v>0</v>
      </c>
      <c r="AL19" s="123">
        <v>0</v>
      </c>
      <c r="AM19" s="123">
        <v>0</v>
      </c>
      <c r="AN19" s="123">
        <v>0</v>
      </c>
      <c r="AO19" s="123">
        <v>0.048832</v>
      </c>
      <c r="AP19" s="123">
        <v>0.015184</v>
      </c>
      <c r="AQ19" s="123">
        <v>0.041407</v>
      </c>
      <c r="AR19" s="123">
        <v>0.175511</v>
      </c>
      <c r="AS19" s="123">
        <v>0.183452</v>
      </c>
      <c r="AT19" s="123">
        <v>0.008435</v>
      </c>
      <c r="AU19" s="123">
        <v>0.036335</v>
      </c>
      <c r="AV19" s="123">
        <v>0.068678</v>
      </c>
      <c r="AW19" s="123">
        <v>0.293563</v>
      </c>
      <c r="AX19" s="123">
        <v>0.105727</v>
      </c>
      <c r="AY19" s="123">
        <v>0.027355</v>
      </c>
      <c r="AZ19" s="123">
        <v>0.044352</v>
      </c>
      <c r="BA19" s="123">
        <v>8393.10</v>
      </c>
      <c r="BB19" s="123">
        <v>0</v>
      </c>
    </row>
    <row r="20" spans="1:54" ht="15">
      <c r="A20" s="123" t="s">
        <v>382</v>
      </c>
      <c r="B20" s="123" t="s">
        <v>442</v>
      </c>
      <c r="C20" s="123" t="s">
        <v>439</v>
      </c>
      <c r="D20" s="123">
        <v>0.142857142857143</v>
      </c>
      <c r="E20" s="123">
        <v>0.403882879038037</v>
      </c>
      <c r="F20" s="123">
        <v>0.404961870065733</v>
      </c>
      <c r="G20" s="123">
        <v>0.428571428571429</v>
      </c>
      <c r="H20" s="123">
        <v>0</v>
      </c>
      <c r="I20" s="123">
        <v>0.0714285714285714</v>
      </c>
      <c r="J20" s="123">
        <v>0.50</v>
      </c>
      <c r="K20" s="123">
        <v>0.214285714285714</v>
      </c>
      <c r="L20" s="123">
        <v>0.142857142857143</v>
      </c>
      <c r="M20" s="123">
        <v>0.0714285714285714</v>
      </c>
      <c r="N20" s="123">
        <v>0</v>
      </c>
      <c r="O20" s="123">
        <v>0.857142857142857</v>
      </c>
      <c r="P20" s="123">
        <v>0.142857142857143</v>
      </c>
      <c r="Q20" s="123">
        <v>0</v>
      </c>
      <c r="R20" s="123">
        <v>0.714285714285714</v>
      </c>
      <c r="S20" s="123">
        <v>0.0714285714285714</v>
      </c>
      <c r="T20" s="123">
        <v>0</v>
      </c>
      <c r="U20" s="123">
        <v>0.214285714285714</v>
      </c>
      <c r="V20" s="123">
        <v>0</v>
      </c>
      <c r="W20" s="123">
        <v>0</v>
      </c>
      <c r="X20" s="123">
        <v>0</v>
      </c>
      <c r="Y20" s="123">
        <v>0</v>
      </c>
      <c r="Z20" s="123">
        <v>0</v>
      </c>
      <c r="AA20" s="123">
        <v>0.50</v>
      </c>
      <c r="AB20" s="123">
        <v>0.285714285714286</v>
      </c>
      <c r="AC20" s="123">
        <v>0.785714285714286</v>
      </c>
      <c r="AD20" s="123">
        <v>0</v>
      </c>
      <c r="AE20" s="123">
        <v>0</v>
      </c>
      <c r="AF20" s="123">
        <v>0</v>
      </c>
      <c r="AG20" s="123">
        <v>0.142857142857143</v>
      </c>
      <c r="AH20" s="123">
        <v>0.285714285714286</v>
      </c>
      <c r="AI20" s="123">
        <v>0.0714285714285714</v>
      </c>
      <c r="AJ20" s="123">
        <v>0.0714285714285714</v>
      </c>
      <c r="AK20" s="123">
        <v>0.0714285714285714</v>
      </c>
      <c r="AL20" s="123">
        <v>0</v>
      </c>
      <c r="AM20" s="123">
        <v>0</v>
      </c>
      <c r="AN20" s="123">
        <v>0</v>
      </c>
      <c r="AO20" s="123">
        <v>0.047812</v>
      </c>
      <c r="AP20" s="123">
        <v>0.014522</v>
      </c>
      <c r="AQ20" s="123">
        <v>0.049486</v>
      </c>
      <c r="AR20" s="123">
        <v>0.158481</v>
      </c>
      <c r="AS20" s="123">
        <v>0.201548</v>
      </c>
      <c r="AT20" s="123">
        <v>0.011219</v>
      </c>
      <c r="AU20" s="123">
        <v>0.035314</v>
      </c>
      <c r="AV20" s="123">
        <v>0.051768</v>
      </c>
      <c r="AW20" s="123">
        <v>0.262876</v>
      </c>
      <c r="AX20" s="123">
        <v>0.113968</v>
      </c>
      <c r="AY20" s="123">
        <v>0.029118</v>
      </c>
      <c r="AZ20" s="123">
        <v>0.071699</v>
      </c>
      <c r="BA20" s="123">
        <v>7701.54</v>
      </c>
      <c r="BB20" s="123">
        <v>0</v>
      </c>
    </row>
    <row r="21" spans="1:54" ht="15">
      <c r="A21" s="123" t="s">
        <v>383</v>
      </c>
      <c r="B21" s="123" t="s">
        <v>442</v>
      </c>
      <c r="C21" s="123" t="s">
        <v>439</v>
      </c>
      <c r="D21" s="123">
        <v>0.30</v>
      </c>
      <c r="E21" s="123">
        <v>0.519226981913507</v>
      </c>
      <c r="F21" s="123">
        <v>0.489041436531823</v>
      </c>
      <c r="G21" s="123">
        <v>0.30</v>
      </c>
      <c r="H21" s="123">
        <v>0.10</v>
      </c>
      <c r="I21" s="123">
        <v>0</v>
      </c>
      <c r="J21" s="123">
        <v>0.50</v>
      </c>
      <c r="K21" s="123">
        <v>0.30</v>
      </c>
      <c r="L21" s="123">
        <v>0.10</v>
      </c>
      <c r="M21" s="123">
        <v>0</v>
      </c>
      <c r="N21" s="123">
        <v>0</v>
      </c>
      <c r="O21" s="123">
        <v>0.90</v>
      </c>
      <c r="P21" s="123">
        <v>0.10</v>
      </c>
      <c r="Q21" s="123">
        <v>0</v>
      </c>
      <c r="R21" s="123">
        <v>0.50</v>
      </c>
      <c r="S21" s="123">
        <v>0.20</v>
      </c>
      <c r="T21" s="123">
        <v>0.10</v>
      </c>
      <c r="U21" s="123">
        <v>0.10</v>
      </c>
      <c r="V21" s="123">
        <v>0</v>
      </c>
      <c r="W21" s="123">
        <v>0</v>
      </c>
      <c r="X21" s="123">
        <v>0</v>
      </c>
      <c r="Y21" s="123">
        <v>0</v>
      </c>
      <c r="Z21" s="123">
        <v>0</v>
      </c>
      <c r="AA21" s="123">
        <v>0.30</v>
      </c>
      <c r="AB21" s="123">
        <v>0.20</v>
      </c>
      <c r="AC21" s="123">
        <v>0.70</v>
      </c>
      <c r="AD21" s="123">
        <v>0</v>
      </c>
      <c r="AE21" s="123">
        <v>0.10</v>
      </c>
      <c r="AF21" s="123">
        <v>0.10</v>
      </c>
      <c r="AG21" s="123">
        <v>0</v>
      </c>
      <c r="AH21" s="123">
        <v>0</v>
      </c>
      <c r="AI21" s="123">
        <v>0.10</v>
      </c>
      <c r="AJ21" s="123">
        <v>0</v>
      </c>
      <c r="AK21" s="123">
        <v>0.10</v>
      </c>
      <c r="AL21" s="123">
        <v>0</v>
      </c>
      <c r="AM21" s="123">
        <v>0</v>
      </c>
      <c r="AN21" s="123">
        <v>0</v>
      </c>
      <c r="AO21" s="123">
        <v>0.046265</v>
      </c>
      <c r="AP21" s="123">
        <v>0.010157</v>
      </c>
      <c r="AQ21" s="123">
        <v>0.055378</v>
      </c>
      <c r="AR21" s="123">
        <v>0.143471</v>
      </c>
      <c r="AS21" s="123">
        <v>0.154778</v>
      </c>
      <c r="AT21" s="123">
        <v>0.010511</v>
      </c>
      <c r="AU21" s="123">
        <v>0.031958</v>
      </c>
      <c r="AV21" s="123">
        <v>0.077317</v>
      </c>
      <c r="AW21" s="123">
        <v>0.288302</v>
      </c>
      <c r="AX21" s="123">
        <v>0.120518</v>
      </c>
      <c r="AY21" s="123">
        <v>0.025794</v>
      </c>
      <c r="AZ21" s="123">
        <v>0.081816</v>
      </c>
      <c r="BA21" s="123">
        <v>8651.56</v>
      </c>
      <c r="BB21" s="123">
        <v>0</v>
      </c>
    </row>
    <row r="22" spans="1:54" ht="15">
      <c r="A22" s="123" t="s">
        <v>384</v>
      </c>
      <c r="B22" s="123" t="s">
        <v>442</v>
      </c>
      <c r="C22" s="123" t="s">
        <v>439</v>
      </c>
      <c r="D22" s="123">
        <v>0.50</v>
      </c>
      <c r="E22" s="123">
        <v>0.46753474081861</v>
      </c>
      <c r="F22" s="123">
        <v>0.508659863393977</v>
      </c>
      <c r="G22" s="123">
        <v>0.40</v>
      </c>
      <c r="H22" s="123">
        <v>0</v>
      </c>
      <c r="I22" s="123">
        <v>0</v>
      </c>
      <c r="J22" s="123">
        <v>0.30</v>
      </c>
      <c r="K22" s="123">
        <v>0.50</v>
      </c>
      <c r="L22" s="123">
        <v>0.10</v>
      </c>
      <c r="M22" s="123">
        <v>0.10</v>
      </c>
      <c r="N22" s="123">
        <v>0</v>
      </c>
      <c r="O22" s="123">
        <v>1</v>
      </c>
      <c r="P22" s="123">
        <v>0</v>
      </c>
      <c r="Q22" s="123">
        <v>0</v>
      </c>
      <c r="R22" s="123">
        <v>0.40</v>
      </c>
      <c r="S22" s="123">
        <v>0.10</v>
      </c>
      <c r="T22" s="123">
        <v>0.10</v>
      </c>
      <c r="U22" s="123">
        <v>0.20</v>
      </c>
      <c r="V22" s="123">
        <v>0.20</v>
      </c>
      <c r="W22" s="123">
        <v>0</v>
      </c>
      <c r="X22" s="123">
        <v>0</v>
      </c>
      <c r="Y22" s="123">
        <v>0</v>
      </c>
      <c r="Z22" s="123">
        <v>0</v>
      </c>
      <c r="AA22" s="123">
        <v>0.20</v>
      </c>
      <c r="AB22" s="123">
        <v>0.30</v>
      </c>
      <c r="AC22" s="123">
        <v>0.90</v>
      </c>
      <c r="AD22" s="123">
        <v>0</v>
      </c>
      <c r="AE22" s="123">
        <v>0.10</v>
      </c>
      <c r="AF22" s="123">
        <v>0</v>
      </c>
      <c r="AG22" s="123">
        <v>0.10</v>
      </c>
      <c r="AH22" s="123">
        <v>0</v>
      </c>
      <c r="AI22" s="123">
        <v>0.10</v>
      </c>
      <c r="AJ22" s="123">
        <v>0</v>
      </c>
      <c r="AK22" s="123">
        <v>0.10</v>
      </c>
      <c r="AL22" s="123">
        <v>0</v>
      </c>
      <c r="AM22" s="123">
        <v>0</v>
      </c>
      <c r="AN22" s="123">
        <v>0</v>
      </c>
      <c r="AO22" s="123">
        <v>0.040274</v>
      </c>
      <c r="AP22" s="123">
        <v>0.009691</v>
      </c>
      <c r="AQ22" s="123">
        <v>0.042309</v>
      </c>
      <c r="AR22" s="123">
        <v>0.289936</v>
      </c>
      <c r="AS22" s="123">
        <v>0.192703</v>
      </c>
      <c r="AT22" s="123">
        <v>0.006454</v>
      </c>
      <c r="AU22" s="123">
        <v>0.026898</v>
      </c>
      <c r="AV22" s="123">
        <v>0.076403</v>
      </c>
      <c r="AW22" s="123">
        <v>0.194429</v>
      </c>
      <c r="AX22" s="123">
        <v>0.095935</v>
      </c>
      <c r="AY22" s="123">
        <v>0.021778</v>
      </c>
      <c r="AZ22" s="123">
        <v>0.043464</v>
      </c>
      <c r="BA22" s="123">
        <v>10729.925</v>
      </c>
      <c r="BB22" s="123">
        <v>0</v>
      </c>
    </row>
    <row r="23" spans="1:54" ht="15">
      <c r="A23" s="123" t="s">
        <v>385</v>
      </c>
      <c r="B23" s="123" t="s">
        <v>442</v>
      </c>
      <c r="C23" s="123" t="s">
        <v>439</v>
      </c>
      <c r="D23" s="123">
        <v>0.857142857142857</v>
      </c>
      <c r="E23" s="123">
        <v>0.566945055240504</v>
      </c>
      <c r="F23" s="123">
        <v>0.52249273212812</v>
      </c>
      <c r="G23" s="123">
        <v>0.428571428571429</v>
      </c>
      <c r="H23" s="123">
        <v>0</v>
      </c>
      <c r="I23" s="123">
        <v>0.285714285714286</v>
      </c>
      <c r="J23" s="123">
        <v>0.571428571428571</v>
      </c>
      <c r="K23" s="123">
        <v>0.142857142857143</v>
      </c>
      <c r="L23" s="123">
        <v>0</v>
      </c>
      <c r="M23" s="123">
        <v>0</v>
      </c>
      <c r="N23" s="123">
        <v>0.142857142857143</v>
      </c>
      <c r="O23" s="123">
        <v>0.857142857142857</v>
      </c>
      <c r="P23" s="123">
        <v>0</v>
      </c>
      <c r="Q23" s="123">
        <v>0</v>
      </c>
      <c r="R23" s="123">
        <v>0.714285714285714</v>
      </c>
      <c r="S23" s="123">
        <v>0</v>
      </c>
      <c r="T23" s="123">
        <v>0.285714285714286</v>
      </c>
      <c r="U23" s="123">
        <v>0</v>
      </c>
      <c r="V23" s="123">
        <v>0</v>
      </c>
      <c r="W23" s="123">
        <v>0</v>
      </c>
      <c r="X23" s="123">
        <v>0</v>
      </c>
      <c r="Y23" s="123">
        <v>0</v>
      </c>
      <c r="Z23" s="123">
        <v>0</v>
      </c>
      <c r="AA23" s="123">
        <v>0.428571428571429</v>
      </c>
      <c r="AB23" s="123">
        <v>0.285714285714286</v>
      </c>
      <c r="AC23" s="123">
        <v>0.428571428571429</v>
      </c>
      <c r="AD23" s="123">
        <v>0</v>
      </c>
      <c r="AE23" s="123">
        <v>0.285714285714286</v>
      </c>
      <c r="AF23" s="123">
        <v>0</v>
      </c>
      <c r="AG23" s="123">
        <v>0.142857142857143</v>
      </c>
      <c r="AH23" s="123">
        <v>0</v>
      </c>
      <c r="AI23" s="123">
        <v>0.428571428571429</v>
      </c>
      <c r="AJ23" s="123">
        <v>0.285714285714286</v>
      </c>
      <c r="AK23" s="123">
        <v>0.142857142857143</v>
      </c>
      <c r="AL23" s="123">
        <v>0</v>
      </c>
      <c r="AM23" s="123">
        <v>0</v>
      </c>
      <c r="AN23" s="123">
        <v>0</v>
      </c>
      <c r="AO23" s="123">
        <v>0.042436</v>
      </c>
      <c r="AP23" s="123">
        <v>0.00468</v>
      </c>
      <c r="AQ23" s="123">
        <v>0.054896</v>
      </c>
      <c r="AR23" s="123">
        <v>0.155823</v>
      </c>
      <c r="AS23" s="123">
        <v>0.256324</v>
      </c>
      <c r="AT23" s="123">
        <v>0.005352</v>
      </c>
      <c r="AU23" s="123">
        <v>0.041742</v>
      </c>
      <c r="AV23" s="123">
        <v>0.075359</v>
      </c>
      <c r="AW23" s="123">
        <v>0.221184</v>
      </c>
      <c r="AX23" s="123">
        <v>0.116922</v>
      </c>
      <c r="AY23" s="123">
        <v>0.024742</v>
      </c>
      <c r="AZ23" s="123">
        <v>0.042976</v>
      </c>
      <c r="BA23" s="123">
        <v>11162.88</v>
      </c>
      <c r="BB23" s="123">
        <v>0</v>
      </c>
    </row>
    <row r="24" spans="1:54" ht="15">
      <c r="A24" s="123" t="s">
        <v>386</v>
      </c>
      <c r="B24" s="123" t="s">
        <v>442</v>
      </c>
      <c r="C24" s="123" t="s">
        <v>439</v>
      </c>
      <c r="D24" s="123">
        <v>0.80</v>
      </c>
      <c r="E24" s="123">
        <v>0.430685490770735</v>
      </c>
      <c r="F24" s="123">
        <v>0.426591634583563</v>
      </c>
      <c r="G24" s="123">
        <v>0.40</v>
      </c>
      <c r="H24" s="123">
        <v>0</v>
      </c>
      <c r="I24" s="123">
        <v>0.20</v>
      </c>
      <c r="J24" s="123">
        <v>0.20</v>
      </c>
      <c r="K24" s="123">
        <v>0.20</v>
      </c>
      <c r="L24" s="123">
        <v>0.20</v>
      </c>
      <c r="M24" s="123">
        <v>0.20</v>
      </c>
      <c r="N24" s="123">
        <v>0</v>
      </c>
      <c r="O24" s="123">
        <v>1</v>
      </c>
      <c r="P24" s="123">
        <v>0</v>
      </c>
      <c r="Q24" s="123">
        <v>0</v>
      </c>
      <c r="R24" s="123">
        <v>0.20</v>
      </c>
      <c r="S24" s="123">
        <v>0.40</v>
      </c>
      <c r="T24" s="123">
        <v>0</v>
      </c>
      <c r="U24" s="123">
        <v>0.20</v>
      </c>
      <c r="V24" s="123">
        <v>0</v>
      </c>
      <c r="W24" s="123">
        <v>0.20</v>
      </c>
      <c r="X24" s="123">
        <v>0</v>
      </c>
      <c r="Y24" s="123">
        <v>0</v>
      </c>
      <c r="Z24" s="123">
        <v>0</v>
      </c>
      <c r="AA24" s="123">
        <v>0.20</v>
      </c>
      <c r="AB24" s="123">
        <v>0.60</v>
      </c>
      <c r="AC24" s="123">
        <v>0.40</v>
      </c>
      <c r="AD24" s="123">
        <v>0.20</v>
      </c>
      <c r="AE24" s="123">
        <v>0</v>
      </c>
      <c r="AF24" s="123">
        <v>0</v>
      </c>
      <c r="AG24" s="123">
        <v>0</v>
      </c>
      <c r="AH24" s="123">
        <v>0</v>
      </c>
      <c r="AI24" s="123">
        <v>0</v>
      </c>
      <c r="AJ24" s="123">
        <v>0</v>
      </c>
      <c r="AK24" s="123">
        <v>0</v>
      </c>
      <c r="AL24" s="123">
        <v>0</v>
      </c>
      <c r="AM24" s="123">
        <v>0</v>
      </c>
      <c r="AN24" s="123">
        <v>0</v>
      </c>
      <c r="AO24" s="123">
        <v>0.040603</v>
      </c>
      <c r="AP24" s="123">
        <v>0.014089</v>
      </c>
      <c r="AQ24" s="123">
        <v>0.057901</v>
      </c>
      <c r="AR24" s="123">
        <v>0.206352</v>
      </c>
      <c r="AS24" s="123">
        <v>0.192987</v>
      </c>
      <c r="AT24" s="123">
        <v>0.011939</v>
      </c>
      <c r="AU24" s="123">
        <v>0.0326</v>
      </c>
      <c r="AV24" s="123">
        <v>0.092931</v>
      </c>
      <c r="AW24" s="123">
        <v>0.223663</v>
      </c>
      <c r="AX24" s="123">
        <v>0.102044</v>
      </c>
      <c r="AY24" s="123">
        <v>0.029576</v>
      </c>
      <c r="AZ24" s="123">
        <v>0.035919</v>
      </c>
      <c r="BA24" s="123">
        <v>10866.01</v>
      </c>
      <c r="BB24" s="123">
        <v>0</v>
      </c>
    </row>
    <row r="25" spans="1:54" ht="15">
      <c r="A25" s="123" t="s">
        <v>387</v>
      </c>
      <c r="B25" s="123" t="s">
        <v>442</v>
      </c>
      <c r="C25" s="123" t="s">
        <v>439</v>
      </c>
      <c r="D25" s="123">
        <v>0.285714285714286</v>
      </c>
      <c r="E25" s="123">
        <v>0.477324203425295</v>
      </c>
      <c r="F25" s="123">
        <v>0.530388477596785</v>
      </c>
      <c r="G25" s="123">
        <v>0.714285714285714</v>
      </c>
      <c r="H25" s="123">
        <v>0</v>
      </c>
      <c r="I25" s="123">
        <v>0</v>
      </c>
      <c r="J25" s="123">
        <v>0.571428571428571</v>
      </c>
      <c r="K25" s="123">
        <v>0.142857142857143</v>
      </c>
      <c r="L25" s="123">
        <v>0.142857142857143</v>
      </c>
      <c r="M25" s="123">
        <v>0.142857142857143</v>
      </c>
      <c r="N25" s="123">
        <v>0.714285714285714</v>
      </c>
      <c r="O25" s="123">
        <v>0.285714285714286</v>
      </c>
      <c r="P25" s="123">
        <v>0</v>
      </c>
      <c r="Q25" s="123">
        <v>0</v>
      </c>
      <c r="R25" s="123">
        <v>0.285714285714286</v>
      </c>
      <c r="S25" s="123">
        <v>0.285714285714286</v>
      </c>
      <c r="T25" s="123">
        <v>0</v>
      </c>
      <c r="U25" s="123">
        <v>0.142857142857143</v>
      </c>
      <c r="V25" s="123">
        <v>0.285714285714286</v>
      </c>
      <c r="W25" s="123">
        <v>0</v>
      </c>
      <c r="X25" s="123">
        <v>0</v>
      </c>
      <c r="Y25" s="123">
        <v>0.142857142857143</v>
      </c>
      <c r="Z25" s="123">
        <v>0</v>
      </c>
      <c r="AA25" s="123">
        <v>0.571428571428571</v>
      </c>
      <c r="AB25" s="123">
        <v>0.142857142857143</v>
      </c>
      <c r="AC25" s="123">
        <v>0.428571428571429</v>
      </c>
      <c r="AD25" s="123">
        <v>0.142857142857143</v>
      </c>
      <c r="AE25" s="123">
        <v>0</v>
      </c>
      <c r="AF25" s="123">
        <v>0</v>
      </c>
      <c r="AG25" s="123">
        <v>0</v>
      </c>
      <c r="AH25" s="123">
        <v>0</v>
      </c>
      <c r="AI25" s="123">
        <v>0.285714285714286</v>
      </c>
      <c r="AJ25" s="123">
        <v>0</v>
      </c>
      <c r="AK25" s="123">
        <v>0</v>
      </c>
      <c r="AL25" s="123">
        <v>0</v>
      </c>
      <c r="AM25" s="123">
        <v>0</v>
      </c>
      <c r="AN25" s="123">
        <v>0</v>
      </c>
      <c r="AO25" s="123">
        <v>0.044708</v>
      </c>
      <c r="AP25" s="123">
        <v>0.001238</v>
      </c>
      <c r="AQ25" s="123">
        <v>0.059977</v>
      </c>
      <c r="AR25" s="123">
        <v>0.089479</v>
      </c>
      <c r="AS25" s="123">
        <v>0.188525</v>
      </c>
      <c r="AT25" s="123">
        <v>0.011805</v>
      </c>
      <c r="AU25" s="123">
        <v>0.055496</v>
      </c>
      <c r="AV25" s="123">
        <v>0.173571</v>
      </c>
      <c r="AW25" s="123">
        <v>0.246757</v>
      </c>
      <c r="AX25" s="123">
        <v>0.090521</v>
      </c>
      <c r="AY25" s="123">
        <v>0.033121</v>
      </c>
      <c r="AZ25" s="123">
        <v>0.04951</v>
      </c>
      <c r="BA25" s="123">
        <v>7069.39</v>
      </c>
      <c r="BB25" s="123">
        <v>0</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6F5B1E4-DAEB-4848-8DA3-5B04CB1AC3EC}">
  <dimension ref="A1:AA107"/>
  <sheetViews>
    <sheetView workbookViewId="0" topLeftCell="D1">
      <selection pane="topLeft" activeCell="U21" sqref="U21"/>
    </sheetView>
  </sheetViews>
  <sheetFormatPr defaultColWidth="8.83428571428571" defaultRowHeight="15"/>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219</v>
      </c>
      <c r="B4" s="123">
        <v>0.300753417933966</v>
      </c>
      <c r="C4" s="123">
        <v>0.206205903063552</v>
      </c>
      <c r="D4" s="123">
        <v>0.416893150117612</v>
      </c>
      <c r="E4" s="123">
        <v>0.457297385259109</v>
      </c>
      <c r="F4" s="123">
        <v>0.277373426300423</v>
      </c>
      <c r="G4" s="123">
        <v>0.284160342011198</v>
      </c>
      <c r="H4" s="123">
        <v>0.256024162490619</v>
      </c>
      <c r="I4" s="123">
        <v>0.305763034981301</v>
      </c>
      <c r="J4" s="123">
        <v>0.366210178710179</v>
      </c>
      <c r="K4" s="123">
        <v>0.445888417138417</v>
      </c>
      <c r="L4" s="123">
        <v>0.309694568772832</v>
      </c>
      <c r="M4" s="123">
        <v>0.211232089874365</v>
      </c>
      <c r="O4" s="93" t="s">
        <v>219</v>
      </c>
      <c r="P4" s="123">
        <v>0.434782608695652</v>
      </c>
      <c r="Q4" s="123">
        <v>0.30</v>
      </c>
      <c r="R4" s="123">
        <v>0.454545454545455</v>
      </c>
      <c r="S4" s="123">
        <v>0.285714285714286</v>
      </c>
      <c r="T4" s="123">
        <v>0</v>
      </c>
      <c r="U4" s="123">
        <v>0.181818181818182</v>
      </c>
      <c r="V4" s="123">
        <v>0.142857142857143</v>
      </c>
      <c r="W4" s="123">
        <v>0.30</v>
      </c>
      <c r="X4" s="123">
        <v>0.50</v>
      </c>
      <c r="Y4" s="123">
        <v>0.857142857142857</v>
      </c>
      <c r="Z4" s="123">
        <v>0.80</v>
      </c>
      <c r="AA4" s="123">
        <v>0.285714285714286</v>
      </c>
    </row>
    <row r="5" spans="1:27" ht="15">
      <c r="A5" s="93" t="s">
        <v>236</v>
      </c>
      <c r="B5" s="123">
        <v>0.539801414332857</v>
      </c>
      <c r="C5" s="123">
        <v>0.613380252477715</v>
      </c>
      <c r="D5" s="123">
        <v>0.547630744682425</v>
      </c>
      <c r="E5" s="123">
        <v>0.554088132744462</v>
      </c>
      <c r="F5" s="123">
        <v>0.481377933872616</v>
      </c>
      <c r="G5" s="123">
        <v>0.646250991846593</v>
      </c>
      <c r="H5" s="123">
        <v>0.526699849579675</v>
      </c>
      <c r="I5" s="123">
        <v>0.559065321574996</v>
      </c>
      <c r="J5" s="123">
        <v>0.554664664039664</v>
      </c>
      <c r="K5" s="123">
        <v>0.397120553058053</v>
      </c>
      <c r="L5" s="123">
        <v>0.478655430545344</v>
      </c>
      <c r="M5" s="123">
        <v>0.556679722592515</v>
      </c>
      <c r="O5" s="93" t="s">
        <v>236</v>
      </c>
      <c r="P5" s="123">
        <v>0.673913043478261</v>
      </c>
      <c r="Q5" s="123">
        <v>0.70</v>
      </c>
      <c r="R5" s="123">
        <v>0.545454545454545</v>
      </c>
      <c r="S5" s="123">
        <v>0.571428571428571</v>
      </c>
      <c r="T5" s="123">
        <v>0.75</v>
      </c>
      <c r="U5" s="123">
        <v>0.545454545454545</v>
      </c>
      <c r="V5" s="123">
        <v>0.428571428571429</v>
      </c>
      <c r="W5" s="123">
        <v>0.30</v>
      </c>
      <c r="X5" s="123">
        <v>0.40</v>
      </c>
      <c r="Y5" s="123">
        <v>0.428571428571429</v>
      </c>
      <c r="Z5" s="123">
        <v>0.40</v>
      </c>
      <c r="AA5" s="123">
        <v>0.714285714285714</v>
      </c>
    </row>
    <row r="6" spans="1:27" ht="15">
      <c r="A6" s="93" t="s">
        <v>240</v>
      </c>
      <c r="B6" s="123">
        <v>0.0312358493012066</v>
      </c>
      <c r="C6" s="123">
        <v>0.0013675903506412</v>
      </c>
      <c r="D6" s="123">
        <v>0.0208711578377781</v>
      </c>
      <c r="E6" s="123">
        <v>0.00635074334898279</v>
      </c>
      <c r="F6" s="123">
        <v>0.00233100233100233</v>
      </c>
      <c r="G6" s="123">
        <v>0.00347222222222222</v>
      </c>
      <c r="H6" s="123">
        <v>0</v>
      </c>
      <c r="I6" s="123">
        <v>0.00658143939393939</v>
      </c>
      <c r="J6" s="123">
        <v>0.0191385582010582</v>
      </c>
      <c r="K6" s="123">
        <v>0.00347222222222222</v>
      </c>
      <c r="L6" s="123">
        <v>0</v>
      </c>
      <c r="M6" s="123">
        <v>0.0228447285738952</v>
      </c>
      <c r="O6" s="93" t="s">
        <v>240</v>
      </c>
      <c r="P6" s="123">
        <v>0.0869565217391304</v>
      </c>
      <c r="Q6" s="123">
        <v>0</v>
      </c>
      <c r="R6" s="123">
        <v>0</v>
      </c>
      <c r="S6" s="123">
        <v>0.142857142857143</v>
      </c>
      <c r="T6" s="123">
        <v>0</v>
      </c>
      <c r="U6" s="123">
        <v>0.0909090909090909</v>
      </c>
      <c r="V6" s="123">
        <v>0</v>
      </c>
      <c r="W6" s="123">
        <v>0.10</v>
      </c>
      <c r="X6" s="123">
        <v>0</v>
      </c>
      <c r="Y6" s="123">
        <v>0</v>
      </c>
      <c r="Z6" s="123">
        <v>0</v>
      </c>
      <c r="AA6" s="123">
        <v>0</v>
      </c>
    </row>
    <row r="7" spans="1:27" ht="15">
      <c r="A7" s="93" t="s">
        <v>244</v>
      </c>
      <c r="B7" s="123">
        <v>0.0349621327387996</v>
      </c>
      <c r="C7" s="123">
        <v>0.0566627624599118</v>
      </c>
      <c r="D7" s="123">
        <v>0.0749311905624609</v>
      </c>
      <c r="E7" s="123">
        <v>0.00969557537131038</v>
      </c>
      <c r="F7" s="123">
        <v>0.0337744666388631</v>
      </c>
      <c r="G7" s="123">
        <v>0.0738514314434993</v>
      </c>
      <c r="H7" s="123">
        <v>0.0490997846423446</v>
      </c>
      <c r="I7" s="123">
        <v>0.0543278054791213</v>
      </c>
      <c r="J7" s="123">
        <v>0.0261438792688793</v>
      </c>
      <c r="K7" s="123">
        <v>0.0746161130536131</v>
      </c>
      <c r="L7" s="123">
        <v>0.0248786471454815</v>
      </c>
      <c r="M7" s="123">
        <v>0.089202701625219</v>
      </c>
      <c r="O7" s="93" t="s">
        <v>244</v>
      </c>
      <c r="P7" s="123">
        <v>0.0869565217391304</v>
      </c>
      <c r="Q7" s="123">
        <v>0</v>
      </c>
      <c r="R7" s="123">
        <v>0</v>
      </c>
      <c r="S7" s="123">
        <v>0</v>
      </c>
      <c r="T7" s="123">
        <v>0</v>
      </c>
      <c r="U7" s="123">
        <v>0</v>
      </c>
      <c r="V7" s="123">
        <v>0.0714285714285714</v>
      </c>
      <c r="W7" s="123">
        <v>0</v>
      </c>
      <c r="X7" s="123">
        <v>0</v>
      </c>
      <c r="Y7" s="123">
        <v>0.285714285714286</v>
      </c>
      <c r="Z7" s="123">
        <v>0.20</v>
      </c>
      <c r="AA7" s="123">
        <v>0</v>
      </c>
    </row>
    <row r="8" spans="1:27" ht="15">
      <c r="A8" s="93" t="s">
        <v>247</v>
      </c>
      <c r="B8" s="123">
        <v>0.586790492711445</v>
      </c>
      <c r="C8" s="123">
        <v>0.48293089341075</v>
      </c>
      <c r="D8" s="123">
        <v>0.398690564518522</v>
      </c>
      <c r="E8" s="123">
        <v>0.47997038720557</v>
      </c>
      <c r="F8" s="123">
        <v>0.464716351922888</v>
      </c>
      <c r="G8" s="123">
        <v>0.409874008008808</v>
      </c>
      <c r="H8" s="123">
        <v>0.390668914443048</v>
      </c>
      <c r="I8" s="123">
        <v>0.413620756393589</v>
      </c>
      <c r="J8" s="123">
        <v>0.517831242831243</v>
      </c>
      <c r="K8" s="123">
        <v>0.491486534299034</v>
      </c>
      <c r="L8" s="123">
        <v>0.496847962791527</v>
      </c>
      <c r="M8" s="123">
        <v>0.630170290212985</v>
      </c>
      <c r="O8" s="93" t="s">
        <v>247</v>
      </c>
      <c r="P8" s="123">
        <v>0.673913043478261</v>
      </c>
      <c r="Q8" s="123">
        <v>0.45</v>
      </c>
      <c r="R8" s="123">
        <v>0.363636363636364</v>
      </c>
      <c r="S8" s="123">
        <v>0.142857142857143</v>
      </c>
      <c r="T8" s="123">
        <v>0.50</v>
      </c>
      <c r="U8" s="123">
        <v>0.363636363636364</v>
      </c>
      <c r="V8" s="123">
        <v>0.50</v>
      </c>
      <c r="W8" s="123">
        <v>0.50</v>
      </c>
      <c r="X8" s="123">
        <v>0.30</v>
      </c>
      <c r="Y8" s="123">
        <v>0.571428571428571</v>
      </c>
      <c r="Z8" s="123">
        <v>0.20</v>
      </c>
      <c r="AA8" s="123">
        <v>0.571428571428571</v>
      </c>
    </row>
    <row r="9" spans="1:27" ht="15">
      <c r="A9" s="93" t="s">
        <v>251</v>
      </c>
      <c r="B9" s="123">
        <v>0.204131985304784</v>
      </c>
      <c r="C9" s="123">
        <v>0.268131682577954</v>
      </c>
      <c r="D9" s="123">
        <v>0.311256036084758</v>
      </c>
      <c r="E9" s="123">
        <v>0.264302810523823</v>
      </c>
      <c r="F9" s="123">
        <v>0.297495408590638</v>
      </c>
      <c r="G9" s="123">
        <v>0.294599165095457</v>
      </c>
      <c r="H9" s="123">
        <v>0.366205079281828</v>
      </c>
      <c r="I9" s="123">
        <v>0.335927609577958</v>
      </c>
      <c r="J9" s="123">
        <v>0.269417792855293</v>
      </c>
      <c r="K9" s="123">
        <v>0.211541329041329</v>
      </c>
      <c r="L9" s="123">
        <v>0.270427558279277</v>
      </c>
      <c r="M9" s="123">
        <v>0.173203464015252</v>
      </c>
      <c r="O9" s="93" t="s">
        <v>251</v>
      </c>
      <c r="P9" s="123">
        <v>0.108695652173913</v>
      </c>
      <c r="Q9" s="123">
        <v>0.35</v>
      </c>
      <c r="R9" s="123">
        <v>0.454545454545455</v>
      </c>
      <c r="S9" s="123">
        <v>0.142857142857143</v>
      </c>
      <c r="T9" s="123">
        <v>0.25</v>
      </c>
      <c r="U9" s="123">
        <v>0</v>
      </c>
      <c r="V9" s="123">
        <v>0.214285714285714</v>
      </c>
      <c r="W9" s="123">
        <v>0.30</v>
      </c>
      <c r="X9" s="123">
        <v>0.50</v>
      </c>
      <c r="Y9" s="123">
        <v>0.142857142857143</v>
      </c>
      <c r="Z9" s="123">
        <v>0.20</v>
      </c>
      <c r="AA9" s="123">
        <v>0.142857142857143</v>
      </c>
    </row>
    <row r="10" spans="1:27" ht="15">
      <c r="A10" s="93" t="s">
        <v>255</v>
      </c>
      <c r="B10" s="123">
        <v>0.0733139466147489</v>
      </c>
      <c r="C10" s="123">
        <v>0.119952010796052</v>
      </c>
      <c r="D10" s="123">
        <v>0.119238652194666</v>
      </c>
      <c r="E10" s="123">
        <v>0.0864708473222152</v>
      </c>
      <c r="F10" s="123">
        <v>0.109428014738942</v>
      </c>
      <c r="G10" s="123">
        <v>0.112045252690164</v>
      </c>
      <c r="H10" s="123">
        <v>0.141956005283254</v>
      </c>
      <c r="I10" s="123">
        <v>0.130097213301548</v>
      </c>
      <c r="J10" s="123">
        <v>0.11497431966182</v>
      </c>
      <c r="K10" s="123">
        <v>0.178576562326562</v>
      </c>
      <c r="L10" s="123">
        <v>0.142083533249621</v>
      </c>
      <c r="M10" s="123">
        <v>0.0620015850455446</v>
      </c>
      <c r="O10" s="93" t="s">
        <v>255</v>
      </c>
      <c r="P10" s="123">
        <v>0.0217391304347826</v>
      </c>
      <c r="Q10" s="123">
        <v>0.15</v>
      </c>
      <c r="R10" s="123">
        <v>0.0909090909090909</v>
      </c>
      <c r="S10" s="123">
        <v>0.285714285714286</v>
      </c>
      <c r="T10" s="123">
        <v>0.25</v>
      </c>
      <c r="U10" s="123">
        <v>0.363636363636364</v>
      </c>
      <c r="V10" s="123">
        <v>0.142857142857143</v>
      </c>
      <c r="W10" s="123">
        <v>0.10</v>
      </c>
      <c r="X10" s="123">
        <v>0.10</v>
      </c>
      <c r="Y10" s="123">
        <v>0</v>
      </c>
      <c r="Z10" s="123">
        <v>0.20</v>
      </c>
      <c r="AA10" s="123">
        <v>0.142857142857143</v>
      </c>
    </row>
    <row r="11" spans="1:27" ht="15">
      <c r="A11" s="93" t="s">
        <v>259</v>
      </c>
      <c r="B11" s="123">
        <v>0.0695655933290158</v>
      </c>
      <c r="C11" s="123">
        <v>0.0709550604046906</v>
      </c>
      <c r="D11" s="123">
        <v>0.0750123988018146</v>
      </c>
      <c r="E11" s="123">
        <v>0.153209636228099</v>
      </c>
      <c r="F11" s="123">
        <v>0.0922547557776664</v>
      </c>
      <c r="G11" s="123">
        <v>0.106157920539849</v>
      </c>
      <c r="H11" s="123">
        <v>0.0520702163495246</v>
      </c>
      <c r="I11" s="123">
        <v>0.0594451758538446</v>
      </c>
      <c r="J11" s="123">
        <v>0.0524942071817072</v>
      </c>
      <c r="K11" s="123">
        <v>0.0403072390572391</v>
      </c>
      <c r="L11" s="123">
        <v>0.0657622985340931</v>
      </c>
      <c r="M11" s="123">
        <v>0.022577230527104</v>
      </c>
      <c r="O11" s="93" t="s">
        <v>259</v>
      </c>
      <c r="P11" s="123">
        <v>0.0217391304347826</v>
      </c>
      <c r="Q11" s="123">
        <v>0.05</v>
      </c>
      <c r="R11" s="123">
        <v>0.0909090909090909</v>
      </c>
      <c r="S11" s="123">
        <v>0.285714285714286</v>
      </c>
      <c r="T11" s="123">
        <v>0</v>
      </c>
      <c r="U11" s="123">
        <v>0.181818181818182</v>
      </c>
      <c r="V11" s="123">
        <v>0.0714285714285714</v>
      </c>
      <c r="W11" s="123">
        <v>0</v>
      </c>
      <c r="X11" s="123">
        <v>0.10</v>
      </c>
      <c r="Y11" s="123">
        <v>0</v>
      </c>
      <c r="Z11" s="123">
        <v>0.20</v>
      </c>
      <c r="AA11" s="123">
        <v>0.142857142857143</v>
      </c>
    </row>
    <row r="12" spans="1:27" ht="15">
      <c r="A12" s="93" t="s">
        <v>298</v>
      </c>
      <c r="B12" s="123">
        <v>0.383849404734856</v>
      </c>
      <c r="C12" s="123">
        <v>0.250676299368815</v>
      </c>
      <c r="D12" s="123">
        <v>0.0642058022403152</v>
      </c>
      <c r="E12" s="123">
        <v>0.0731311516276511</v>
      </c>
      <c r="F12" s="123">
        <v>0.212541999002539</v>
      </c>
      <c r="G12" s="123">
        <v>0.0951212727133405</v>
      </c>
      <c r="H12" s="123">
        <v>0.0323610761374737</v>
      </c>
      <c r="I12" s="123">
        <v>0.0183118386243386</v>
      </c>
      <c r="J12" s="123">
        <v>0.0131944444444444</v>
      </c>
      <c r="K12" s="123">
        <v>0.180690848503348</v>
      </c>
      <c r="L12" s="123">
        <v>0.0998389168828269</v>
      </c>
      <c r="M12" s="123">
        <v>0.753416797882524</v>
      </c>
      <c r="O12" s="93" t="s">
        <v>298</v>
      </c>
      <c r="P12" s="123">
        <v>0.347826086956522</v>
      </c>
      <c r="Q12" s="123">
        <v>0.20</v>
      </c>
      <c r="R12" s="123">
        <v>0.181818181818182</v>
      </c>
      <c r="S12" s="123">
        <v>0.142857142857143</v>
      </c>
      <c r="T12" s="123">
        <v>0.75</v>
      </c>
      <c r="U12" s="123">
        <v>0.0909090909090909</v>
      </c>
      <c r="V12" s="123">
        <v>0</v>
      </c>
      <c r="W12" s="123">
        <v>0</v>
      </c>
      <c r="X12" s="123">
        <v>0</v>
      </c>
      <c r="Y12" s="123">
        <v>0.142857142857143</v>
      </c>
      <c r="Z12" s="123">
        <v>0</v>
      </c>
      <c r="AA12" s="123">
        <v>0.714285714285714</v>
      </c>
    </row>
    <row r="13" spans="1:27" ht="15">
      <c r="A13" s="93" t="s">
        <v>301</v>
      </c>
      <c r="B13" s="123">
        <v>0.49038446985263</v>
      </c>
      <c r="C13" s="123">
        <v>0.673359210976424</v>
      </c>
      <c r="D13" s="123">
        <v>0.761616276344895</v>
      </c>
      <c r="E13" s="123">
        <v>0.829221047385016</v>
      </c>
      <c r="F13" s="123">
        <v>0.697276056036756</v>
      </c>
      <c r="G13" s="123">
        <v>0.882000663401842</v>
      </c>
      <c r="H13" s="123">
        <v>0.914198090201766</v>
      </c>
      <c r="I13" s="123">
        <v>0.864476078330567</v>
      </c>
      <c r="J13" s="123">
        <v>0.853917263292263</v>
      </c>
      <c r="K13" s="123">
        <v>0.761847758722759</v>
      </c>
      <c r="L13" s="123">
        <v>0.858484300514524</v>
      </c>
      <c r="M13" s="123">
        <v>0.139547395036207</v>
      </c>
      <c r="O13" s="93" t="s">
        <v>301</v>
      </c>
      <c r="P13" s="123">
        <v>0.565217391304348</v>
      </c>
      <c r="Q13" s="123">
        <v>0.75</v>
      </c>
      <c r="R13" s="123">
        <v>0.636363636363636</v>
      </c>
      <c r="S13" s="123">
        <v>0.714285714285714</v>
      </c>
      <c r="T13" s="123">
        <v>0.25</v>
      </c>
      <c r="U13" s="123">
        <v>0.909090909090909</v>
      </c>
      <c r="V13" s="123">
        <v>0.857142857142857</v>
      </c>
      <c r="W13" s="123">
        <v>0.90</v>
      </c>
      <c r="X13" s="123">
        <v>1</v>
      </c>
      <c r="Y13" s="123">
        <v>0.857142857142857</v>
      </c>
      <c r="Z13" s="123">
        <v>1</v>
      </c>
      <c r="AA13" s="123">
        <v>0.285714285714286</v>
      </c>
    </row>
    <row r="14" spans="1:27" ht="15">
      <c r="A14" s="93" t="s">
        <v>304</v>
      </c>
      <c r="B14" s="123">
        <v>0.110453119374068</v>
      </c>
      <c r="C14" s="123">
        <v>0.0406476775075071</v>
      </c>
      <c r="D14" s="123">
        <v>0.11640817649557</v>
      </c>
      <c r="E14" s="123">
        <v>0.0815837571858859</v>
      </c>
      <c r="F14" s="123">
        <v>0.080295357895809</v>
      </c>
      <c r="G14" s="123">
        <v>0.0165084634130499</v>
      </c>
      <c r="H14" s="123">
        <v>0.0454198174335907</v>
      </c>
      <c r="I14" s="123">
        <v>0.113739860822872</v>
      </c>
      <c r="J14" s="123">
        <v>0.126496246808747</v>
      </c>
      <c r="K14" s="123">
        <v>0.046151868964369</v>
      </c>
      <c r="L14" s="123">
        <v>0.0294221465019245</v>
      </c>
      <c r="M14" s="123">
        <v>0.0646239358130566</v>
      </c>
      <c r="O14" s="93" t="s">
        <v>304</v>
      </c>
      <c r="P14" s="123">
        <v>0.0652173913043478</v>
      </c>
      <c r="Q14" s="123">
        <v>0</v>
      </c>
      <c r="R14" s="123">
        <v>0.181818181818182</v>
      </c>
      <c r="S14" s="123">
        <v>0.142857142857143</v>
      </c>
      <c r="T14" s="123">
        <v>0</v>
      </c>
      <c r="U14" s="123">
        <v>0</v>
      </c>
      <c r="V14" s="123">
        <v>0.142857142857143</v>
      </c>
      <c r="W14" s="123">
        <v>0.10</v>
      </c>
      <c r="X14" s="123">
        <v>0</v>
      </c>
      <c r="Y14" s="123">
        <v>0</v>
      </c>
      <c r="Z14" s="123">
        <v>0</v>
      </c>
      <c r="AA14" s="123">
        <v>0</v>
      </c>
    </row>
    <row r="15" spans="1:27" ht="15">
      <c r="A15" s="93" t="s">
        <v>293</v>
      </c>
      <c r="B15" s="123">
        <v>0.0899756119196384</v>
      </c>
      <c r="C15" s="123">
        <v>0.0741477690525853</v>
      </c>
      <c r="D15" s="123">
        <v>0.103306175711503</v>
      </c>
      <c r="E15" s="123">
        <v>0.0297213608336549</v>
      </c>
      <c r="F15" s="123">
        <v>0.0157362594294871</v>
      </c>
      <c r="G15" s="123">
        <v>0.0206406429792278</v>
      </c>
      <c r="H15" s="123">
        <v>0</v>
      </c>
      <c r="I15" s="123">
        <v>0.00989057239057239</v>
      </c>
      <c r="J15" s="123">
        <v>0.0133850524475524</v>
      </c>
      <c r="K15" s="123">
        <v>0.0278180731305731</v>
      </c>
      <c r="L15" s="123">
        <v>0.00490196078431373</v>
      </c>
      <c r="M15" s="123">
        <v>0.0410210594773371</v>
      </c>
      <c r="O15" s="93" t="s">
        <v>293</v>
      </c>
      <c r="P15" s="123">
        <v>0.217391304347826</v>
      </c>
      <c r="Q15" s="123">
        <v>0.10</v>
      </c>
      <c r="R15" s="123">
        <v>0.0909090909090909</v>
      </c>
      <c r="S15" s="123">
        <v>0</v>
      </c>
      <c r="T15" s="123">
        <v>0</v>
      </c>
      <c r="U15" s="123">
        <v>0</v>
      </c>
      <c r="V15" s="123">
        <v>0</v>
      </c>
      <c r="W15" s="123">
        <v>0</v>
      </c>
      <c r="X15" s="123">
        <v>0</v>
      </c>
      <c r="Y15" s="123">
        <v>0</v>
      </c>
      <c r="Z15" s="123">
        <v>0</v>
      </c>
      <c r="AA15" s="123">
        <v>0</v>
      </c>
    </row>
    <row r="16" spans="1:27" ht="15">
      <c r="A16" s="93" t="s">
        <v>305</v>
      </c>
      <c r="B16" s="123">
        <v>0.427244912142047</v>
      </c>
      <c r="C16" s="123">
        <v>0.49394596316445</v>
      </c>
      <c r="D16" s="123">
        <v>0.574618353083596</v>
      </c>
      <c r="E16" s="123">
        <v>0.42148924556333</v>
      </c>
      <c r="F16" s="123">
        <v>0.473315289589692</v>
      </c>
      <c r="G16" s="123">
        <v>0.470043063467299</v>
      </c>
      <c r="H16" s="123">
        <v>0.662708218767983</v>
      </c>
      <c r="I16" s="123">
        <v>0.475343969863126</v>
      </c>
      <c r="J16" s="123">
        <v>0.504509610759611</v>
      </c>
      <c r="K16" s="123">
        <v>0.543024371461871</v>
      </c>
      <c r="L16" s="123">
        <v>0.472151479187154</v>
      </c>
      <c r="M16" s="123">
        <v>0.414086694954026</v>
      </c>
      <c r="O16" s="93" t="s">
        <v>305</v>
      </c>
      <c r="P16" s="123">
        <v>0.58695652173913</v>
      </c>
      <c r="Q16" s="123">
        <v>0.50</v>
      </c>
      <c r="R16" s="123">
        <v>0.545454545454545</v>
      </c>
      <c r="S16" s="123">
        <v>0.285714285714286</v>
      </c>
      <c r="T16" s="123">
        <v>0.25</v>
      </c>
      <c r="U16" s="123">
        <v>0.636363636363636</v>
      </c>
      <c r="V16" s="123">
        <v>0.714285714285714</v>
      </c>
      <c r="W16" s="123">
        <v>0.50</v>
      </c>
      <c r="X16" s="123">
        <v>0.40</v>
      </c>
      <c r="Y16" s="123">
        <v>0.714285714285714</v>
      </c>
      <c r="Z16" s="123">
        <v>0.20</v>
      </c>
      <c r="AA16" s="123">
        <v>0.285714285714286</v>
      </c>
    </row>
    <row r="17" spans="1:27" ht="15">
      <c r="A17" s="93" t="s">
        <v>306</v>
      </c>
      <c r="B17" s="123">
        <v>0.195076852323557</v>
      </c>
      <c r="C17" s="123">
        <v>0.213590708215145</v>
      </c>
      <c r="D17" s="123">
        <v>0.120010125580012</v>
      </c>
      <c r="E17" s="123">
        <v>0.246588726153894</v>
      </c>
      <c r="F17" s="123">
        <v>0.18773874961099</v>
      </c>
      <c r="G17" s="123">
        <v>0.237371227598245</v>
      </c>
      <c r="H17" s="123">
        <v>0.104002513457895</v>
      </c>
      <c r="I17" s="123">
        <v>0.236520828529342</v>
      </c>
      <c r="J17" s="123">
        <v>0.158435661560662</v>
      </c>
      <c r="K17" s="123">
        <v>0.203442957505458</v>
      </c>
      <c r="L17" s="123">
        <v>0.163238428310896</v>
      </c>
      <c r="M17" s="123">
        <v>0.164394518228919</v>
      </c>
      <c r="O17" s="93" t="s">
        <v>306</v>
      </c>
      <c r="P17" s="123">
        <v>0.195652173913043</v>
      </c>
      <c r="Q17" s="123">
        <v>0.15</v>
      </c>
      <c r="R17" s="123">
        <v>0.272727272727273</v>
      </c>
      <c r="S17" s="123">
        <v>0.142857142857143</v>
      </c>
      <c r="T17" s="123">
        <v>0.25</v>
      </c>
      <c r="U17" s="123">
        <v>0.272727272727273</v>
      </c>
      <c r="V17" s="123">
        <v>0.0714285714285714</v>
      </c>
      <c r="W17" s="123">
        <v>0.20</v>
      </c>
      <c r="X17" s="123">
        <v>0.10</v>
      </c>
      <c r="Y17" s="123">
        <v>0</v>
      </c>
      <c r="Z17" s="123">
        <v>0.40</v>
      </c>
      <c r="AA17" s="123">
        <v>0.285714285714286</v>
      </c>
    </row>
    <row r="18" spans="1:27" ht="15">
      <c r="A18" s="93" t="s">
        <v>307</v>
      </c>
      <c r="B18" s="123">
        <v>0.0829909686938658</v>
      </c>
      <c r="C18" s="123">
        <v>0.0292131917901389</v>
      </c>
      <c r="D18" s="123">
        <v>0.0402175307767051</v>
      </c>
      <c r="E18" s="123">
        <v>0.0627963804340718</v>
      </c>
      <c r="F18" s="123">
        <v>0.045620286187991</v>
      </c>
      <c r="G18" s="123">
        <v>0.0206605361442823</v>
      </c>
      <c r="H18" s="123">
        <v>0.00559576023391813</v>
      </c>
      <c r="I18" s="123">
        <v>0.00558035714285714</v>
      </c>
      <c r="J18" s="123">
        <v>0.130910929348429</v>
      </c>
      <c r="K18" s="123">
        <v>0.0226438492063492</v>
      </c>
      <c r="L18" s="123">
        <v>0.130475504847107</v>
      </c>
      <c r="M18" s="123">
        <v>0.0447402967461475</v>
      </c>
      <c r="O18" s="93" t="s">
        <v>307</v>
      </c>
      <c r="P18" s="123">
        <v>0.0434782608695652</v>
      </c>
      <c r="Q18" s="123">
        <v>0.10</v>
      </c>
      <c r="R18" s="123">
        <v>0</v>
      </c>
      <c r="S18" s="123">
        <v>0.142857142857143</v>
      </c>
      <c r="T18" s="123">
        <v>0.25</v>
      </c>
      <c r="U18" s="123">
        <v>0</v>
      </c>
      <c r="V18" s="123">
        <v>0</v>
      </c>
      <c r="W18" s="123">
        <v>0.10</v>
      </c>
      <c r="X18" s="123">
        <v>0.10</v>
      </c>
      <c r="Y18" s="123">
        <v>0.285714285714286</v>
      </c>
      <c r="Z18" s="123">
        <v>0</v>
      </c>
      <c r="AA18" s="123">
        <v>0</v>
      </c>
    </row>
    <row r="19" spans="1:27" ht="15">
      <c r="A19" s="93" t="s">
        <v>308</v>
      </c>
      <c r="B19" s="123">
        <v>0.0906322057477325</v>
      </c>
      <c r="C19" s="123">
        <v>0.0941907778669323</v>
      </c>
      <c r="D19" s="123">
        <v>0.124037209740638</v>
      </c>
      <c r="E19" s="123">
        <v>0.122659103833992</v>
      </c>
      <c r="F19" s="123">
        <v>0.0753150347308123</v>
      </c>
      <c r="G19" s="123">
        <v>0.128330697308214</v>
      </c>
      <c r="H19" s="123">
        <v>0.123470536462169</v>
      </c>
      <c r="I19" s="123">
        <v>0.141552882961552</v>
      </c>
      <c r="J19" s="123">
        <v>0.0754942395567396</v>
      </c>
      <c r="K19" s="123">
        <v>0.0413068297443297</v>
      </c>
      <c r="L19" s="123">
        <v>0.12921611290089</v>
      </c>
      <c r="M19" s="123">
        <v>0.0905218786253337</v>
      </c>
      <c r="O19" s="93" t="s">
        <v>308</v>
      </c>
      <c r="P19" s="123">
        <v>0.0434782608695652</v>
      </c>
      <c r="Q19" s="123">
        <v>0.05</v>
      </c>
      <c r="R19" s="123">
        <v>0</v>
      </c>
      <c r="S19" s="123">
        <v>0.142857142857143</v>
      </c>
      <c r="T19" s="123">
        <v>0</v>
      </c>
      <c r="U19" s="123">
        <v>0</v>
      </c>
      <c r="V19" s="123">
        <v>0.214285714285714</v>
      </c>
      <c r="W19" s="123">
        <v>0.10</v>
      </c>
      <c r="X19" s="123">
        <v>0.20</v>
      </c>
      <c r="Y19" s="123">
        <v>0</v>
      </c>
      <c r="Z19" s="123">
        <v>0.20</v>
      </c>
      <c r="AA19" s="123">
        <v>0.142857142857143</v>
      </c>
    </row>
    <row r="20" spans="1:27" ht="15">
      <c r="A20" s="93" t="s">
        <v>309</v>
      </c>
      <c r="B20" s="123">
        <v>0.104774721348745</v>
      </c>
      <c r="C20" s="123">
        <v>0.0992886438392025</v>
      </c>
      <c r="D20" s="123">
        <v>0.0979198132143355</v>
      </c>
      <c r="E20" s="123">
        <v>0.0810703077366405</v>
      </c>
      <c r="F20" s="123">
        <v>0.173413800007055</v>
      </c>
      <c r="G20" s="123">
        <v>0.0957116019444992</v>
      </c>
      <c r="H20" s="123">
        <v>0.0848665294468843</v>
      </c>
      <c r="I20" s="123">
        <v>0.0689541810671842</v>
      </c>
      <c r="J20" s="123">
        <v>0.0436792374292374</v>
      </c>
      <c r="K20" s="123">
        <v>0.0412928391053391</v>
      </c>
      <c r="L20" s="123">
        <v>0.0328434362754381</v>
      </c>
      <c r="M20" s="123">
        <v>0.159266648011311</v>
      </c>
      <c r="O20" s="93" t="s">
        <v>309</v>
      </c>
      <c r="P20" s="123">
        <v>0.0217391304347826</v>
      </c>
      <c r="Q20" s="123">
        <v>0.10</v>
      </c>
      <c r="R20" s="123">
        <v>0</v>
      </c>
      <c r="S20" s="123">
        <v>0.285714285714286</v>
      </c>
      <c r="T20" s="123">
        <v>0.25</v>
      </c>
      <c r="U20" s="123">
        <v>0.0909090909090909</v>
      </c>
      <c r="V20" s="123">
        <v>0</v>
      </c>
      <c r="W20" s="123">
        <v>0</v>
      </c>
      <c r="X20" s="123">
        <v>0.20</v>
      </c>
      <c r="Y20" s="123">
        <v>0</v>
      </c>
      <c r="Z20" s="123">
        <v>0</v>
      </c>
      <c r="AA20" s="123">
        <v>0.285714285714286</v>
      </c>
    </row>
    <row r="21" spans="1:27" ht="15">
      <c r="A21" s="93" t="s">
        <v>310</v>
      </c>
      <c r="B21" s="123">
        <v>0.0291098436321248</v>
      </c>
      <c r="C21" s="123">
        <v>0.0203382069564782</v>
      </c>
      <c r="D21" s="123">
        <v>0.00981739495835731</v>
      </c>
      <c r="E21" s="123">
        <v>0.0210606572018888</v>
      </c>
      <c r="F21" s="123">
        <v>0.0317669486536498</v>
      </c>
      <c r="G21" s="123">
        <v>0.0028921568627451</v>
      </c>
      <c r="H21" s="123">
        <v>0</v>
      </c>
      <c r="I21" s="123">
        <v>0</v>
      </c>
      <c r="J21" s="123">
        <v>0.00378787878787879</v>
      </c>
      <c r="K21" s="123">
        <v>0.0331090784215784</v>
      </c>
      <c r="L21" s="123">
        <v>0.00642812472080765</v>
      </c>
      <c r="M21" s="123">
        <v>0.0234220552563374</v>
      </c>
      <c r="O21" s="93" t="s">
        <v>310</v>
      </c>
      <c r="P21" s="123">
        <v>0.0434782608695652</v>
      </c>
      <c r="Q21" s="123">
        <v>0</v>
      </c>
      <c r="R21" s="123">
        <v>0</v>
      </c>
      <c r="S21" s="123">
        <v>0</v>
      </c>
      <c r="T21" s="123">
        <v>0</v>
      </c>
      <c r="U21" s="123">
        <v>0</v>
      </c>
      <c r="V21" s="123">
        <v>0</v>
      </c>
      <c r="W21" s="123">
        <v>0</v>
      </c>
      <c r="X21" s="123">
        <v>0</v>
      </c>
      <c r="Y21" s="123">
        <v>0</v>
      </c>
      <c r="Z21" s="123">
        <v>0.20</v>
      </c>
      <c r="AA21" s="123">
        <v>0</v>
      </c>
    </row>
    <row r="22" spans="1:27" ht="15">
      <c r="A22" s="93" t="s">
        <v>317</v>
      </c>
      <c r="B22" s="123">
        <v>0.00285871628552086</v>
      </c>
      <c r="C22" s="123">
        <v>0</v>
      </c>
      <c r="D22" s="123">
        <v>0</v>
      </c>
      <c r="E22" s="123">
        <v>0</v>
      </c>
      <c r="F22" s="123">
        <v>0</v>
      </c>
      <c r="G22" s="123">
        <v>0</v>
      </c>
      <c r="H22" s="123">
        <v>0.029037150678985</v>
      </c>
      <c r="I22" s="123">
        <v>0</v>
      </c>
      <c r="J22" s="123">
        <v>0</v>
      </c>
      <c r="K22" s="123">
        <v>0</v>
      </c>
      <c r="L22" s="123">
        <v>0</v>
      </c>
      <c r="M22" s="123">
        <v>7.71604938271605E-4</v>
      </c>
      <c r="O22" s="93" t="s">
        <v>317</v>
      </c>
      <c r="P22" s="123">
        <v>0.0217391304347826</v>
      </c>
      <c r="Q22" s="123">
        <v>0</v>
      </c>
      <c r="R22" s="123">
        <v>0</v>
      </c>
      <c r="S22" s="123">
        <v>0</v>
      </c>
      <c r="T22" s="123">
        <v>0</v>
      </c>
      <c r="U22" s="123">
        <v>0</v>
      </c>
      <c r="V22" s="123">
        <v>0</v>
      </c>
      <c r="W22" s="123">
        <v>0</v>
      </c>
      <c r="X22" s="123">
        <v>0</v>
      </c>
      <c r="Y22" s="123">
        <v>0</v>
      </c>
      <c r="Z22" s="123">
        <v>0</v>
      </c>
      <c r="AA22" s="123">
        <v>0</v>
      </c>
    </row>
    <row r="23" spans="1:27" ht="15">
      <c r="A23" s="93" t="s">
        <v>318</v>
      </c>
      <c r="B23" s="123">
        <v>0.0217348964664297</v>
      </c>
      <c r="C23" s="123">
        <v>0.00432419539098269</v>
      </c>
      <c r="D23" s="123">
        <v>0</v>
      </c>
      <c r="E23" s="123">
        <v>0</v>
      </c>
      <c r="F23" s="123">
        <v>0.00180905695611578</v>
      </c>
      <c r="G23" s="123">
        <v>0.0106901403282982</v>
      </c>
      <c r="H23" s="123">
        <v>0.00783788515406162</v>
      </c>
      <c r="I23" s="123">
        <v>0.00694444444444444</v>
      </c>
      <c r="J23" s="123">
        <v>0.00699300699300699</v>
      </c>
      <c r="K23" s="123">
        <v>0.0291666666666667</v>
      </c>
      <c r="L23" s="123">
        <v>0.00285087719298246</v>
      </c>
      <c r="M23" s="123">
        <v>0.00833333333333333</v>
      </c>
      <c r="O23" s="93" t="s">
        <v>318</v>
      </c>
      <c r="P23" s="123">
        <v>0</v>
      </c>
      <c r="Q23" s="123">
        <v>0</v>
      </c>
      <c r="R23" s="123">
        <v>0</v>
      </c>
      <c r="S23" s="123">
        <v>0.142857142857143</v>
      </c>
      <c r="T23" s="123">
        <v>0</v>
      </c>
      <c r="U23" s="123">
        <v>0</v>
      </c>
      <c r="V23" s="123">
        <v>0</v>
      </c>
      <c r="W23" s="123">
        <v>0</v>
      </c>
      <c r="X23" s="123">
        <v>0</v>
      </c>
      <c r="Y23" s="123">
        <v>0</v>
      </c>
      <c r="Z23" s="123">
        <v>0</v>
      </c>
      <c r="AA23" s="123">
        <v>0.142857142857143</v>
      </c>
    </row>
    <row r="24" spans="1:27" ht="15">
      <c r="A24" s="93" t="s">
        <v>319</v>
      </c>
      <c r="B24" s="123">
        <v>0</v>
      </c>
      <c r="C24" s="123">
        <v>0.0021833178699955</v>
      </c>
      <c r="D24" s="123">
        <v>0.00868088314456703</v>
      </c>
      <c r="E24" s="123">
        <v>7.44047619047619E-4</v>
      </c>
      <c r="F24" s="123">
        <v>0.00160315698606487</v>
      </c>
      <c r="G24" s="123">
        <v>0.0227890462958</v>
      </c>
      <c r="H24" s="123">
        <v>0</v>
      </c>
      <c r="I24" s="123">
        <v>0</v>
      </c>
      <c r="J24" s="123">
        <v>0</v>
      </c>
      <c r="K24" s="123">
        <v>0.0320178085803086</v>
      </c>
      <c r="L24" s="123">
        <v>0.00434491978609626</v>
      </c>
      <c r="M24" s="123">
        <v>0</v>
      </c>
      <c r="O24" s="93" t="s">
        <v>319</v>
      </c>
      <c r="P24" s="123">
        <v>0</v>
      </c>
      <c r="Q24" s="123">
        <v>0</v>
      </c>
      <c r="R24" s="123">
        <v>0</v>
      </c>
      <c r="S24" s="123">
        <v>0</v>
      </c>
      <c r="T24" s="123">
        <v>0</v>
      </c>
      <c r="U24" s="123">
        <v>0.0909090909090909</v>
      </c>
      <c r="V24" s="123">
        <v>0</v>
      </c>
      <c r="W24" s="123">
        <v>0</v>
      </c>
      <c r="X24" s="123">
        <v>0</v>
      </c>
      <c r="Y24" s="123">
        <v>0</v>
      </c>
      <c r="Z24" s="123">
        <v>0</v>
      </c>
      <c r="AA24" s="123">
        <v>0</v>
      </c>
    </row>
    <row r="25" spans="1:27" ht="15">
      <c r="A25" s="93" t="s">
        <v>316</v>
      </c>
      <c r="B25" s="123">
        <v>0.427506342561015</v>
      </c>
      <c r="C25" s="123">
        <v>0.227869165552157</v>
      </c>
      <c r="D25" s="123">
        <v>0.132164921144991</v>
      </c>
      <c r="E25" s="123">
        <v>0.136085880543602</v>
      </c>
      <c r="F25" s="123">
        <v>0.188344202183051</v>
      </c>
      <c r="G25" s="123">
        <v>0.253861749673944</v>
      </c>
      <c r="H25" s="123">
        <v>0.160067850187297</v>
      </c>
      <c r="I25" s="123">
        <v>0.208945086847564</v>
      </c>
      <c r="J25" s="123">
        <v>0.17501162032412</v>
      </c>
      <c r="K25" s="123">
        <v>0.2055119995745</v>
      </c>
      <c r="L25" s="123">
        <v>0.171845838416857</v>
      </c>
      <c r="M25" s="123">
        <v>0.476064303936102</v>
      </c>
      <c r="O25" s="93" t="s">
        <v>316</v>
      </c>
      <c r="P25" s="123">
        <v>0.717391304347826</v>
      </c>
      <c r="Q25" s="123">
        <v>0.40</v>
      </c>
      <c r="R25" s="123">
        <v>0.454545454545455</v>
      </c>
      <c r="S25" s="123">
        <v>0.142857142857143</v>
      </c>
      <c r="T25" s="123">
        <v>0.50</v>
      </c>
      <c r="U25" s="123">
        <v>0.636363636363636</v>
      </c>
      <c r="V25" s="123">
        <v>0.50</v>
      </c>
      <c r="W25" s="123">
        <v>0.30</v>
      </c>
      <c r="X25" s="123">
        <v>0.20</v>
      </c>
      <c r="Y25" s="123">
        <v>0.428571428571429</v>
      </c>
      <c r="Z25" s="123">
        <v>0.20</v>
      </c>
      <c r="AA25" s="123">
        <v>0.571428571428571</v>
      </c>
    </row>
    <row r="26" spans="1:27" ht="15">
      <c r="A26" s="93" t="s">
        <v>329</v>
      </c>
      <c r="B26" s="123">
        <v>0.0758755374676213</v>
      </c>
      <c r="C26" s="123">
        <v>0.212274410518816</v>
      </c>
      <c r="D26" s="123">
        <v>0.192665018893505</v>
      </c>
      <c r="E26" s="123">
        <v>0.272599381745821</v>
      </c>
      <c r="F26" s="123">
        <v>0.0809655185029032</v>
      </c>
      <c r="G26" s="123">
        <v>0.21892206393486</v>
      </c>
      <c r="H26" s="123">
        <v>0.220071208047424</v>
      </c>
      <c r="I26" s="123">
        <v>0.050137090578267</v>
      </c>
      <c r="J26" s="123">
        <v>0.108768835331335</v>
      </c>
      <c r="K26" s="123">
        <v>0.0479271885521885</v>
      </c>
      <c r="L26" s="123">
        <v>0.124193210637936</v>
      </c>
      <c r="M26" s="123">
        <v>0.1355042919648</v>
      </c>
      <c r="O26" s="93" t="s">
        <v>329</v>
      </c>
      <c r="P26" s="123">
        <v>0.0652173913043478</v>
      </c>
      <c r="Q26" s="123">
        <v>0.20</v>
      </c>
      <c r="R26" s="123">
        <v>0.181818181818182</v>
      </c>
      <c r="S26" s="123">
        <v>0.571428571428571</v>
      </c>
      <c r="T26" s="123">
        <v>0.50</v>
      </c>
      <c r="U26" s="123">
        <v>0.181818181818182</v>
      </c>
      <c r="V26" s="123">
        <v>0.285714285714286</v>
      </c>
      <c r="W26" s="123">
        <v>0.20</v>
      </c>
      <c r="X26" s="123">
        <v>0.30</v>
      </c>
      <c r="Y26" s="123">
        <v>0.285714285714286</v>
      </c>
      <c r="Z26" s="123">
        <v>0.60</v>
      </c>
      <c r="AA26" s="123">
        <v>0.142857142857143</v>
      </c>
    </row>
    <row r="27" spans="1:27" ht="15">
      <c r="A27" s="93" t="s">
        <v>322</v>
      </c>
      <c r="B27" s="123">
        <v>0.652008719784157</v>
      </c>
      <c r="C27" s="123">
        <v>0.608140839082598</v>
      </c>
      <c r="D27" s="123">
        <v>0.442603013877547</v>
      </c>
      <c r="E27" s="123">
        <v>0.553336257748087</v>
      </c>
      <c r="F27" s="123">
        <v>0.645658595247444</v>
      </c>
      <c r="G27" s="123">
        <v>0.560732145834825</v>
      </c>
      <c r="H27" s="123">
        <v>0.622551046893894</v>
      </c>
      <c r="I27" s="123">
        <v>0.66181153172736</v>
      </c>
      <c r="J27" s="123">
        <v>0.759803911366411</v>
      </c>
      <c r="K27" s="123">
        <v>0.673921136733637</v>
      </c>
      <c r="L27" s="123">
        <v>0.666931738335617</v>
      </c>
      <c r="M27" s="123">
        <v>0.595392252631935</v>
      </c>
      <c r="O27" s="93" t="s">
        <v>322</v>
      </c>
      <c r="P27" s="123">
        <v>0.304347826086957</v>
      </c>
      <c r="Q27" s="123">
        <v>0.65</v>
      </c>
      <c r="R27" s="123">
        <v>0.545454545454545</v>
      </c>
      <c r="S27" s="123">
        <v>0</v>
      </c>
      <c r="T27" s="123">
        <v>0.25</v>
      </c>
      <c r="U27" s="123">
        <v>0.636363636363636</v>
      </c>
      <c r="V27" s="123">
        <v>0.785714285714286</v>
      </c>
      <c r="W27" s="123">
        <v>0.70</v>
      </c>
      <c r="X27" s="123">
        <v>0.90</v>
      </c>
      <c r="Y27" s="123">
        <v>0.428571428571429</v>
      </c>
      <c r="Z27" s="123">
        <v>0.40</v>
      </c>
      <c r="AA27" s="123">
        <v>0.428571428571429</v>
      </c>
    </row>
    <row r="28" spans="1:27" ht="15">
      <c r="A28" s="93" t="s">
        <v>323</v>
      </c>
      <c r="B28" s="123">
        <v>0.049128066544221</v>
      </c>
      <c r="C28" s="123">
        <v>0.0204297587387939</v>
      </c>
      <c r="D28" s="123">
        <v>0.00396100835984954</v>
      </c>
      <c r="E28" s="123">
        <v>0.00898675341450863</v>
      </c>
      <c r="F28" s="123">
        <v>0.029506069214815</v>
      </c>
      <c r="G28" s="123">
        <v>0.0263301200502838</v>
      </c>
      <c r="H28" s="123">
        <v>0.00227107558139535</v>
      </c>
      <c r="I28" s="123">
        <v>0.0214818533075112</v>
      </c>
      <c r="J28" s="123">
        <v>0.0403288840788841</v>
      </c>
      <c r="K28" s="123">
        <v>0.00618131868131868</v>
      </c>
      <c r="L28" s="123">
        <v>0.0274345433036581</v>
      </c>
      <c r="M28" s="123">
        <v>0.101983502535368</v>
      </c>
      <c r="O28" s="93" t="s">
        <v>323</v>
      </c>
      <c r="P28" s="123">
        <v>0.0652173913043478</v>
      </c>
      <c r="Q28" s="123">
        <v>0.10</v>
      </c>
      <c r="R28" s="123">
        <v>0</v>
      </c>
      <c r="S28" s="123">
        <v>0</v>
      </c>
      <c r="T28" s="123">
        <v>0</v>
      </c>
      <c r="U28" s="123">
        <v>0</v>
      </c>
      <c r="V28" s="123">
        <v>0</v>
      </c>
      <c r="W28" s="123">
        <v>0</v>
      </c>
      <c r="X28" s="123">
        <v>0</v>
      </c>
      <c r="Y28" s="123">
        <v>0</v>
      </c>
      <c r="Z28" s="123">
        <v>0.20</v>
      </c>
      <c r="AA28" s="123">
        <v>0.142857142857143</v>
      </c>
    </row>
    <row r="29" spans="1:27" ht="15">
      <c r="A29" s="93" t="s">
        <v>324</v>
      </c>
      <c r="B29" s="123">
        <v>0.183919719553004</v>
      </c>
      <c r="C29" s="123">
        <v>0.0762793130022123</v>
      </c>
      <c r="D29" s="123">
        <v>0.0600960571194498</v>
      </c>
      <c r="E29" s="123">
        <v>0.0612481336846347</v>
      </c>
      <c r="F29" s="123">
        <v>0.156309815065951</v>
      </c>
      <c r="G29" s="123">
        <v>0.189726190760034</v>
      </c>
      <c r="H29" s="123">
        <v>0.0391768233372715</v>
      </c>
      <c r="I29" s="123">
        <v>0.10830191730927</v>
      </c>
      <c r="J29" s="123">
        <v>0.117284914159914</v>
      </c>
      <c r="K29" s="123">
        <v>0.249239013301513</v>
      </c>
      <c r="L29" s="123">
        <v>0.100933275057577</v>
      </c>
      <c r="M29" s="123">
        <v>0.10685967239533</v>
      </c>
      <c r="O29" s="93" t="s">
        <v>324</v>
      </c>
      <c r="P29" s="123">
        <v>0.391304347826087</v>
      </c>
      <c r="Q29" s="123">
        <v>0.05</v>
      </c>
      <c r="R29" s="123">
        <v>0.181818181818182</v>
      </c>
      <c r="S29" s="123">
        <v>0.142857142857143</v>
      </c>
      <c r="T29" s="123">
        <v>0</v>
      </c>
      <c r="U29" s="123">
        <v>0.0909090909090909</v>
      </c>
      <c r="V29" s="123">
        <v>0</v>
      </c>
      <c r="W29" s="123">
        <v>0.10</v>
      </c>
      <c r="X29" s="123">
        <v>0.10</v>
      </c>
      <c r="Y29" s="123">
        <v>0.285714285714286</v>
      </c>
      <c r="Z29" s="123">
        <v>0</v>
      </c>
      <c r="AA29" s="123">
        <v>0</v>
      </c>
    </row>
    <row r="30" spans="1:27" ht="15">
      <c r="A30" s="93" t="s">
        <v>313</v>
      </c>
      <c r="B30" s="123">
        <v>0.0617977592213197</v>
      </c>
      <c r="C30" s="123">
        <v>0.0369047833430737</v>
      </c>
      <c r="D30" s="123">
        <v>0.0781733767223501</v>
      </c>
      <c r="E30" s="123">
        <v>0.070376292341976</v>
      </c>
      <c r="F30" s="123">
        <v>0.0421052544623753</v>
      </c>
      <c r="G30" s="123">
        <v>0.0578934740318067</v>
      </c>
      <c r="H30" s="123">
        <v>0.0513096991932879</v>
      </c>
      <c r="I30" s="123">
        <v>0.0959283515833438</v>
      </c>
      <c r="J30" s="123">
        <v>0.0210870726495727</v>
      </c>
      <c r="K30" s="123">
        <v>0.0352262205387205</v>
      </c>
      <c r="L30" s="123">
        <v>0.0488602180580962</v>
      </c>
      <c r="M30" s="123">
        <v>0.0101525214191248</v>
      </c>
      <c r="O30" s="93" t="s">
        <v>313</v>
      </c>
      <c r="P30" s="123">
        <v>0.0434782608695652</v>
      </c>
      <c r="Q30" s="123">
        <v>0.05</v>
      </c>
      <c r="R30" s="123">
        <v>0.181818181818182</v>
      </c>
      <c r="S30" s="123">
        <v>0.142857142857143</v>
      </c>
      <c r="T30" s="123">
        <v>0</v>
      </c>
      <c r="U30" s="123">
        <v>0</v>
      </c>
      <c r="V30" s="123">
        <v>0</v>
      </c>
      <c r="W30" s="123">
        <v>0.10</v>
      </c>
      <c r="X30" s="123">
        <v>0</v>
      </c>
      <c r="Y30" s="123">
        <v>0</v>
      </c>
      <c r="Z30" s="123">
        <v>0</v>
      </c>
      <c r="AA30" s="123">
        <v>0</v>
      </c>
    </row>
    <row r="31" spans="1:27" ht="15">
      <c r="A31" s="93" t="s">
        <v>312</v>
      </c>
      <c r="B31" s="123">
        <v>0.0569063319233855</v>
      </c>
      <c r="C31" s="123">
        <v>0.0169590801452135</v>
      </c>
      <c r="D31" s="123">
        <v>0.0131414641276972</v>
      </c>
      <c r="E31" s="123">
        <v>0.019774072866881</v>
      </c>
      <c r="F31" s="123">
        <v>0.0551438212551218</v>
      </c>
      <c r="G31" s="123">
        <v>0.108428922039915</v>
      </c>
      <c r="H31" s="123">
        <v>0.0155206733230927</v>
      </c>
      <c r="I31" s="123">
        <v>0.0457690822822402</v>
      </c>
      <c r="J31" s="123">
        <v>0.0507521991896992</v>
      </c>
      <c r="K31" s="123">
        <v>0.0245152417027417</v>
      </c>
      <c r="L31" s="123">
        <v>0.0367700549998509</v>
      </c>
      <c r="M31" s="123">
        <v>0.00958004033589106</v>
      </c>
      <c r="O31" s="93" t="s">
        <v>312</v>
      </c>
      <c r="P31" s="123">
        <v>0.0869565217391304</v>
      </c>
      <c r="Q31" s="123">
        <v>0</v>
      </c>
      <c r="R31" s="123">
        <v>0</v>
      </c>
      <c r="S31" s="123">
        <v>0</v>
      </c>
      <c r="T31" s="123">
        <v>0.25</v>
      </c>
      <c r="U31" s="123">
        <v>0.0909090909090909</v>
      </c>
      <c r="V31" s="123">
        <v>0.142857142857143</v>
      </c>
      <c r="W31" s="123">
        <v>0</v>
      </c>
      <c r="X31" s="123">
        <v>0.10</v>
      </c>
      <c r="Y31" s="123">
        <v>0.142857142857143</v>
      </c>
      <c r="Z31" s="123">
        <v>0</v>
      </c>
      <c r="AA31" s="123">
        <v>0</v>
      </c>
    </row>
    <row r="32" spans="1:27" ht="15">
      <c r="A32" s="93" t="s">
        <v>314</v>
      </c>
      <c r="B32" s="123">
        <v>0</v>
      </c>
      <c r="C32" s="123">
        <v>0.0083188209494324</v>
      </c>
      <c r="D32" s="123">
        <v>0.0232001116376295</v>
      </c>
      <c r="E32" s="123">
        <v>0.0114595752024131</v>
      </c>
      <c r="F32" s="123">
        <v>0.0482129568396982</v>
      </c>
      <c r="G32" s="123">
        <v>0.00726233060791884</v>
      </c>
      <c r="H32" s="123">
        <v>0.0391248443821973</v>
      </c>
      <c r="I32" s="123">
        <v>0</v>
      </c>
      <c r="J32" s="123">
        <v>0</v>
      </c>
      <c r="K32" s="123">
        <v>0.00416666666666667</v>
      </c>
      <c r="L32" s="123">
        <v>0</v>
      </c>
      <c r="M32" s="123">
        <v>0.0440127580752581</v>
      </c>
      <c r="O32" s="93" t="s">
        <v>314</v>
      </c>
      <c r="P32" s="123">
        <v>0</v>
      </c>
      <c r="Q32" s="123">
        <v>0</v>
      </c>
      <c r="R32" s="123">
        <v>0.0909090909090909</v>
      </c>
      <c r="S32" s="123">
        <v>0</v>
      </c>
      <c r="T32" s="123">
        <v>0</v>
      </c>
      <c r="U32" s="123">
        <v>0</v>
      </c>
      <c r="V32" s="123">
        <v>0.285714285714286</v>
      </c>
      <c r="W32" s="123">
        <v>0</v>
      </c>
      <c r="X32" s="123">
        <v>0</v>
      </c>
      <c r="Y32" s="123">
        <v>0</v>
      </c>
      <c r="Z32" s="123">
        <v>0</v>
      </c>
      <c r="AA32" s="123">
        <v>0</v>
      </c>
    </row>
    <row r="33" spans="1:27" ht="15">
      <c r="A33" s="93" t="s">
        <v>315</v>
      </c>
      <c r="B33" s="123">
        <v>0.0962440996335766</v>
      </c>
      <c r="C33" s="123">
        <v>0.125231391314831</v>
      </c>
      <c r="D33" s="123">
        <v>0.100146669720073</v>
      </c>
      <c r="E33" s="123">
        <v>0.120908272304278</v>
      </c>
      <c r="F33" s="123">
        <v>0.161118633832024</v>
      </c>
      <c r="G33" s="123">
        <v>0.172910064567285</v>
      </c>
      <c r="H33" s="123">
        <v>0.0875173146920619</v>
      </c>
      <c r="I33" s="123">
        <v>0.202570273830916</v>
      </c>
      <c r="J33" s="123">
        <v>0.13838221963222</v>
      </c>
      <c r="K33" s="123">
        <v>0.14442177035927</v>
      </c>
      <c r="L33" s="123">
        <v>0.19397523614492</v>
      </c>
      <c r="M33" s="123">
        <v>0.233336579407895</v>
      </c>
      <c r="O33" s="93" t="s">
        <v>315</v>
      </c>
      <c r="P33" s="123">
        <v>0.282608695652174</v>
      </c>
      <c r="Q33" s="123">
        <v>0.25</v>
      </c>
      <c r="R33" s="123">
        <v>0.0909090909090909</v>
      </c>
      <c r="S33" s="123">
        <v>0</v>
      </c>
      <c r="T33" s="123">
        <v>0.50</v>
      </c>
      <c r="U33" s="123">
        <v>0.454545454545455</v>
      </c>
      <c r="V33" s="123">
        <v>0.0714285714285714</v>
      </c>
      <c r="W33" s="123">
        <v>0.10</v>
      </c>
      <c r="X33" s="123">
        <v>0.10</v>
      </c>
      <c r="Y33" s="123">
        <v>0.428571428571429</v>
      </c>
      <c r="Z33" s="123">
        <v>0</v>
      </c>
      <c r="AA33" s="123">
        <v>0.285714285714286</v>
      </c>
    </row>
    <row r="34" spans="1:27" ht="15">
      <c r="A34" s="93" t="s">
        <v>320</v>
      </c>
      <c r="B34" s="123">
        <v>0.0287199995438296</v>
      </c>
      <c r="C34" s="123">
        <v>0.0047155046550175</v>
      </c>
      <c r="D34" s="123">
        <v>0</v>
      </c>
      <c r="E34" s="123">
        <v>0.00792847841458953</v>
      </c>
      <c r="F34" s="123">
        <v>0.0159660429695904</v>
      </c>
      <c r="G34" s="123">
        <v>0.00564001501501502</v>
      </c>
      <c r="H34" s="123">
        <v>0.00673099078341014</v>
      </c>
      <c r="I34" s="123">
        <v>0</v>
      </c>
      <c r="J34" s="123">
        <v>0</v>
      </c>
      <c r="K34" s="123">
        <v>0.0207578879453879</v>
      </c>
      <c r="L34" s="123">
        <v>0.0147036108865</v>
      </c>
      <c r="M34" s="123">
        <v>0.0244612636423595</v>
      </c>
      <c r="O34" s="93" t="s">
        <v>320</v>
      </c>
      <c r="P34" s="123">
        <v>0.0217391304347826</v>
      </c>
      <c r="Q34" s="123">
        <v>0</v>
      </c>
      <c r="R34" s="123">
        <v>0</v>
      </c>
      <c r="S34" s="123">
        <v>0</v>
      </c>
      <c r="T34" s="123">
        <v>0</v>
      </c>
      <c r="U34" s="123">
        <v>0</v>
      </c>
      <c r="V34" s="123">
        <v>0.0714285714285714</v>
      </c>
      <c r="W34" s="123">
        <v>0</v>
      </c>
      <c r="X34" s="123">
        <v>0</v>
      </c>
      <c r="Y34" s="123">
        <v>0.285714285714286</v>
      </c>
      <c r="Z34" s="123">
        <v>0</v>
      </c>
      <c r="AA34" s="123">
        <v>0</v>
      </c>
    </row>
    <row r="35" spans="1:27" ht="15">
      <c r="A35" s="93" t="s">
        <v>321</v>
      </c>
      <c r="B35" s="123">
        <v>0.0155475956231476</v>
      </c>
      <c r="C35" s="123">
        <v>0.0296341793636146</v>
      </c>
      <c r="D35" s="123">
        <v>0.0383090074367673</v>
      </c>
      <c r="E35" s="123">
        <v>0.0312944885866302</v>
      </c>
      <c r="F35" s="123">
        <v>0.0244708971378346</v>
      </c>
      <c r="G35" s="123">
        <v>0.0438283048157087</v>
      </c>
      <c r="H35" s="123">
        <v>0.0173793604841992</v>
      </c>
      <c r="I35" s="123">
        <v>0.0466697994271524</v>
      </c>
      <c r="J35" s="123">
        <v>0.0372081043956044</v>
      </c>
      <c r="K35" s="123">
        <v>0.041867784992785</v>
      </c>
      <c r="L35" s="123">
        <v>0.0623149082788137</v>
      </c>
      <c r="M35" s="123">
        <v>0.0657771057757222</v>
      </c>
      <c r="O35" s="93" t="s">
        <v>321</v>
      </c>
      <c r="P35" s="123">
        <v>0</v>
      </c>
      <c r="Q35" s="123">
        <v>0.10</v>
      </c>
      <c r="R35" s="123">
        <v>0.181818181818182</v>
      </c>
      <c r="S35" s="123">
        <v>0</v>
      </c>
      <c r="T35" s="123">
        <v>0</v>
      </c>
      <c r="U35" s="123">
        <v>0</v>
      </c>
      <c r="V35" s="123">
        <v>0.0714285714285714</v>
      </c>
      <c r="W35" s="123">
        <v>0.10</v>
      </c>
      <c r="X35" s="123">
        <v>0.10</v>
      </c>
      <c r="Y35" s="123">
        <v>0.142857142857143</v>
      </c>
      <c r="Z35" s="123">
        <v>0</v>
      </c>
      <c r="AA35" s="123">
        <v>0</v>
      </c>
    </row>
    <row r="36" spans="1:27" ht="15">
      <c r="A36" s="93" t="s">
        <v>311</v>
      </c>
      <c r="B36" s="123">
        <v>0</v>
      </c>
      <c r="C36" s="123">
        <v>0</v>
      </c>
      <c r="D36" s="123">
        <v>0</v>
      </c>
      <c r="E36" s="123">
        <v>0</v>
      </c>
      <c r="F36" s="123">
        <v>0</v>
      </c>
      <c r="G36" s="123">
        <v>0</v>
      </c>
      <c r="H36" s="123">
        <v>0</v>
      </c>
      <c r="I36" s="123">
        <v>0</v>
      </c>
      <c r="J36" s="123">
        <v>0</v>
      </c>
      <c r="K36" s="123">
        <v>0</v>
      </c>
      <c r="L36" s="123">
        <v>0</v>
      </c>
      <c r="M36" s="123">
        <v>0</v>
      </c>
      <c r="O36" s="93" t="s">
        <v>311</v>
      </c>
      <c r="P36" s="123">
        <v>0</v>
      </c>
      <c r="Q36" s="123">
        <v>0</v>
      </c>
      <c r="R36" s="123">
        <v>0</v>
      </c>
      <c r="S36" s="123">
        <v>0</v>
      </c>
      <c r="T36" s="123">
        <v>0</v>
      </c>
      <c r="U36" s="123">
        <v>0</v>
      </c>
      <c r="V36" s="123">
        <v>0</v>
      </c>
      <c r="W36" s="123">
        <v>0</v>
      </c>
      <c r="X36" s="123">
        <v>0</v>
      </c>
      <c r="Y36" s="123">
        <v>0</v>
      </c>
      <c r="Z36" s="123">
        <v>0</v>
      </c>
      <c r="AA36" s="123">
        <v>0</v>
      </c>
    </row>
    <row r="37" spans="1:27" ht="15">
      <c r="A37" s="93" t="s">
        <v>332</v>
      </c>
      <c r="B37" s="123">
        <v>0.026187489154651</v>
      </c>
      <c r="C37" s="123">
        <v>0.00233355825461089</v>
      </c>
      <c r="D37" s="123">
        <v>0.00106995884773663</v>
      </c>
      <c r="E37" s="123">
        <v>0.00204521790867172</v>
      </c>
      <c r="F37" s="123">
        <v>0.00676406926406926</v>
      </c>
      <c r="G37" s="123">
        <v>0</v>
      </c>
      <c r="H37" s="123">
        <v>0.00381428545793856</v>
      </c>
      <c r="I37" s="123">
        <v>0.0398012866762867</v>
      </c>
      <c r="J37" s="123">
        <v>0.0384832181707182</v>
      </c>
      <c r="K37" s="123">
        <v>0.00833333333333333</v>
      </c>
      <c r="L37" s="123">
        <v>0.0201633097724429</v>
      </c>
      <c r="M37" s="123">
        <v>0.00672398589065256</v>
      </c>
      <c r="O37" s="93" t="s">
        <v>332</v>
      </c>
      <c r="P37" s="123">
        <v>0.0652173913043478</v>
      </c>
      <c r="Q37" s="123">
        <v>0</v>
      </c>
      <c r="R37" s="123">
        <v>0</v>
      </c>
      <c r="S37" s="123">
        <v>0</v>
      </c>
      <c r="T37" s="123">
        <v>0</v>
      </c>
      <c r="U37" s="123">
        <v>0</v>
      </c>
      <c r="V37" s="123">
        <v>0</v>
      </c>
      <c r="W37" s="123">
        <v>0</v>
      </c>
      <c r="X37" s="123">
        <v>0</v>
      </c>
      <c r="Y37" s="123">
        <v>0</v>
      </c>
      <c r="Z37" s="123">
        <v>0</v>
      </c>
      <c r="AA37" s="123">
        <v>0</v>
      </c>
    </row>
    <row r="38" spans="1:27" ht="15">
      <c r="A38" s="93" t="s">
        <v>340</v>
      </c>
      <c r="B38" s="123">
        <v>0</v>
      </c>
      <c r="C38" s="123">
        <v>0</v>
      </c>
      <c r="D38" s="123">
        <v>0</v>
      </c>
      <c r="E38" s="123">
        <v>0</v>
      </c>
      <c r="F38" s="123">
        <v>0</v>
      </c>
      <c r="G38" s="123">
        <v>0.00104166666666667</v>
      </c>
      <c r="H38" s="123">
        <v>0</v>
      </c>
      <c r="I38" s="123">
        <v>0</v>
      </c>
      <c r="J38" s="123">
        <v>0</v>
      </c>
      <c r="K38" s="123">
        <v>0</v>
      </c>
      <c r="L38" s="123">
        <v>0</v>
      </c>
      <c r="M38" s="123">
        <v>0</v>
      </c>
      <c r="O38" s="93" t="s">
        <v>340</v>
      </c>
      <c r="P38" s="123">
        <v>0</v>
      </c>
      <c r="Q38" s="123">
        <v>0</v>
      </c>
      <c r="R38" s="123">
        <v>0</v>
      </c>
      <c r="S38" s="123">
        <v>0</v>
      </c>
      <c r="T38" s="123">
        <v>0</v>
      </c>
      <c r="U38" s="123">
        <v>0</v>
      </c>
      <c r="V38" s="123">
        <v>0</v>
      </c>
      <c r="W38" s="123">
        <v>0</v>
      </c>
      <c r="X38" s="123">
        <v>0</v>
      </c>
      <c r="Y38" s="123">
        <v>0</v>
      </c>
      <c r="Z38" s="123">
        <v>0</v>
      </c>
      <c r="AA38" s="123">
        <v>0</v>
      </c>
    </row>
    <row r="39" spans="1:27" ht="15">
      <c r="A39" s="93" t="s">
        <v>292</v>
      </c>
      <c r="B39" s="123">
        <v>0.0540280416666667</v>
      </c>
      <c r="C39" s="123">
        <v>0.0402857083333333</v>
      </c>
      <c r="D39" s="123">
        <v>0.0371958333333333</v>
      </c>
      <c r="E39" s="123">
        <v>0.03927925</v>
      </c>
      <c r="F39" s="123">
        <v>0.03143275</v>
      </c>
      <c r="G39" s="123">
        <v>0.0411197916666667</v>
      </c>
      <c r="H39" s="123">
        <v>0.0438398333333333</v>
      </c>
      <c r="I39" s="123">
        <v>0.0371293333333333</v>
      </c>
      <c r="J39" s="123">
        <v>0.0361924583333333</v>
      </c>
      <c r="K39" s="123">
        <v>0.0372017083333333</v>
      </c>
      <c r="L39" s="123">
        <v>0.0349264166666667</v>
      </c>
      <c r="M39" s="123">
        <v>0.0424412916666667</v>
      </c>
      <c r="O39" s="93" t="s">
        <v>292</v>
      </c>
      <c r="P39" s="123">
        <v>0.057027</v>
      </c>
      <c r="Q39" s="123">
        <v>0.049609</v>
      </c>
      <c r="R39" s="123">
        <v>0.04589</v>
      </c>
      <c r="S39" s="123">
        <v>0.049589</v>
      </c>
      <c r="T39" s="123">
        <v>0.037361</v>
      </c>
      <c r="U39" s="123">
        <v>0.048832</v>
      </c>
      <c r="V39" s="123">
        <v>0.047812</v>
      </c>
      <c r="W39" s="123">
        <v>0.046265</v>
      </c>
      <c r="X39" s="123">
        <v>0.040274</v>
      </c>
      <c r="Y39" s="123">
        <v>0.042436</v>
      </c>
      <c r="Z39" s="123">
        <v>0.040603</v>
      </c>
      <c r="AA39" s="123">
        <v>0.044708</v>
      </c>
    </row>
    <row r="40" spans="1:27" ht="15">
      <c r="A40" s="93" t="s">
        <v>263</v>
      </c>
      <c r="B40" s="123">
        <v>0.00847466666666667</v>
      </c>
      <c r="C40" s="123">
        <v>0.00437641666666667</v>
      </c>
      <c r="D40" s="123">
        <v>0.00693829166666667</v>
      </c>
      <c r="E40" s="123">
        <v>0.0134449166666667</v>
      </c>
      <c r="F40" s="123">
        <v>0.00533758333333333</v>
      </c>
      <c r="G40" s="123">
        <v>0.0122675</v>
      </c>
      <c r="H40" s="123">
        <v>0.0141690833333333</v>
      </c>
      <c r="I40" s="123">
        <v>0.009830125</v>
      </c>
      <c r="J40" s="123">
        <v>0.0101365833333333</v>
      </c>
      <c r="K40" s="123">
        <v>0.00505975</v>
      </c>
      <c r="L40" s="123">
        <v>0.0155908333333333</v>
      </c>
      <c r="M40" s="123">
        <v>0.00112979166666667</v>
      </c>
      <c r="O40" s="93" t="s">
        <v>263</v>
      </c>
      <c r="P40" s="123">
        <v>0.008691</v>
      </c>
      <c r="Q40" s="123">
        <v>0.005101</v>
      </c>
      <c r="R40" s="123">
        <v>0.007289</v>
      </c>
      <c r="S40" s="123">
        <v>0.013547</v>
      </c>
      <c r="T40" s="123">
        <v>0.005192</v>
      </c>
      <c r="U40" s="123">
        <v>0.015184</v>
      </c>
      <c r="V40" s="123">
        <v>0.014522</v>
      </c>
      <c r="W40" s="123">
        <v>0.010157</v>
      </c>
      <c r="X40" s="123">
        <v>0.009691</v>
      </c>
      <c r="Y40" s="123">
        <v>0.00468</v>
      </c>
      <c r="Z40" s="123">
        <v>0.014089</v>
      </c>
      <c r="AA40" s="123">
        <v>0.001238</v>
      </c>
    </row>
    <row r="41" spans="1:27" ht="15">
      <c r="A41" s="93" t="s">
        <v>267</v>
      </c>
      <c r="B41" s="123">
        <v>0.0605975</v>
      </c>
      <c r="C41" s="123">
        <v>0.0383971666666667</v>
      </c>
      <c r="D41" s="123">
        <v>0.046432</v>
      </c>
      <c r="E41" s="123">
        <v>0.0412657083333333</v>
      </c>
      <c r="F41" s="123">
        <v>0.056818125</v>
      </c>
      <c r="G41" s="123">
        <v>0.0397629583333333</v>
      </c>
      <c r="H41" s="123">
        <v>0.0473605833333333</v>
      </c>
      <c r="I41" s="123">
        <v>0.0532287916666667</v>
      </c>
      <c r="J41" s="123">
        <v>0.0380312083333333</v>
      </c>
      <c r="K41" s="123">
        <v>0.0501957916666667</v>
      </c>
      <c r="L41" s="123">
        <v>0.0533107083333333</v>
      </c>
      <c r="M41" s="123">
        <v>0.0517133333333333</v>
      </c>
      <c r="O41" s="93" t="s">
        <v>267</v>
      </c>
      <c r="P41" s="123">
        <v>0.064477</v>
      </c>
      <c r="Q41" s="123">
        <v>0.042467</v>
      </c>
      <c r="R41" s="123">
        <v>0.051669</v>
      </c>
      <c r="S41" s="123">
        <v>0.049529</v>
      </c>
      <c r="T41" s="123">
        <v>0.061038</v>
      </c>
      <c r="U41" s="123">
        <v>0.041407</v>
      </c>
      <c r="V41" s="123">
        <v>0.049486</v>
      </c>
      <c r="W41" s="123">
        <v>0.055378</v>
      </c>
      <c r="X41" s="123">
        <v>0.042309</v>
      </c>
      <c r="Y41" s="123">
        <v>0.054896</v>
      </c>
      <c r="Z41" s="123">
        <v>0.057901</v>
      </c>
      <c r="AA41" s="123">
        <v>0.059977</v>
      </c>
    </row>
    <row r="42" spans="1:27" ht="15">
      <c r="A42" s="93" t="s">
        <v>271</v>
      </c>
      <c r="B42" s="123">
        <v>0.142791583333333</v>
      </c>
      <c r="C42" s="123">
        <v>0.330900166666667</v>
      </c>
      <c r="D42" s="123">
        <v>0.23699225</v>
      </c>
      <c r="E42" s="123">
        <v>0.255900916666667</v>
      </c>
      <c r="F42" s="123">
        <v>0.0880752083333333</v>
      </c>
      <c r="G42" s="123">
        <v>0.173622083333333</v>
      </c>
      <c r="H42" s="123">
        <v>0.154071083333333</v>
      </c>
      <c r="I42" s="123">
        <v>0.149968416666667</v>
      </c>
      <c r="J42" s="123">
        <v>0.2941875</v>
      </c>
      <c r="K42" s="123">
        <v>0.17529975</v>
      </c>
      <c r="L42" s="123">
        <v>0.208329625</v>
      </c>
      <c r="M42" s="123">
        <v>0.0895455416666667</v>
      </c>
      <c r="O42" s="93" t="s">
        <v>271</v>
      </c>
      <c r="P42" s="123">
        <v>0.140772</v>
      </c>
      <c r="Q42" s="123">
        <v>0.304375</v>
      </c>
      <c r="R42" s="123">
        <v>0.225784</v>
      </c>
      <c r="S42" s="123">
        <v>0.241784</v>
      </c>
      <c r="T42" s="123">
        <v>0.084707</v>
      </c>
      <c r="U42" s="123">
        <v>0.175511</v>
      </c>
      <c r="V42" s="123">
        <v>0.158481</v>
      </c>
      <c r="W42" s="123">
        <v>0.143471</v>
      </c>
      <c r="X42" s="123">
        <v>0.289936</v>
      </c>
      <c r="Y42" s="123">
        <v>0.155823</v>
      </c>
      <c r="Z42" s="123">
        <v>0.206352</v>
      </c>
      <c r="AA42" s="123">
        <v>0.089479</v>
      </c>
    </row>
    <row r="43" spans="1:27" ht="15">
      <c r="A43" s="93" t="s">
        <v>291</v>
      </c>
      <c r="B43" s="123">
        <v>0.212420166666667</v>
      </c>
      <c r="C43" s="123">
        <v>0.169548125</v>
      </c>
      <c r="D43" s="123">
        <v>0.198815291666667</v>
      </c>
      <c r="E43" s="123">
        <v>0.166555208333333</v>
      </c>
      <c r="F43" s="123">
        <v>0.269508875</v>
      </c>
      <c r="G43" s="123">
        <v>0.186090291666667</v>
      </c>
      <c r="H43" s="123">
        <v>0.206247375</v>
      </c>
      <c r="I43" s="123">
        <v>0.157343333333333</v>
      </c>
      <c r="J43" s="123">
        <v>0.190896541666667</v>
      </c>
      <c r="K43" s="123">
        <v>0.24559425</v>
      </c>
      <c r="L43" s="123">
        <v>0.199561291666667</v>
      </c>
      <c r="M43" s="123">
        <v>0.196192708333333</v>
      </c>
      <c r="O43" s="93" t="s">
        <v>291</v>
      </c>
      <c r="P43" s="123">
        <v>0.210439</v>
      </c>
      <c r="Q43" s="123">
        <v>0.171628</v>
      </c>
      <c r="R43" s="123">
        <v>0.19901</v>
      </c>
      <c r="S43" s="123">
        <v>0.166463</v>
      </c>
      <c r="T43" s="123">
        <v>0.270746</v>
      </c>
      <c r="U43" s="123">
        <v>0.183452</v>
      </c>
      <c r="V43" s="123">
        <v>0.201548</v>
      </c>
      <c r="W43" s="123">
        <v>0.154778</v>
      </c>
      <c r="X43" s="123">
        <v>0.192703</v>
      </c>
      <c r="Y43" s="123">
        <v>0.256324</v>
      </c>
      <c r="Z43" s="123">
        <v>0.192987</v>
      </c>
      <c r="AA43" s="123">
        <v>0.188525</v>
      </c>
    </row>
    <row r="44" spans="1:27" ht="15">
      <c r="A44" s="93" t="s">
        <v>275</v>
      </c>
      <c r="B44" s="123">
        <v>0.00861425</v>
      </c>
      <c r="C44" s="123">
        <v>0.00845833333333333</v>
      </c>
      <c r="D44" s="123">
        <v>0.0110252083333333</v>
      </c>
      <c r="E44" s="123">
        <v>0.00877554166666667</v>
      </c>
      <c r="F44" s="123">
        <v>0.00963916666666667</v>
      </c>
      <c r="G44" s="123">
        <v>0.008953</v>
      </c>
      <c r="H44" s="123">
        <v>0.0104665</v>
      </c>
      <c r="I44" s="123">
        <v>0.0116534166666667</v>
      </c>
      <c r="J44" s="123">
        <v>0.00700070833333333</v>
      </c>
      <c r="K44" s="123">
        <v>0.00586633333333333</v>
      </c>
      <c r="L44" s="123">
        <v>0.01058875</v>
      </c>
      <c r="M44" s="123">
        <v>0.0143244166666667</v>
      </c>
      <c r="O44" s="93" t="s">
        <v>275</v>
      </c>
      <c r="P44" s="123">
        <v>0.008448</v>
      </c>
      <c r="Q44" s="123">
        <v>0.008877</v>
      </c>
      <c r="R44" s="123">
        <v>0.009521</v>
      </c>
      <c r="S44" s="123">
        <v>0.008506</v>
      </c>
      <c r="T44" s="123">
        <v>0.008491</v>
      </c>
      <c r="U44" s="123">
        <v>0.008435</v>
      </c>
      <c r="V44" s="123">
        <v>0.011219</v>
      </c>
      <c r="W44" s="123">
        <v>0.010511</v>
      </c>
      <c r="X44" s="123">
        <v>0.006454</v>
      </c>
      <c r="Y44" s="123">
        <v>0.005352</v>
      </c>
      <c r="Z44" s="123">
        <v>0.011939</v>
      </c>
      <c r="AA44" s="123">
        <v>0.011805</v>
      </c>
    </row>
    <row r="45" spans="1:27" ht="15">
      <c r="A45" s="93" t="s">
        <v>279</v>
      </c>
      <c r="B45" s="123">
        <v>0.0328051666666667</v>
      </c>
      <c r="C45" s="123">
        <v>0.0304662916666667</v>
      </c>
      <c r="D45" s="123">
        <v>0.0428255</v>
      </c>
      <c r="E45" s="123">
        <v>0.0317925833333333</v>
      </c>
      <c r="F45" s="123">
        <v>0.0647877083333333</v>
      </c>
      <c r="G45" s="123">
        <v>0.0370513333333333</v>
      </c>
      <c r="H45" s="123">
        <v>0.0363473333333333</v>
      </c>
      <c r="I45" s="123">
        <v>0.0331704166666667</v>
      </c>
      <c r="J45" s="123">
        <v>0.02608975</v>
      </c>
      <c r="K45" s="123">
        <v>0.0405608333333333</v>
      </c>
      <c r="L45" s="123">
        <v>0.0316124166666667</v>
      </c>
      <c r="M45" s="123">
        <v>0.0610683333333333</v>
      </c>
      <c r="O45" s="93" t="s">
        <v>279</v>
      </c>
      <c r="P45" s="123">
        <v>0.032467</v>
      </c>
      <c r="Q45" s="123">
        <v>0.032168</v>
      </c>
      <c r="R45" s="123">
        <v>0.041736</v>
      </c>
      <c r="S45" s="123">
        <v>0.031245</v>
      </c>
      <c r="T45" s="123">
        <v>0.058558</v>
      </c>
      <c r="U45" s="123">
        <v>0.036335</v>
      </c>
      <c r="V45" s="123">
        <v>0.035314</v>
      </c>
      <c r="W45" s="123">
        <v>0.031958</v>
      </c>
      <c r="X45" s="123">
        <v>0.026898</v>
      </c>
      <c r="Y45" s="123">
        <v>0.041742</v>
      </c>
      <c r="Z45" s="123">
        <v>0.0326</v>
      </c>
      <c r="AA45" s="123">
        <v>0.055496</v>
      </c>
    </row>
    <row r="46" spans="1:27" ht="15">
      <c r="A46" s="93" t="s">
        <v>282</v>
      </c>
      <c r="B46" s="123">
        <v>0.0892390833333333</v>
      </c>
      <c r="C46" s="123">
        <v>0.078821625</v>
      </c>
      <c r="D46" s="123">
        <v>0.0815028333333333</v>
      </c>
      <c r="E46" s="123">
        <v>0.0640468333333333</v>
      </c>
      <c r="F46" s="123">
        <v>0.129706916666667</v>
      </c>
      <c r="G46" s="123">
        <v>0.07519425</v>
      </c>
      <c r="H46" s="123">
        <v>0.056801375</v>
      </c>
      <c r="I46" s="123">
        <v>0.0747644166666667</v>
      </c>
      <c r="J46" s="123">
        <v>0.0869610833333333</v>
      </c>
      <c r="K46" s="123">
        <v>0.0766280833333333</v>
      </c>
      <c r="L46" s="123">
        <v>0.100333291666667</v>
      </c>
      <c r="M46" s="123">
        <v>0.174848125</v>
      </c>
      <c r="O46" s="93" t="s">
        <v>282</v>
      </c>
      <c r="P46" s="123">
        <v>0.092459</v>
      </c>
      <c r="Q46" s="123">
        <v>0.075612</v>
      </c>
      <c r="R46" s="123">
        <v>0.080817</v>
      </c>
      <c r="S46" s="123">
        <v>0.061551</v>
      </c>
      <c r="T46" s="123">
        <v>0.125254</v>
      </c>
      <c r="U46" s="123">
        <v>0.068678</v>
      </c>
      <c r="V46" s="123">
        <v>0.051768</v>
      </c>
      <c r="W46" s="123">
        <v>0.077317</v>
      </c>
      <c r="X46" s="123">
        <v>0.076403</v>
      </c>
      <c r="Y46" s="123">
        <v>0.075359</v>
      </c>
      <c r="Z46" s="123">
        <v>0.092931</v>
      </c>
      <c r="AA46" s="123">
        <v>0.173571</v>
      </c>
    </row>
    <row r="47" spans="1:27" ht="15">
      <c r="A47" s="93" t="s">
        <v>285</v>
      </c>
      <c r="B47" s="123">
        <v>0.239337875</v>
      </c>
      <c r="C47" s="123">
        <v>0.205956083333333</v>
      </c>
      <c r="D47" s="123">
        <v>0.225189333333333</v>
      </c>
      <c r="E47" s="123">
        <v>0.246239375</v>
      </c>
      <c r="F47" s="123">
        <v>0.193705333333333</v>
      </c>
      <c r="G47" s="123">
        <v>0.2975385</v>
      </c>
      <c r="H47" s="123">
        <v>0.268318083333333</v>
      </c>
      <c r="I47" s="123">
        <v>0.285414041666667</v>
      </c>
      <c r="J47" s="123">
        <v>0.187282541666667</v>
      </c>
      <c r="K47" s="123">
        <v>0.213587041666667</v>
      </c>
      <c r="L47" s="123">
        <v>0.225196666666667</v>
      </c>
      <c r="M47" s="123">
        <v>0.241772791666667</v>
      </c>
      <c r="O47" s="93" t="s">
        <v>285</v>
      </c>
      <c r="P47" s="123">
        <v>0.23273</v>
      </c>
      <c r="Q47" s="123">
        <v>0.212331</v>
      </c>
      <c r="R47" s="123">
        <v>0.22685</v>
      </c>
      <c r="S47" s="123">
        <v>0.247493</v>
      </c>
      <c r="T47" s="123">
        <v>0.19837</v>
      </c>
      <c r="U47" s="123">
        <v>0.293563</v>
      </c>
      <c r="V47" s="123">
        <v>0.262876</v>
      </c>
      <c r="W47" s="123">
        <v>0.288302</v>
      </c>
      <c r="X47" s="123">
        <v>0.194429</v>
      </c>
      <c r="Y47" s="123">
        <v>0.221184</v>
      </c>
      <c r="Z47" s="123">
        <v>0.223663</v>
      </c>
      <c r="AA47" s="123">
        <v>0.246757</v>
      </c>
    </row>
    <row r="48" spans="1:27" ht="15">
      <c r="A48" s="93" t="s">
        <v>288</v>
      </c>
      <c r="B48" s="123">
        <v>0.121859791666667</v>
      </c>
      <c r="C48" s="123">
        <v>0.079154</v>
      </c>
      <c r="D48" s="123">
        <v>0.0901770833333333</v>
      </c>
      <c r="E48" s="123">
        <v>0.0992772916666667</v>
      </c>
      <c r="F48" s="123">
        <v>0.117009541666667</v>
      </c>
      <c r="G48" s="123">
        <v>0.10102325</v>
      </c>
      <c r="H48" s="123">
        <v>0.107375083333333</v>
      </c>
      <c r="I48" s="123">
        <v>0.119608166666667</v>
      </c>
      <c r="J48" s="123">
        <v>0.0980125416666667</v>
      </c>
      <c r="K48" s="123">
        <v>0.115505458333333</v>
      </c>
      <c r="L48" s="123">
        <v>0.0940149166666667</v>
      </c>
      <c r="M48" s="123">
        <v>0.0881735833333333</v>
      </c>
      <c r="O48" s="93" t="s">
        <v>288</v>
      </c>
      <c r="P48" s="123">
        <v>0.123562</v>
      </c>
      <c r="Q48" s="123">
        <v>0.088726</v>
      </c>
      <c r="R48" s="123">
        <v>0.093723</v>
      </c>
      <c r="S48" s="123">
        <v>0.105381</v>
      </c>
      <c r="T48" s="123">
        <v>0.121901</v>
      </c>
      <c r="U48" s="123">
        <v>0.105727</v>
      </c>
      <c r="V48" s="123">
        <v>0.113968</v>
      </c>
      <c r="W48" s="123">
        <v>0.120518</v>
      </c>
      <c r="X48" s="123">
        <v>0.095935</v>
      </c>
      <c r="Y48" s="123">
        <v>0.116922</v>
      </c>
      <c r="Z48" s="123">
        <v>0.102044</v>
      </c>
      <c r="AA48" s="123">
        <v>0.090521</v>
      </c>
    </row>
    <row r="49" spans="1:27" ht="15">
      <c r="A49" s="93" t="s">
        <v>289</v>
      </c>
      <c r="B49" s="123">
        <v>0.0367970416666667</v>
      </c>
      <c r="C49" s="123">
        <v>0.025983</v>
      </c>
      <c r="D49" s="123">
        <v>0.0297775833333333</v>
      </c>
      <c r="E49" s="123">
        <v>0.0268539583333333</v>
      </c>
      <c r="F49" s="123">
        <v>0.0273794583333333</v>
      </c>
      <c r="G49" s="123">
        <v>0.026240875</v>
      </c>
      <c r="H49" s="123">
        <v>0.0269727916666667</v>
      </c>
      <c r="I49" s="123">
        <v>0.0255207083333333</v>
      </c>
      <c r="J49" s="123">
        <v>0.0198952083333333</v>
      </c>
      <c r="K49" s="123">
        <v>0.0238525</v>
      </c>
      <c r="L49" s="123">
        <v>0.028686375</v>
      </c>
      <c r="M49" s="123">
        <v>0.0323482916666667</v>
      </c>
      <c r="O49" s="93" t="s">
        <v>289</v>
      </c>
      <c r="P49" s="123">
        <v>0.039221</v>
      </c>
      <c r="Q49" s="123">
        <v>0.028498</v>
      </c>
      <c r="R49" s="123">
        <v>0.03138</v>
      </c>
      <c r="S49" s="123">
        <v>0.027089</v>
      </c>
      <c r="T49" s="123">
        <v>0.028421</v>
      </c>
      <c r="U49" s="123">
        <v>0.027355</v>
      </c>
      <c r="V49" s="123">
        <v>0.029118</v>
      </c>
      <c r="W49" s="123">
        <v>0.025794</v>
      </c>
      <c r="X49" s="123">
        <v>0.021778</v>
      </c>
      <c r="Y49" s="123">
        <v>0.024742</v>
      </c>
      <c r="Z49" s="123">
        <v>0.029576</v>
      </c>
      <c r="AA49" s="123">
        <v>0.033121</v>
      </c>
    </row>
    <row r="50" spans="1:27" ht="15">
      <c r="A50" s="93" t="s">
        <v>290</v>
      </c>
      <c r="B50" s="123">
        <v>0.0470629583333333</v>
      </c>
      <c r="C50" s="123">
        <v>0.027938875</v>
      </c>
      <c r="D50" s="123">
        <v>0.0322845416666667</v>
      </c>
      <c r="E50" s="123">
        <v>0.0458435</v>
      </c>
      <c r="F50" s="123">
        <v>0.0379819583333333</v>
      </c>
      <c r="G50" s="123">
        <v>0.0453659583333333</v>
      </c>
      <c r="H50" s="123">
        <v>0.0718752916666667</v>
      </c>
      <c r="I50" s="123">
        <v>0.0794834166666667</v>
      </c>
      <c r="J50" s="123">
        <v>0.0413705416666667</v>
      </c>
      <c r="K50" s="123">
        <v>0.0499485</v>
      </c>
      <c r="L50" s="123">
        <v>0.0347401666666667</v>
      </c>
      <c r="M50" s="123">
        <v>0.0488825833333333</v>
      </c>
      <c r="O50" s="93" t="s">
        <v>290</v>
      </c>
      <c r="P50" s="123">
        <v>0.046734</v>
      </c>
      <c r="Q50" s="123">
        <v>0.030217</v>
      </c>
      <c r="R50" s="123">
        <v>0.032221</v>
      </c>
      <c r="S50" s="123">
        <v>0.047414</v>
      </c>
      <c r="T50" s="123">
        <v>0.037322</v>
      </c>
      <c r="U50" s="123">
        <v>0.044352</v>
      </c>
      <c r="V50" s="123">
        <v>0.071699</v>
      </c>
      <c r="W50" s="123">
        <v>0.081816</v>
      </c>
      <c r="X50" s="123">
        <v>0.043464</v>
      </c>
      <c r="Y50" s="123">
        <v>0.042976</v>
      </c>
      <c r="Z50" s="123">
        <v>0.035919</v>
      </c>
      <c r="AA50" s="123">
        <v>0.04951</v>
      </c>
    </row>
    <row r="51" spans="1:27" ht="15">
      <c r="A51" s="93" t="s">
        <v>333</v>
      </c>
      <c r="B51" s="123">
        <v>6715.37791666667</v>
      </c>
      <c r="C51" s="123">
        <v>10971.0529166667</v>
      </c>
      <c r="D51" s="123">
        <v>10306.5504166667</v>
      </c>
      <c r="E51" s="123">
        <v>12030.3308333333</v>
      </c>
      <c r="F51" s="123">
        <v>10648.1141666667</v>
      </c>
      <c r="G51" s="123">
        <v>6213.89854166667</v>
      </c>
      <c r="H51" s="123">
        <v>8963.01583333333</v>
      </c>
      <c r="I51" s="123">
        <v>9369.05520833333</v>
      </c>
      <c r="J51" s="123">
        <v>8965.801875</v>
      </c>
      <c r="K51" s="123">
        <v>9340.67541666667</v>
      </c>
      <c r="L51" s="123">
        <v>8734.75770833333</v>
      </c>
      <c r="M51" s="123">
        <v>7655.89270833333</v>
      </c>
      <c r="O51" s="93" t="s">
        <v>333</v>
      </c>
      <c r="P51" s="123">
        <v>3439.325</v>
      </c>
      <c r="Q51" s="123">
        <v>11782.59</v>
      </c>
      <c r="R51" s="123">
        <v>4450.38</v>
      </c>
      <c r="S51" s="123">
        <v>13050</v>
      </c>
      <c r="T51" s="123">
        <v>10117.785</v>
      </c>
      <c r="U51" s="123">
        <v>8393.10</v>
      </c>
      <c r="V51" s="123">
        <v>7701.54</v>
      </c>
      <c r="W51" s="123">
        <v>8651.56</v>
      </c>
      <c r="X51" s="123">
        <v>10729.925</v>
      </c>
      <c r="Y51" s="123">
        <v>11162.88</v>
      </c>
      <c r="Z51" s="123">
        <v>10866.01</v>
      </c>
      <c r="AA51" s="123">
        <v>7069.39</v>
      </c>
    </row>
    <row r="52" spans="1:27" ht="15">
      <c r="A52" s="93" t="s">
        <v>351</v>
      </c>
      <c r="B52" s="123">
        <v>0</v>
      </c>
      <c r="C52" s="123">
        <v>0</v>
      </c>
      <c r="D52" s="123">
        <v>0</v>
      </c>
      <c r="E52" s="123">
        <v>0</v>
      </c>
      <c r="F52" s="123">
        <v>0</v>
      </c>
      <c r="G52" s="123">
        <v>0</v>
      </c>
      <c r="H52" s="123">
        <v>0</v>
      </c>
      <c r="I52" s="123">
        <v>0</v>
      </c>
      <c r="J52" s="123">
        <v>0</v>
      </c>
      <c r="K52" s="123">
        <v>0</v>
      </c>
      <c r="L52" s="123">
        <v>0</v>
      </c>
      <c r="M52" s="123">
        <v>0</v>
      </c>
      <c r="O52" s="93" t="s">
        <v>351</v>
      </c>
      <c r="P52" s="123">
        <v>0</v>
      </c>
      <c r="Q52" s="123">
        <v>0</v>
      </c>
      <c r="R52" s="123">
        <v>0</v>
      </c>
      <c r="S52" s="123">
        <v>0</v>
      </c>
      <c r="T52" s="123">
        <v>0</v>
      </c>
      <c r="U52" s="123">
        <v>0</v>
      </c>
      <c r="V52" s="123">
        <v>0</v>
      </c>
      <c r="W52" s="123">
        <v>0</v>
      </c>
      <c r="X52" s="123">
        <v>0</v>
      </c>
      <c r="Y52" s="123">
        <v>0</v>
      </c>
      <c r="Z52" s="123">
        <v>0</v>
      </c>
      <c r="AA52" s="123">
        <v>0</v>
      </c>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6E8D4D9-045F-4DF4-BA8C-2E5F1EEDAA1D}">
  <dimension ref="A1:BH25"/>
  <sheetViews>
    <sheetView workbookViewId="0" topLeftCell="AQ1">
      <selection pane="topLeft" activeCell="U21" sqref="U21"/>
    </sheetView>
  </sheetViews>
  <sheetFormatPr defaultColWidth="8.66428571428571" defaultRowHeight="15"/>
  <cols>
    <col min="1" max="16384" width="8.71428571428571" style="123"/>
  </cols>
  <sheetData>
    <row r="1" spans="1:60" ht="15">
      <c r="A1" s="123" t="s">
        <v>432</v>
      </c>
      <c r="B1" s="123" t="s">
        <v>433</v>
      </c>
      <c r="C1" s="123" t="s">
        <v>434</v>
      </c>
      <c r="D1" s="123" t="s">
        <v>219</v>
      </c>
      <c r="E1" s="123" t="s">
        <v>435</v>
      </c>
      <c r="F1" s="123" t="s">
        <v>436</v>
      </c>
      <c r="G1" s="123" t="s">
        <v>443</v>
      </c>
      <c r="H1" s="123" t="s">
        <v>444</v>
      </c>
      <c r="I1" s="123" t="s">
        <v>445</v>
      </c>
      <c r="J1" s="123" t="s">
        <v>446</v>
      </c>
      <c r="K1" s="123" t="s">
        <v>447</v>
      </c>
      <c r="L1" s="123" t="s">
        <v>448</v>
      </c>
      <c r="M1" s="123" t="s">
        <v>236</v>
      </c>
      <c r="N1" s="123" t="s">
        <v>240</v>
      </c>
      <c r="O1" s="123" t="s">
        <v>244</v>
      </c>
      <c r="P1" s="123" t="s">
        <v>247</v>
      </c>
      <c r="Q1" s="123" t="s">
        <v>251</v>
      </c>
      <c r="R1" s="123" t="s">
        <v>255</v>
      </c>
      <c r="S1" s="123" t="s">
        <v>259</v>
      </c>
      <c r="T1" s="123" t="s">
        <v>298</v>
      </c>
      <c r="U1" s="123" t="s">
        <v>301</v>
      </c>
      <c r="V1" s="123" t="s">
        <v>304</v>
      </c>
      <c r="W1" s="123" t="s">
        <v>293</v>
      </c>
      <c r="X1" s="123" t="s">
        <v>305</v>
      </c>
      <c r="Y1" s="123" t="s">
        <v>306</v>
      </c>
      <c r="Z1" s="123" t="s">
        <v>307</v>
      </c>
      <c r="AA1" s="123" t="s">
        <v>308</v>
      </c>
      <c r="AB1" s="123" t="s">
        <v>309</v>
      </c>
      <c r="AC1" s="123" t="s">
        <v>310</v>
      </c>
      <c r="AD1" s="123" t="s">
        <v>317</v>
      </c>
      <c r="AE1" s="123" t="s">
        <v>318</v>
      </c>
      <c r="AF1" s="123" t="s">
        <v>319</v>
      </c>
      <c r="AG1" s="123" t="s">
        <v>316</v>
      </c>
      <c r="AH1" s="123" t="s">
        <v>329</v>
      </c>
      <c r="AI1" s="123" t="s">
        <v>322</v>
      </c>
      <c r="AJ1" s="123" t="s">
        <v>323</v>
      </c>
      <c r="AK1" s="123" t="s">
        <v>324</v>
      </c>
      <c r="AL1" s="123" t="s">
        <v>313</v>
      </c>
      <c r="AM1" s="123" t="s">
        <v>312</v>
      </c>
      <c r="AN1" s="123" t="s">
        <v>314</v>
      </c>
      <c r="AO1" s="123" t="s">
        <v>315</v>
      </c>
      <c r="AP1" s="123" t="s">
        <v>320</v>
      </c>
      <c r="AQ1" s="123" t="s">
        <v>321</v>
      </c>
      <c r="AR1" s="123" t="s">
        <v>311</v>
      </c>
      <c r="AS1" s="123" t="s">
        <v>332</v>
      </c>
      <c r="AT1" s="123" t="s">
        <v>340</v>
      </c>
      <c r="AU1" s="123" t="s">
        <v>292</v>
      </c>
      <c r="AV1" s="123" t="s">
        <v>263</v>
      </c>
      <c r="AW1" s="123" t="s">
        <v>267</v>
      </c>
      <c r="AX1" s="123" t="s">
        <v>271</v>
      </c>
      <c r="AY1" s="123" t="s">
        <v>291</v>
      </c>
      <c r="AZ1" s="123" t="s">
        <v>275</v>
      </c>
      <c r="BA1" s="123" t="s">
        <v>279</v>
      </c>
      <c r="BB1" s="123" t="s">
        <v>282</v>
      </c>
      <c r="BC1" s="123" t="s">
        <v>285</v>
      </c>
      <c r="BD1" s="123" t="s">
        <v>288</v>
      </c>
      <c r="BE1" s="123" t="s">
        <v>289</v>
      </c>
      <c r="BF1" s="123" t="s">
        <v>290</v>
      </c>
      <c r="BG1" s="123" t="s">
        <v>333</v>
      </c>
      <c r="BH1" s="123" t="s">
        <v>351</v>
      </c>
    </row>
    <row r="2" spans="1:60" ht="15">
      <c r="A2" s="123" t="s">
        <v>376</v>
      </c>
      <c r="B2" s="123" t="s">
        <v>449</v>
      </c>
      <c r="C2" s="123" t="s">
        <v>438</v>
      </c>
      <c r="D2" s="123">
        <v>0.275420819868073</v>
      </c>
      <c r="E2" s="123">
        <v>0.315709798660113</v>
      </c>
      <c r="F2" s="123">
        <v>0.282701197922316</v>
      </c>
      <c r="G2" s="123">
        <v>0.510891566431636</v>
      </c>
      <c r="H2" s="123">
        <v>0.709085289076358</v>
      </c>
      <c r="I2" s="123">
        <v>0.252141106611936</v>
      </c>
      <c r="J2" s="123">
        <v>0.372278817883522</v>
      </c>
      <c r="K2" s="123">
        <v>0.462713284706167</v>
      </c>
      <c r="L2" s="123">
        <v>0.157152215637585</v>
      </c>
      <c r="M2" s="123">
        <v>0.1898620820624</v>
      </c>
      <c r="N2" s="123">
        <v>0.150796697192313</v>
      </c>
      <c r="O2" s="123">
        <v>0.00625383874724763</v>
      </c>
      <c r="P2" s="123">
        <v>1.4367816091954E-4</v>
      </c>
      <c r="Q2" s="123">
        <v>6.03974700656971E-4</v>
      </c>
      <c r="R2" s="123">
        <v>0.0030057427250126</v>
      </c>
      <c r="S2" s="123">
        <v>0.0164512289245714</v>
      </c>
      <c r="T2" s="123">
        <v>4.76307776145485E-4</v>
      </c>
      <c r="U2" s="123">
        <v>0.873450065532483</v>
      </c>
      <c r="V2" s="123">
        <v>0.307510170519414</v>
      </c>
      <c r="W2" s="123">
        <v>0.0107029385117847</v>
      </c>
      <c r="X2" s="123">
        <v>0</v>
      </c>
      <c r="Y2" s="123">
        <v>0.231971026729913</v>
      </c>
      <c r="Z2" s="123">
        <v>0.00172215405143831</v>
      </c>
      <c r="AA2" s="123">
        <v>0.142680137252106</v>
      </c>
      <c r="AB2" s="123">
        <v>0.0120764144778263</v>
      </c>
      <c r="AC2" s="123">
        <v>0.0459665818587063</v>
      </c>
      <c r="AD2" s="123">
        <v>0.0125528818144765</v>
      </c>
      <c r="AE2" s="123">
        <v>0.036512474008848</v>
      </c>
      <c r="AF2" s="123">
        <v>5.74560656801045E-4</v>
      </c>
      <c r="AG2" s="123">
        <v>0.0124700398223508</v>
      </c>
      <c r="AH2" s="123">
        <v>0.0540280416666667</v>
      </c>
      <c r="AI2" s="123">
        <v>0.00847466666666667</v>
      </c>
      <c r="AJ2" s="123">
        <v>0.0605975</v>
      </c>
      <c r="AK2" s="123">
        <v>0.142791583333333</v>
      </c>
      <c r="AL2" s="123">
        <v>0.212420166666667</v>
      </c>
      <c r="AM2" s="123">
        <v>0.00861425</v>
      </c>
      <c r="AN2" s="123">
        <v>0.0328051666666667</v>
      </c>
      <c r="AO2" s="123">
        <v>0.0892390833333333</v>
      </c>
      <c r="AP2" s="123">
        <v>0.239337875</v>
      </c>
      <c r="AQ2" s="123">
        <v>0.121859791666667</v>
      </c>
      <c r="AR2" s="123">
        <v>0.0367970416666667</v>
      </c>
      <c r="AS2" s="123">
        <v>0.0470629583333333</v>
      </c>
      <c r="AT2" s="123">
        <v>0.012504977509565297</v>
      </c>
      <c r="AU2" s="123">
        <v>0.058512562499999914</v>
      </c>
      <c r="AV2" s="123">
        <v>0.008391312499999994</v>
      </c>
      <c r="AW2" s="123">
        <v>0.05996112499999989</v>
      </c>
      <c r="AX2" s="123">
        <v>0.14344956249999968</v>
      </c>
      <c r="AY2" s="123">
        <v>0.21305687499999995</v>
      </c>
      <c r="AZ2" s="123">
        <v>0.008813437500000002</v>
      </c>
      <c r="BA2" s="123">
        <v>0.032973187500000015</v>
      </c>
      <c r="BB2" s="123">
        <v>0.08697850000000007</v>
      </c>
      <c r="BC2" s="123">
        <v>0.24115600000000006</v>
      </c>
      <c r="BD2" s="123">
        <v>0.12143125000000013</v>
      </c>
      <c r="BE2" s="123">
        <v>0.03585056249999996</v>
      </c>
      <c r="BF2" s="123">
        <v>0.047938437500000076</v>
      </c>
      <c r="BG2" s="123">
        <v>0</v>
      </c>
      <c r="BH2" s="123">
        <v>0</v>
      </c>
    </row>
    <row r="3" spans="1:60" ht="15">
      <c r="A3" s="123" t="s">
        <v>377</v>
      </c>
      <c r="B3" s="123" t="s">
        <v>449</v>
      </c>
      <c r="C3" s="123" t="s">
        <v>438</v>
      </c>
      <c r="D3" s="123">
        <v>0.199860914658239</v>
      </c>
      <c r="E3" s="123">
        <v>0.213668117827552</v>
      </c>
      <c r="F3" s="123">
        <v>0.195370485793025</v>
      </c>
      <c r="G3" s="123">
        <v>0.532188948007944</v>
      </c>
      <c r="H3" s="123">
        <v>0.861495026886778</v>
      </c>
      <c r="I3" s="123">
        <v>0.118791025733522</v>
      </c>
      <c r="J3" s="123">
        <v>0.203827013011679</v>
      </c>
      <c r="K3" s="123">
        <v>0.489945217522968</v>
      </c>
      <c r="L3" s="123">
        <v>0.301018588988959</v>
      </c>
      <c r="M3" s="123">
        <v>0.303642594389831</v>
      </c>
      <c r="N3" s="123">
        <v>0.0645333919389559</v>
      </c>
      <c r="O3" s="123">
        <v>3.7247591394838E-4</v>
      </c>
      <c r="P3" s="123">
        <v>0</v>
      </c>
      <c r="Q3" s="123">
        <v>9.87450258640976E-4</v>
      </c>
      <c r="R3" s="123">
        <v>0</v>
      </c>
      <c r="S3" s="123">
        <v>0.00425846921206078</v>
      </c>
      <c r="T3" s="123">
        <v>5.59385406188679E-4</v>
      </c>
      <c r="U3" s="123">
        <v>0.93559306389288</v>
      </c>
      <c r="V3" s="123">
        <v>0.259710713133643</v>
      </c>
      <c r="W3" s="123">
        <v>0.00652596198374052</v>
      </c>
      <c r="X3" s="123">
        <v>0</v>
      </c>
      <c r="Y3" s="123">
        <v>0.128035424598021</v>
      </c>
      <c r="Z3" s="123">
        <v>3.94514135935038E-4</v>
      </c>
      <c r="AA3" s="123">
        <v>0.154708896070583</v>
      </c>
      <c r="AB3" s="123">
        <v>0.0539039107146815</v>
      </c>
      <c r="AC3" s="123">
        <v>0.0648409039073268</v>
      </c>
      <c r="AD3" s="123">
        <v>0.0169345353687558</v>
      </c>
      <c r="AE3" s="123">
        <v>0.0529911984989202</v>
      </c>
      <c r="AF3" s="123">
        <v>0.00211636145518609</v>
      </c>
      <c r="AG3" s="123">
        <v>0.0126357163111672</v>
      </c>
      <c r="AH3" s="123">
        <v>0.0402857083333333</v>
      </c>
      <c r="AI3" s="123">
        <v>0.00437641666666667</v>
      </c>
      <c r="AJ3" s="123">
        <v>0.0383971666666667</v>
      </c>
      <c r="AK3" s="123">
        <v>0.330900166666667</v>
      </c>
      <c r="AL3" s="123">
        <v>0.169548125</v>
      </c>
      <c r="AM3" s="123">
        <v>0.00845833333333333</v>
      </c>
      <c r="AN3" s="123">
        <v>0.0304662916666667</v>
      </c>
      <c r="AO3" s="123">
        <v>0.078821625</v>
      </c>
      <c r="AP3" s="123">
        <v>0.205956083333333</v>
      </c>
      <c r="AQ3" s="123">
        <v>0.079154</v>
      </c>
      <c r="AR3" s="123">
        <v>0.025983</v>
      </c>
      <c r="AS3" s="123">
        <v>0.027938875</v>
      </c>
      <c r="AT3" s="123">
        <v>0.010313434742572656</v>
      </c>
      <c r="AU3" s="123">
        <v>0.0420478125</v>
      </c>
      <c r="AV3" s="123">
        <v>0.004271250000000001</v>
      </c>
      <c r="AW3" s="123">
        <v>0.03766412499999999</v>
      </c>
      <c r="AX3" s="123">
        <v>0.33411174999999993</v>
      </c>
      <c r="AY3" s="123">
        <v>0.16897974999999998</v>
      </c>
      <c r="AZ3" s="123">
        <v>0.00841731249999999</v>
      </c>
      <c r="BA3" s="123">
        <v>0.03049956249999997</v>
      </c>
      <c r="BB3" s="123">
        <v>0.08033381250000005</v>
      </c>
      <c r="BC3" s="123">
        <v>0.2056989374999999</v>
      </c>
      <c r="BD3" s="123">
        <v>0.07668662500000005</v>
      </c>
      <c r="BE3" s="123">
        <v>0.025458249999999974</v>
      </c>
      <c r="BF3" s="123">
        <v>0.02787849999999999</v>
      </c>
      <c r="BG3" s="123">
        <v>0</v>
      </c>
      <c r="BH3" s="123">
        <v>0</v>
      </c>
    </row>
    <row r="4" spans="1:60" ht="15">
      <c r="A4" s="123" t="s">
        <v>378</v>
      </c>
      <c r="B4" s="123" t="s">
        <v>449</v>
      </c>
      <c r="C4" s="123" t="s">
        <v>438</v>
      </c>
      <c r="D4" s="123">
        <v>0.325993211500126</v>
      </c>
      <c r="E4" s="123">
        <v>0.330137609503199</v>
      </c>
      <c r="F4" s="123">
        <v>0.338792443642534</v>
      </c>
      <c r="G4" s="123">
        <v>0.554969419503583</v>
      </c>
      <c r="H4" s="123">
        <v>0.956574929129097</v>
      </c>
      <c r="I4" s="123">
        <v>0.0392146847331633</v>
      </c>
      <c r="J4" s="123">
        <v>0.234614964953632</v>
      </c>
      <c r="K4" s="123">
        <v>0.519629748377017</v>
      </c>
      <c r="L4" s="123">
        <v>0.243313097416127</v>
      </c>
      <c r="M4" s="123">
        <v>0.107818794825133</v>
      </c>
      <c r="N4" s="123">
        <v>0.00890179322003713</v>
      </c>
      <c r="O4" s="123">
        <v>0</v>
      </c>
      <c r="P4" s="123">
        <v>0</v>
      </c>
      <c r="Q4" s="123">
        <v>0</v>
      </c>
      <c r="R4" s="123">
        <v>0</v>
      </c>
      <c r="S4" s="123">
        <v>0.00523939719471665</v>
      </c>
      <c r="T4" s="123">
        <v>0</v>
      </c>
      <c r="U4" s="123">
        <v>0.967694187166849</v>
      </c>
      <c r="V4" s="123">
        <v>0.0656715944535348</v>
      </c>
      <c r="W4" s="123">
        <v>8.85051407180192E-4</v>
      </c>
      <c r="X4" s="123">
        <v>0</v>
      </c>
      <c r="Y4" s="123">
        <v>0.342316104301887</v>
      </c>
      <c r="Z4" s="123">
        <v>0</v>
      </c>
      <c r="AA4" s="123">
        <v>0.258599224546489</v>
      </c>
      <c r="AB4" s="123">
        <v>0.06700679315724</v>
      </c>
      <c r="AC4" s="123">
        <v>0.0211943469314792</v>
      </c>
      <c r="AD4" s="123">
        <v>0.00605212034943349</v>
      </c>
      <c r="AE4" s="123">
        <v>0.00456935021940802</v>
      </c>
      <c r="AF4" s="123">
        <v>0.00359162266288444</v>
      </c>
      <c r="AG4" s="123">
        <v>0.0126181222431729</v>
      </c>
      <c r="AH4" s="123">
        <v>0.0371958333333333</v>
      </c>
      <c r="AI4" s="123">
        <v>0.00693829166666667</v>
      </c>
      <c r="AJ4" s="123">
        <v>0.046432</v>
      </c>
      <c r="AK4" s="123">
        <v>0.23699225</v>
      </c>
      <c r="AL4" s="123">
        <v>0.198815291666667</v>
      </c>
      <c r="AM4" s="123">
        <v>0.0110252083333333</v>
      </c>
      <c r="AN4" s="123">
        <v>0.0428255</v>
      </c>
      <c r="AO4" s="123">
        <v>0.0815028333333333</v>
      </c>
      <c r="AP4" s="123">
        <v>0.225189333333333</v>
      </c>
      <c r="AQ4" s="123">
        <v>0.0901770833333333</v>
      </c>
      <c r="AR4" s="123">
        <v>0.0297775833333333</v>
      </c>
      <c r="AS4" s="123">
        <v>0.0322845416666667</v>
      </c>
      <c r="AT4" s="123">
        <v>0.01702492789675321</v>
      </c>
      <c r="AU4" s="123">
        <v>0.04027768749999996</v>
      </c>
      <c r="AV4" s="123">
        <v>0.006881124999999996</v>
      </c>
      <c r="AW4" s="123">
        <v>0.045758124999999907</v>
      </c>
      <c r="AX4" s="123">
        <v>0.23903218750000016</v>
      </c>
      <c r="AY4" s="123">
        <v>0.19759662499999975</v>
      </c>
      <c r="AZ4" s="123">
        <v>0.011587812499999992</v>
      </c>
      <c r="BA4" s="123">
        <v>0.04336581250000004</v>
      </c>
      <c r="BB4" s="123">
        <v>0.08063824999999997</v>
      </c>
      <c r="BC4" s="123">
        <v>0.22629018750000013</v>
      </c>
      <c r="BD4" s="123">
        <v>0.0898330625</v>
      </c>
      <c r="BE4" s="123">
        <v>0.029232375000000005</v>
      </c>
      <c r="BF4" s="123">
        <v>0.03272456250000002</v>
      </c>
      <c r="BG4" s="123">
        <v>0</v>
      </c>
      <c r="BH4" s="123">
        <v>0</v>
      </c>
    </row>
    <row r="5" spans="1:60" ht="15">
      <c r="A5" s="123" t="s">
        <v>379</v>
      </c>
      <c r="B5" s="123" t="s">
        <v>449</v>
      </c>
      <c r="C5" s="123" t="s">
        <v>438</v>
      </c>
      <c r="D5" s="123">
        <v>0.281030026545162</v>
      </c>
      <c r="E5" s="123">
        <v>0.338138684544036</v>
      </c>
      <c r="F5" s="123">
        <v>0.296055920553137</v>
      </c>
      <c r="G5" s="123">
        <v>0.456938153336607</v>
      </c>
      <c r="H5" s="123">
        <v>0.919412164077684</v>
      </c>
      <c r="I5" s="123">
        <v>0.0805878359223159</v>
      </c>
      <c r="J5" s="123">
        <v>0.149447303531289</v>
      </c>
      <c r="K5" s="123">
        <v>0.62756124371071</v>
      </c>
      <c r="L5" s="123">
        <v>0.22270992122647</v>
      </c>
      <c r="M5" s="123">
        <v>0.190329957269352</v>
      </c>
      <c r="N5" s="123">
        <v>0.0486027261472997</v>
      </c>
      <c r="O5" s="123">
        <v>0.0013726989638448</v>
      </c>
      <c r="P5" s="123">
        <v>0.010113104945153</v>
      </c>
      <c r="Q5" s="123">
        <v>5.90173506840173E-4</v>
      </c>
      <c r="R5" s="123">
        <v>0</v>
      </c>
      <c r="S5" s="123">
        <v>0.0126149857959467</v>
      </c>
      <c r="T5" s="123">
        <v>3.25520833333333E-4</v>
      </c>
      <c r="U5" s="123">
        <v>0.955972721701712</v>
      </c>
      <c r="V5" s="123">
        <v>0.229910519813269</v>
      </c>
      <c r="W5" s="123">
        <v>0.0031285116137292</v>
      </c>
      <c r="X5" s="123">
        <v>0</v>
      </c>
      <c r="Y5" s="123">
        <v>0.197556659484613</v>
      </c>
      <c r="Z5" s="123">
        <v>8.34986772486772E-4</v>
      </c>
      <c r="AA5" s="123">
        <v>0.362057911819055</v>
      </c>
      <c r="AB5" s="123">
        <v>0.0391197271375302</v>
      </c>
      <c r="AC5" s="123">
        <v>0.0361478918390029</v>
      </c>
      <c r="AD5" s="123">
        <v>0.00684285884562984</v>
      </c>
      <c r="AE5" s="123">
        <v>0.0100017887521614</v>
      </c>
      <c r="AF5" s="123">
        <v>0</v>
      </c>
      <c r="AG5" s="123">
        <v>0.00514062147889175</v>
      </c>
      <c r="AH5" s="123">
        <v>0.03927925</v>
      </c>
      <c r="AI5" s="123">
        <v>0.0134449166666667</v>
      </c>
      <c r="AJ5" s="123">
        <v>0.0412657083333333</v>
      </c>
      <c r="AK5" s="123">
        <v>0.255900916666667</v>
      </c>
      <c r="AL5" s="123">
        <v>0.166555208333333</v>
      </c>
      <c r="AM5" s="123">
        <v>0.00877554166666667</v>
      </c>
      <c r="AN5" s="123">
        <v>0.0317925833333333</v>
      </c>
      <c r="AO5" s="123">
        <v>0.0640468333333333</v>
      </c>
      <c r="AP5" s="123">
        <v>0.246239375</v>
      </c>
      <c r="AQ5" s="123">
        <v>0.0992772916666667</v>
      </c>
      <c r="AR5" s="123">
        <v>0.0268539583333333</v>
      </c>
      <c r="AS5" s="123">
        <v>0.0458435</v>
      </c>
      <c r="AT5" s="123">
        <v>0.0018029823198311905</v>
      </c>
      <c r="AU5" s="123">
        <v>0.041881375</v>
      </c>
      <c r="AV5" s="123">
        <v>0.013543187499999998</v>
      </c>
      <c r="AW5" s="123">
        <v>0.03924349999999998</v>
      </c>
      <c r="AX5" s="123">
        <v>0.25944318750000006</v>
      </c>
      <c r="AY5" s="123">
        <v>0.16694718749999993</v>
      </c>
      <c r="AZ5" s="123">
        <v>0.008831312500000004</v>
      </c>
      <c r="BA5" s="123">
        <v>0.03207062499999999</v>
      </c>
      <c r="BB5" s="123">
        <v>0.0626863125</v>
      </c>
      <c r="BC5" s="123">
        <v>0.2466098125</v>
      </c>
      <c r="BD5" s="123">
        <v>0.097646375</v>
      </c>
      <c r="BE5" s="123">
        <v>0.026717812499999993</v>
      </c>
      <c r="BF5" s="123">
        <v>0.04625449999999996</v>
      </c>
      <c r="BG5" s="123">
        <v>0</v>
      </c>
      <c r="BH5" s="123">
        <v>0</v>
      </c>
    </row>
    <row r="6" spans="1:60" ht="15">
      <c r="A6" s="123" t="s">
        <v>380</v>
      </c>
      <c r="B6" s="123" t="s">
        <v>449</v>
      </c>
      <c r="C6" s="123" t="s">
        <v>438</v>
      </c>
      <c r="D6" s="123">
        <v>0.340002147084329</v>
      </c>
      <c r="E6" s="123">
        <v>0.373619491675652</v>
      </c>
      <c r="F6" s="123">
        <v>0.367506694510322</v>
      </c>
      <c r="G6" s="123">
        <v>0.541203877166784</v>
      </c>
      <c r="H6" s="123">
        <v>0.860635153443046</v>
      </c>
      <c r="I6" s="123">
        <v>0.129669510679782</v>
      </c>
      <c r="J6" s="123">
        <v>0.13028864314425</v>
      </c>
      <c r="K6" s="123">
        <v>0.73750267111201</v>
      </c>
      <c r="L6" s="123">
        <v>0.130203577047602</v>
      </c>
      <c r="M6" s="123">
        <v>0.118257023642075</v>
      </c>
      <c r="N6" s="123">
        <v>0.070123463341718</v>
      </c>
      <c r="O6" s="123">
        <v>0.0081330221028439</v>
      </c>
      <c r="P6" s="123">
        <v>0.00653504328878625</v>
      </c>
      <c r="Q6" s="123">
        <v>0.00215325919389358</v>
      </c>
      <c r="R6" s="123">
        <v>2.26449275362319E-4</v>
      </c>
      <c r="S6" s="123">
        <v>0.00500852432638941</v>
      </c>
      <c r="T6" s="123">
        <v>0</v>
      </c>
      <c r="U6" s="123">
        <v>0.895120617438516</v>
      </c>
      <c r="V6" s="123">
        <v>0.374394213838254</v>
      </c>
      <c r="W6" s="123">
        <v>0.00430182849867727</v>
      </c>
      <c r="X6" s="123">
        <v>5.13586408550111E-4</v>
      </c>
      <c r="Y6" s="123">
        <v>0.345391704120974</v>
      </c>
      <c r="Z6" s="123">
        <v>3.94254460177517E-4</v>
      </c>
      <c r="AA6" s="123">
        <v>0.461902180243681</v>
      </c>
      <c r="AB6" s="123">
        <v>0.0593502366155664</v>
      </c>
      <c r="AC6" s="123">
        <v>0.0546631849788435</v>
      </c>
      <c r="AD6" s="123">
        <v>0.00457143601161288</v>
      </c>
      <c r="AE6" s="123">
        <v>0.0286943383743947</v>
      </c>
      <c r="AF6" s="123">
        <v>0.00179684995279909</v>
      </c>
      <c r="AG6" s="123">
        <v>0.0161780425464366</v>
      </c>
      <c r="AH6" s="123">
        <v>0.03143275</v>
      </c>
      <c r="AI6" s="123">
        <v>0.00533758333333333</v>
      </c>
      <c r="AJ6" s="123">
        <v>0.056818125</v>
      </c>
      <c r="AK6" s="123">
        <v>0.0880752083333333</v>
      </c>
      <c r="AL6" s="123">
        <v>0.269508875</v>
      </c>
      <c r="AM6" s="123">
        <v>0.00963916666666667</v>
      </c>
      <c r="AN6" s="123">
        <v>0.0647877083333333</v>
      </c>
      <c r="AO6" s="123">
        <v>0.129706916666667</v>
      </c>
      <c r="AP6" s="123">
        <v>0.193705333333333</v>
      </c>
      <c r="AQ6" s="123">
        <v>0.117009541666667</v>
      </c>
      <c r="AR6" s="123">
        <v>0.0273794583333333</v>
      </c>
      <c r="AS6" s="123">
        <v>0.0379819583333333</v>
      </c>
      <c r="AT6" s="123">
        <v>0.013886461179893932</v>
      </c>
      <c r="AU6" s="123">
        <v>0.033371500000000005</v>
      </c>
      <c r="AV6" s="123">
        <v>0.005462999999999994</v>
      </c>
      <c r="AW6" s="123">
        <v>0.056726437499999983</v>
      </c>
      <c r="AX6" s="123">
        <v>0.08891537499999992</v>
      </c>
      <c r="AY6" s="123">
        <v>0.26844187500000005</v>
      </c>
      <c r="AZ6" s="123">
        <v>0.01004612500000001</v>
      </c>
      <c r="BA6" s="123">
        <v>0.06606362499999996</v>
      </c>
      <c r="BB6" s="123">
        <v>0.13063568749999996</v>
      </c>
      <c r="BC6" s="123">
        <v>0.19203056249999992</v>
      </c>
      <c r="BD6" s="123">
        <v>0.11646606249999993</v>
      </c>
      <c r="BE6" s="123">
        <v>0.027027625000000003</v>
      </c>
      <c r="BF6" s="123">
        <v>0.038358124999999986</v>
      </c>
      <c r="BG6" s="123">
        <v>0</v>
      </c>
      <c r="BH6" s="123">
        <v>0</v>
      </c>
    </row>
    <row r="7" spans="1:60" ht="15">
      <c r="A7" s="123" t="s">
        <v>381</v>
      </c>
      <c r="B7" s="123" t="s">
        <v>449</v>
      </c>
      <c r="C7" s="123" t="s">
        <v>438</v>
      </c>
      <c r="D7" s="123">
        <v>0.238197090415408</v>
      </c>
      <c r="E7" s="123">
        <v>0.378290375178586</v>
      </c>
      <c r="F7" s="123">
        <v>0.268836031329441</v>
      </c>
      <c r="G7" s="123">
        <v>0.482666634017994</v>
      </c>
      <c r="H7" s="123">
        <v>0.75885428980728</v>
      </c>
      <c r="I7" s="123">
        <v>0.24114571019272</v>
      </c>
      <c r="J7" s="123">
        <v>0.115532825005349</v>
      </c>
      <c r="K7" s="123">
        <v>0.68238641614043</v>
      </c>
      <c r="L7" s="123">
        <v>0.187305345142637</v>
      </c>
      <c r="M7" s="123">
        <v>0.0713782834165035</v>
      </c>
      <c r="N7" s="123">
        <v>0.131440329227209</v>
      </c>
      <c r="O7" s="123">
        <v>0.0250040117400049</v>
      </c>
      <c r="P7" s="123">
        <v>0.0171420685756424</v>
      </c>
      <c r="Q7" s="123">
        <v>0.0261443626171979</v>
      </c>
      <c r="R7" s="123">
        <v>0.00359229243242526</v>
      </c>
      <c r="S7" s="123">
        <v>0.0191920059798737</v>
      </c>
      <c r="T7" s="123">
        <v>0.0142267819899399</v>
      </c>
      <c r="U7" s="123">
        <v>0.860937042220675</v>
      </c>
      <c r="V7" s="123">
        <v>0.303018544388929</v>
      </c>
      <c r="W7" s="123">
        <v>0.0212481074386847</v>
      </c>
      <c r="X7" s="123">
        <v>0</v>
      </c>
      <c r="Y7" s="123">
        <v>0.184780992348955</v>
      </c>
      <c r="Z7" s="123">
        <v>0.00347222222222222</v>
      </c>
      <c r="AA7" s="123">
        <v>0.483150594145043</v>
      </c>
      <c r="AB7" s="123">
        <v>0.0367785595783965</v>
      </c>
      <c r="AC7" s="123">
        <v>0.0662552267352841</v>
      </c>
      <c r="AD7" s="123">
        <v>0.00483287368497456</v>
      </c>
      <c r="AE7" s="123">
        <v>0.0763902985261389</v>
      </c>
      <c r="AF7" s="123">
        <v>0.00561746497230368</v>
      </c>
      <c r="AG7" s="123">
        <v>0.0192450974578372</v>
      </c>
      <c r="AH7" s="123">
        <v>0.0411197916666667</v>
      </c>
      <c r="AI7" s="123">
        <v>0.0122675</v>
      </c>
      <c r="AJ7" s="123">
        <v>0.0397629583333333</v>
      </c>
      <c r="AK7" s="123">
        <v>0.173622083333333</v>
      </c>
      <c r="AL7" s="123">
        <v>0.186090291666667</v>
      </c>
      <c r="AM7" s="123">
        <v>0.008953</v>
      </c>
      <c r="AN7" s="123">
        <v>0.0370513333333333</v>
      </c>
      <c r="AO7" s="123">
        <v>0.07519425</v>
      </c>
      <c r="AP7" s="123">
        <v>0.2975385</v>
      </c>
      <c r="AQ7" s="123">
        <v>0.10102325</v>
      </c>
      <c r="AR7" s="123">
        <v>0.026240875</v>
      </c>
      <c r="AS7" s="123">
        <v>0.0453659583333333</v>
      </c>
      <c r="AT7" s="123">
        <v>0.028867646186755733</v>
      </c>
      <c r="AU7" s="123">
        <v>0.04370550000000001</v>
      </c>
      <c r="AV7" s="123">
        <v>0.0118563125</v>
      </c>
      <c r="AW7" s="123">
        <v>0.0386308125</v>
      </c>
      <c r="AX7" s="123">
        <v>0.17262062500000006</v>
      </c>
      <c r="AY7" s="123">
        <v>0.18568256249999995</v>
      </c>
      <c r="AZ7" s="123">
        <v>0.009116687499999996</v>
      </c>
      <c r="BA7" s="123">
        <v>0.037682249999999994</v>
      </c>
      <c r="BB7" s="123">
        <v>0.075691125</v>
      </c>
      <c r="BC7" s="123">
        <v>0.2974300625</v>
      </c>
      <c r="BD7" s="123">
        <v>0.10001256249999996</v>
      </c>
      <c r="BE7" s="123">
        <v>0.02551712499999999</v>
      </c>
      <c r="BF7" s="123">
        <v>0.04576225</v>
      </c>
      <c r="BG7" s="123">
        <v>0</v>
      </c>
      <c r="BH7" s="123">
        <v>0</v>
      </c>
    </row>
    <row r="8" spans="1:60" ht="15">
      <c r="A8" s="123" t="s">
        <v>382</v>
      </c>
      <c r="B8" s="123" t="s">
        <v>449</v>
      </c>
      <c r="C8" s="123" t="s">
        <v>438</v>
      </c>
      <c r="D8" s="123">
        <v>0.243837499648919</v>
      </c>
      <c r="E8" s="123">
        <v>0.259854781004328</v>
      </c>
      <c r="F8" s="123">
        <v>0.203777032222582</v>
      </c>
      <c r="G8" s="123">
        <v>0.630222553629485</v>
      </c>
      <c r="H8" s="123">
        <v>0.819843838901644</v>
      </c>
      <c r="I8" s="123">
        <v>0.180156161098356</v>
      </c>
      <c r="J8" s="123">
        <v>0.0721453830795976</v>
      </c>
      <c r="K8" s="123">
        <v>0.787335870701075</v>
      </c>
      <c r="L8" s="123">
        <v>0.13977469860028</v>
      </c>
      <c r="M8" s="123">
        <v>0.097869602139579</v>
      </c>
      <c r="N8" s="123">
        <v>0.415924197843901</v>
      </c>
      <c r="O8" s="123">
        <v>0.0303855111749849</v>
      </c>
      <c r="P8" s="123">
        <v>0</v>
      </c>
      <c r="Q8" s="123">
        <v>0.0131164250922315</v>
      </c>
      <c r="R8" s="123">
        <v>0</v>
      </c>
      <c r="S8" s="123">
        <v>0.064821282664149</v>
      </c>
      <c r="T8" s="123">
        <v>0.0300364581759602</v>
      </c>
      <c r="U8" s="123">
        <v>0.905574839644443</v>
      </c>
      <c r="V8" s="123">
        <v>0.369151601234919</v>
      </c>
      <c r="W8" s="123">
        <v>0.00169827818132903</v>
      </c>
      <c r="X8" s="123">
        <v>0.00219298245614035</v>
      </c>
      <c r="Y8" s="123">
        <v>0.216049963127049</v>
      </c>
      <c r="Z8" s="123">
        <v>0.00260671228413164</v>
      </c>
      <c r="AA8" s="123">
        <v>0.417395732610071</v>
      </c>
      <c r="AB8" s="123">
        <v>0</v>
      </c>
      <c r="AC8" s="123">
        <v>0.0566876708077958</v>
      </c>
      <c r="AD8" s="123">
        <v>0.0401697954670914</v>
      </c>
      <c r="AE8" s="123">
        <v>0.0838716814407378</v>
      </c>
      <c r="AF8" s="123">
        <v>0</v>
      </c>
      <c r="AG8" s="123">
        <v>0.0261521691324671</v>
      </c>
      <c r="AH8" s="123">
        <v>0.0438398333333333</v>
      </c>
      <c r="AI8" s="123">
        <v>0.0141690833333333</v>
      </c>
      <c r="AJ8" s="123">
        <v>0.0473605833333333</v>
      </c>
      <c r="AK8" s="123">
        <v>0.154071083333333</v>
      </c>
      <c r="AL8" s="123">
        <v>0.206247375</v>
      </c>
      <c r="AM8" s="123">
        <v>0.0104665</v>
      </c>
      <c r="AN8" s="123">
        <v>0.0363473333333333</v>
      </c>
      <c r="AO8" s="123">
        <v>0.056801375</v>
      </c>
      <c r="AP8" s="123">
        <v>0.268318083333333</v>
      </c>
      <c r="AQ8" s="123">
        <v>0.107375083333333</v>
      </c>
      <c r="AR8" s="123">
        <v>0.0269727916666667</v>
      </c>
      <c r="AS8" s="123">
        <v>0.0718752916666667</v>
      </c>
      <c r="AT8" s="123">
        <v>0.03407252979297676</v>
      </c>
      <c r="AU8" s="123">
        <v>0.047300875000000006</v>
      </c>
      <c r="AV8" s="123">
        <v>0.013799000000000002</v>
      </c>
      <c r="AW8" s="123">
        <v>0.04602293749999999</v>
      </c>
      <c r="AX8" s="123">
        <v>0.1535524375</v>
      </c>
      <c r="AY8" s="123">
        <v>0.20600899999999994</v>
      </c>
      <c r="AZ8" s="123">
        <v>0.010139124999999999</v>
      </c>
      <c r="BA8" s="123">
        <v>0.036687375</v>
      </c>
      <c r="BB8" s="123">
        <v>0.057958437499999974</v>
      </c>
      <c r="BC8" s="123">
        <v>0.2704623125</v>
      </c>
      <c r="BD8" s="123">
        <v>0.10620250000000005</v>
      </c>
      <c r="BE8" s="123">
        <v>0.0263871875</v>
      </c>
      <c r="BF8" s="123">
        <v>0.07278687499999999</v>
      </c>
      <c r="BG8" s="123">
        <v>0</v>
      </c>
      <c r="BH8" s="123">
        <v>0</v>
      </c>
    </row>
    <row r="9" spans="1:60" ht="15">
      <c r="A9" s="123" t="s">
        <v>383</v>
      </c>
      <c r="B9" s="123" t="s">
        <v>449</v>
      </c>
      <c r="C9" s="123" t="s">
        <v>438</v>
      </c>
      <c r="D9" s="123">
        <v>0.278893548279987</v>
      </c>
      <c r="E9" s="123">
        <v>0.175160604843463</v>
      </c>
      <c r="F9" s="123">
        <v>0.287393453328468</v>
      </c>
      <c r="G9" s="123">
        <v>0.575592622725392</v>
      </c>
      <c r="H9" s="123">
        <v>0.747873314758283</v>
      </c>
      <c r="I9" s="123">
        <v>0.252126685241717</v>
      </c>
      <c r="J9" s="123">
        <v>0.0114489552042044</v>
      </c>
      <c r="K9" s="123">
        <v>0.910193000208482</v>
      </c>
      <c r="L9" s="123">
        <v>0.0783580445873137</v>
      </c>
      <c r="M9" s="123">
        <v>0.0946907643574915</v>
      </c>
      <c r="N9" s="123">
        <v>0.383763166274363</v>
      </c>
      <c r="O9" s="123">
        <v>0.041081253990839</v>
      </c>
      <c r="P9" s="123">
        <v>0.00283260233918129</v>
      </c>
      <c r="Q9" s="123">
        <v>0</v>
      </c>
      <c r="R9" s="123">
        <v>0</v>
      </c>
      <c r="S9" s="123">
        <v>0.00663660018100808</v>
      </c>
      <c r="T9" s="123">
        <v>0</v>
      </c>
      <c r="U9" s="123">
        <v>0.83544268113472</v>
      </c>
      <c r="V9" s="123">
        <v>0.440703290612854</v>
      </c>
      <c r="W9" s="123">
        <v>0.0147714812599681</v>
      </c>
      <c r="X9" s="123">
        <v>0.00115740740740741</v>
      </c>
      <c r="Y9" s="123">
        <v>0.317206855027477</v>
      </c>
      <c r="Z9" s="123">
        <v>0.00434822515939537</v>
      </c>
      <c r="AA9" s="123">
        <v>0.321135921403163</v>
      </c>
      <c r="AB9" s="123">
        <v>0</v>
      </c>
      <c r="AC9" s="123">
        <v>0.0984968490692123</v>
      </c>
      <c r="AD9" s="123">
        <v>0.0306279719807713</v>
      </c>
      <c r="AE9" s="123">
        <v>0.0834525952525268</v>
      </c>
      <c r="AF9" s="123">
        <v>0</v>
      </c>
      <c r="AG9" s="123">
        <v>0.0155569215073272</v>
      </c>
      <c r="AH9" s="123">
        <v>0.0371293333333333</v>
      </c>
      <c r="AI9" s="123">
        <v>0.009830125</v>
      </c>
      <c r="AJ9" s="123">
        <v>0.0532287916666667</v>
      </c>
      <c r="AK9" s="123">
        <v>0.149968416666667</v>
      </c>
      <c r="AL9" s="123">
        <v>0.157343333333333</v>
      </c>
      <c r="AM9" s="123">
        <v>0.0116534166666667</v>
      </c>
      <c r="AN9" s="123">
        <v>0.0331704166666667</v>
      </c>
      <c r="AO9" s="123">
        <v>0.0747644166666667</v>
      </c>
      <c r="AP9" s="123">
        <v>0.285414041666667</v>
      </c>
      <c r="AQ9" s="123">
        <v>0.119608166666667</v>
      </c>
      <c r="AR9" s="123">
        <v>0.0255207083333333</v>
      </c>
      <c r="AS9" s="123">
        <v>0.0794834166666667</v>
      </c>
      <c r="AT9" s="123">
        <v>0.01715362134273772</v>
      </c>
      <c r="AU9" s="123">
        <v>0.0388645625</v>
      </c>
      <c r="AV9" s="123">
        <v>0.0100803125</v>
      </c>
      <c r="AW9" s="123">
        <v>0.052449625</v>
      </c>
      <c r="AX9" s="123">
        <v>0.14846012499999997</v>
      </c>
      <c r="AY9" s="123">
        <v>0.15800937499999998</v>
      </c>
      <c r="AZ9" s="123">
        <v>0.01222925</v>
      </c>
      <c r="BA9" s="123">
        <v>0.03387250000000001</v>
      </c>
      <c r="BB9" s="123">
        <v>0.07449549999999999</v>
      </c>
      <c r="BC9" s="123">
        <v>0.28615874999999996</v>
      </c>
      <c r="BD9" s="123">
        <v>0.11817949999999999</v>
      </c>
      <c r="BE9" s="123">
        <v>0.025570937499999998</v>
      </c>
      <c r="BF9" s="123">
        <v>0.08047231249999999</v>
      </c>
      <c r="BG9" s="123">
        <v>0</v>
      </c>
      <c r="BH9" s="123">
        <v>0</v>
      </c>
    </row>
    <row r="10" spans="1:60" ht="15">
      <c r="A10" s="123" t="s">
        <v>384</v>
      </c>
      <c r="B10" s="123" t="s">
        <v>449</v>
      </c>
      <c r="C10" s="123" t="s">
        <v>438</v>
      </c>
      <c r="D10" s="123">
        <v>0.317727993846306</v>
      </c>
      <c r="E10" s="123">
        <v>0.235227856651546</v>
      </c>
      <c r="F10" s="123">
        <v>0.321663857960913</v>
      </c>
      <c r="G10" s="123">
        <v>0.660069345026167</v>
      </c>
      <c r="H10" s="123">
        <v>0.689241587639193</v>
      </c>
      <c r="I10" s="123">
        <v>0.309532922164729</v>
      </c>
      <c r="J10" s="123">
        <v>0.0160064989150446</v>
      </c>
      <c r="K10" s="123">
        <v>0.895884004933622</v>
      </c>
      <c r="L10" s="123">
        <v>0.0794640513578809</v>
      </c>
      <c r="M10" s="123">
        <v>0.0428265862144022</v>
      </c>
      <c r="N10" s="123">
        <v>0.233181510596327</v>
      </c>
      <c r="O10" s="123">
        <v>0.0544338353537985</v>
      </c>
      <c r="P10" s="123">
        <v>0.00208333333333333</v>
      </c>
      <c r="Q10" s="123">
        <v>0.00426257459505541</v>
      </c>
      <c r="R10" s="123">
        <v>0.0126048113580083</v>
      </c>
      <c r="S10" s="123">
        <v>0.0253768025560898</v>
      </c>
      <c r="T10" s="123">
        <v>0.00115740740740741</v>
      </c>
      <c r="U10" s="123">
        <v>0.711006799135553</v>
      </c>
      <c r="V10" s="123">
        <v>0.403908786952793</v>
      </c>
      <c r="W10" s="123">
        <v>0.0374518520446905</v>
      </c>
      <c r="X10" s="123">
        <v>0</v>
      </c>
      <c r="Y10" s="123">
        <v>0.177984083330017</v>
      </c>
      <c r="Z10" s="123">
        <v>0.00119047619047619</v>
      </c>
      <c r="AA10" s="123">
        <v>0.391661430992034</v>
      </c>
      <c r="AB10" s="123">
        <v>0.0043532856032856</v>
      </c>
      <c r="AC10" s="123">
        <v>0.122025469941344</v>
      </c>
      <c r="AD10" s="123">
        <v>0.0409780793881423</v>
      </c>
      <c r="AE10" s="123">
        <v>0.0835998028245106</v>
      </c>
      <c r="AF10" s="123">
        <v>0</v>
      </c>
      <c r="AG10" s="123">
        <v>0.0450401227979291</v>
      </c>
      <c r="AH10" s="123">
        <v>0.0361924583333333</v>
      </c>
      <c r="AI10" s="123">
        <v>0.0101365833333333</v>
      </c>
      <c r="AJ10" s="123">
        <v>0.0380312083333333</v>
      </c>
      <c r="AK10" s="123">
        <v>0.2941875</v>
      </c>
      <c r="AL10" s="123">
        <v>0.190896541666667</v>
      </c>
      <c r="AM10" s="123">
        <v>0.00700070833333333</v>
      </c>
      <c r="AN10" s="123">
        <v>0.02608975</v>
      </c>
      <c r="AO10" s="123">
        <v>0.0869610833333333</v>
      </c>
      <c r="AP10" s="123">
        <v>0.187282541666667</v>
      </c>
      <c r="AQ10" s="123">
        <v>0.0980125416666667</v>
      </c>
      <c r="AR10" s="123">
        <v>0.0198952083333333</v>
      </c>
      <c r="AS10" s="123">
        <v>0.0413705416666667</v>
      </c>
      <c r="AT10" s="123">
        <v>0.01762441594215994</v>
      </c>
      <c r="AU10" s="123">
        <v>0.03906131250000001</v>
      </c>
      <c r="AV10" s="123">
        <v>0.010273125000000001</v>
      </c>
      <c r="AW10" s="123">
        <v>0.037025749999999996</v>
      </c>
      <c r="AX10" s="123">
        <v>0.2954575625</v>
      </c>
      <c r="AY10" s="123">
        <v>0.19017799999999996</v>
      </c>
      <c r="AZ10" s="123">
        <v>0.0072243125</v>
      </c>
      <c r="BA10" s="123">
        <v>0.026128624999999996</v>
      </c>
      <c r="BB10" s="123">
        <v>0.09004562500000002</v>
      </c>
      <c r="BC10" s="123">
        <v>0.18496987499999998</v>
      </c>
      <c r="BD10" s="123">
        <v>0.09767362500000001</v>
      </c>
      <c r="BE10" s="123">
        <v>0.019219</v>
      </c>
      <c r="BF10" s="123">
        <v>0.041600687500000004</v>
      </c>
      <c r="BG10" s="123">
        <v>0</v>
      </c>
      <c r="BH10" s="123">
        <v>0</v>
      </c>
    </row>
    <row r="11" spans="1:60" ht="15">
      <c r="A11" s="123" t="s">
        <v>385</v>
      </c>
      <c r="B11" s="123" t="s">
        <v>449</v>
      </c>
      <c r="C11" s="123" t="s">
        <v>438</v>
      </c>
      <c r="D11" s="123">
        <v>0.218893332544648</v>
      </c>
      <c r="E11" s="123">
        <v>0.246552249917238</v>
      </c>
      <c r="F11" s="123">
        <v>0.231367351084626</v>
      </c>
      <c r="G11" s="123">
        <v>0.576705561738456</v>
      </c>
      <c r="H11" s="123">
        <v>0.454334104005157</v>
      </c>
      <c r="I11" s="123">
        <v>0.545665895994843</v>
      </c>
      <c r="J11" s="123">
        <v>0.0652245902245902</v>
      </c>
      <c r="K11" s="123">
        <v>0.79803700198437</v>
      </c>
      <c r="L11" s="123">
        <v>0.12758089863353</v>
      </c>
      <c r="M11" s="123">
        <v>0.0334584762216341</v>
      </c>
      <c r="N11" s="123">
        <v>0.505510333964281</v>
      </c>
      <c r="O11" s="123">
        <v>0.0805193648943649</v>
      </c>
      <c r="P11" s="123">
        <v>0</v>
      </c>
      <c r="Q11" s="123">
        <v>0.0155919312169312</v>
      </c>
      <c r="R11" s="123">
        <v>0.0392240860990861</v>
      </c>
      <c r="S11" s="123">
        <v>0.00595238095238095</v>
      </c>
      <c r="T11" s="123">
        <v>0</v>
      </c>
      <c r="U11" s="123">
        <v>0.442910306068201</v>
      </c>
      <c r="V11" s="123">
        <v>0.310787239076713</v>
      </c>
      <c r="W11" s="123">
        <v>0.0249849687349687</v>
      </c>
      <c r="X11" s="123">
        <v>0</v>
      </c>
      <c r="Y11" s="123">
        <v>0.0998144582026161</v>
      </c>
      <c r="Z11" s="123">
        <v>0.00841750841750842</v>
      </c>
      <c r="AA11" s="123">
        <v>0.412451467879099</v>
      </c>
      <c r="AB11" s="123">
        <v>0</v>
      </c>
      <c r="AC11" s="123">
        <v>0.185342240605399</v>
      </c>
      <c r="AD11" s="123">
        <v>0.00595238095238095</v>
      </c>
      <c r="AE11" s="123">
        <v>0.0822893480788218</v>
      </c>
      <c r="AF11" s="123">
        <v>0</v>
      </c>
      <c r="AG11" s="123">
        <v>0</v>
      </c>
      <c r="AH11" s="123">
        <v>0.0372017083333333</v>
      </c>
      <c r="AI11" s="123">
        <v>0.00505975</v>
      </c>
      <c r="AJ11" s="123">
        <v>0.0501957916666667</v>
      </c>
      <c r="AK11" s="123">
        <v>0.17529975</v>
      </c>
      <c r="AL11" s="123">
        <v>0.24559425</v>
      </c>
      <c r="AM11" s="123">
        <v>0.00586633333333333</v>
      </c>
      <c r="AN11" s="123">
        <v>0.0405608333333333</v>
      </c>
      <c r="AO11" s="123">
        <v>0.0766280833333333</v>
      </c>
      <c r="AP11" s="123">
        <v>0.213587041666667</v>
      </c>
      <c r="AQ11" s="123">
        <v>0.115505458333333</v>
      </c>
      <c r="AR11" s="123">
        <v>0.0238525</v>
      </c>
      <c r="AS11" s="123">
        <v>0.0499485</v>
      </c>
      <c r="AT11" s="123">
        <v>0</v>
      </c>
      <c r="AU11" s="123">
        <v>0.040681812500000004</v>
      </c>
      <c r="AV11" s="123">
        <v>0.005167250000000001</v>
      </c>
      <c r="AW11" s="123">
        <v>0.048764</v>
      </c>
      <c r="AX11" s="123">
        <v>0.1794631875</v>
      </c>
      <c r="AY11" s="123">
        <v>0.24087068750000004</v>
      </c>
      <c r="AZ11" s="123">
        <v>0.006057062499999998</v>
      </c>
      <c r="BA11" s="123">
        <v>0.0403238125</v>
      </c>
      <c r="BB11" s="123">
        <v>0.07576862499999999</v>
      </c>
      <c r="BC11" s="123">
        <v>0.212161</v>
      </c>
      <c r="BD11" s="123">
        <v>0.114813375</v>
      </c>
      <c r="BE11" s="123">
        <v>0.023497687500000003</v>
      </c>
      <c r="BF11" s="123">
        <v>0.0528745</v>
      </c>
      <c r="BG11" s="123">
        <v>0</v>
      </c>
      <c r="BH11" s="123">
        <v>0</v>
      </c>
    </row>
    <row r="12" spans="1:60" ht="15">
      <c r="A12" s="123" t="s">
        <v>386</v>
      </c>
      <c r="B12" s="123" t="s">
        <v>449</v>
      </c>
      <c r="C12" s="123" t="s">
        <v>438</v>
      </c>
      <c r="D12" s="123">
        <v>0.316664700486498</v>
      </c>
      <c r="E12" s="123">
        <v>0.296460800437956</v>
      </c>
      <c r="F12" s="123">
        <v>0.341692974237256</v>
      </c>
      <c r="G12" s="123">
        <v>0.51274381881528</v>
      </c>
      <c r="H12" s="123">
        <v>0.947624719289164</v>
      </c>
      <c r="I12" s="123">
        <v>0.0473631325997434</v>
      </c>
      <c r="J12" s="123">
        <v>0.113427114613325</v>
      </c>
      <c r="K12" s="123">
        <v>0.794897139008854</v>
      </c>
      <c r="L12" s="123">
        <v>0.0902006208468066</v>
      </c>
      <c r="M12" s="123">
        <v>0.127886917061745</v>
      </c>
      <c r="N12" s="123">
        <v>0.0318936936375359</v>
      </c>
      <c r="O12" s="123">
        <v>0.00540324036229293</v>
      </c>
      <c r="P12" s="123">
        <v>0.00283803642836659</v>
      </c>
      <c r="Q12" s="123">
        <v>5.09688762531797E-4</v>
      </c>
      <c r="R12" s="123">
        <v>0.00186247755367252</v>
      </c>
      <c r="S12" s="123">
        <v>0.00303561648447322</v>
      </c>
      <c r="T12" s="123">
        <v>0</v>
      </c>
      <c r="U12" s="123">
        <v>0.932381203594303</v>
      </c>
      <c r="V12" s="123">
        <v>0.261347619757362</v>
      </c>
      <c r="W12" s="123">
        <v>0.00178504441392334</v>
      </c>
      <c r="X12" s="123">
        <v>4.44700591985428E-4</v>
      </c>
      <c r="Y12" s="123">
        <v>0.0443649637552438</v>
      </c>
      <c r="Z12" s="123">
        <v>9.5010359872173E-4</v>
      </c>
      <c r="AA12" s="123">
        <v>0.280392333851805</v>
      </c>
      <c r="AB12" s="123">
        <v>0.0329047039899787</v>
      </c>
      <c r="AC12" s="123">
        <v>0.0362704809611064</v>
      </c>
      <c r="AD12" s="123">
        <v>0.00510590141028791</v>
      </c>
      <c r="AE12" s="123">
        <v>0.0100789968913041</v>
      </c>
      <c r="AF12" s="123">
        <v>0</v>
      </c>
      <c r="AG12" s="123">
        <v>0.0117590332239893</v>
      </c>
      <c r="AH12" s="123">
        <v>0.0349264166666667</v>
      </c>
      <c r="AI12" s="123">
        <v>0.0155908333333333</v>
      </c>
      <c r="AJ12" s="123">
        <v>0.0533107083333333</v>
      </c>
      <c r="AK12" s="123">
        <v>0.208329625</v>
      </c>
      <c r="AL12" s="123">
        <v>0.199561291666667</v>
      </c>
      <c r="AM12" s="123">
        <v>0.01058875</v>
      </c>
      <c r="AN12" s="123">
        <v>0.0316124166666667</v>
      </c>
      <c r="AO12" s="123">
        <v>0.100333291666667</v>
      </c>
      <c r="AP12" s="123">
        <v>0.225196666666667</v>
      </c>
      <c r="AQ12" s="123">
        <v>0.0940149166666667</v>
      </c>
      <c r="AR12" s="123">
        <v>0.028686375</v>
      </c>
      <c r="AS12" s="123">
        <v>0.0347401666666667</v>
      </c>
      <c r="AT12" s="123">
        <v>0.012249163995503163</v>
      </c>
      <c r="AU12" s="123">
        <v>0.0374683125</v>
      </c>
      <c r="AV12" s="123">
        <v>0.015533750000000006</v>
      </c>
      <c r="AW12" s="123">
        <v>0.05315599999999999</v>
      </c>
      <c r="AX12" s="123">
        <v>0.20738562500000002</v>
      </c>
      <c r="AY12" s="123">
        <v>0.20026437500000008</v>
      </c>
      <c r="AZ12" s="123">
        <v>0.010498750000000005</v>
      </c>
      <c r="BA12" s="123">
        <v>0.031229249999999986</v>
      </c>
      <c r="BB12" s="123">
        <v>0.10100168750000005</v>
      </c>
      <c r="BC12" s="123">
        <v>0.22561456249999984</v>
      </c>
      <c r="BD12" s="123">
        <v>0.09220400000000002</v>
      </c>
      <c r="BE12" s="123">
        <v>0.028260624999999998</v>
      </c>
      <c r="BF12" s="123">
        <v>0.034769374999999964</v>
      </c>
      <c r="BG12" s="123">
        <v>0</v>
      </c>
      <c r="BH12" s="123">
        <v>0</v>
      </c>
    </row>
    <row r="13" spans="1:60" ht="15">
      <c r="A13" s="123" t="s">
        <v>387</v>
      </c>
      <c r="B13" s="123" t="s">
        <v>449</v>
      </c>
      <c r="C13" s="123" t="s">
        <v>438</v>
      </c>
      <c r="D13" s="123">
        <v>0.221578369004105</v>
      </c>
      <c r="E13" s="123">
        <v>0.280728868226492</v>
      </c>
      <c r="F13" s="123">
        <v>0.263519367701487</v>
      </c>
      <c r="G13" s="123">
        <v>0.587244020327363</v>
      </c>
      <c r="H13" s="123">
        <v>0.741732420168085</v>
      </c>
      <c r="I13" s="123">
        <v>0.250656116686051</v>
      </c>
      <c r="J13" s="123">
        <v>0.504680047984549</v>
      </c>
      <c r="K13" s="123">
        <v>0.256683304950158</v>
      </c>
      <c r="L13" s="123">
        <v>0.226235734044368</v>
      </c>
      <c r="M13" s="123">
        <v>0.190910700767511</v>
      </c>
      <c r="N13" s="123">
        <v>0.186965138730026</v>
      </c>
      <c r="O13" s="123">
        <v>0.00659585360461161</v>
      </c>
      <c r="P13" s="123">
        <v>0</v>
      </c>
      <c r="Q13" s="123">
        <v>0</v>
      </c>
      <c r="R13" s="123">
        <v>0.00638025509426782</v>
      </c>
      <c r="S13" s="123">
        <v>0.0254844771011448</v>
      </c>
      <c r="T13" s="123">
        <v>0.00942410976693372</v>
      </c>
      <c r="U13" s="123">
        <v>0.957883675441365</v>
      </c>
      <c r="V13" s="123">
        <v>0.303276039784255</v>
      </c>
      <c r="W13" s="123">
        <v>0.0147137310872789</v>
      </c>
      <c r="X13" s="123">
        <v>0.00153538426864999</v>
      </c>
      <c r="Y13" s="123">
        <v>0.36469025754603</v>
      </c>
      <c r="Z13" s="123">
        <v>6.85882671724699E-4</v>
      </c>
      <c r="AA13" s="123">
        <v>0.137493772239706</v>
      </c>
      <c r="AB13" s="123">
        <v>0.160229767079336</v>
      </c>
      <c r="AC13" s="123">
        <v>0.121495905094039</v>
      </c>
      <c r="AD13" s="123">
        <v>0.0354847769924541</v>
      </c>
      <c r="AE13" s="123">
        <v>0.0745989816113286</v>
      </c>
      <c r="AF13" s="123">
        <v>0</v>
      </c>
      <c r="AG13" s="123">
        <v>0.00773725246682138</v>
      </c>
      <c r="AH13" s="123">
        <v>0.0424412916666667</v>
      </c>
      <c r="AI13" s="123">
        <v>0.00112979166666667</v>
      </c>
      <c r="AJ13" s="123">
        <v>0.0517133333333333</v>
      </c>
      <c r="AK13" s="123">
        <v>0.0895455416666667</v>
      </c>
      <c r="AL13" s="123">
        <v>0.196192708333333</v>
      </c>
      <c r="AM13" s="123">
        <v>0.0143244166666667</v>
      </c>
      <c r="AN13" s="123">
        <v>0.0610683333333333</v>
      </c>
      <c r="AO13" s="123">
        <v>0.174848125</v>
      </c>
      <c r="AP13" s="123">
        <v>0.241772791666667</v>
      </c>
      <c r="AQ13" s="123">
        <v>0.0881735833333333</v>
      </c>
      <c r="AR13" s="123">
        <v>0.0323482916666667</v>
      </c>
      <c r="AS13" s="123">
        <v>0.0488825833333333</v>
      </c>
      <c r="AT13" s="123">
        <v>0.010870584582585007</v>
      </c>
      <c r="AU13" s="123">
        <v>0.04692337500000001</v>
      </c>
      <c r="AV13" s="123">
        <v>0.001102625</v>
      </c>
      <c r="AW13" s="123">
        <v>0.05006418750000002</v>
      </c>
      <c r="AX13" s="123">
        <v>0.08932024999999999</v>
      </c>
      <c r="AY13" s="123">
        <v>0.19780518749999995</v>
      </c>
      <c r="AZ13" s="123">
        <v>0.0150599375</v>
      </c>
      <c r="BA13" s="123">
        <v>0.062366875</v>
      </c>
      <c r="BB13" s="123">
        <v>0.17411537499999996</v>
      </c>
      <c r="BC13" s="123">
        <v>0.2406501250000001</v>
      </c>
      <c r="BD13" s="123">
        <v>0.08728237499999998</v>
      </c>
      <c r="BE13" s="123">
        <v>0.0324118125</v>
      </c>
      <c r="BF13" s="123">
        <v>0.049820562500000005</v>
      </c>
      <c r="BG13" s="123">
        <v>0</v>
      </c>
      <c r="BH13" s="123">
        <v>0</v>
      </c>
    </row>
    <row r="14" spans="1:60" ht="15">
      <c r="A14" s="123" t="s">
        <v>376</v>
      </c>
      <c r="B14" s="123" t="s">
        <v>449</v>
      </c>
      <c r="C14" s="123" t="s">
        <v>439</v>
      </c>
      <c r="D14" s="123">
        <v>0.154302670623145</v>
      </c>
      <c r="E14" s="123">
        <v>0.445400687021631</v>
      </c>
      <c r="F14" s="123">
        <v>0.412221050563594</v>
      </c>
      <c r="G14" s="123">
        <v>0.548961424332344</v>
      </c>
      <c r="H14" s="123">
        <v>0.637982195845697</v>
      </c>
      <c r="I14" s="123">
        <v>0.213649851632047</v>
      </c>
      <c r="J14" s="123">
        <v>0.525222551928783</v>
      </c>
      <c r="K14" s="123">
        <v>0.373887240356083</v>
      </c>
      <c r="L14" s="123">
        <v>0.100890207715134</v>
      </c>
      <c r="M14" s="123">
        <v>0.127596439169139</v>
      </c>
      <c r="N14" s="123">
        <v>0.169139465875371</v>
      </c>
      <c r="O14" s="123">
        <v>0.0029673590504451</v>
      </c>
      <c r="P14" s="123">
        <v>0</v>
      </c>
      <c r="Q14" s="123">
        <v>0</v>
      </c>
      <c r="R14" s="123">
        <v>0</v>
      </c>
      <c r="S14" s="123">
        <v>0.00890207715133531</v>
      </c>
      <c r="T14" s="123">
        <v>0.0029673590504451</v>
      </c>
      <c r="U14" s="123">
        <v>0.919881305637982</v>
      </c>
      <c r="V14" s="123">
        <v>0.219584569732938</v>
      </c>
      <c r="W14" s="123">
        <v>0.0029673590504451</v>
      </c>
      <c r="X14" s="123">
        <v>0</v>
      </c>
      <c r="Y14" s="123">
        <v>0.323442136498516</v>
      </c>
      <c r="Z14" s="123">
        <v>0</v>
      </c>
      <c r="AA14" s="123">
        <v>0.267062314540059</v>
      </c>
      <c r="AB14" s="123">
        <v>0</v>
      </c>
      <c r="AC14" s="123">
        <v>0.0682492581602374</v>
      </c>
      <c r="AD14" s="123">
        <v>0.00890207715133531</v>
      </c>
      <c r="AE14" s="123">
        <v>0.0326409495548961</v>
      </c>
      <c r="AF14" s="123">
        <v>0</v>
      </c>
      <c r="AG14" s="123">
        <v>0.0178041543026706</v>
      </c>
      <c r="AH14" s="123">
        <v>0.057027</v>
      </c>
      <c r="AI14" s="123">
        <v>0.008691</v>
      </c>
      <c r="AJ14" s="123">
        <v>0.064477</v>
      </c>
      <c r="AK14" s="123">
        <v>0.140772</v>
      </c>
      <c r="AL14" s="123">
        <v>0.210439</v>
      </c>
      <c r="AM14" s="123">
        <v>0.008448</v>
      </c>
      <c r="AN14" s="123">
        <v>0.032467</v>
      </c>
      <c r="AO14" s="123">
        <v>0.092459</v>
      </c>
      <c r="AP14" s="123">
        <v>0.23273</v>
      </c>
      <c r="AQ14" s="123">
        <v>0.123562</v>
      </c>
      <c r="AR14" s="123">
        <v>0.039221</v>
      </c>
      <c r="AS14" s="123">
        <v>0.046734</v>
      </c>
      <c r="AT14" s="123">
        <v>0.008991688705853835</v>
      </c>
      <c r="AU14" s="123">
        <v>0.04004049999999994</v>
      </c>
      <c r="AV14" s="123">
        <v>0.008983499999999997</v>
      </c>
      <c r="AW14" s="123">
        <v>0.06415099999999965</v>
      </c>
      <c r="AX14" s="123">
        <v>0.14166750000000045</v>
      </c>
      <c r="AY14" s="123">
        <v>0.21196549999999964</v>
      </c>
      <c r="AZ14" s="123">
        <v>0.007448999999999961</v>
      </c>
      <c r="BA14" s="123">
        <v>0.03246699999999991</v>
      </c>
      <c r="BB14" s="123">
        <v>0.09328099999999956</v>
      </c>
      <c r="BC14" s="123">
        <v>0.23071649999999977</v>
      </c>
      <c r="BD14" s="123">
        <v>0.12511950000000022</v>
      </c>
      <c r="BE14" s="123">
        <v>0.03774649999999988</v>
      </c>
      <c r="BF14" s="123">
        <v>0.04645300000000005</v>
      </c>
      <c r="BG14" s="123">
        <v>0</v>
      </c>
      <c r="BH14" s="123">
        <v>0</v>
      </c>
    </row>
    <row r="15" spans="1:60" ht="15">
      <c r="A15" s="123" t="s">
        <v>377</v>
      </c>
      <c r="B15" s="123" t="s">
        <v>449</v>
      </c>
      <c r="C15" s="123" t="s">
        <v>439</v>
      </c>
      <c r="D15" s="123">
        <v>0.10126582278481</v>
      </c>
      <c r="E15" s="123">
        <v>0.446454020208108</v>
      </c>
      <c r="F15" s="123">
        <v>0.299648010433522</v>
      </c>
      <c r="G15" s="123">
        <v>0.529113924050633</v>
      </c>
      <c r="H15" s="123">
        <v>0.926582278481013</v>
      </c>
      <c r="I15" s="123">
        <v>0.0354430379746835</v>
      </c>
      <c r="J15" s="123">
        <v>0.19746835443038</v>
      </c>
      <c r="K15" s="123">
        <v>0.417721518987342</v>
      </c>
      <c r="L15" s="123">
        <v>0.384810126582278</v>
      </c>
      <c r="M15" s="123">
        <v>0.377215189873418</v>
      </c>
      <c r="N15" s="123">
        <v>0.0455696202531646</v>
      </c>
      <c r="O15" s="123">
        <v>0</v>
      </c>
      <c r="P15" s="123">
        <v>0</v>
      </c>
      <c r="Q15" s="123">
        <v>0</v>
      </c>
      <c r="R15" s="123">
        <v>0</v>
      </c>
      <c r="S15" s="123">
        <v>0.00759493670886076</v>
      </c>
      <c r="T15" s="123">
        <v>0.00253164556962025</v>
      </c>
      <c r="U15" s="123">
        <v>0.984810126582279</v>
      </c>
      <c r="V15" s="123">
        <v>0.248101265822785</v>
      </c>
      <c r="W15" s="123">
        <v>0.00506329113924051</v>
      </c>
      <c r="X15" s="123">
        <v>0</v>
      </c>
      <c r="Y15" s="123">
        <v>0.382278481012658</v>
      </c>
      <c r="Z15" s="123">
        <v>0</v>
      </c>
      <c r="AA15" s="123">
        <v>0.311392405063291</v>
      </c>
      <c r="AB15" s="123">
        <v>0.167088607594937</v>
      </c>
      <c r="AC15" s="123">
        <v>0.030379746835443</v>
      </c>
      <c r="AD15" s="123">
        <v>0.0126582278481013</v>
      </c>
      <c r="AE15" s="123">
        <v>0.0430379746835443</v>
      </c>
      <c r="AF15" s="123">
        <v>0</v>
      </c>
      <c r="AG15" s="123">
        <v>0.0227848101265823</v>
      </c>
      <c r="AH15" s="123">
        <v>0.049609</v>
      </c>
      <c r="AI15" s="123">
        <v>0.005101</v>
      </c>
      <c r="AJ15" s="123">
        <v>0.042467</v>
      </c>
      <c r="AK15" s="123">
        <v>0.304375</v>
      </c>
      <c r="AL15" s="123">
        <v>0.171628</v>
      </c>
      <c r="AM15" s="123">
        <v>0.008877</v>
      </c>
      <c r="AN15" s="123">
        <v>0.032168</v>
      </c>
      <c r="AO15" s="123">
        <v>0.075612</v>
      </c>
      <c r="AP15" s="123">
        <v>0.212331</v>
      </c>
      <c r="AQ15" s="123">
        <v>0.088726</v>
      </c>
      <c r="AR15" s="123">
        <v>0.028498</v>
      </c>
      <c r="AS15" s="123">
        <v>0.030217</v>
      </c>
      <c r="AT15" s="123">
        <v>0.020040543816930805</v>
      </c>
      <c r="AU15" s="123">
        <v>0.028676499999999994</v>
      </c>
      <c r="AV15" s="123">
        <v>0.004211499999999991</v>
      </c>
      <c r="AW15" s="123">
        <v>0.03918100000000006</v>
      </c>
      <c r="AX15" s="123">
        <v>0.3472179999999991</v>
      </c>
      <c r="AY15" s="123">
        <v>0.1675895000000004</v>
      </c>
      <c r="AZ15" s="123">
        <v>0.008171500000000002</v>
      </c>
      <c r="BA15" s="123">
        <v>0.029231999999999994</v>
      </c>
      <c r="BB15" s="123">
        <v>0.0782374999999998</v>
      </c>
      <c r="BC15" s="123">
        <v>0.1919460000000003</v>
      </c>
      <c r="BD15" s="123">
        <v>0.08074950000000011</v>
      </c>
      <c r="BE15" s="123">
        <v>0.026180499999999884</v>
      </c>
      <c r="BF15" s="123">
        <v>0.027283500000000037</v>
      </c>
      <c r="BG15" s="123">
        <v>0</v>
      </c>
      <c r="BH15" s="123">
        <v>0</v>
      </c>
    </row>
    <row r="16" spans="1:60" ht="15">
      <c r="A16" s="123" t="s">
        <v>378</v>
      </c>
      <c r="B16" s="123" t="s">
        <v>449</v>
      </c>
      <c r="C16" s="123" t="s">
        <v>439</v>
      </c>
      <c r="D16" s="123">
        <v>0.0192307692307692</v>
      </c>
      <c r="E16" s="123">
        <v>0.443984827731887</v>
      </c>
      <c r="F16" s="123">
        <v>0.550359570522801</v>
      </c>
      <c r="G16" s="123">
        <v>0.576923076923077</v>
      </c>
      <c r="H16" s="123">
        <v>0.892307692307692</v>
      </c>
      <c r="I16" s="123">
        <v>0.0730769230769231</v>
      </c>
      <c r="J16" s="123">
        <v>0.192307692307692</v>
      </c>
      <c r="K16" s="123">
        <v>0.603846153846154</v>
      </c>
      <c r="L16" s="123">
        <v>0.203846153846154</v>
      </c>
      <c r="M16" s="123">
        <v>0.126923076923077</v>
      </c>
      <c r="N16" s="123">
        <v>0.0307692307692308</v>
      </c>
      <c r="O16" s="123">
        <v>0</v>
      </c>
      <c r="P16" s="123">
        <v>0</v>
      </c>
      <c r="Q16" s="123">
        <v>0</v>
      </c>
      <c r="R16" s="123">
        <v>0</v>
      </c>
      <c r="S16" s="123">
        <v>0.0153846153846154</v>
      </c>
      <c r="T16" s="123">
        <v>0.00384615384615385</v>
      </c>
      <c r="U16" s="123">
        <v>1</v>
      </c>
      <c r="V16" s="123">
        <v>0.0692307692307692</v>
      </c>
      <c r="W16" s="123">
        <v>0</v>
      </c>
      <c r="X16" s="123">
        <v>0</v>
      </c>
      <c r="Y16" s="123">
        <v>0.346153846153846</v>
      </c>
      <c r="Z16" s="123">
        <v>0</v>
      </c>
      <c r="AA16" s="123">
        <v>0.284615384615385</v>
      </c>
      <c r="AB16" s="123">
        <v>0.0269230769230769</v>
      </c>
      <c r="AC16" s="123">
        <v>0.0384615384615385</v>
      </c>
      <c r="AD16" s="123">
        <v>0.00769230769230769</v>
      </c>
      <c r="AE16" s="123">
        <v>0.00769230769230769</v>
      </c>
      <c r="AF16" s="123">
        <v>0</v>
      </c>
      <c r="AG16" s="123">
        <v>0.0115384615384615</v>
      </c>
      <c r="AH16" s="123">
        <v>0.04589</v>
      </c>
      <c r="AI16" s="123">
        <v>0.007289</v>
      </c>
      <c r="AJ16" s="123">
        <v>0.051669</v>
      </c>
      <c r="AK16" s="123">
        <v>0.225784</v>
      </c>
      <c r="AL16" s="123">
        <v>0.19901</v>
      </c>
      <c r="AM16" s="123">
        <v>0.009521</v>
      </c>
      <c r="AN16" s="123">
        <v>0.041736</v>
      </c>
      <c r="AO16" s="123">
        <v>0.080817</v>
      </c>
      <c r="AP16" s="123">
        <v>0.22685</v>
      </c>
      <c r="AQ16" s="123">
        <v>0.093723</v>
      </c>
      <c r="AR16" s="123">
        <v>0.03138</v>
      </c>
      <c r="AS16" s="123">
        <v>0.032221</v>
      </c>
      <c r="AT16" s="123">
        <v>0.0021643629144915814</v>
      </c>
      <c r="AU16" s="123">
        <v>0.025836500000000023</v>
      </c>
      <c r="AV16" s="123">
        <v>0.00677549999999999</v>
      </c>
      <c r="AW16" s="123">
        <v>0.046379000000000004</v>
      </c>
      <c r="AX16" s="123">
        <v>0.23781400000000036</v>
      </c>
      <c r="AY16" s="123">
        <v>0.2009829999999994</v>
      </c>
      <c r="AZ16" s="123">
        <v>0.010213499999999997</v>
      </c>
      <c r="BA16" s="123">
        <v>0.042667500000000205</v>
      </c>
      <c r="BB16" s="123">
        <v>0.08702749999999979</v>
      </c>
      <c r="BC16" s="123">
        <v>0.21512149999999947</v>
      </c>
      <c r="BD16" s="123">
        <v>0.09130499999999975</v>
      </c>
      <c r="BE16" s="123">
        <v>0.029975500000000023</v>
      </c>
      <c r="BF16" s="123">
        <v>0.03173699999999992</v>
      </c>
      <c r="BG16" s="123">
        <v>0</v>
      </c>
      <c r="BH16" s="123">
        <v>0</v>
      </c>
    </row>
    <row r="17" spans="1:60" ht="15">
      <c r="A17" s="123" t="s">
        <v>379</v>
      </c>
      <c r="B17" s="123" t="s">
        <v>449</v>
      </c>
      <c r="C17" s="123" t="s">
        <v>439</v>
      </c>
      <c r="D17" s="123">
        <v>0.0454545454545455</v>
      </c>
      <c r="E17" s="123">
        <v>0.371329148884473</v>
      </c>
      <c r="F17" s="123">
        <v>0.371362651173466</v>
      </c>
      <c r="G17" s="123">
        <v>0.522727272727273</v>
      </c>
      <c r="H17" s="123">
        <v>0.863636363636364</v>
      </c>
      <c r="I17" s="123">
        <v>0.136363636363636</v>
      </c>
      <c r="J17" s="123">
        <v>0.227272727272727</v>
      </c>
      <c r="K17" s="123">
        <v>0.522727272727273</v>
      </c>
      <c r="L17" s="123">
        <v>0.25</v>
      </c>
      <c r="M17" s="123">
        <v>0.0909090909090909</v>
      </c>
      <c r="N17" s="123">
        <v>0.0909090909090909</v>
      </c>
      <c r="O17" s="123">
        <v>0</v>
      </c>
      <c r="P17" s="123">
        <v>0</v>
      </c>
      <c r="Q17" s="123">
        <v>0</v>
      </c>
      <c r="R17" s="123">
        <v>0</v>
      </c>
      <c r="S17" s="123">
        <v>0</v>
      </c>
      <c r="T17" s="123">
        <v>0</v>
      </c>
      <c r="U17" s="123">
        <v>0.931818181818182</v>
      </c>
      <c r="V17" s="123">
        <v>0.340909090909091</v>
      </c>
      <c r="W17" s="123">
        <v>0</v>
      </c>
      <c r="X17" s="123">
        <v>0</v>
      </c>
      <c r="Y17" s="123">
        <v>0.0909090909090909</v>
      </c>
      <c r="Z17" s="123">
        <v>0</v>
      </c>
      <c r="AA17" s="123">
        <v>0.431818181818182</v>
      </c>
      <c r="AB17" s="123">
        <v>0</v>
      </c>
      <c r="AC17" s="123">
        <v>0.0909090909090909</v>
      </c>
      <c r="AD17" s="123">
        <v>0</v>
      </c>
      <c r="AE17" s="123">
        <v>0</v>
      </c>
      <c r="AF17" s="123">
        <v>0</v>
      </c>
      <c r="AG17" s="123">
        <v>0.0681818181818182</v>
      </c>
      <c r="AH17" s="123">
        <v>0.049589</v>
      </c>
      <c r="AI17" s="123">
        <v>0.013547</v>
      </c>
      <c r="AJ17" s="123">
        <v>0.049529</v>
      </c>
      <c r="AK17" s="123">
        <v>0.241784</v>
      </c>
      <c r="AL17" s="123">
        <v>0.166463</v>
      </c>
      <c r="AM17" s="123">
        <v>0.008506</v>
      </c>
      <c r="AN17" s="123">
        <v>0.031245</v>
      </c>
      <c r="AO17" s="123">
        <v>0.061551</v>
      </c>
      <c r="AP17" s="123">
        <v>0.247493</v>
      </c>
      <c r="AQ17" s="123">
        <v>0.105381</v>
      </c>
      <c r="AR17" s="123">
        <v>0.027089</v>
      </c>
      <c r="AS17" s="123">
        <v>0.047414</v>
      </c>
      <c r="AT17" s="123">
        <v>0.010763559077480127</v>
      </c>
      <c r="AU17" s="123">
        <v>0.030158499999999984</v>
      </c>
      <c r="AV17" s="123">
        <v>0.013670000000000019</v>
      </c>
      <c r="AW17" s="123">
        <v>0.04446750000000002</v>
      </c>
      <c r="AX17" s="123">
        <v>0.2516045000000001</v>
      </c>
      <c r="AY17" s="123">
        <v>0.16578999999999983</v>
      </c>
      <c r="AZ17" s="123">
        <v>0.00864549999999999</v>
      </c>
      <c r="BA17" s="123">
        <v>0.03177349999999996</v>
      </c>
      <c r="BB17" s="123">
        <v>0.07060499999999992</v>
      </c>
      <c r="BC17" s="123">
        <v>0.23730249999999997</v>
      </c>
      <c r="BD17" s="123">
        <v>0.102906</v>
      </c>
      <c r="BE17" s="123">
        <v>0.02754250000000002</v>
      </c>
      <c r="BF17" s="123">
        <v>0.04569400000000001</v>
      </c>
      <c r="BG17" s="123">
        <v>0</v>
      </c>
      <c r="BH17" s="123">
        <v>0</v>
      </c>
    </row>
    <row r="18" spans="1:60" ht="15">
      <c r="A18" s="123" t="s">
        <v>380</v>
      </c>
      <c r="B18" s="123" t="s">
        <v>449</v>
      </c>
      <c r="C18" s="123" t="s">
        <v>439</v>
      </c>
      <c r="D18" s="123">
        <v>0.0540540540540541</v>
      </c>
      <c r="E18" s="123">
        <v>0.481376328927246</v>
      </c>
      <c r="F18" s="123">
        <v>0.553824051157459</v>
      </c>
      <c r="G18" s="123">
        <v>0.495495495495495</v>
      </c>
      <c r="H18" s="123">
        <v>0.837837837837838</v>
      </c>
      <c r="I18" s="123">
        <v>0.162162162162162</v>
      </c>
      <c r="J18" s="123">
        <v>0.198198198198198</v>
      </c>
      <c r="K18" s="123">
        <v>0.648648648648649</v>
      </c>
      <c r="L18" s="123">
        <v>0.153153153153153</v>
      </c>
      <c r="M18" s="123">
        <v>0.171171171171171</v>
      </c>
      <c r="N18" s="123">
        <v>0.126126126126126</v>
      </c>
      <c r="O18" s="123">
        <v>0.00900900900900901</v>
      </c>
      <c r="P18" s="123">
        <v>0</v>
      </c>
      <c r="Q18" s="123">
        <v>0</v>
      </c>
      <c r="R18" s="123">
        <v>0</v>
      </c>
      <c r="S18" s="123">
        <v>0.00900900900900901</v>
      </c>
      <c r="T18" s="123">
        <v>0</v>
      </c>
      <c r="U18" s="123">
        <v>0.81981981981982</v>
      </c>
      <c r="V18" s="123">
        <v>0.405405405405405</v>
      </c>
      <c r="W18" s="123">
        <v>0.00900900900900901</v>
      </c>
      <c r="X18" s="123">
        <v>0</v>
      </c>
      <c r="Y18" s="123">
        <v>0.441441441441441</v>
      </c>
      <c r="Z18" s="123">
        <v>0</v>
      </c>
      <c r="AA18" s="123">
        <v>0.495495495495495</v>
      </c>
      <c r="AB18" s="123">
        <v>0.0900900900900901</v>
      </c>
      <c r="AC18" s="123">
        <v>0.0900900900900901</v>
      </c>
      <c r="AD18" s="123">
        <v>0</v>
      </c>
      <c r="AE18" s="123">
        <v>0.0720720720720721</v>
      </c>
      <c r="AF18" s="123">
        <v>0</v>
      </c>
      <c r="AG18" s="123">
        <v>0.036036036036036</v>
      </c>
      <c r="AH18" s="123">
        <v>0.037361</v>
      </c>
      <c r="AI18" s="123">
        <v>0.005192</v>
      </c>
      <c r="AJ18" s="123">
        <v>0.061038</v>
      </c>
      <c r="AK18" s="123">
        <v>0.084707</v>
      </c>
      <c r="AL18" s="123">
        <v>0.270746</v>
      </c>
      <c r="AM18" s="123">
        <v>0.008491</v>
      </c>
      <c r="AN18" s="123">
        <v>0.058558</v>
      </c>
      <c r="AO18" s="123">
        <v>0.125254</v>
      </c>
      <c r="AP18" s="123">
        <v>0.19837</v>
      </c>
      <c r="AQ18" s="123">
        <v>0.121901</v>
      </c>
      <c r="AR18" s="123">
        <v>0.028421</v>
      </c>
      <c r="AS18" s="123">
        <v>0.037322</v>
      </c>
      <c r="AT18" s="123">
        <v>0.017752381650592317</v>
      </c>
      <c r="AU18" s="123">
        <v>0.022673500000000006</v>
      </c>
      <c r="AV18" s="123">
        <v>0.005260999999999988</v>
      </c>
      <c r="AW18" s="123">
        <v>0.05759800000000012</v>
      </c>
      <c r="AX18" s="123">
        <v>0.08651650000000007</v>
      </c>
      <c r="AY18" s="123">
        <v>0.27033549999999923</v>
      </c>
      <c r="AZ18" s="123">
        <v>0.009118500000000005</v>
      </c>
      <c r="BA18" s="123">
        <v>0.06380900000000002</v>
      </c>
      <c r="BB18" s="123">
        <v>0.1358710000000004</v>
      </c>
      <c r="BC18" s="123">
        <v>0.18793899999999975</v>
      </c>
      <c r="BD18" s="123">
        <v>0.11792549999999971</v>
      </c>
      <c r="BE18" s="123">
        <v>0.027607000000000013</v>
      </c>
      <c r="BF18" s="123">
        <v>0.03602100000000012</v>
      </c>
      <c r="BG18" s="123">
        <v>0</v>
      </c>
      <c r="BH18" s="123">
        <v>0</v>
      </c>
    </row>
    <row r="19" spans="1:60" ht="15">
      <c r="A19" s="123" t="s">
        <v>381</v>
      </c>
      <c r="B19" s="123" t="s">
        <v>449</v>
      </c>
      <c r="C19" s="123" t="s">
        <v>439</v>
      </c>
      <c r="D19" s="123">
        <v>0.448275862068966</v>
      </c>
      <c r="E19" s="123">
        <v>0.301886444186281</v>
      </c>
      <c r="F19" s="123">
        <v>0.17719389395294</v>
      </c>
      <c r="G19" s="123">
        <v>0.172413793103448</v>
      </c>
      <c r="H19" s="123">
        <v>0.758620689655172</v>
      </c>
      <c r="I19" s="123">
        <v>0.241379310344828</v>
      </c>
      <c r="J19" s="123">
        <v>0.310344827586207</v>
      </c>
      <c r="K19" s="123">
        <v>0.482758620689655</v>
      </c>
      <c r="L19" s="123">
        <v>0.206896551724138</v>
      </c>
      <c r="M19" s="123">
        <v>0</v>
      </c>
      <c r="N19" s="123">
        <v>0.103448275862069</v>
      </c>
      <c r="O19" s="123">
        <v>0</v>
      </c>
      <c r="P19" s="123">
        <v>0</v>
      </c>
      <c r="Q19" s="123">
        <v>0</v>
      </c>
      <c r="R19" s="123">
        <v>0</v>
      </c>
      <c r="S19" s="123">
        <v>0</v>
      </c>
      <c r="T19" s="123">
        <v>0</v>
      </c>
      <c r="U19" s="123">
        <v>0.758620689655172</v>
      </c>
      <c r="V19" s="123">
        <v>0.172413793103448</v>
      </c>
      <c r="W19" s="123">
        <v>0</v>
      </c>
      <c r="X19" s="123">
        <v>0</v>
      </c>
      <c r="Y19" s="123">
        <v>0.206896551724138</v>
      </c>
      <c r="Z19" s="123">
        <v>0</v>
      </c>
      <c r="AA19" s="123">
        <v>0.137931034482759</v>
      </c>
      <c r="AB19" s="123">
        <v>0</v>
      </c>
      <c r="AC19" s="123">
        <v>0.0344827586206897</v>
      </c>
      <c r="AD19" s="123">
        <v>0</v>
      </c>
      <c r="AE19" s="123">
        <v>0.0689655172413793</v>
      </c>
      <c r="AF19" s="123">
        <v>0</v>
      </c>
      <c r="AG19" s="123">
        <v>0</v>
      </c>
      <c r="AH19" s="123">
        <v>0.048832</v>
      </c>
      <c r="AI19" s="123">
        <v>0.015184</v>
      </c>
      <c r="AJ19" s="123">
        <v>0.041407</v>
      </c>
      <c r="AK19" s="123">
        <v>0.175511</v>
      </c>
      <c r="AL19" s="123">
        <v>0.183452</v>
      </c>
      <c r="AM19" s="123">
        <v>0.008435</v>
      </c>
      <c r="AN19" s="123">
        <v>0.036335</v>
      </c>
      <c r="AO19" s="123">
        <v>0.068678</v>
      </c>
      <c r="AP19" s="123">
        <v>0.293563</v>
      </c>
      <c r="AQ19" s="123">
        <v>0.105727</v>
      </c>
      <c r="AR19" s="123">
        <v>0.027355</v>
      </c>
      <c r="AS19" s="123">
        <v>0.044352</v>
      </c>
      <c r="AT19" s="123">
        <v>0</v>
      </c>
      <c r="AU19" s="123">
        <v>0.02965900000000002</v>
      </c>
      <c r="AV19" s="123">
        <v>0.014098499999999993</v>
      </c>
      <c r="AW19" s="123">
        <v>0.043912999999999994</v>
      </c>
      <c r="AX19" s="123">
        <v>0.17956249999999996</v>
      </c>
      <c r="AY19" s="123">
        <v>0.19221749999999996</v>
      </c>
      <c r="AZ19" s="123">
        <v>0.009180000000000002</v>
      </c>
      <c r="BA19" s="123">
        <v>0.0378385</v>
      </c>
      <c r="BB19" s="123">
        <v>0.076681</v>
      </c>
      <c r="BC19" s="123">
        <v>0.2999124999999999</v>
      </c>
      <c r="BD19" s="123">
        <v>0.10865600000000003</v>
      </c>
      <c r="BE19" s="123">
        <v>0.028133999999999992</v>
      </c>
      <c r="BF19" s="123">
        <v>0.0471075</v>
      </c>
      <c r="BG19" s="123">
        <v>0</v>
      </c>
      <c r="BH19" s="123">
        <v>0</v>
      </c>
    </row>
    <row r="20" spans="1:60" ht="15">
      <c r="A20" s="123" t="s">
        <v>382</v>
      </c>
      <c r="B20" s="123" t="s">
        <v>449</v>
      </c>
      <c r="C20" s="123" t="s">
        <v>439</v>
      </c>
      <c r="D20" s="123">
        <v>0</v>
      </c>
      <c r="E20" s="123">
        <v>0.377292459018829</v>
      </c>
      <c r="F20" s="123">
        <v>0.270302375725395</v>
      </c>
      <c r="G20" s="123">
        <v>0.818181818181818</v>
      </c>
      <c r="H20" s="123">
        <v>0.681818181818182</v>
      </c>
      <c r="I20" s="123">
        <v>0.318181818181818</v>
      </c>
      <c r="J20" s="123">
        <v>0.0454545454545455</v>
      </c>
      <c r="K20" s="123">
        <v>0.909090909090909</v>
      </c>
      <c r="L20" s="123">
        <v>0.0454545454545455</v>
      </c>
      <c r="M20" s="123">
        <v>0.0454545454545455</v>
      </c>
      <c r="N20" s="123">
        <v>0.590909090909091</v>
      </c>
      <c r="O20" s="123">
        <v>0.136363636363636</v>
      </c>
      <c r="P20" s="123">
        <v>0</v>
      </c>
      <c r="Q20" s="123">
        <v>0</v>
      </c>
      <c r="R20" s="123">
        <v>0</v>
      </c>
      <c r="S20" s="123">
        <v>0.0454545454545455</v>
      </c>
      <c r="T20" s="123">
        <v>0.0454545454545455</v>
      </c>
      <c r="U20" s="123">
        <v>0.954545454545455</v>
      </c>
      <c r="V20" s="123">
        <v>0.50</v>
      </c>
      <c r="W20" s="123">
        <v>0</v>
      </c>
      <c r="X20" s="123">
        <v>0.0454545454545455</v>
      </c>
      <c r="Y20" s="123">
        <v>0.181818181818182</v>
      </c>
      <c r="Z20" s="123">
        <v>0</v>
      </c>
      <c r="AA20" s="123">
        <v>0.590909090909091</v>
      </c>
      <c r="AB20" s="123">
        <v>0</v>
      </c>
      <c r="AC20" s="123">
        <v>0.0909090909090909</v>
      </c>
      <c r="AD20" s="123">
        <v>0</v>
      </c>
      <c r="AE20" s="123">
        <v>0.0454545454545455</v>
      </c>
      <c r="AF20" s="123">
        <v>0</v>
      </c>
      <c r="AG20" s="123">
        <v>0</v>
      </c>
      <c r="AH20" s="123">
        <v>0.047812</v>
      </c>
      <c r="AI20" s="123">
        <v>0.014522</v>
      </c>
      <c r="AJ20" s="123">
        <v>0.049486</v>
      </c>
      <c r="AK20" s="123">
        <v>0.158481</v>
      </c>
      <c r="AL20" s="123">
        <v>0.201548</v>
      </c>
      <c r="AM20" s="123">
        <v>0.011219</v>
      </c>
      <c r="AN20" s="123">
        <v>0.035314</v>
      </c>
      <c r="AO20" s="123">
        <v>0.051768</v>
      </c>
      <c r="AP20" s="123">
        <v>0.262876</v>
      </c>
      <c r="AQ20" s="123">
        <v>0.113968</v>
      </c>
      <c r="AR20" s="123">
        <v>0.029118</v>
      </c>
      <c r="AS20" s="123">
        <v>0.071699</v>
      </c>
      <c r="AT20" s="123">
        <v>0</v>
      </c>
      <c r="AU20" s="123">
        <v>0.03227400000000002</v>
      </c>
      <c r="AV20" s="123">
        <v>0.015214</v>
      </c>
      <c r="AW20" s="123">
        <v>0.050807000000000005</v>
      </c>
      <c r="AX20" s="123">
        <v>0.151111</v>
      </c>
      <c r="AY20" s="123">
        <v>0.21108299999999997</v>
      </c>
      <c r="AZ20" s="123">
        <v>0.011161499999999994</v>
      </c>
      <c r="BA20" s="123">
        <v>0.03695999999999999</v>
      </c>
      <c r="BB20" s="123">
        <v>0.055844000000000005</v>
      </c>
      <c r="BC20" s="123">
        <v>0.26063000000000014</v>
      </c>
      <c r="BD20" s="123">
        <v>0.1085485</v>
      </c>
      <c r="BE20" s="123">
        <v>0.028128999999999998</v>
      </c>
      <c r="BF20" s="123">
        <v>0.07051149999999998</v>
      </c>
      <c r="BG20" s="123">
        <v>0</v>
      </c>
      <c r="BH20" s="123">
        <v>0</v>
      </c>
    </row>
    <row r="21" spans="1:60" ht="15">
      <c r="A21" s="123" t="s">
        <v>383</v>
      </c>
      <c r="B21" s="123" t="s">
        <v>449</v>
      </c>
      <c r="C21" s="123" t="s">
        <v>439</v>
      </c>
      <c r="D21" s="123">
        <v>0.346153846153846</v>
      </c>
      <c r="E21" s="123">
        <v>0.195466548055161</v>
      </c>
      <c r="F21" s="123">
        <v>0.42834399184826</v>
      </c>
      <c r="G21" s="123">
        <v>0.423076923076923</v>
      </c>
      <c r="H21" s="123">
        <v>0.50</v>
      </c>
      <c r="I21" s="123">
        <v>0.50</v>
      </c>
      <c r="J21" s="123">
        <v>0</v>
      </c>
      <c r="K21" s="123">
        <v>0.961538461538462</v>
      </c>
      <c r="L21" s="123">
        <v>0.0384615384615385</v>
      </c>
      <c r="M21" s="123">
        <v>0.115384615384615</v>
      </c>
      <c r="N21" s="123">
        <v>0.576923076923077</v>
      </c>
      <c r="O21" s="123">
        <v>0.0384615384615385</v>
      </c>
      <c r="P21" s="123">
        <v>0</v>
      </c>
      <c r="Q21" s="123">
        <v>0</v>
      </c>
      <c r="R21" s="123">
        <v>0</v>
      </c>
      <c r="S21" s="123">
        <v>0</v>
      </c>
      <c r="T21" s="123">
        <v>0</v>
      </c>
      <c r="U21" s="123">
        <v>0.692307692307692</v>
      </c>
      <c r="V21" s="123">
        <v>0.346153846153846</v>
      </c>
      <c r="W21" s="123">
        <v>0</v>
      </c>
      <c r="X21" s="123">
        <v>0</v>
      </c>
      <c r="Y21" s="123">
        <v>0.461538461538462</v>
      </c>
      <c r="Z21" s="123">
        <v>0</v>
      </c>
      <c r="AA21" s="123">
        <v>0.269230769230769</v>
      </c>
      <c r="AB21" s="123">
        <v>0</v>
      </c>
      <c r="AC21" s="123">
        <v>0.230769230769231</v>
      </c>
      <c r="AD21" s="123">
        <v>0.0384615384615385</v>
      </c>
      <c r="AE21" s="123">
        <v>0.346153846153846</v>
      </c>
      <c r="AF21" s="123">
        <v>0</v>
      </c>
      <c r="AG21" s="123">
        <v>0</v>
      </c>
      <c r="AH21" s="123">
        <v>0.046265</v>
      </c>
      <c r="AI21" s="123">
        <v>0.010157</v>
      </c>
      <c r="AJ21" s="123">
        <v>0.055378</v>
      </c>
      <c r="AK21" s="123">
        <v>0.143471</v>
      </c>
      <c r="AL21" s="123">
        <v>0.154778</v>
      </c>
      <c r="AM21" s="123">
        <v>0.010511</v>
      </c>
      <c r="AN21" s="123">
        <v>0.031958</v>
      </c>
      <c r="AO21" s="123">
        <v>0.077317</v>
      </c>
      <c r="AP21" s="123">
        <v>0.288302</v>
      </c>
      <c r="AQ21" s="123">
        <v>0.120518</v>
      </c>
      <c r="AR21" s="123">
        <v>0.025794</v>
      </c>
      <c r="AS21" s="123">
        <v>0.081816</v>
      </c>
      <c r="AT21" s="123">
        <v>0.011569148936170212</v>
      </c>
      <c r="AU21" s="123">
        <v>0.027420499999999987</v>
      </c>
      <c r="AV21" s="123">
        <v>0.010008500000000002</v>
      </c>
      <c r="AW21" s="123">
        <v>0.05677650000000001</v>
      </c>
      <c r="AX21" s="123">
        <v>0.1623374999999999</v>
      </c>
      <c r="AY21" s="123">
        <v>0.1561600000000001</v>
      </c>
      <c r="AZ21" s="123">
        <v>0.010711499999999995</v>
      </c>
      <c r="BA21" s="123">
        <v>0.031727</v>
      </c>
      <c r="BB21" s="123">
        <v>0.07654449999999999</v>
      </c>
      <c r="BC21" s="123">
        <v>0.27216299999999993</v>
      </c>
      <c r="BD21" s="123">
        <v>0.1210195</v>
      </c>
      <c r="BE21" s="123">
        <v>0.02493599999999999</v>
      </c>
      <c r="BF21" s="123">
        <v>0.0776155</v>
      </c>
      <c r="BG21" s="123">
        <v>0</v>
      </c>
      <c r="BH21" s="123">
        <v>0</v>
      </c>
    </row>
    <row r="22" spans="1:60" ht="15">
      <c r="A22" s="123" t="s">
        <v>384</v>
      </c>
      <c r="B22" s="123" t="s">
        <v>449</v>
      </c>
      <c r="C22" s="123" t="s">
        <v>439</v>
      </c>
      <c r="D22" s="123">
        <v>0.363636363636364</v>
      </c>
      <c r="E22" s="123">
        <v>0.566701762449354</v>
      </c>
      <c r="F22" s="123">
        <v>0.532632271065263</v>
      </c>
      <c r="G22" s="123">
        <v>0.545454545454545</v>
      </c>
      <c r="H22" s="123">
        <v>0.727272727272727</v>
      </c>
      <c r="I22" s="123">
        <v>0.272727272727273</v>
      </c>
      <c r="J22" s="123">
        <v>0.0909090909090909</v>
      </c>
      <c r="K22" s="123">
        <v>0.909090909090909</v>
      </c>
      <c r="L22" s="123">
        <v>0</v>
      </c>
      <c r="M22" s="123">
        <v>0.0909090909090909</v>
      </c>
      <c r="N22" s="123">
        <v>0.181818181818182</v>
      </c>
      <c r="O22" s="123">
        <v>0.0909090909090909</v>
      </c>
      <c r="P22" s="123">
        <v>0</v>
      </c>
      <c r="Q22" s="123">
        <v>0.0909090909090909</v>
      </c>
      <c r="R22" s="123">
        <v>0</v>
      </c>
      <c r="S22" s="123">
        <v>0</v>
      </c>
      <c r="T22" s="123">
        <v>0</v>
      </c>
      <c r="U22" s="123">
        <v>1</v>
      </c>
      <c r="V22" s="123">
        <v>0.272727272727273</v>
      </c>
      <c r="W22" s="123">
        <v>0</v>
      </c>
      <c r="X22" s="123">
        <v>0</v>
      </c>
      <c r="Y22" s="123">
        <v>0.181818181818182</v>
      </c>
      <c r="Z22" s="123">
        <v>0</v>
      </c>
      <c r="AA22" s="123">
        <v>0.909090909090909</v>
      </c>
      <c r="AB22" s="123">
        <v>0</v>
      </c>
      <c r="AC22" s="123">
        <v>0</v>
      </c>
      <c r="AD22" s="123">
        <v>0</v>
      </c>
      <c r="AE22" s="123">
        <v>0</v>
      </c>
      <c r="AF22" s="123">
        <v>0</v>
      </c>
      <c r="AG22" s="123">
        <v>0</v>
      </c>
      <c r="AH22" s="123">
        <v>0.040274</v>
      </c>
      <c r="AI22" s="123">
        <v>0.009691</v>
      </c>
      <c r="AJ22" s="123">
        <v>0.042309</v>
      </c>
      <c r="AK22" s="123">
        <v>0.289936</v>
      </c>
      <c r="AL22" s="123">
        <v>0.192703</v>
      </c>
      <c r="AM22" s="123">
        <v>0.006454</v>
      </c>
      <c r="AN22" s="123">
        <v>0.026898</v>
      </c>
      <c r="AO22" s="123">
        <v>0.076403</v>
      </c>
      <c r="AP22" s="123">
        <v>0.194429</v>
      </c>
      <c r="AQ22" s="123">
        <v>0.095935</v>
      </c>
      <c r="AR22" s="123">
        <v>0.021778</v>
      </c>
      <c r="AS22" s="123">
        <v>0.043464</v>
      </c>
      <c r="AT22" s="123">
        <v>0.1300330416709727</v>
      </c>
      <c r="AU22" s="123">
        <v>0.024814000000000003</v>
      </c>
      <c r="AV22" s="123">
        <v>0.009601500000000002</v>
      </c>
      <c r="AW22" s="123">
        <v>0.04068350000000001</v>
      </c>
      <c r="AX22" s="123">
        <v>0.2931044999999999</v>
      </c>
      <c r="AY22" s="123">
        <v>0.19416250000000002</v>
      </c>
      <c r="AZ22" s="123">
        <v>0.006631999999999999</v>
      </c>
      <c r="BA22" s="123">
        <v>0.026024500000000006</v>
      </c>
      <c r="BB22" s="123">
        <v>0.08461549999999998</v>
      </c>
      <c r="BC22" s="123">
        <v>0.18344700000000008</v>
      </c>
      <c r="BD22" s="123">
        <v>0.09888500000000003</v>
      </c>
      <c r="BE22" s="123">
        <v>0.02082499999999999</v>
      </c>
      <c r="BF22" s="123">
        <v>0.042019000000000015</v>
      </c>
      <c r="BG22" s="123">
        <v>0</v>
      </c>
      <c r="BH22" s="123">
        <v>0</v>
      </c>
    </row>
    <row r="23" spans="1:60" ht="15">
      <c r="A23" s="123" t="s">
        <v>385</v>
      </c>
      <c r="B23" s="123" t="s">
        <v>449</v>
      </c>
      <c r="C23" s="123" t="s">
        <v>439</v>
      </c>
      <c r="D23" s="123">
        <v>0</v>
      </c>
      <c r="E23" s="123">
        <v>0.641554678606701</v>
      </c>
      <c r="F23" s="123">
        <v>0.323518842657365</v>
      </c>
      <c r="G23" s="123">
        <v>0.50</v>
      </c>
      <c r="H23" s="123">
        <v>0.50</v>
      </c>
      <c r="I23" s="123">
        <v>0.50</v>
      </c>
      <c r="J23" s="123">
        <v>0</v>
      </c>
      <c r="K23" s="123">
        <v>1</v>
      </c>
      <c r="L23" s="123">
        <v>0</v>
      </c>
      <c r="M23" s="123">
        <v>0</v>
      </c>
      <c r="N23" s="123">
        <v>0.50</v>
      </c>
      <c r="O23" s="123">
        <v>0.50</v>
      </c>
      <c r="P23" s="123">
        <v>0</v>
      </c>
      <c r="Q23" s="123">
        <v>0</v>
      </c>
      <c r="R23" s="123">
        <v>0</v>
      </c>
      <c r="S23" s="123">
        <v>0</v>
      </c>
      <c r="T23" s="123">
        <v>0</v>
      </c>
      <c r="U23" s="123">
        <v>0</v>
      </c>
      <c r="V23" s="123">
        <v>0.50</v>
      </c>
      <c r="W23" s="123">
        <v>0</v>
      </c>
      <c r="X23" s="123">
        <v>0</v>
      </c>
      <c r="Y23" s="123">
        <v>0</v>
      </c>
      <c r="Z23" s="123">
        <v>0</v>
      </c>
      <c r="AA23" s="123">
        <v>1</v>
      </c>
      <c r="AB23" s="123">
        <v>0</v>
      </c>
      <c r="AC23" s="123">
        <v>0</v>
      </c>
      <c r="AD23" s="123">
        <v>0</v>
      </c>
      <c r="AE23" s="123">
        <v>0</v>
      </c>
      <c r="AF23" s="123">
        <v>0</v>
      </c>
      <c r="AG23" s="123">
        <v>0</v>
      </c>
      <c r="AH23" s="123">
        <v>0.042436</v>
      </c>
      <c r="AI23" s="123">
        <v>0.00468</v>
      </c>
      <c r="AJ23" s="123">
        <v>0.054896</v>
      </c>
      <c r="AK23" s="123">
        <v>0.155823</v>
      </c>
      <c r="AL23" s="123">
        <v>0.256324</v>
      </c>
      <c r="AM23" s="123">
        <v>0.005352</v>
      </c>
      <c r="AN23" s="123">
        <v>0.041742</v>
      </c>
      <c r="AO23" s="123">
        <v>0.075359</v>
      </c>
      <c r="AP23" s="123">
        <v>0.221184</v>
      </c>
      <c r="AQ23" s="123">
        <v>0.116922</v>
      </c>
      <c r="AR23" s="123">
        <v>0.024742</v>
      </c>
      <c r="AS23" s="123">
        <v>0.042976</v>
      </c>
      <c r="AT23" s="123">
        <v>0</v>
      </c>
      <c r="AU23" s="123">
        <v>0.0248825</v>
      </c>
      <c r="AV23" s="123">
        <v>0.0050385</v>
      </c>
      <c r="AW23" s="123">
        <v>0.05302199999999999</v>
      </c>
      <c r="AX23" s="123">
        <v>0.17699400000000004</v>
      </c>
      <c r="AY23" s="123">
        <v>0.255385</v>
      </c>
      <c r="AZ23" s="123">
        <v>0.005845</v>
      </c>
      <c r="BA23" s="123">
        <v>0.041787500000000005</v>
      </c>
      <c r="BB23" s="123">
        <v>0.08705750000000001</v>
      </c>
      <c r="BC23" s="123">
        <v>0.21091100000000002</v>
      </c>
      <c r="BD23" s="123">
        <v>0.11986050000000002</v>
      </c>
      <c r="BE23" s="123">
        <v>0.024394</v>
      </c>
      <c r="BF23" s="123">
        <v>0.046795</v>
      </c>
      <c r="BG23" s="123">
        <v>0</v>
      </c>
      <c r="BH23" s="123">
        <v>0</v>
      </c>
    </row>
    <row r="24" spans="1:60" ht="15">
      <c r="A24" s="123" t="s">
        <v>386</v>
      </c>
      <c r="B24" s="123" t="s">
        <v>449</v>
      </c>
      <c r="C24" s="123" t="s">
        <v>439</v>
      </c>
      <c r="D24" s="123">
        <v>0.0505050505050505</v>
      </c>
      <c r="E24" s="123">
        <v>0.384237837932106</v>
      </c>
      <c r="F24" s="123">
        <v>0.477227428867956</v>
      </c>
      <c r="G24" s="123">
        <v>0.474747474747475</v>
      </c>
      <c r="H24" s="123">
        <v>0.97979797979798</v>
      </c>
      <c r="I24" s="123">
        <v>0.0101010101010101</v>
      </c>
      <c r="J24" s="123">
        <v>0.0202020202020202</v>
      </c>
      <c r="K24" s="123">
        <v>0.858585858585859</v>
      </c>
      <c r="L24" s="123">
        <v>0.121212121212121</v>
      </c>
      <c r="M24" s="123">
        <v>0.111111111111111</v>
      </c>
      <c r="N24" s="123">
        <v>0.0404040404040404</v>
      </c>
      <c r="O24" s="123">
        <v>0</v>
      </c>
      <c r="P24" s="123">
        <v>0</v>
      </c>
      <c r="Q24" s="123">
        <v>0</v>
      </c>
      <c r="R24" s="123">
        <v>0</v>
      </c>
      <c r="S24" s="123">
        <v>0</v>
      </c>
      <c r="T24" s="123">
        <v>0</v>
      </c>
      <c r="U24" s="123">
        <v>1</v>
      </c>
      <c r="V24" s="123">
        <v>0.202020202020202</v>
      </c>
      <c r="W24" s="123">
        <v>0</v>
      </c>
      <c r="X24" s="123">
        <v>0</v>
      </c>
      <c r="Y24" s="123">
        <v>0.0505050505050505</v>
      </c>
      <c r="Z24" s="123">
        <v>0</v>
      </c>
      <c r="AA24" s="123">
        <v>0.404040404040404</v>
      </c>
      <c r="AB24" s="123">
        <v>0.0303030303030303</v>
      </c>
      <c r="AC24" s="123">
        <v>0</v>
      </c>
      <c r="AD24" s="123">
        <v>0.0101010101010101</v>
      </c>
      <c r="AE24" s="123">
        <v>0</v>
      </c>
      <c r="AF24" s="123">
        <v>0</v>
      </c>
      <c r="AG24" s="123">
        <v>0.0404040404040404</v>
      </c>
      <c r="AH24" s="123">
        <v>0.040603</v>
      </c>
      <c r="AI24" s="123">
        <v>0.014089</v>
      </c>
      <c r="AJ24" s="123">
        <v>0.057901</v>
      </c>
      <c r="AK24" s="123">
        <v>0.206352</v>
      </c>
      <c r="AL24" s="123">
        <v>0.192987</v>
      </c>
      <c r="AM24" s="123">
        <v>0.011939</v>
      </c>
      <c r="AN24" s="123">
        <v>0.0326</v>
      </c>
      <c r="AO24" s="123">
        <v>0.092931</v>
      </c>
      <c r="AP24" s="123">
        <v>0.223663</v>
      </c>
      <c r="AQ24" s="123">
        <v>0.102044</v>
      </c>
      <c r="AR24" s="123">
        <v>0.029576</v>
      </c>
      <c r="AS24" s="123">
        <v>0.035919</v>
      </c>
      <c r="AT24" s="123">
        <v>0.006171725883264345</v>
      </c>
      <c r="AU24" s="123">
        <v>0.025514999999999996</v>
      </c>
      <c r="AV24" s="123">
        <v>0.015791500000000017</v>
      </c>
      <c r="AW24" s="123">
        <v>0.05385699999999997</v>
      </c>
      <c r="AX24" s="123">
        <v>0.2155909999999999</v>
      </c>
      <c r="AY24" s="123">
        <v>0.20519999999999988</v>
      </c>
      <c r="AZ24" s="123">
        <v>0.01055800000000003</v>
      </c>
      <c r="BA24" s="123">
        <v>0.032702499999999954</v>
      </c>
      <c r="BB24" s="123">
        <v>0.10350949999999978</v>
      </c>
      <c r="BC24" s="123">
        <v>0.2240280000000002</v>
      </c>
      <c r="BD24" s="123">
        <v>0.09853000000000015</v>
      </c>
      <c r="BE24" s="123">
        <v>0.028939500000000028</v>
      </c>
      <c r="BF24" s="123">
        <v>0.03552999999999993</v>
      </c>
      <c r="BG24" s="123">
        <v>0</v>
      </c>
      <c r="BH24" s="123">
        <v>0</v>
      </c>
    </row>
    <row r="25" spans="1:60" ht="15">
      <c r="A25" s="123" t="s">
        <v>387</v>
      </c>
      <c r="B25" s="123" t="s">
        <v>449</v>
      </c>
      <c r="C25" s="123" t="s">
        <v>439</v>
      </c>
      <c r="D25" s="123">
        <v>0</v>
      </c>
      <c r="E25" s="123">
        <v>0.248034447976811</v>
      </c>
      <c r="F25" s="123">
        <v>0.561304635190569</v>
      </c>
      <c r="G25" s="123">
        <v>0.80</v>
      </c>
      <c r="H25" s="123">
        <v>0.466666666666667</v>
      </c>
      <c r="I25" s="123">
        <v>0.533333333333333</v>
      </c>
      <c r="J25" s="123">
        <v>0.733333333333333</v>
      </c>
      <c r="K25" s="123">
        <v>0.20</v>
      </c>
      <c r="L25" s="123">
        <v>0.0666666666666667</v>
      </c>
      <c r="M25" s="123">
        <v>0.133333333333333</v>
      </c>
      <c r="N25" s="123">
        <v>0.70</v>
      </c>
      <c r="O25" s="123">
        <v>0</v>
      </c>
      <c r="P25" s="123">
        <v>0</v>
      </c>
      <c r="Q25" s="123">
        <v>0</v>
      </c>
      <c r="R25" s="123">
        <v>0.0333333333333333</v>
      </c>
      <c r="S25" s="123">
        <v>0</v>
      </c>
      <c r="T25" s="123">
        <v>0</v>
      </c>
      <c r="U25" s="123">
        <v>1</v>
      </c>
      <c r="V25" s="123">
        <v>0.233333333333333</v>
      </c>
      <c r="W25" s="123">
        <v>0.0333333333333333</v>
      </c>
      <c r="X25" s="123">
        <v>0</v>
      </c>
      <c r="Y25" s="123">
        <v>0.266666666666667</v>
      </c>
      <c r="Z25" s="123">
        <v>0</v>
      </c>
      <c r="AA25" s="123">
        <v>0.10</v>
      </c>
      <c r="AB25" s="123">
        <v>0</v>
      </c>
      <c r="AC25" s="123">
        <v>0.0666666666666667</v>
      </c>
      <c r="AD25" s="123">
        <v>0.0333333333333333</v>
      </c>
      <c r="AE25" s="123">
        <v>0.0666666666666667</v>
      </c>
      <c r="AF25" s="123">
        <v>0</v>
      </c>
      <c r="AG25" s="123">
        <v>0</v>
      </c>
      <c r="AH25" s="123">
        <v>0.044708</v>
      </c>
      <c r="AI25" s="123">
        <v>0.001238</v>
      </c>
      <c r="AJ25" s="123">
        <v>0.059977</v>
      </c>
      <c r="AK25" s="123">
        <v>0.089479</v>
      </c>
      <c r="AL25" s="123">
        <v>0.188525</v>
      </c>
      <c r="AM25" s="123">
        <v>0.011805</v>
      </c>
      <c r="AN25" s="123">
        <v>0.055496</v>
      </c>
      <c r="AO25" s="123">
        <v>0.173571</v>
      </c>
      <c r="AP25" s="123">
        <v>0.246757</v>
      </c>
      <c r="AQ25" s="123">
        <v>0.090521</v>
      </c>
      <c r="AR25" s="123">
        <v>0.033121</v>
      </c>
      <c r="AS25" s="123">
        <v>0.04951</v>
      </c>
      <c r="AT25" s="123">
        <v>0.0029411764705882353</v>
      </c>
      <c r="AU25" s="123">
        <v>0.03008650000000003</v>
      </c>
      <c r="AV25" s="123">
        <v>0.0012600000000000018</v>
      </c>
      <c r="AW25" s="123">
        <v>0.052720499999999976</v>
      </c>
      <c r="AX25" s="123">
        <v>0.08938049999999992</v>
      </c>
      <c r="AY25" s="123">
        <v>0.19629500000000014</v>
      </c>
      <c r="AZ25" s="123">
        <v>0.013222000000000008</v>
      </c>
      <c r="BA25" s="123">
        <v>0.06102650000000005</v>
      </c>
      <c r="BB25" s="123">
        <v>0.18090400000000006</v>
      </c>
      <c r="BC25" s="123">
        <v>0.23824450000000005</v>
      </c>
      <c r="BD25" s="123">
        <v>0.08956499999999998</v>
      </c>
      <c r="BE25" s="123">
        <v>0.03133000000000004</v>
      </c>
      <c r="BF25" s="123">
        <v>0.04605300000000003</v>
      </c>
      <c r="BG25" s="123">
        <v>0</v>
      </c>
      <c r="BH25" s="123">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EE88278-2522-46DF-A70E-C5779C5579F5}">
  <sheetPr codeName="Sheet26">
    <tabColor theme="4" tint="0.399980008602142"/>
  </sheetPr>
  <dimension ref="B1:AI925"/>
  <sheetViews>
    <sheetView zoomScale="145" zoomScaleNormal="145" workbookViewId="0" topLeftCell="A1">
      <pane ySplit="7" topLeftCell="A10" activePane="bottomLeft" state="frozen"/>
      <selection pane="topLeft" activeCell="J47" sqref="J47"/>
      <selection pane="bottomLeft" activeCell="J10" sqref="J10"/>
    </sheetView>
  </sheetViews>
  <sheetFormatPr defaultColWidth="9.16428571428571" defaultRowHeight="15"/>
  <cols>
    <col min="1" max="1" width="1.57142857142857" customWidth="1"/>
    <col min="2" max="2" width="11.5714285714286" bestFit="1" customWidth="1"/>
    <col min="3" max="3" width="8.57142857142857" style="256" customWidth="1"/>
    <col min="4" max="4" width="0.857142857142857" style="256" customWidth="1"/>
    <col min="5" max="5" width="11.5714285714286" bestFit="1" customWidth="1"/>
    <col min="6" max="6" width="8.57142857142857" style="257" customWidth="1"/>
    <col min="7" max="7" width="0.714285714285714" style="251" customWidth="1"/>
    <col min="8" max="8" width="0.857142857142857" customWidth="1"/>
    <col min="9" max="9" width="11.8571428571429" style="257" bestFit="1" customWidth="1"/>
    <col min="10" max="10" width="6.57142857142857" style="253" customWidth="1"/>
    <col min="11" max="11" width="0.714285714285714" style="257" customWidth="1"/>
    <col min="12" max="12" width="11.8571428571429" bestFit="1" customWidth="1"/>
    <col min="13" max="13" width="8" style="253" customWidth="1"/>
    <col min="14" max="14" width="0.571428571428571" style="258" customWidth="1"/>
    <col min="15" max="15" width="0.857142857142857" customWidth="1"/>
    <col min="16" max="16" width="11.5714285714286" style="259" customWidth="1"/>
    <col min="17" max="17" width="12.2857142857143" bestFit="1" customWidth="1"/>
    <col min="18" max="18" width="0.571428571428571" customWidth="1"/>
    <col min="19" max="19" width="11.8571428571429" style="260" bestFit="1" customWidth="1"/>
    <col min="20" max="20" width="11.8571428571429" customWidth="1"/>
    <col min="21" max="21" width="0.857142857142857" style="257" customWidth="1"/>
    <col min="22" max="22" width="0.857142857142857" style="251" customWidth="1"/>
    <col min="23" max="23" width="11.8571428571429" bestFit="1" customWidth="1"/>
    <col min="24" max="24" width="8.57142857142857" style="257" customWidth="1"/>
    <col min="25" max="25" width="0.857142857142857" style="253" customWidth="1"/>
    <col min="26" max="26" width="11.8571428571429" style="257" bestFit="1" customWidth="1"/>
    <col min="28" max="29" width="1" customWidth="1"/>
    <col min="30" max="30" width="11.8571428571429" bestFit="1" customWidth="1"/>
    <col min="31" max="31" width="9.14285714285714" customWidth="1"/>
    <col min="32" max="32" width="0.714285714285714" customWidth="1"/>
    <col min="33" max="33" width="11.8571428571429" bestFit="1" customWidth="1"/>
    <col min="35" max="35" width="0.714285714285714" customWidth="1"/>
  </cols>
  <sheetData>
    <row r="1" spans="3:26" ht="7.5" customHeight="1" thickBot="1">
      <c r="C1" s="244"/>
      <c r="D1" s="244"/>
      <c r="F1" s="244"/>
      <c r="G1"/>
      <c r="I1" s="244"/>
      <c r="J1"/>
      <c r="K1" s="244"/>
      <c r="M1"/>
      <c r="N1" s="245"/>
      <c r="P1" s="245"/>
      <c r="S1" s="246"/>
      <c r="U1" s="246"/>
      <c r="V1"/>
      <c r="X1" s="246"/>
      <c r="Y1"/>
      <c r="Z1" s="246"/>
    </row>
    <row r="2" spans="2:26" ht="15" customHeight="1">
      <c r="B2" s="362" t="s">
        <v>174</v>
      </c>
      <c r="C2" s="363"/>
      <c r="D2" s="363"/>
      <c r="E2" s="363"/>
      <c r="F2" s="363"/>
      <c r="G2" s="363"/>
      <c r="H2" s="363"/>
      <c r="I2" s="363"/>
      <c r="J2" s="363"/>
      <c r="K2" s="364"/>
      <c r="M2"/>
      <c r="N2"/>
      <c r="P2"/>
      <c r="S2"/>
      <c r="U2"/>
      <c r="V2"/>
      <c r="X2" s="246"/>
      <c r="Y2"/>
      <c r="Z2" s="246"/>
    </row>
    <row r="3" spans="2:26" ht="16" thickBot="1">
      <c r="B3" s="365"/>
      <c r="C3" s="366"/>
      <c r="D3" s="366"/>
      <c r="E3" s="366"/>
      <c r="F3" s="366"/>
      <c r="G3" s="366"/>
      <c r="H3" s="366"/>
      <c r="I3" s="366"/>
      <c r="J3" s="366"/>
      <c r="K3" s="367"/>
      <c r="M3"/>
      <c r="N3"/>
      <c r="P3"/>
      <c r="S3"/>
      <c r="U3"/>
      <c r="V3"/>
      <c r="X3" s="246"/>
      <c r="Y3"/>
      <c r="Z3" s="246"/>
    </row>
    <row r="4" spans="2:26" ht="7.5" customHeight="1" thickBot="1">
      <c r="B4" s="247"/>
      <c r="C4" s="248"/>
      <c r="D4" s="248"/>
      <c r="E4" s="247"/>
      <c r="F4" s="248"/>
      <c r="G4" s="247"/>
      <c r="H4" s="247"/>
      <c r="I4" s="248"/>
      <c r="J4" s="247"/>
      <c r="K4" s="248"/>
      <c r="L4" s="247"/>
      <c r="M4" s="247"/>
      <c r="N4" s="249"/>
      <c r="O4" s="247"/>
      <c r="P4" s="249"/>
      <c r="Q4" s="247"/>
      <c r="R4" s="247"/>
      <c r="S4" s="248"/>
      <c r="T4" s="247"/>
      <c r="U4" s="248"/>
      <c r="V4" s="247"/>
      <c r="W4" s="247"/>
      <c r="X4" s="248"/>
      <c r="Y4" s="247"/>
      <c r="Z4" s="248"/>
    </row>
    <row r="5" spans="2:35" ht="41.25" customHeight="1" thickBot="1">
      <c r="B5" s="356" t="s">
        <v>175</v>
      </c>
      <c r="C5" s="357"/>
      <c r="D5" s="357"/>
      <c r="E5" s="357"/>
      <c r="F5" s="357"/>
      <c r="G5" s="358"/>
      <c r="I5" s="356" t="s">
        <v>176</v>
      </c>
      <c r="J5" s="357"/>
      <c r="K5" s="357"/>
      <c r="L5" s="357"/>
      <c r="M5" s="357"/>
      <c r="N5" s="358"/>
      <c r="P5" s="356" t="s">
        <v>177</v>
      </c>
      <c r="Q5" s="357"/>
      <c r="R5" s="357"/>
      <c r="S5" s="357"/>
      <c r="T5" s="357"/>
      <c r="U5" s="358"/>
      <c r="V5"/>
      <c r="W5" s="356" t="s">
        <v>178</v>
      </c>
      <c r="X5" s="357"/>
      <c r="Y5" s="357"/>
      <c r="Z5" s="357"/>
      <c r="AA5" s="357"/>
      <c r="AB5" s="358"/>
      <c r="AD5" s="356" t="s">
        <v>108</v>
      </c>
      <c r="AE5" s="357"/>
      <c r="AF5" s="357"/>
      <c r="AG5" s="357"/>
      <c r="AH5" s="357"/>
      <c r="AI5" s="358"/>
    </row>
    <row r="6" spans="2:35" ht="17" thickBot="1">
      <c r="B6" s="359" t="s">
        <v>480</v>
      </c>
      <c r="C6" s="360"/>
      <c r="D6" s="361"/>
      <c r="E6" s="359" t="s">
        <v>479</v>
      </c>
      <c r="F6" s="360"/>
      <c r="G6" s="361"/>
      <c r="I6" s="359" t="str">
        <f>B6</f>
        <v>PY 2023</v>
      </c>
      <c r="J6" s="360"/>
      <c r="K6" s="361"/>
      <c r="L6" s="359" t="str">
        <f>E6</f>
        <v>PY 2024</v>
      </c>
      <c r="M6" s="360"/>
      <c r="N6" s="361"/>
      <c r="P6" s="359" t="str">
        <f>I6</f>
        <v>PY 2023</v>
      </c>
      <c r="Q6" s="360"/>
      <c r="R6" s="361"/>
      <c r="S6" s="359" t="str">
        <f>L6</f>
        <v>PY 2024</v>
      </c>
      <c r="T6" s="360"/>
      <c r="U6" s="361"/>
      <c r="V6"/>
      <c r="W6" s="359" t="str">
        <f>P6</f>
        <v>PY 2023</v>
      </c>
      <c r="X6" s="360"/>
      <c r="Y6" s="361"/>
      <c r="Z6" s="359" t="str">
        <f>S6</f>
        <v>PY 2024</v>
      </c>
      <c r="AA6" s="360"/>
      <c r="AB6" s="361"/>
      <c r="AD6" s="359" t="str">
        <f>W6</f>
        <v>PY 2023</v>
      </c>
      <c r="AE6" s="360"/>
      <c r="AF6" s="361"/>
      <c r="AG6" s="359" t="str">
        <f>Z6</f>
        <v>PY 2024</v>
      </c>
      <c r="AH6" s="360"/>
      <c r="AI6" s="361"/>
    </row>
    <row r="7" spans="2:35" s="250" customFormat="1" ht="24" customHeight="1" thickBot="1">
      <c r="B7" s="261" t="s">
        <v>84</v>
      </c>
      <c r="C7" s="278" t="s">
        <v>179</v>
      </c>
      <c r="D7" s="262"/>
      <c r="E7" s="261" t="s">
        <v>84</v>
      </c>
      <c r="F7" s="278" t="s">
        <v>179</v>
      </c>
      <c r="G7" s="263"/>
      <c r="H7"/>
      <c r="I7" s="261" t="s">
        <v>84</v>
      </c>
      <c r="J7" s="278" t="s">
        <v>179</v>
      </c>
      <c r="K7" s="262"/>
      <c r="L7" s="261" t="s">
        <v>84</v>
      </c>
      <c r="M7" s="278" t="s">
        <v>179</v>
      </c>
      <c r="N7" s="263"/>
      <c r="O7"/>
      <c r="P7" s="261" t="s">
        <v>84</v>
      </c>
      <c r="Q7" s="278" t="s">
        <v>179</v>
      </c>
      <c r="R7" s="262"/>
      <c r="S7" s="261" t="s">
        <v>84</v>
      </c>
      <c r="T7" s="278" t="s">
        <v>179</v>
      </c>
      <c r="U7" s="263"/>
      <c r="V7"/>
      <c r="W7" s="261" t="s">
        <v>84</v>
      </c>
      <c r="X7" s="278" t="s">
        <v>179</v>
      </c>
      <c r="Y7" s="262"/>
      <c r="Z7" s="261" t="s">
        <v>84</v>
      </c>
      <c r="AA7" s="278" t="s">
        <v>179</v>
      </c>
      <c r="AB7" s="263"/>
      <c r="AD7" s="261" t="s">
        <v>84</v>
      </c>
      <c r="AE7" s="278" t="s">
        <v>179</v>
      </c>
      <c r="AF7" s="262"/>
      <c r="AG7" s="261" t="s">
        <v>84</v>
      </c>
      <c r="AH7" s="278" t="s">
        <v>179</v>
      </c>
      <c r="AI7" s="263"/>
    </row>
    <row r="8" spans="2:35" ht="16" thickBot="1">
      <c r="B8" s="268" t="str">
        <f>BTS!$C11</f>
        <v>R09-SouthEast</v>
      </c>
      <c r="C8" s="269">
        <f ca="1">SUMPRODUCT((INDIRECT("'Annual_q2er_adult'!$B$2:$B$61")="Region "&amp;SUMPRODUCT((INDIRECT("'BTS'!$C$3:$C$14")=B8)*(INDIRECT("'BTS'!$A$3:$A$14"))))*(INDIRECT("'Annual_q2er_adult'!$A$2:$A$61")=2021)*(INDIRECT("'Annual_q2er_adult'!$D$2:$D$61")))</f>
        <v>0.920634920634921</v>
      </c>
      <c r="D8">
        <f ca="1">_xlfn.RANK.AVG(C8,C$8:C$19,0)</f>
        <v>2</v>
      </c>
      <c r="E8" s="268" t="str">
        <f>BTS!$C9</f>
        <v>R07-West</v>
      </c>
      <c r="F8" s="272">
        <v>0.975609756097561</v>
      </c>
      <c r="G8">
        <f ca="1">_xlfn.RANK.AVG(F8,F$8:F$19,0)</f>
        <v>1</v>
      </c>
      <c r="I8" s="268" t="str">
        <f>BTS!$C11</f>
        <v>R09-SouthEast</v>
      </c>
      <c r="J8" s="269">
        <v>0.852294944164245</v>
      </c>
      <c r="K8">
        <f t="shared" si="0" ref="K8:K19">_xlfn.RANK.AVG(J8,J$8:J$19,0)</f>
        <v>2</v>
      </c>
      <c r="L8" s="268" t="str">
        <f>BTS!$C6</f>
        <v>R04-WestCentral</v>
      </c>
      <c r="M8" s="269">
        <v>0.895833333333333</v>
      </c>
      <c r="N8">
        <f t="shared" si="1" ref="N8:N19">_xlfn.RANK.AVG(M8,M$8:M$19,0)</f>
        <v>2</v>
      </c>
      <c r="P8" s="268" t="str">
        <f>BTS!$C6</f>
        <v>R04-WestCentral</v>
      </c>
      <c r="Q8" s="270">
        <v>6479.695</v>
      </c>
      <c r="R8">
        <f t="shared" si="2" ref="R8:R19">_xlfn.RANK.AVG(Q8,Q$8:Q$19,0)</f>
        <v>9</v>
      </c>
      <c r="S8" s="268" t="str">
        <f>BTS!$C9</f>
        <v>R07-West</v>
      </c>
      <c r="T8" s="270">
        <v>9768.25</v>
      </c>
      <c r="U8">
        <f t="shared" si="3" ref="U8:U19">_xlfn.RANK.AVG(T8,T$8:T$19,0)</f>
        <v>1</v>
      </c>
      <c r="V8"/>
      <c r="W8" s="268" t="str">
        <f>BTS!$C9</f>
        <v>R07-West</v>
      </c>
      <c r="X8" s="269">
        <v>0.669072712418301</v>
      </c>
      <c r="Y8">
        <f t="shared" si="4" ref="Y8:Y19">_xlfn.RANK.AVG(X8,X$8:X$19,0)</f>
        <v>7</v>
      </c>
      <c r="Z8" s="268" t="str">
        <f>BTS!$C12</f>
        <v>R10-Southern</v>
      </c>
      <c r="AA8" s="269">
        <v>0.791666666666667</v>
      </c>
      <c r="AB8">
        <f t="shared" si="5" ref="AB8:AB19">_xlfn.RANK.AVG(AA8,AA$8:AA$19,0)</f>
        <v>2</v>
      </c>
      <c r="AD8" s="268" t="str">
        <f>BTS!$C7</f>
        <v>R05-Central</v>
      </c>
      <c r="AE8" s="269">
        <v>0.603008198444398</v>
      </c>
      <c r="AF8">
        <f t="shared" si="6" ref="AF8:AF19">_xlfn.RANK.AVG(AE8,AE$8:AE$19,0)</f>
        <v>1</v>
      </c>
      <c r="AG8" s="268" t="str">
        <f>BTS!$C6</f>
        <v>R04-WestCentral</v>
      </c>
      <c r="AH8" s="269">
        <v>0.137254901960784</v>
      </c>
      <c r="AI8" s="181">
        <f t="shared" si="7" ref="AI8:AI19">_xlfn.RANK.AVG(AH8,AH$8:AH$19,0)</f>
        <v>11</v>
      </c>
    </row>
    <row r="9" spans="2:35" ht="16" thickBot="1">
      <c r="B9" s="116" t="str">
        <f>BTS!$C9</f>
        <v>R07-West</v>
      </c>
      <c r="C9" s="269">
        <v>0.94760101010101</v>
      </c>
      <c r="D9">
        <f ca="1" t="shared" si="8" ref="D9:D19">_xlfn.RANK.AVG(C9,C$8:C$19,0)</f>
        <v>1</v>
      </c>
      <c r="E9" s="116" t="str">
        <f>BTS!$C10</f>
        <v>R08-SouthCentral</v>
      </c>
      <c r="F9" s="272">
        <v>0.833333333333333</v>
      </c>
      <c r="G9">
        <f ca="1" t="shared" si="9" ref="G9:G19">_xlfn.RANK.AVG(F9,F$8:F$19,0)</f>
        <v>3</v>
      </c>
      <c r="I9" s="116" t="str">
        <f>BTS!$C5</f>
        <v>R03-NorthEast</v>
      </c>
      <c r="J9" s="269">
        <v>0.789170792079208</v>
      </c>
      <c r="K9">
        <f t="shared" si="0"/>
        <v>4</v>
      </c>
      <c r="L9" s="116" t="str">
        <f>BTS!$C11</f>
        <v>R09-SouthEast</v>
      </c>
      <c r="M9" s="269">
        <v>0.85</v>
      </c>
      <c r="N9">
        <f t="shared" si="1"/>
        <v>3</v>
      </c>
      <c r="P9" s="116" t="str">
        <f>BTS!$C11</f>
        <v>R09-SouthEast</v>
      </c>
      <c r="Q9" s="270">
        <v>7886.36125</v>
      </c>
      <c r="R9">
        <f t="shared" si="2"/>
        <v>4</v>
      </c>
      <c r="S9" s="116" t="str">
        <f>BTS!$C6</f>
        <v>R04-WestCentral</v>
      </c>
      <c r="T9" s="270">
        <v>7065.01</v>
      </c>
      <c r="U9">
        <f t="shared" si="3"/>
        <v>6</v>
      </c>
      <c r="V9"/>
      <c r="W9" s="116" t="str">
        <f>BTS!$C5</f>
        <v>R03-NorthEast</v>
      </c>
      <c r="X9" s="269">
        <v>0.518589971550498</v>
      </c>
      <c r="Y9">
        <f t="shared" si="4"/>
        <v>12</v>
      </c>
      <c r="Z9" s="116" t="str">
        <f>BTS!$C4</f>
        <v>R02-Northern</v>
      </c>
      <c r="AA9" s="269">
        <v>0.648450426371389</v>
      </c>
      <c r="AB9">
        <f t="shared" si="5"/>
        <v>10</v>
      </c>
      <c r="AD9" s="116" t="str">
        <f>BTS!$C11</f>
        <v>R09-SouthEast</v>
      </c>
      <c r="AE9" s="269">
        <v>0.408152448718951</v>
      </c>
      <c r="AF9">
        <f t="shared" si="6"/>
        <v>5</v>
      </c>
      <c r="AG9" s="116" t="str">
        <f>BTS!$C11</f>
        <v>R09-SouthEast</v>
      </c>
      <c r="AH9" s="269">
        <v>0.6875</v>
      </c>
      <c r="AI9" s="181">
        <f t="shared" si="7"/>
        <v>1</v>
      </c>
    </row>
    <row r="10" spans="2:35" ht="16" thickBot="1">
      <c r="B10" s="116" t="str">
        <f>BTS!$C6</f>
        <v>R04-WestCentral</v>
      </c>
      <c r="C10" s="269">
        <v>0.790862057032115</v>
      </c>
      <c r="D10">
        <f t="shared" ca="1" si="8"/>
        <v>9</v>
      </c>
      <c r="E10" s="116" t="str">
        <f>BTS!$C11</f>
        <v>R09-SouthEast</v>
      </c>
      <c r="F10" s="272">
        <v>0.935483870967742</v>
      </c>
      <c r="G10">
        <f t="shared" ca="1" si="9"/>
        <v>2</v>
      </c>
      <c r="I10" s="116" t="str">
        <f>BTS!$C13</f>
        <v>R11-SouthWest</v>
      </c>
      <c r="J10" s="269">
        <v>0.776044065051882</v>
      </c>
      <c r="K10">
        <f t="shared" si="0"/>
        <v>9</v>
      </c>
      <c r="L10" s="116" t="str">
        <f>BTS!$C9</f>
        <v>R07-West</v>
      </c>
      <c r="M10" s="269">
        <v>0.909090909090909</v>
      </c>
      <c r="N10">
        <f t="shared" si="1"/>
        <v>1</v>
      </c>
      <c r="P10" s="116" t="str">
        <f>BTS!$C5</f>
        <v>R03-NorthEast</v>
      </c>
      <c r="Q10" s="270">
        <v>7697.8825</v>
      </c>
      <c r="R10">
        <f t="shared" si="2"/>
        <v>5</v>
      </c>
      <c r="S10" s="116" t="str">
        <f>BTS!$C5</f>
        <v>R03-NorthEast</v>
      </c>
      <c r="T10" s="270">
        <v>7150</v>
      </c>
      <c r="U10">
        <f t="shared" si="3"/>
        <v>5</v>
      </c>
      <c r="V10"/>
      <c r="W10" s="116" t="str">
        <f>BTS!$C7</f>
        <v>R05-Central</v>
      </c>
      <c r="X10" s="269">
        <v>0.786327119231531</v>
      </c>
      <c r="Y10">
        <f t="shared" si="4"/>
        <v>3</v>
      </c>
      <c r="Z10" s="116" t="str">
        <f>BTS!$C9</f>
        <v>R07-West</v>
      </c>
      <c r="AA10" s="269">
        <v>0.715786901270772</v>
      </c>
      <c r="AB10">
        <f t="shared" si="5"/>
        <v>7</v>
      </c>
      <c r="AD10" s="116" t="str">
        <f>BTS!$C6</f>
        <v>R04-WestCentral</v>
      </c>
      <c r="AE10" s="269">
        <v>0.182110266422953</v>
      </c>
      <c r="AF10">
        <f t="shared" si="6"/>
        <v>12</v>
      </c>
      <c r="AG10" s="116" t="str">
        <f>BTS!$C9</f>
        <v>R07-West</v>
      </c>
      <c r="AH10" s="269">
        <v>0.116279069767442</v>
      </c>
      <c r="AI10" s="181">
        <f t="shared" si="7"/>
        <v>12</v>
      </c>
    </row>
    <row r="11" spans="2:35" ht="16" thickBot="1">
      <c r="B11" s="116" t="str">
        <f>BTS!$C10</f>
        <v>R08-SouthCentral</v>
      </c>
      <c r="C11" s="269">
        <v>0.905524705790663</v>
      </c>
      <c r="D11">
        <f t="shared" ca="1" si="8"/>
        <v>3</v>
      </c>
      <c r="E11" s="116" t="str">
        <f>BTS!$C6</f>
        <v>R04-WestCentral</v>
      </c>
      <c r="F11" s="295">
        <v>0.802816901408451</v>
      </c>
      <c r="G11">
        <f t="shared" ca="1" si="9"/>
        <v>5</v>
      </c>
      <c r="I11" s="116" t="str">
        <f>BTS!$C10</f>
        <v>R08-SouthCentral</v>
      </c>
      <c r="J11" s="269">
        <v>0.789502667018413</v>
      </c>
      <c r="K11">
        <f t="shared" si="0"/>
        <v>3</v>
      </c>
      <c r="L11" s="116" t="str">
        <f>BTS!$C10</f>
        <v>R08-SouthCentral</v>
      </c>
      <c r="M11" s="269">
        <v>0.8375</v>
      </c>
      <c r="N11">
        <f t="shared" si="1"/>
        <v>4</v>
      </c>
      <c r="P11" s="116" t="str">
        <f>BTS!$C3</f>
        <v>R01-NorthWest</v>
      </c>
      <c r="Q11" s="270">
        <v>6539.77375</v>
      </c>
      <c r="R11">
        <f t="shared" si="2"/>
        <v>7</v>
      </c>
      <c r="S11" s="116" t="str">
        <f>BTS!$C7</f>
        <v>R05-Central</v>
      </c>
      <c r="T11" s="270">
        <v>8023.22</v>
      </c>
      <c r="U11">
        <f t="shared" si="3"/>
        <v>4</v>
      </c>
      <c r="V11"/>
      <c r="W11" s="116" t="str">
        <f>BTS!$C11</f>
        <v>R09-SouthEast</v>
      </c>
      <c r="X11" s="269">
        <v>0.872402143522833</v>
      </c>
      <c r="Y11">
        <f t="shared" si="4"/>
        <v>1</v>
      </c>
      <c r="Z11" s="116" t="str">
        <f>BTS!$C14</f>
        <v>R12-Marion</v>
      </c>
      <c r="AA11" s="269">
        <v>0.607503607503608</v>
      </c>
      <c r="AB11">
        <f t="shared" si="5"/>
        <v>11</v>
      </c>
      <c r="AD11" s="116" t="str">
        <f>BTS!$C12</f>
        <v>R10-Southern</v>
      </c>
      <c r="AE11" s="269">
        <v>0.501949917898194</v>
      </c>
      <c r="AF11">
        <f t="shared" si="6"/>
        <v>3</v>
      </c>
      <c r="AG11" s="116" t="str">
        <f>BTS!$C10</f>
        <v>R08-SouthCentral</v>
      </c>
      <c r="AH11" s="269">
        <v>0.405405405405405</v>
      </c>
      <c r="AI11" s="181">
        <f t="shared" si="7"/>
        <v>6</v>
      </c>
    </row>
    <row r="12" spans="2:35" ht="16" thickBot="1">
      <c r="B12" s="116" t="str">
        <f>BTS!$C13</f>
        <v>R11-SouthWest</v>
      </c>
      <c r="C12" s="269">
        <v>0.802393004451091</v>
      </c>
      <c r="D12">
        <f t="shared" ca="1" si="8"/>
        <v>7</v>
      </c>
      <c r="E12" s="116" t="str">
        <f>BTS!$C14</f>
        <v>R12-Marion</v>
      </c>
      <c r="F12" s="272">
        <v>0.735294117647059</v>
      </c>
      <c r="G12">
        <f t="shared" ca="1" si="9"/>
        <v>10</v>
      </c>
      <c r="I12" s="116" t="str">
        <f>BTS!$C7</f>
        <v>R05-Central</v>
      </c>
      <c r="J12" s="269">
        <v>0.766766661312201</v>
      </c>
      <c r="K12">
        <f t="shared" si="0"/>
        <v>10</v>
      </c>
      <c r="L12" s="116" t="str">
        <f>BTS!$C5</f>
        <v>R03-NorthEast</v>
      </c>
      <c r="M12" s="269">
        <v>0.830188679245283</v>
      </c>
      <c r="N12">
        <f t="shared" si="1"/>
        <v>5</v>
      </c>
      <c r="P12" s="116" t="str">
        <f>BTS!$C14</f>
        <v>R12-Marion</v>
      </c>
      <c r="Q12" s="270">
        <v>5936.12375</v>
      </c>
      <c r="R12">
        <f t="shared" si="2"/>
        <v>11</v>
      </c>
      <c r="S12" s="116" t="str">
        <f>BTS!$C11</f>
        <v>R09-SouthEast</v>
      </c>
      <c r="T12" s="270">
        <v>8892.85</v>
      </c>
      <c r="U12">
        <f t="shared" si="3"/>
        <v>2</v>
      </c>
      <c r="V12"/>
      <c r="W12" s="116" t="str">
        <f>BTS!$C10</f>
        <v>R08-SouthCentral</v>
      </c>
      <c r="X12" s="269">
        <v>0.770620241931717</v>
      </c>
      <c r="Y12">
        <f t="shared" si="4"/>
        <v>5</v>
      </c>
      <c r="Z12" s="116" t="str">
        <f>BTS!$C11</f>
        <v>R09-SouthEast</v>
      </c>
      <c r="AA12" s="269">
        <v>0.810457516339869</v>
      </c>
      <c r="AB12">
        <f t="shared" si="5"/>
        <v>1</v>
      </c>
      <c r="AD12" s="116" t="str">
        <f>BTS!$C14</f>
        <v>R12-Marion</v>
      </c>
      <c r="AE12" s="269">
        <v>0.373737373737374</v>
      </c>
      <c r="AF12">
        <f t="shared" si="6"/>
        <v>7</v>
      </c>
      <c r="AG12" s="116" t="str">
        <f>BTS!$C5</f>
        <v>R03-NorthEast</v>
      </c>
      <c r="AH12" s="269">
        <v>0.44</v>
      </c>
      <c r="AI12" s="181">
        <f t="shared" si="7"/>
        <v>5</v>
      </c>
    </row>
    <row r="13" spans="2:35" ht="16" thickBot="1">
      <c r="B13" s="116" t="str">
        <f>BTS!$C3</f>
        <v>R01-NorthWest</v>
      </c>
      <c r="C13" s="333">
        <v>0.781573785610347</v>
      </c>
      <c r="D13">
        <f t="shared" ca="1" si="8"/>
        <v>10</v>
      </c>
      <c r="E13" s="116" t="str">
        <f>BTS!$C3</f>
        <v>R01-NorthWest</v>
      </c>
      <c r="F13" s="272">
        <v>0.71259842519685</v>
      </c>
      <c r="G13">
        <f t="shared" ca="1" si="9"/>
        <v>11</v>
      </c>
      <c r="I13" s="116" t="str">
        <f>BTS!$C3</f>
        <v>R01-NorthWest</v>
      </c>
      <c r="J13" s="269">
        <v>0.782313053712951</v>
      </c>
      <c r="K13">
        <f t="shared" si="0"/>
        <v>8</v>
      </c>
      <c r="L13" s="116" t="str">
        <f>BTS!$C4</f>
        <v>R02-Northern</v>
      </c>
      <c r="M13" s="269">
        <v>0.801075268817204</v>
      </c>
      <c r="N13">
        <f t="shared" si="1"/>
        <v>6</v>
      </c>
      <c r="P13" s="116" t="str">
        <f>BTS!$C9</f>
        <v>R07-West</v>
      </c>
      <c r="Q13" s="270">
        <v>8794.97125</v>
      </c>
      <c r="R13">
        <f t="shared" si="2"/>
        <v>1</v>
      </c>
      <c r="S13" s="116" t="str">
        <f>BTS!$C10</f>
        <v>R08-SouthCentral</v>
      </c>
      <c r="T13" s="270">
        <v>6955.16</v>
      </c>
      <c r="U13">
        <f t="shared" si="3"/>
        <v>7</v>
      </c>
      <c r="V13"/>
      <c r="W13" s="116" t="str">
        <f>BTS!$C6</f>
        <v>R04-WestCentral</v>
      </c>
      <c r="X13" s="269">
        <v>0.650530303030303</v>
      </c>
      <c r="Y13">
        <f t="shared" si="4"/>
        <v>8</v>
      </c>
      <c r="Z13" s="116" t="str">
        <f>BTS!$C7</f>
        <v>R05-Central</v>
      </c>
      <c r="AA13" s="269">
        <v>0.763775866077656</v>
      </c>
      <c r="AB13">
        <f t="shared" si="5"/>
        <v>5</v>
      </c>
      <c r="AD13" s="116" t="str">
        <f>BTS!$C13</f>
        <v>R11-SouthWest</v>
      </c>
      <c r="AE13" s="269">
        <v>0.548267963415229</v>
      </c>
      <c r="AF13">
        <f t="shared" si="6"/>
        <v>2</v>
      </c>
      <c r="AG13" s="116" t="str">
        <f>BTS!$C4</f>
        <v>R02-Northern</v>
      </c>
      <c r="AH13" s="269">
        <v>0.30</v>
      </c>
      <c r="AI13" s="181">
        <f t="shared" si="7"/>
        <v>8</v>
      </c>
    </row>
    <row r="14" spans="2:35" ht="16" thickBot="1">
      <c r="B14" s="116" t="str">
        <f>BTS!$C5</f>
        <v>R03-NorthEast</v>
      </c>
      <c r="C14" s="269">
        <v>0.821825838723092</v>
      </c>
      <c r="D14">
        <f t="shared" ca="1" si="8"/>
        <v>5</v>
      </c>
      <c r="E14" s="116" t="str">
        <f>BTS!$C13</f>
        <v>R11-SouthWest</v>
      </c>
      <c r="F14" s="272">
        <v>0.8125</v>
      </c>
      <c r="G14">
        <f t="shared" ca="1" si="9"/>
        <v>4</v>
      </c>
      <c r="I14" s="116" t="str">
        <f>BTS!$C12</f>
        <v>R10-Southern</v>
      </c>
      <c r="J14" s="269">
        <v>0.788944657493045</v>
      </c>
      <c r="K14">
        <f t="shared" si="0"/>
        <v>5</v>
      </c>
      <c r="L14" s="116" t="str">
        <f>BTS!$C13</f>
        <v>R11-SouthWest</v>
      </c>
      <c r="M14" s="269">
        <v>0.773109243697479</v>
      </c>
      <c r="N14">
        <f t="shared" si="1"/>
        <v>7</v>
      </c>
      <c r="P14" s="116" t="str">
        <f>BTS!$C10</f>
        <v>R08-SouthCentral</v>
      </c>
      <c r="Q14" s="270">
        <v>7954.72625</v>
      </c>
      <c r="R14">
        <f t="shared" si="2"/>
        <v>3</v>
      </c>
      <c r="S14" s="116" t="str">
        <f>BTS!$C3</f>
        <v>R01-NorthWest</v>
      </c>
      <c r="T14" s="270">
        <v>5893.51</v>
      </c>
      <c r="U14">
        <f t="shared" si="3"/>
        <v>9</v>
      </c>
      <c r="V14"/>
      <c r="W14" s="116" t="str">
        <f>BTS!$C3</f>
        <v>R01-NorthWest</v>
      </c>
      <c r="X14" s="269">
        <v>0.62633081740171</v>
      </c>
      <c r="Y14">
        <f t="shared" si="4"/>
        <v>9</v>
      </c>
      <c r="Z14" s="116" t="str">
        <f>BTS!$C5</f>
        <v>R03-NorthEast</v>
      </c>
      <c r="AA14" s="269">
        <v>0.775149190110827</v>
      </c>
      <c r="AB14">
        <f t="shared" si="5"/>
        <v>4</v>
      </c>
      <c r="AD14" s="116" t="str">
        <f>BTS!$C10</f>
        <v>R08-SouthCentral</v>
      </c>
      <c r="AE14" s="269">
        <v>0.372318094379482</v>
      </c>
      <c r="AF14">
        <f t="shared" si="6"/>
        <v>8</v>
      </c>
      <c r="AG14" s="116" t="str">
        <f>BTS!$C13</f>
        <v>R11-SouthWest</v>
      </c>
      <c r="AH14" s="269">
        <v>0.588235294117647</v>
      </c>
      <c r="AI14" s="181">
        <f t="shared" si="7"/>
        <v>2</v>
      </c>
    </row>
    <row r="15" spans="2:35" ht="16" thickBot="1">
      <c r="B15" s="116" t="str">
        <f>BTS!$C14</f>
        <v>R12-Marion</v>
      </c>
      <c r="C15" s="269">
        <v>0.725301889418022</v>
      </c>
      <c r="D15">
        <f t="shared" ca="1" si="8"/>
        <v>11</v>
      </c>
      <c r="E15" s="116" t="str">
        <f>BTS!$C12</f>
        <v>R10-Southern</v>
      </c>
      <c r="F15" s="272">
        <v>0.80</v>
      </c>
      <c r="G15">
        <f t="shared" ca="1" si="9"/>
        <v>6</v>
      </c>
      <c r="I15" s="116" t="str">
        <f>BTS!$C6</f>
        <v>R04-WestCentral</v>
      </c>
      <c r="J15" s="269">
        <v>0.787715056994263</v>
      </c>
      <c r="K15">
        <f t="shared" si="0"/>
        <v>6</v>
      </c>
      <c r="L15" s="116" t="str">
        <f>BTS!$C3</f>
        <v>R01-NorthWest</v>
      </c>
      <c r="M15" s="269">
        <v>0.75968992248062</v>
      </c>
      <c r="N15">
        <f t="shared" si="1"/>
        <v>9</v>
      </c>
      <c r="P15" s="116" t="str">
        <f>BTS!$C7</f>
        <v>R05-Central</v>
      </c>
      <c r="Q15" s="270">
        <v>8105.49125</v>
      </c>
      <c r="R15">
        <f t="shared" si="2"/>
        <v>2</v>
      </c>
      <c r="S15" s="116" t="str">
        <f>BTS!$C12</f>
        <v>R10-Southern</v>
      </c>
      <c r="T15" s="270">
        <v>5829.35</v>
      </c>
      <c r="U15">
        <f t="shared" si="3"/>
        <v>10</v>
      </c>
      <c r="V15"/>
      <c r="W15" s="116" t="str">
        <f>BTS!$C12</f>
        <v>R10-Southern</v>
      </c>
      <c r="X15" s="269">
        <v>0.771626984126984</v>
      </c>
      <c r="Y15">
        <f t="shared" si="4"/>
        <v>4</v>
      </c>
      <c r="Z15" s="116" t="str">
        <f>BTS!$C10</f>
        <v>R08-SouthCentral</v>
      </c>
      <c r="AA15" s="269">
        <v>0.785383166739099</v>
      </c>
      <c r="AB15">
        <f t="shared" si="5"/>
        <v>3</v>
      </c>
      <c r="AD15" s="116" t="str">
        <f>BTS!$C5</f>
        <v>R03-NorthEast</v>
      </c>
      <c r="AE15" s="269">
        <v>0.49931008083182</v>
      </c>
      <c r="AF15">
        <f t="shared" si="6"/>
        <v>4</v>
      </c>
      <c r="AG15" s="116" t="str">
        <f>BTS!$C3</f>
        <v>R01-NorthWest</v>
      </c>
      <c r="AH15" s="269">
        <v>0.378151260504202</v>
      </c>
      <c r="AI15" s="181">
        <f t="shared" si="7"/>
        <v>7</v>
      </c>
    </row>
    <row r="16" spans="2:35" ht="16" thickBot="1">
      <c r="B16" s="116" t="str">
        <f>BTS!$C7</f>
        <v>R05-Central</v>
      </c>
      <c r="C16" s="269">
        <v>0.828660017518713</v>
      </c>
      <c r="D16">
        <f t="shared" ca="1" si="8"/>
        <v>4</v>
      </c>
      <c r="E16" s="116" t="str">
        <f>BTS!$C5</f>
        <v>R03-NorthEast</v>
      </c>
      <c r="F16" s="272">
        <f ca="1" t="shared" si="10" ref="F16">SUMPRODUCT((INDIRECT("'Annual_q2er_adult'!$B$2:$B$61")="Region "&amp;SUMPRODUCT((INDIRECT("'BTS'!$C$3:$C$14")=E16)*(INDIRECT("'BTS'!$A$3:$A$14"))))*(INDIRECT("'Annual_q2er_adult'!$A$2:$A$61")=2022)*(INDIRECT("'Annual_q2er_adult'!$D$2:$D$61")))</f>
        <v>0.799759102322662</v>
      </c>
      <c r="G16">
        <f t="shared" ca="1" si="9"/>
        <v>7</v>
      </c>
      <c r="I16" s="116" t="str">
        <f>BTS!$C14</f>
        <v>R12-Marion</v>
      </c>
      <c r="J16" s="269">
        <v>0.78713921901528</v>
      </c>
      <c r="K16">
        <f t="shared" si="0"/>
        <v>7</v>
      </c>
      <c r="L16" s="116" t="str">
        <f>BTS!$C7</f>
        <v>R05-Central</v>
      </c>
      <c r="M16" s="269">
        <v>0.760869565217391</v>
      </c>
      <c r="N16">
        <f t="shared" si="1"/>
        <v>8</v>
      </c>
      <c r="P16" s="116" t="str">
        <f>BTS!$C4</f>
        <v>R02-Northern</v>
      </c>
      <c r="Q16" s="270">
        <v>6038.7425</v>
      </c>
      <c r="R16">
        <f t="shared" si="2"/>
        <v>10</v>
      </c>
      <c r="S16" s="116" t="str">
        <f>BTS!$C4</f>
        <v>R02-Northern</v>
      </c>
      <c r="T16" s="270">
        <v>5235.03</v>
      </c>
      <c r="U16">
        <f t="shared" si="3"/>
        <v>11</v>
      </c>
      <c r="V16"/>
      <c r="W16" s="116" t="str">
        <f>BTS!$C8</f>
        <v>R06-Eastern</v>
      </c>
      <c r="X16" s="269">
        <v>0.553405572755418</v>
      </c>
      <c r="Y16">
        <f t="shared" si="4"/>
        <v>10</v>
      </c>
      <c r="Z16" s="116" t="str">
        <f>BTS!$C8</f>
        <v>R06-Eastern</v>
      </c>
      <c r="AA16" s="269">
        <v>0.668261562998405</v>
      </c>
      <c r="AB16">
        <f t="shared" si="5"/>
        <v>8</v>
      </c>
      <c r="AD16" s="116" t="str">
        <f>BTS!$C3</f>
        <v>R01-NorthWest</v>
      </c>
      <c r="AE16" s="269">
        <v>0.380729946340656</v>
      </c>
      <c r="AF16">
        <f t="shared" si="6"/>
        <v>6</v>
      </c>
      <c r="AG16" s="116" t="str">
        <f>BTS!$C7</f>
        <v>R05-Central</v>
      </c>
      <c r="AH16" s="269">
        <v>0.50</v>
      </c>
      <c r="AI16" s="181">
        <f t="shared" si="7"/>
        <v>4</v>
      </c>
    </row>
    <row r="17" spans="2:35" ht="16" thickBot="1">
      <c r="B17" s="116" t="str">
        <f>BTS!$C4</f>
        <v>R02-Northern</v>
      </c>
      <c r="C17" s="269">
        <v>0.799070316508046</v>
      </c>
      <c r="D17">
        <f t="shared" ca="1" si="8"/>
        <v>8</v>
      </c>
      <c r="E17" s="116" t="str">
        <f>BTS!$C7</f>
        <v>R05-Central</v>
      </c>
      <c r="F17" s="272">
        <v>0.737704918032787</v>
      </c>
      <c r="G17">
        <f t="shared" ca="1" si="9"/>
        <v>9</v>
      </c>
      <c r="I17" s="116" t="str">
        <f>BTS!$C9</f>
        <v>R07-West</v>
      </c>
      <c r="J17" s="269">
        <v>0.936237373737374</v>
      </c>
      <c r="K17">
        <f t="shared" si="0"/>
        <v>1</v>
      </c>
      <c r="L17" s="116" t="str">
        <f>BTS!$C12</f>
        <v>R10-Southern</v>
      </c>
      <c r="M17" s="269">
        <v>0.739130434782609</v>
      </c>
      <c r="N17">
        <f t="shared" si="1"/>
        <v>11</v>
      </c>
      <c r="P17" s="116" t="str">
        <f>BTS!$C13</f>
        <v>R11-SouthWest</v>
      </c>
      <c r="Q17" s="270">
        <v>6528.6725</v>
      </c>
      <c r="R17">
        <f t="shared" si="2"/>
        <v>8</v>
      </c>
      <c r="S17" s="116" t="str">
        <f>BTS!$C14</f>
        <v>R12-Marion</v>
      </c>
      <c r="T17" s="270">
        <v>8387.825</v>
      </c>
      <c r="U17">
        <f t="shared" si="3"/>
        <v>3</v>
      </c>
      <c r="V17"/>
      <c r="W17" s="116" t="str">
        <f>BTS!$C4</f>
        <v>R02-Northern</v>
      </c>
      <c r="X17" s="269">
        <v>0.726110476326501</v>
      </c>
      <c r="Y17">
        <f t="shared" si="4"/>
        <v>6</v>
      </c>
      <c r="Z17" s="116" t="str">
        <f>BTS!$C13</f>
        <v>R11-SouthWest</v>
      </c>
      <c r="AA17" s="269">
        <v>0.75187969924812</v>
      </c>
      <c r="AB17">
        <f t="shared" si="5"/>
        <v>6</v>
      </c>
      <c r="AD17" s="116" t="str">
        <f>BTS!$C9</f>
        <v>R07-West</v>
      </c>
      <c r="AE17" s="269">
        <v>0.36636302294197</v>
      </c>
      <c r="AF17">
        <f t="shared" si="6"/>
        <v>10</v>
      </c>
      <c r="AG17" s="116" t="str">
        <f>BTS!$C12</f>
        <v>R10-Southern</v>
      </c>
      <c r="AH17" s="269">
        <v>0.571428571428571</v>
      </c>
      <c r="AI17" s="181">
        <f t="shared" si="7"/>
        <v>3</v>
      </c>
    </row>
    <row r="18" spans="2:35" ht="16" thickBot="1">
      <c r="B18" s="116" t="str">
        <f>BTS!$C12</f>
        <v>R10-Southern</v>
      </c>
      <c r="C18" s="269">
        <v>0.819283976892673</v>
      </c>
      <c r="D18">
        <f t="shared" ca="1" si="8"/>
        <v>6</v>
      </c>
      <c r="E18" s="116" t="str">
        <f>BTS!$C4</f>
        <v>R02-Northern</v>
      </c>
      <c r="F18" s="272">
        <v>0.755905511811024</v>
      </c>
      <c r="G18">
        <f t="shared" ca="1" si="9"/>
        <v>8</v>
      </c>
      <c r="I18" s="116" t="str">
        <f>BTS!$C4</f>
        <v>R02-Northern</v>
      </c>
      <c r="J18" s="269">
        <v>0.727161787246731</v>
      </c>
      <c r="K18">
        <f t="shared" si="0"/>
        <v>11</v>
      </c>
      <c r="L18" s="116" t="str">
        <f>BTS!$C14</f>
        <v>R12-Marion</v>
      </c>
      <c r="M18" s="269">
        <v>0.75</v>
      </c>
      <c r="N18">
        <f t="shared" si="1"/>
        <v>10</v>
      </c>
      <c r="P18" s="116" t="str">
        <f>BTS!$C12</f>
        <v>R10-Southern</v>
      </c>
      <c r="Q18" s="270">
        <v>7370.08375</v>
      </c>
      <c r="R18">
        <f t="shared" si="2"/>
        <v>6</v>
      </c>
      <c r="S18" s="116" t="str">
        <f>BTS!$C13</f>
        <v>R11-SouthWest</v>
      </c>
      <c r="T18" s="270">
        <v>6765.15</v>
      </c>
      <c r="U18">
        <f t="shared" si="3"/>
        <v>8</v>
      </c>
      <c r="V18"/>
      <c r="W18" s="116" t="str">
        <f>BTS!$C13</f>
        <v>R11-SouthWest</v>
      </c>
      <c r="X18" s="269">
        <v>0.815872737594336</v>
      </c>
      <c r="Y18">
        <f t="shared" si="4"/>
        <v>2</v>
      </c>
      <c r="Z18" s="116" t="str">
        <f>BTS!$C6</f>
        <v>R04-WestCentral</v>
      </c>
      <c r="AA18" s="269">
        <v>0.578088578088578</v>
      </c>
      <c r="AB18">
        <f t="shared" si="5"/>
        <v>12</v>
      </c>
      <c r="AD18" s="116" t="str">
        <f>BTS!$C4</f>
        <v>R02-Northern</v>
      </c>
      <c r="AE18" s="269">
        <v>0.318415210967459</v>
      </c>
      <c r="AF18">
        <f t="shared" si="6"/>
        <v>11</v>
      </c>
      <c r="AG18" s="116" t="str">
        <f>BTS!$C14</f>
        <v>R12-Marion</v>
      </c>
      <c r="AH18" s="269">
        <v>0.285714285714286</v>
      </c>
      <c r="AI18" s="181">
        <f t="shared" si="7"/>
        <v>9</v>
      </c>
    </row>
    <row r="19" spans="2:35" ht="16" thickBot="1">
      <c r="B19" s="271" t="str">
        <f>BTS!$C8</f>
        <v>R06-Eastern</v>
      </c>
      <c r="C19" s="272">
        <v>0.70444471617539</v>
      </c>
      <c r="D19">
        <f t="shared" ca="1" si="8"/>
        <v>12</v>
      </c>
      <c r="E19" s="271" t="str">
        <f>BTS!$C8</f>
        <v>R06-Eastern</v>
      </c>
      <c r="F19" s="272">
        <v>0.698412698412698</v>
      </c>
      <c r="G19">
        <f t="shared" ca="1" si="9"/>
        <v>12</v>
      </c>
      <c r="I19" s="271" t="str">
        <f>BTS!$C8</f>
        <v>R06-Eastern</v>
      </c>
      <c r="J19" s="272">
        <v>0.67315908218126</v>
      </c>
      <c r="K19">
        <f t="shared" si="0"/>
        <v>12</v>
      </c>
      <c r="L19" s="271" t="str">
        <f>BTS!$C8</f>
        <v>R06-Eastern</v>
      </c>
      <c r="M19" s="272">
        <v>0.643478260869565</v>
      </c>
      <c r="N19">
        <f t="shared" si="1"/>
        <v>12</v>
      </c>
      <c r="P19" s="271" t="str">
        <f>BTS!$C8</f>
        <v>R06-Eastern</v>
      </c>
      <c r="Q19" s="273">
        <v>4427.42</v>
      </c>
      <c r="R19">
        <f t="shared" si="2"/>
        <v>12</v>
      </c>
      <c r="S19" s="271" t="str">
        <f>BTS!$C8</f>
        <v>R06-Eastern</v>
      </c>
      <c r="T19" s="273">
        <v>3937.14</v>
      </c>
      <c r="U19">
        <f t="shared" si="3"/>
        <v>12</v>
      </c>
      <c r="V19"/>
      <c r="W19" s="271" t="str">
        <f>BTS!$C14</f>
        <v>R12-Marion</v>
      </c>
      <c r="X19" s="272">
        <v>0.527777777777778</v>
      </c>
      <c r="Y19">
        <f t="shared" si="4"/>
        <v>11</v>
      </c>
      <c r="Z19" s="271" t="str">
        <f>BTS!$C3</f>
        <v>R01-NorthWest</v>
      </c>
      <c r="AA19" s="272">
        <v>0.66044030937648</v>
      </c>
      <c r="AB19">
        <f t="shared" si="5"/>
        <v>9</v>
      </c>
      <c r="AD19" s="271" t="str">
        <f>BTS!$C8</f>
        <v>R06-Eastern</v>
      </c>
      <c r="AE19" s="272">
        <v>0.372222222222222</v>
      </c>
      <c r="AF19">
        <f t="shared" si="6"/>
        <v>9</v>
      </c>
      <c r="AG19" s="271" t="str">
        <f>BTS!$C8</f>
        <v>R06-Eastern</v>
      </c>
      <c r="AH19" s="272">
        <v>0.277777777777778</v>
      </c>
      <c r="AI19" s="181">
        <f t="shared" si="7"/>
        <v>10</v>
      </c>
    </row>
    <row r="20" spans="3:26" ht="15">
      <c r="C20"/>
      <c r="D20"/>
      <c r="F20"/>
      <c r="G20"/>
      <c r="I20"/>
      <c r="J20"/>
      <c r="K20"/>
      <c r="M20"/>
      <c r="N20"/>
      <c r="P20"/>
      <c r="S20"/>
      <c r="U20"/>
      <c r="V20"/>
      <c r="X20"/>
      <c r="Y20"/>
      <c r="Z20"/>
    </row>
    <row r="21" spans="3:26" ht="16" thickBot="1">
      <c r="C21"/>
      <c r="D21"/>
      <c r="F21"/>
      <c r="G21"/>
      <c r="I21"/>
      <c r="J21"/>
      <c r="K21"/>
      <c r="M21"/>
      <c r="N21"/>
      <c r="P21"/>
      <c r="S21"/>
      <c r="U21"/>
      <c r="V21"/>
      <c r="X21"/>
      <c r="Y21"/>
      <c r="Z21"/>
    </row>
    <row r="22" spans="2:34" ht="16" thickBot="1">
      <c r="B22" s="183" t="s">
        <v>180</v>
      </c>
      <c r="C22" s="266">
        <f ca="1">MEDIAN(C8:C19)</f>
        <v>0.810838490671882</v>
      </c>
      <c r="D22" s="264"/>
      <c r="E22" s="265" t="s">
        <v>180</v>
      </c>
      <c r="F22" s="266">
        <f ca="1">MEDIAN(F8:F19)</f>
        <v>0.799879551161331</v>
      </c>
      <c r="G22"/>
      <c r="I22" s="183" t="s">
        <v>180</v>
      </c>
      <c r="J22" s="266">
        <f>MEDIAN(J8:J19)</f>
        <v>0.7874271380047715</v>
      </c>
      <c r="K22" s="264"/>
      <c r="L22" s="265" t="s">
        <v>180</v>
      </c>
      <c r="M22" s="266">
        <f>MEDIAN(M8:M19)</f>
        <v>0.7870922562573415</v>
      </c>
      <c r="N22"/>
      <c r="P22" s="183" t="s">
        <v>180</v>
      </c>
      <c r="Q22" s="267">
        <f>MEDIAN(Q8:Q19)</f>
        <v>6954.92875</v>
      </c>
      <c r="R22" s="264"/>
      <c r="S22" s="265" t="s">
        <v>180</v>
      </c>
      <c r="T22" s="267">
        <f>MEDIAN(T8:T19)</f>
        <v>7010.085</v>
      </c>
      <c r="U22"/>
      <c r="V22"/>
      <c r="W22" s="183" t="s">
        <v>180</v>
      </c>
      <c r="X22" s="266">
        <f>MEDIAN(X8:X19)</f>
        <v>0.697591594372401</v>
      </c>
      <c r="Y22" s="264"/>
      <c r="Z22" s="265" t="s">
        <v>180</v>
      </c>
      <c r="AA22" s="266">
        <f>MEDIAN(AA8:AA19)</f>
        <v>0.733833300259446</v>
      </c>
      <c r="AD22" s="183" t="s">
        <v>180</v>
      </c>
      <c r="AE22" s="266">
        <f>MEDIAN(AE8:AE19)</f>
        <v>0.377233660039015</v>
      </c>
      <c r="AF22" s="264"/>
      <c r="AG22" s="265" t="s">
        <v>180</v>
      </c>
      <c r="AH22" s="266">
        <f>MEDIAN(AH8:AH19)</f>
        <v>0.39177833295480347</v>
      </c>
    </row>
    <row r="23" spans="3:26" ht="15">
      <c r="C23"/>
      <c r="D23"/>
      <c r="F23"/>
      <c r="G23"/>
      <c r="I23"/>
      <c r="J23"/>
      <c r="K23"/>
      <c r="M23"/>
      <c r="N23"/>
      <c r="P23"/>
      <c r="S23"/>
      <c r="U23"/>
      <c r="V23"/>
      <c r="X23"/>
      <c r="Y23"/>
      <c r="Z23"/>
    </row>
    <row r="24" spans="2:34" ht="15">
      <c r="B24" t="s">
        <v>181</v>
      </c>
      <c r="C24" s="88">
        <f ca="1">_xlfn.QUARTILE.EXC(C8:C19,1)</f>
        <v>0.7838958534657889</v>
      </c>
      <c r="D24" s="88"/>
      <c r="E24" s="88"/>
      <c r="F24" s="88">
        <f ca="1" t="shared" si="11" ref="F24">_xlfn.QUARTILE.EXC(F8:F19,1)</f>
        <v>0.735896817743491</v>
      </c>
      <c r="G24"/>
      <c r="I24"/>
      <c r="J24" s="88">
        <f>_xlfn.QUARTILE.EXC(J8:J19,1)</f>
        <v>0.7690860122471213</v>
      </c>
      <c r="K24" s="88"/>
      <c r="L24" s="88"/>
      <c r="M24" s="88">
        <f t="shared" si="12" ref="M24">_xlfn.QUARTILE.EXC(M8:M19,1)</f>
        <v>0.7524224806201549</v>
      </c>
      <c r="N24"/>
      <c r="P24"/>
      <c r="Q24" s="88">
        <f>_xlfn.QUARTILE.EXC(Q8:Q19,1)</f>
        <v>6148.980625</v>
      </c>
      <c r="R24" s="88"/>
      <c r="S24" s="88"/>
      <c r="T24" s="88">
        <f t="shared" si="13" ref="T24">_xlfn.QUARTILE.EXC(T8:T19,1)</f>
        <v>5845.39</v>
      </c>
      <c r="U24"/>
      <c r="V24"/>
      <c r="X24" s="88">
        <f>_xlfn.QUARTILE.EXC(X8:X19,1)</f>
        <v>0.571636883916991</v>
      </c>
      <c r="Y24" s="88"/>
      <c r="Z24" s="88"/>
      <c r="AA24" s="88">
        <f t="shared" si="14" ref="AA24">_xlfn.QUARTILE.EXC(AA8:AA19,1)</f>
        <v>0.6514478971226618</v>
      </c>
      <c r="AE24" s="88">
        <f>_xlfn.QUARTILE.EXC(AE8:AE19,1)</f>
        <v>0.36782782276203296</v>
      </c>
      <c r="AF24" s="88"/>
      <c r="AG24" s="88"/>
      <c r="AH24" s="88">
        <f t="shared" si="15" ref="AH24">_xlfn.QUARTILE.EXC(AH8:AH19,1)</f>
        <v>0.279761904761905</v>
      </c>
    </row>
    <row r="25" spans="2:34" ht="15">
      <c r="B25" s="296" t="s">
        <v>182</v>
      </c>
      <c r="C25" s="88">
        <f ca="1">_xlfn.QUARTILE.EXC(C8:C19,3)</f>
        <v>0.8863085337226755</v>
      </c>
      <c r="D25" s="88"/>
      <c r="E25" s="88"/>
      <c r="F25" s="88">
        <f ca="1" t="shared" si="16" ref="F25">_xlfn.QUARTILE.EXC(F8:F19,3)</f>
        <v>0.8281249999999998</v>
      </c>
      <c r="G25"/>
      <c r="I25"/>
      <c r="J25" s="88">
        <f>_xlfn.QUARTILE.EXC(J8:J19,3)</f>
        <v>0.7894196982836117</v>
      </c>
      <c r="K25" s="88"/>
      <c r="L25" s="88"/>
      <c r="M25" s="88">
        <f t="shared" si="17" ref="M25">_xlfn.QUARTILE.EXC(M8:M19,3)</f>
        <v>0.846875</v>
      </c>
      <c r="N25"/>
      <c r="P25"/>
      <c r="Q25" s="88">
        <f>_xlfn.QUARTILE.EXC(Q8:Q19,3)</f>
        <v>7937.635</v>
      </c>
      <c r="R25" s="88"/>
      <c r="S25" s="88"/>
      <c r="T25" s="88">
        <f t="shared" si="18" ref="T25">_xlfn.QUARTILE.EXC(T8:T19,3)</f>
        <v>8296.67375</v>
      </c>
      <c r="U25"/>
      <c r="V25"/>
      <c r="X25" s="88">
        <f>_xlfn.QUARTILE.EXC(X8:X19,3)</f>
        <v>0.7826520854553942</v>
      </c>
      <c r="Y25" s="88"/>
      <c r="Z25" s="88"/>
      <c r="AA25" s="88">
        <f t="shared" si="19" ref="AA25">_xlfn.QUARTILE.EXC(AA8:AA19,3)</f>
        <v>0.782824672582031</v>
      </c>
      <c r="AE25" s="88">
        <f>_xlfn.QUARTILE.EXC(AE8:AE19,3)</f>
        <v>0.5012899586316005</v>
      </c>
      <c r="AF25" s="88"/>
      <c r="AG25" s="88"/>
      <c r="AH25" s="88">
        <f t="shared" si="20" ref="AH25">_xlfn.QUARTILE.EXC(AH8:AH19,3)</f>
        <v>0.5535714285714282</v>
      </c>
    </row>
    <row r="26" spans="2:26" ht="15" customHeight="1">
      <c r="B26" s="297" t="s">
        <v>183</v>
      </c>
      <c r="C26"/>
      <c r="D26"/>
      <c r="F26"/>
      <c r="G26"/>
      <c r="I26"/>
      <c r="J26"/>
      <c r="K26"/>
      <c r="M26"/>
      <c r="N26"/>
      <c r="P26"/>
      <c r="S26"/>
      <c r="U26"/>
      <c r="V26"/>
      <c r="X26"/>
      <c r="Y26"/>
      <c r="Z26"/>
    </row>
    <row r="27" spans="2:26" ht="15">
      <c r="B27" s="298" t="s">
        <v>184</v>
      </c>
      <c r="C27"/>
      <c r="D27"/>
      <c r="F27"/>
      <c r="G27"/>
      <c r="I27"/>
      <c r="J27"/>
      <c r="K27"/>
      <c r="M27"/>
      <c r="N27"/>
      <c r="P27"/>
      <c r="S27"/>
      <c r="U27"/>
      <c r="V27"/>
      <c r="X27"/>
      <c r="Y27"/>
      <c r="Z27"/>
    </row>
    <row r="28" spans="2:26" ht="15">
      <c r="B28" s="299" t="s">
        <v>185</v>
      </c>
      <c r="C28"/>
      <c r="D28"/>
      <c r="F28"/>
      <c r="G28"/>
      <c r="I28"/>
      <c r="J28"/>
      <c r="K28"/>
      <c r="M28"/>
      <c r="N28"/>
      <c r="P28"/>
      <c r="S28"/>
      <c r="U28"/>
      <c r="V28"/>
      <c r="X28"/>
      <c r="Y28"/>
      <c r="Z28"/>
    </row>
    <row r="29" spans="3:26" ht="15">
      <c r="C29"/>
      <c r="D29"/>
      <c r="F29"/>
      <c r="G29"/>
      <c r="I29"/>
      <c r="J29"/>
      <c r="K29"/>
      <c r="M29"/>
      <c r="N29"/>
      <c r="P29"/>
      <c r="S29"/>
      <c r="U29"/>
      <c r="V29"/>
      <c r="X29"/>
      <c r="Y29"/>
      <c r="Z29"/>
    </row>
    <row r="30" spans="3:26" ht="15">
      <c r="C30"/>
      <c r="D30"/>
      <c r="F30"/>
      <c r="G30"/>
      <c r="I30"/>
      <c r="J30"/>
      <c r="K30"/>
      <c r="M30"/>
      <c r="N30"/>
      <c r="P30"/>
      <c r="S30"/>
      <c r="U30"/>
      <c r="V30"/>
      <c r="X30"/>
      <c r="Y30"/>
      <c r="Z30"/>
    </row>
    <row r="31" spans="3:26" ht="15">
      <c r="C31"/>
      <c r="D31"/>
      <c r="F31"/>
      <c r="G31"/>
      <c r="I31"/>
      <c r="J31"/>
      <c r="K31"/>
      <c r="M31"/>
      <c r="N31"/>
      <c r="P31"/>
      <c r="S31"/>
      <c r="U31"/>
      <c r="V31"/>
      <c r="X31"/>
      <c r="Y31"/>
      <c r="Z31"/>
    </row>
    <row r="32" spans="3:26" ht="15">
      <c r="C32"/>
      <c r="D32"/>
      <c r="F32"/>
      <c r="G32"/>
      <c r="I32"/>
      <c r="J32"/>
      <c r="K32"/>
      <c r="M32"/>
      <c r="N32"/>
      <c r="P32"/>
      <c r="S32"/>
      <c r="U32"/>
      <c r="V32"/>
      <c r="X32"/>
      <c r="Y32"/>
      <c r="Z32"/>
    </row>
    <row r="33" s="0" customFormat="1" ht="15"/>
    <row r="34" s="0" customFormat="1" ht="15"/>
    <row r="35" s="0" customFormat="1" ht="15"/>
    <row r="36" s="0" customFormat="1" ht="15"/>
    <row r="37" s="0" customFormat="1" ht="15"/>
    <row r="38" s="0" customFormat="1" ht="15"/>
    <row r="39" s="0" customFormat="1" ht="15"/>
    <row r="40" s="0" customFormat="1" ht="15"/>
    <row r="41" s="0" customFormat="1" ht="15"/>
    <row r="42" s="0" customFormat="1" ht="15"/>
    <row r="43" s="0" customFormat="1" ht="15"/>
    <row r="44" s="0" customFormat="1" ht="15"/>
    <row r="45" s="0" customFormat="1" ht="15"/>
    <row r="46" s="0" customFormat="1" ht="15"/>
    <row r="47" s="0" customFormat="1" ht="15"/>
    <row r="48" s="0" customFormat="1" ht="15"/>
    <row r="49" spans="3:26" ht="15">
      <c r="C49"/>
      <c r="D49"/>
      <c r="F49"/>
      <c r="G49"/>
      <c r="I49"/>
      <c r="J49"/>
      <c r="K49"/>
      <c r="M49"/>
      <c r="N49"/>
      <c r="P49"/>
      <c r="S49"/>
      <c r="U49"/>
      <c r="V49"/>
      <c r="X49"/>
      <c r="Y49"/>
      <c r="Z49"/>
    </row>
    <row r="50" spans="3:26" ht="15">
      <c r="C50"/>
      <c r="D50"/>
      <c r="F50"/>
      <c r="G50"/>
      <c r="I50"/>
      <c r="J50"/>
      <c r="K50"/>
      <c r="M50"/>
      <c r="N50"/>
      <c r="P50"/>
      <c r="S50"/>
      <c r="U50"/>
      <c r="V50"/>
      <c r="X50"/>
      <c r="Y50"/>
      <c r="Z50"/>
    </row>
    <row r="51" spans="3:26" ht="15">
      <c r="C51"/>
      <c r="D51"/>
      <c r="F51"/>
      <c r="G51"/>
      <c r="I51"/>
      <c r="J51"/>
      <c r="K51"/>
      <c r="M51"/>
      <c r="N51"/>
      <c r="P51"/>
      <c r="S51"/>
      <c r="U51"/>
      <c r="V51"/>
      <c r="X51"/>
      <c r="Y51"/>
      <c r="Z51"/>
    </row>
    <row r="52" spans="3:26" ht="15">
      <c r="C52"/>
      <c r="D52"/>
      <c r="F52"/>
      <c r="G52"/>
      <c r="I52"/>
      <c r="J52"/>
      <c r="K52"/>
      <c r="M52"/>
      <c r="N52"/>
      <c r="P52"/>
      <c r="S52"/>
      <c r="U52"/>
      <c r="V52"/>
      <c r="X52"/>
      <c r="Y52"/>
      <c r="Z52"/>
    </row>
    <row r="53" spans="3:26" ht="15">
      <c r="C53"/>
      <c r="D53"/>
      <c r="F53"/>
      <c r="G53"/>
      <c r="I53"/>
      <c r="J53"/>
      <c r="K53"/>
      <c r="M53"/>
      <c r="N53"/>
      <c r="P53"/>
      <c r="S53"/>
      <c r="U53"/>
      <c r="V53"/>
      <c r="X53"/>
      <c r="Y53"/>
      <c r="Z53"/>
    </row>
    <row r="54" spans="3:26" ht="15">
      <c r="C54"/>
      <c r="D54"/>
      <c r="F54"/>
      <c r="G54"/>
      <c r="I54"/>
      <c r="J54"/>
      <c r="K54"/>
      <c r="M54"/>
      <c r="N54"/>
      <c r="P54"/>
      <c r="S54"/>
      <c r="U54"/>
      <c r="V54"/>
      <c r="X54"/>
      <c r="Y54"/>
      <c r="Z54"/>
    </row>
    <row r="55" spans="3:26" ht="15">
      <c r="C55"/>
      <c r="D55"/>
      <c r="F55"/>
      <c r="G55"/>
      <c r="I55"/>
      <c r="J55"/>
      <c r="K55"/>
      <c r="M55"/>
      <c r="N55"/>
      <c r="P55"/>
      <c r="S55"/>
      <c r="U55"/>
      <c r="V55"/>
      <c r="X55"/>
      <c r="Y55"/>
      <c r="Z55"/>
    </row>
    <row r="56" spans="3:26" ht="15">
      <c r="C56"/>
      <c r="D56"/>
      <c r="F56"/>
      <c r="G56"/>
      <c r="I56"/>
      <c r="J56"/>
      <c r="K56"/>
      <c r="M56"/>
      <c r="N56"/>
      <c r="P56"/>
      <c r="S56"/>
      <c r="U56"/>
      <c r="V56"/>
      <c r="X56"/>
      <c r="Y56"/>
      <c r="Z56"/>
    </row>
    <row r="57" spans="3:26" ht="15">
      <c r="C57"/>
      <c r="D57"/>
      <c r="F57"/>
      <c r="G57"/>
      <c r="I57"/>
      <c r="J57"/>
      <c r="K57"/>
      <c r="M57"/>
      <c r="N57"/>
      <c r="P57"/>
      <c r="S57"/>
      <c r="U57"/>
      <c r="V57"/>
      <c r="X57"/>
      <c r="Y57"/>
      <c r="Z57"/>
    </row>
    <row r="58" spans="3:26" ht="15">
      <c r="C58"/>
      <c r="D58"/>
      <c r="F58"/>
      <c r="G58"/>
      <c r="I58"/>
      <c r="J58"/>
      <c r="K58"/>
      <c r="M58"/>
      <c r="N58"/>
      <c r="P58"/>
      <c r="S58"/>
      <c r="U58"/>
      <c r="V58"/>
      <c r="X58"/>
      <c r="Y58"/>
      <c r="Z58"/>
    </row>
    <row r="59" spans="3:26" ht="15">
      <c r="C59"/>
      <c r="D59"/>
      <c r="F59"/>
      <c r="G59"/>
      <c r="I59"/>
      <c r="J59"/>
      <c r="K59"/>
      <c r="M59"/>
      <c r="N59"/>
      <c r="P59"/>
      <c r="S59"/>
      <c r="U59"/>
      <c r="V59"/>
      <c r="X59"/>
      <c r="Y59"/>
      <c r="Z59"/>
    </row>
    <row r="60" spans="3:26" ht="15">
      <c r="C60"/>
      <c r="D60"/>
      <c r="F60"/>
      <c r="G60"/>
      <c r="I60"/>
      <c r="J60"/>
      <c r="K60"/>
      <c r="M60"/>
      <c r="N60"/>
      <c r="P60"/>
      <c r="S60"/>
      <c r="U60"/>
      <c r="V60"/>
      <c r="X60"/>
      <c r="Y60"/>
      <c r="Z60"/>
    </row>
    <row r="61" spans="3:26" ht="15">
      <c r="C61"/>
      <c r="D61"/>
      <c r="F61"/>
      <c r="G61"/>
      <c r="I61"/>
      <c r="J61"/>
      <c r="K61"/>
      <c r="M61"/>
      <c r="N61"/>
      <c r="P61"/>
      <c r="S61"/>
      <c r="U61"/>
      <c r="V61"/>
      <c r="X61"/>
      <c r="Y61"/>
      <c r="Z61"/>
    </row>
    <row r="62" spans="3:26" ht="15">
      <c r="C62"/>
      <c r="D62"/>
      <c r="F62"/>
      <c r="G62"/>
      <c r="I62"/>
      <c r="J62"/>
      <c r="K62"/>
      <c r="M62"/>
      <c r="N62"/>
      <c r="P62"/>
      <c r="S62"/>
      <c r="U62"/>
      <c r="V62"/>
      <c r="X62"/>
      <c r="Y62"/>
      <c r="Z62"/>
    </row>
    <row r="63" spans="3:26" ht="15">
      <c r="C63" s="252"/>
      <c r="D63" s="252"/>
      <c r="F63" s="254"/>
      <c r="G63"/>
      <c r="I63"/>
      <c r="J63"/>
      <c r="K63"/>
      <c r="M63"/>
      <c r="N63"/>
      <c r="P63"/>
      <c r="S63"/>
      <c r="U63"/>
      <c r="V63"/>
      <c r="X63"/>
      <c r="Y63"/>
      <c r="Z63"/>
    </row>
    <row r="64" spans="3:26" ht="15">
      <c r="C64" s="254"/>
      <c r="D64" s="254"/>
      <c r="F64" s="254"/>
      <c r="G64"/>
      <c r="I64"/>
      <c r="J64"/>
      <c r="K64"/>
      <c r="M64"/>
      <c r="N64"/>
      <c r="P64"/>
      <c r="S64"/>
      <c r="U64"/>
      <c r="V64"/>
      <c r="X64"/>
      <c r="Y64"/>
      <c r="Z64"/>
    </row>
    <row r="65" spans="3:26" ht="15">
      <c r="C65"/>
      <c r="D65"/>
      <c r="F65"/>
      <c r="I65"/>
      <c r="J65"/>
      <c r="K65"/>
      <c r="M65"/>
      <c r="N65"/>
      <c r="P65"/>
      <c r="S65"/>
      <c r="U65"/>
      <c r="V65"/>
      <c r="X65"/>
      <c r="Y65"/>
      <c r="Z65"/>
    </row>
    <row r="66" spans="3:26" ht="15">
      <c r="C66" s="255"/>
      <c r="D66" s="255"/>
      <c r="F66" s="255"/>
      <c r="I66"/>
      <c r="J66"/>
      <c r="K66"/>
      <c r="M66"/>
      <c r="N66"/>
      <c r="P66"/>
      <c r="S66"/>
      <c r="U66"/>
      <c r="V66"/>
      <c r="X66"/>
      <c r="Y66"/>
      <c r="Z66"/>
    </row>
    <row r="67" spans="9:26" ht="15">
      <c r="I67"/>
      <c r="J67"/>
      <c r="K67"/>
      <c r="M67"/>
      <c r="N67"/>
      <c r="P67"/>
      <c r="S67"/>
      <c r="U67"/>
      <c r="V67"/>
      <c r="X67"/>
      <c r="Y67"/>
      <c r="Z67"/>
    </row>
    <row r="68" spans="9:26" ht="15">
      <c r="I68"/>
      <c r="J68"/>
      <c r="K68"/>
      <c r="M68"/>
      <c r="N68"/>
      <c r="P68"/>
      <c r="S68"/>
      <c r="U68"/>
      <c r="V68"/>
      <c r="X68"/>
      <c r="Y68"/>
      <c r="Z68"/>
    </row>
    <row r="69" spans="9:26" ht="15">
      <c r="I69"/>
      <c r="J69"/>
      <c r="K69"/>
      <c r="M69"/>
      <c r="N69"/>
      <c r="P69"/>
      <c r="S69"/>
      <c r="U69"/>
      <c r="V69"/>
      <c r="X69"/>
      <c r="Y69"/>
      <c r="Z69"/>
    </row>
    <row r="70" spans="9:26" ht="15">
      <c r="I70"/>
      <c r="J70"/>
      <c r="K70"/>
      <c r="M70"/>
      <c r="N70"/>
      <c r="P70"/>
      <c r="S70"/>
      <c r="U70"/>
      <c r="V70"/>
      <c r="X70"/>
      <c r="Y70"/>
      <c r="Z70"/>
    </row>
    <row r="71" spans="9:26" ht="15">
      <c r="I71"/>
      <c r="J71"/>
      <c r="K71"/>
      <c r="M71"/>
      <c r="N71"/>
      <c r="P71"/>
      <c r="S71"/>
      <c r="U71"/>
      <c r="V71"/>
      <c r="X71"/>
      <c r="Y71"/>
      <c r="Z71"/>
    </row>
    <row r="72" spans="9:26" ht="15">
      <c r="I72"/>
      <c r="J72"/>
      <c r="K72"/>
      <c r="M72"/>
      <c r="N72"/>
      <c r="P72"/>
      <c r="S72"/>
      <c r="U72"/>
      <c r="V72"/>
      <c r="X72"/>
      <c r="Y72"/>
      <c r="Z72"/>
    </row>
    <row r="73" spans="9:26" ht="15">
      <c r="I73"/>
      <c r="J73"/>
      <c r="K73"/>
      <c r="M73"/>
      <c r="N73"/>
      <c r="P73"/>
      <c r="S73"/>
      <c r="U73"/>
      <c r="V73"/>
      <c r="X73"/>
      <c r="Y73"/>
      <c r="Z73"/>
    </row>
    <row r="74" spans="9:26" ht="15">
      <c r="I74"/>
      <c r="J74"/>
      <c r="K74"/>
      <c r="M74"/>
      <c r="N74"/>
      <c r="P74"/>
      <c r="S74"/>
      <c r="U74"/>
      <c r="V74"/>
      <c r="X74"/>
      <c r="Y74"/>
      <c r="Z74"/>
    </row>
    <row r="75" spans="9:26" ht="15">
      <c r="I75"/>
      <c r="J75"/>
      <c r="K75"/>
      <c r="M75"/>
      <c r="N75"/>
      <c r="P75"/>
      <c r="S75"/>
      <c r="U75"/>
      <c r="V75"/>
      <c r="X75"/>
      <c r="Y75"/>
      <c r="Z75"/>
    </row>
    <row r="76" spans="9:26" ht="15">
      <c r="I76"/>
      <c r="J76"/>
      <c r="K76"/>
      <c r="M76"/>
      <c r="N76"/>
      <c r="P76"/>
      <c r="S76"/>
      <c r="U76"/>
      <c r="V76"/>
      <c r="X76"/>
      <c r="Y76"/>
      <c r="Z76"/>
    </row>
    <row r="77" spans="9:26" ht="15">
      <c r="I77"/>
      <c r="J77"/>
      <c r="K77"/>
      <c r="M77"/>
      <c r="N77"/>
      <c r="P77"/>
      <c r="S77"/>
      <c r="U77"/>
      <c r="V77"/>
      <c r="X77"/>
      <c r="Y77"/>
      <c r="Z77"/>
    </row>
    <row r="78" spans="9:26" ht="15">
      <c r="I78"/>
      <c r="J78"/>
      <c r="K78"/>
      <c r="M78"/>
      <c r="N78"/>
      <c r="P78"/>
      <c r="S78"/>
      <c r="U78"/>
      <c r="V78"/>
      <c r="X78"/>
      <c r="Y78"/>
      <c r="Z78"/>
    </row>
    <row r="79" spans="9:26" ht="15">
      <c r="I79"/>
      <c r="J79"/>
      <c r="K79"/>
      <c r="M79"/>
      <c r="N79"/>
      <c r="P79"/>
      <c r="S79"/>
      <c r="U79"/>
      <c r="V79"/>
      <c r="X79"/>
      <c r="Y79"/>
      <c r="Z79"/>
    </row>
    <row r="80" spans="9:26" ht="15">
      <c r="I80"/>
      <c r="J80"/>
      <c r="K80"/>
      <c r="M80"/>
      <c r="N80"/>
      <c r="P80"/>
      <c r="S80"/>
      <c r="U80"/>
      <c r="V80"/>
      <c r="X80"/>
      <c r="Y80"/>
      <c r="Z80"/>
    </row>
    <row r="81" spans="9:26" ht="15">
      <c r="I81"/>
      <c r="J81"/>
      <c r="K81"/>
      <c r="M81"/>
      <c r="N81"/>
      <c r="P81"/>
      <c r="S81"/>
      <c r="U81"/>
      <c r="V81"/>
      <c r="X81"/>
      <c r="Y81"/>
      <c r="Z81"/>
    </row>
    <row r="82" spans="9:26" ht="15">
      <c r="I82"/>
      <c r="J82"/>
      <c r="K82"/>
      <c r="M82"/>
      <c r="N82"/>
      <c r="P82"/>
      <c r="S82"/>
      <c r="U82"/>
      <c r="V82"/>
      <c r="X82"/>
      <c r="Y82"/>
      <c r="Z82"/>
    </row>
    <row r="83" spans="9:26" ht="15">
      <c r="I83"/>
      <c r="J83"/>
      <c r="K83"/>
      <c r="M83"/>
      <c r="N83"/>
      <c r="P83"/>
      <c r="S83"/>
      <c r="U83"/>
      <c r="V83"/>
      <c r="X83"/>
      <c r="Y83"/>
      <c r="Z83"/>
    </row>
    <row r="84" spans="9:26" ht="15">
      <c r="I84"/>
      <c r="J84"/>
      <c r="K84"/>
      <c r="M84"/>
      <c r="N84"/>
      <c r="P84"/>
      <c r="S84"/>
      <c r="U84"/>
      <c r="V84"/>
      <c r="X84"/>
      <c r="Y84"/>
      <c r="Z84"/>
    </row>
    <row r="85" spans="9:26" ht="15">
      <c r="I85"/>
      <c r="J85"/>
      <c r="K85"/>
      <c r="M85"/>
      <c r="N85"/>
      <c r="P85"/>
      <c r="S85"/>
      <c r="U85"/>
      <c r="V85"/>
      <c r="X85"/>
      <c r="Y85"/>
      <c r="Z85"/>
    </row>
    <row r="86" spans="9:26" ht="15">
      <c r="I86"/>
      <c r="J86"/>
      <c r="K86"/>
      <c r="M86"/>
      <c r="N86"/>
      <c r="P86"/>
      <c r="S86"/>
      <c r="U86"/>
      <c r="V86"/>
      <c r="X86"/>
      <c r="Y86"/>
      <c r="Z86"/>
    </row>
    <row r="87" spans="9:26" ht="15">
      <c r="I87"/>
      <c r="J87"/>
      <c r="K87"/>
      <c r="M87"/>
      <c r="N87"/>
      <c r="P87"/>
      <c r="S87"/>
      <c r="U87"/>
      <c r="V87"/>
      <c r="X87"/>
      <c r="Y87"/>
      <c r="Z87"/>
    </row>
    <row r="88" spans="9:26" ht="15">
      <c r="I88"/>
      <c r="J88"/>
      <c r="K88"/>
      <c r="M88"/>
      <c r="N88"/>
      <c r="P88"/>
      <c r="S88"/>
      <c r="U88"/>
      <c r="V88"/>
      <c r="X88"/>
      <c r="Y88"/>
      <c r="Z88"/>
    </row>
    <row r="89" spans="9:26" ht="15">
      <c r="I89"/>
      <c r="J89"/>
      <c r="K89"/>
      <c r="M89"/>
      <c r="N89"/>
      <c r="P89"/>
      <c r="S89"/>
      <c r="U89"/>
      <c r="V89"/>
      <c r="X89"/>
      <c r="Y89"/>
      <c r="Z89"/>
    </row>
    <row r="90" spans="9:26" ht="15">
      <c r="I90"/>
      <c r="J90"/>
      <c r="K90"/>
      <c r="M90"/>
      <c r="N90"/>
      <c r="P90"/>
      <c r="S90"/>
      <c r="U90"/>
      <c r="V90"/>
      <c r="X90"/>
      <c r="Y90"/>
      <c r="Z90"/>
    </row>
    <row r="91" spans="9:26" ht="15">
      <c r="I91"/>
      <c r="J91"/>
      <c r="K91"/>
      <c r="M91"/>
      <c r="N91"/>
      <c r="P91"/>
      <c r="S91"/>
      <c r="U91"/>
      <c r="V91"/>
      <c r="X91"/>
      <c r="Y91"/>
      <c r="Z91"/>
    </row>
    <row r="92" spans="9:26" ht="15">
      <c r="I92"/>
      <c r="J92"/>
      <c r="K92"/>
      <c r="M92"/>
      <c r="N92"/>
      <c r="P92"/>
      <c r="S92"/>
      <c r="U92"/>
      <c r="V92"/>
      <c r="X92"/>
      <c r="Y92"/>
      <c r="Z92"/>
    </row>
    <row r="93" spans="9:26" ht="15">
      <c r="I93"/>
      <c r="J93"/>
      <c r="K93"/>
      <c r="M93"/>
      <c r="N93"/>
      <c r="P93"/>
      <c r="S93"/>
      <c r="U93"/>
      <c r="V93"/>
      <c r="X93"/>
      <c r="Y93"/>
      <c r="Z93"/>
    </row>
    <row r="94" spans="9:26" ht="15">
      <c r="I94"/>
      <c r="J94"/>
      <c r="K94"/>
      <c r="M94"/>
      <c r="N94"/>
      <c r="P94"/>
      <c r="S94"/>
      <c r="U94"/>
      <c r="V94"/>
      <c r="X94"/>
      <c r="Y94"/>
      <c r="Z94"/>
    </row>
    <row r="95" spans="9:26" ht="15">
      <c r="I95"/>
      <c r="J95"/>
      <c r="K95"/>
      <c r="M95"/>
      <c r="N95"/>
      <c r="P95"/>
      <c r="S95"/>
      <c r="U95"/>
      <c r="V95"/>
      <c r="X95"/>
      <c r="Y95"/>
      <c r="Z95"/>
    </row>
    <row r="96" spans="9:26" ht="15">
      <c r="I96"/>
      <c r="J96"/>
      <c r="K96"/>
      <c r="M96"/>
      <c r="N96"/>
      <c r="P96"/>
      <c r="S96"/>
      <c r="U96"/>
      <c r="V96"/>
      <c r="X96"/>
      <c r="Y96"/>
      <c r="Z96"/>
    </row>
    <row r="97" spans="9:26" ht="15">
      <c r="I97"/>
      <c r="J97"/>
      <c r="K97"/>
      <c r="M97"/>
      <c r="N97"/>
      <c r="P97"/>
      <c r="S97"/>
      <c r="U97"/>
      <c r="V97"/>
      <c r="X97"/>
      <c r="Y97"/>
      <c r="Z97"/>
    </row>
    <row r="98" spans="9:26" ht="15">
      <c r="I98"/>
      <c r="J98"/>
      <c r="K98"/>
      <c r="M98"/>
      <c r="N98"/>
      <c r="P98"/>
      <c r="S98"/>
      <c r="U98"/>
      <c r="V98"/>
      <c r="X98"/>
      <c r="Y98"/>
      <c r="Z98"/>
    </row>
    <row r="99" spans="9:26" ht="15">
      <c r="I99"/>
      <c r="J99"/>
      <c r="K99"/>
      <c r="M99"/>
      <c r="N99"/>
      <c r="P99"/>
      <c r="S99"/>
      <c r="U99"/>
      <c r="V99"/>
      <c r="X99"/>
      <c r="Y99"/>
      <c r="Z99"/>
    </row>
    <row r="100" spans="9:26" ht="15">
      <c r="I100"/>
      <c r="J100"/>
      <c r="K100"/>
      <c r="M100"/>
      <c r="N100"/>
      <c r="P100"/>
      <c r="S100"/>
      <c r="U100"/>
      <c r="V100"/>
      <c r="X100"/>
      <c r="Y100"/>
      <c r="Z100"/>
    </row>
    <row r="101" spans="9:26" ht="15">
      <c r="I101"/>
      <c r="J101"/>
      <c r="K101"/>
      <c r="M101"/>
      <c r="N101"/>
      <c r="P101"/>
      <c r="S101"/>
      <c r="U101"/>
      <c r="V101"/>
      <c r="X101"/>
      <c r="Y101"/>
      <c r="Z101"/>
    </row>
    <row r="102" spans="9:26" ht="15">
      <c r="I102"/>
      <c r="J102"/>
      <c r="K102"/>
      <c r="M102"/>
      <c r="N102"/>
      <c r="P102"/>
      <c r="S102"/>
      <c r="U102"/>
      <c r="V102"/>
      <c r="X102"/>
      <c r="Y102"/>
      <c r="Z102"/>
    </row>
    <row r="103" spans="9:26" ht="15">
      <c r="I103"/>
      <c r="J103"/>
      <c r="K103"/>
      <c r="M103"/>
      <c r="N103"/>
      <c r="P103"/>
      <c r="S103"/>
      <c r="U103"/>
      <c r="V103"/>
      <c r="X103"/>
      <c r="Y103"/>
      <c r="Z103"/>
    </row>
    <row r="104" spans="9:26" ht="15">
      <c r="I104"/>
      <c r="J104"/>
      <c r="K104"/>
      <c r="M104"/>
      <c r="N104"/>
      <c r="P104"/>
      <c r="S104"/>
      <c r="U104"/>
      <c r="V104"/>
      <c r="X104"/>
      <c r="Y104"/>
      <c r="Z104"/>
    </row>
    <row r="105" spans="9:26" ht="15">
      <c r="I105"/>
      <c r="J105"/>
      <c r="K105"/>
      <c r="M105"/>
      <c r="N105"/>
      <c r="P105"/>
      <c r="S105"/>
      <c r="U105"/>
      <c r="V105"/>
      <c r="X105"/>
      <c r="Y105"/>
      <c r="Z105"/>
    </row>
    <row r="106" spans="9:26" ht="15">
      <c r="I106"/>
      <c r="J106"/>
      <c r="K106"/>
      <c r="M106"/>
      <c r="N106"/>
      <c r="P106"/>
      <c r="S106"/>
      <c r="U106"/>
      <c r="V106"/>
      <c r="X106"/>
      <c r="Y106"/>
      <c r="Z106"/>
    </row>
    <row r="107" spans="9:26" ht="15">
      <c r="I107"/>
      <c r="J107"/>
      <c r="K107"/>
      <c r="M107"/>
      <c r="N107"/>
      <c r="P107"/>
      <c r="S107"/>
      <c r="U107"/>
      <c r="V107"/>
      <c r="X107"/>
      <c r="Y107"/>
      <c r="Z107"/>
    </row>
    <row r="108" spans="9:26" ht="15">
      <c r="I108"/>
      <c r="J108"/>
      <c r="K108"/>
      <c r="M108"/>
      <c r="N108"/>
      <c r="P108"/>
      <c r="S108"/>
      <c r="U108"/>
      <c r="V108"/>
      <c r="X108"/>
      <c r="Y108"/>
      <c r="Z108"/>
    </row>
    <row r="109" spans="9:26" ht="15">
      <c r="I109"/>
      <c r="J109"/>
      <c r="K109"/>
      <c r="M109"/>
      <c r="N109"/>
      <c r="P109"/>
      <c r="S109"/>
      <c r="U109"/>
      <c r="V109"/>
      <c r="X109"/>
      <c r="Y109"/>
      <c r="Z109"/>
    </row>
    <row r="110" spans="9:26" ht="15">
      <c r="I110"/>
      <c r="J110"/>
      <c r="K110"/>
      <c r="M110"/>
      <c r="N110"/>
      <c r="P110"/>
      <c r="S110"/>
      <c r="U110"/>
      <c r="V110"/>
      <c r="X110"/>
      <c r="Y110"/>
      <c r="Z110"/>
    </row>
    <row r="111" spans="9:26" ht="15">
      <c r="I111"/>
      <c r="J111"/>
      <c r="K111"/>
      <c r="M111"/>
      <c r="N111"/>
      <c r="P111"/>
      <c r="S111"/>
      <c r="U111"/>
      <c r="V111"/>
      <c r="X111"/>
      <c r="Y111"/>
      <c r="Z111"/>
    </row>
    <row r="112" spans="9:26" ht="15">
      <c r="I112"/>
      <c r="J112"/>
      <c r="K112"/>
      <c r="M112"/>
      <c r="N112"/>
      <c r="P112"/>
      <c r="S112"/>
      <c r="U112"/>
      <c r="V112"/>
      <c r="X112"/>
      <c r="Y112"/>
      <c r="Z112"/>
    </row>
    <row r="113" spans="9:26" ht="15">
      <c r="I113"/>
      <c r="J113"/>
      <c r="K113"/>
      <c r="M113"/>
      <c r="N113"/>
      <c r="P113"/>
      <c r="S113"/>
      <c r="U113"/>
      <c r="V113"/>
      <c r="X113"/>
      <c r="Y113"/>
      <c r="Z113"/>
    </row>
    <row r="114" spans="9:26" ht="15">
      <c r="I114"/>
      <c r="J114"/>
      <c r="K114"/>
      <c r="M114"/>
      <c r="N114"/>
      <c r="P114"/>
      <c r="S114"/>
      <c r="U114"/>
      <c r="V114"/>
      <c r="X114"/>
      <c r="Y114"/>
      <c r="Z114"/>
    </row>
    <row r="115" spans="9:26" ht="15">
      <c r="I115"/>
      <c r="J115"/>
      <c r="K115"/>
      <c r="M115"/>
      <c r="N115"/>
      <c r="P115"/>
      <c r="S115"/>
      <c r="U115"/>
      <c r="V115"/>
      <c r="X115"/>
      <c r="Y115"/>
      <c r="Z115"/>
    </row>
    <row r="116" spans="9:26" ht="15">
      <c r="I116"/>
      <c r="J116"/>
      <c r="K116"/>
      <c r="M116"/>
      <c r="N116"/>
      <c r="P116"/>
      <c r="S116"/>
      <c r="U116"/>
      <c r="V116"/>
      <c r="X116"/>
      <c r="Y116"/>
      <c r="Z116"/>
    </row>
    <row r="117" spans="9:26" ht="15">
      <c r="I117"/>
      <c r="J117"/>
      <c r="K117"/>
      <c r="M117"/>
      <c r="N117"/>
      <c r="P117"/>
      <c r="S117"/>
      <c r="U117"/>
      <c r="V117"/>
      <c r="X117"/>
      <c r="Y117"/>
      <c r="Z117"/>
    </row>
    <row r="118" spans="9:26" ht="15">
      <c r="I118"/>
      <c r="J118"/>
      <c r="K118"/>
      <c r="M118"/>
      <c r="N118"/>
      <c r="P118"/>
      <c r="S118"/>
      <c r="U118"/>
      <c r="V118"/>
      <c r="X118"/>
      <c r="Y118"/>
      <c r="Z118"/>
    </row>
    <row r="119" spans="9:26" ht="15">
      <c r="I119"/>
      <c r="J119"/>
      <c r="K119"/>
      <c r="M119"/>
      <c r="N119"/>
      <c r="P119"/>
      <c r="S119"/>
      <c r="U119"/>
      <c r="V119"/>
      <c r="X119"/>
      <c r="Y119"/>
      <c r="Z119"/>
    </row>
    <row r="120" spans="9:26" ht="15">
      <c r="I120"/>
      <c r="J120"/>
      <c r="K120"/>
      <c r="M120"/>
      <c r="N120"/>
      <c r="P120"/>
      <c r="S120"/>
      <c r="U120"/>
      <c r="V120"/>
      <c r="X120"/>
      <c r="Y120"/>
      <c r="Z120"/>
    </row>
    <row r="121" spans="9:26" ht="15">
      <c r="I121"/>
      <c r="J121"/>
      <c r="K121"/>
      <c r="M121"/>
      <c r="N121"/>
      <c r="P121"/>
      <c r="S121"/>
      <c r="U121"/>
      <c r="V121"/>
      <c r="X121"/>
      <c r="Y121"/>
      <c r="Z121"/>
    </row>
    <row r="122" spans="9:26" ht="15">
      <c r="I122"/>
      <c r="J122"/>
      <c r="K122"/>
      <c r="M122"/>
      <c r="N122"/>
      <c r="P122"/>
      <c r="S122"/>
      <c r="U122"/>
      <c r="V122"/>
      <c r="X122"/>
      <c r="Y122"/>
      <c r="Z122"/>
    </row>
    <row r="123" spans="9:26" ht="15">
      <c r="I123"/>
      <c r="J123"/>
      <c r="K123"/>
      <c r="M123"/>
      <c r="N123"/>
      <c r="P123"/>
      <c r="S123"/>
      <c r="U123"/>
      <c r="V123"/>
      <c r="X123"/>
      <c r="Y123"/>
      <c r="Z123"/>
    </row>
    <row r="124" spans="9:26" ht="15">
      <c r="I124"/>
      <c r="J124"/>
      <c r="K124"/>
      <c r="M124"/>
      <c r="N124"/>
      <c r="P124"/>
      <c r="S124"/>
      <c r="U124"/>
      <c r="V124"/>
      <c r="X124"/>
      <c r="Y124"/>
      <c r="Z124"/>
    </row>
    <row r="125" spans="9:26" ht="15">
      <c r="I125"/>
      <c r="J125"/>
      <c r="K125"/>
      <c r="M125"/>
      <c r="N125"/>
      <c r="P125"/>
      <c r="S125"/>
      <c r="U125"/>
      <c r="V125"/>
      <c r="X125"/>
      <c r="Y125"/>
      <c r="Z125"/>
    </row>
    <row r="126" spans="9:26" ht="15">
      <c r="I126"/>
      <c r="J126"/>
      <c r="K126"/>
      <c r="M126"/>
      <c r="N126"/>
      <c r="P126"/>
      <c r="S126"/>
      <c r="U126"/>
      <c r="V126"/>
      <c r="X126"/>
      <c r="Y126"/>
      <c r="Z126"/>
    </row>
    <row r="127" spans="9:26" ht="15">
      <c r="I127"/>
      <c r="J127"/>
      <c r="K127"/>
      <c r="M127"/>
      <c r="N127"/>
      <c r="P127"/>
      <c r="S127"/>
      <c r="U127"/>
      <c r="V127"/>
      <c r="X127"/>
      <c r="Y127"/>
      <c r="Z127"/>
    </row>
    <row r="128" spans="9:26" ht="15">
      <c r="I128"/>
      <c r="J128"/>
      <c r="K128"/>
      <c r="M128"/>
      <c r="N128"/>
      <c r="P128"/>
      <c r="S128"/>
      <c r="U128"/>
      <c r="V128"/>
      <c r="X128"/>
      <c r="Y128"/>
      <c r="Z128"/>
    </row>
    <row r="129" spans="9:26" ht="15">
      <c r="I129"/>
      <c r="J129"/>
      <c r="K129"/>
      <c r="M129"/>
      <c r="N129"/>
      <c r="P129"/>
      <c r="S129"/>
      <c r="U129"/>
      <c r="V129"/>
      <c r="X129"/>
      <c r="Y129"/>
      <c r="Z129"/>
    </row>
    <row r="130" spans="9:26" ht="15">
      <c r="I130"/>
      <c r="J130"/>
      <c r="K130"/>
      <c r="M130"/>
      <c r="N130"/>
      <c r="P130"/>
      <c r="S130"/>
      <c r="U130"/>
      <c r="V130"/>
      <c r="X130"/>
      <c r="Y130"/>
      <c r="Z130"/>
    </row>
    <row r="131" spans="9:26" ht="15">
      <c r="I131"/>
      <c r="J131"/>
      <c r="K131"/>
      <c r="M131"/>
      <c r="N131"/>
      <c r="P131"/>
      <c r="S131"/>
      <c r="U131"/>
      <c r="V131"/>
      <c r="X131"/>
      <c r="Y131"/>
      <c r="Z131"/>
    </row>
    <row r="132" spans="9:26" ht="15">
      <c r="I132"/>
      <c r="J132"/>
      <c r="K132"/>
      <c r="M132"/>
      <c r="N132"/>
      <c r="P132"/>
      <c r="S132"/>
      <c r="U132"/>
      <c r="V132"/>
      <c r="X132"/>
      <c r="Y132"/>
      <c r="Z132"/>
    </row>
    <row r="133" spans="9:26" ht="15">
      <c r="I133"/>
      <c r="J133"/>
      <c r="K133"/>
      <c r="M133"/>
      <c r="N133"/>
      <c r="P133"/>
      <c r="S133"/>
      <c r="U133"/>
      <c r="V133"/>
      <c r="X133"/>
      <c r="Y133"/>
      <c r="Z133"/>
    </row>
    <row r="134" spans="9:26" ht="15">
      <c r="I134"/>
      <c r="J134"/>
      <c r="K134"/>
      <c r="M134"/>
      <c r="N134"/>
      <c r="P134"/>
      <c r="S134"/>
      <c r="U134"/>
      <c r="V134"/>
      <c r="X134"/>
      <c r="Y134"/>
      <c r="Z134"/>
    </row>
    <row r="135" spans="9:26" ht="15">
      <c r="I135"/>
      <c r="J135"/>
      <c r="K135"/>
      <c r="M135"/>
      <c r="N135"/>
      <c r="P135"/>
      <c r="S135"/>
      <c r="U135"/>
      <c r="V135"/>
      <c r="X135"/>
      <c r="Y135"/>
      <c r="Z135"/>
    </row>
    <row r="136" spans="9:26" ht="15">
      <c r="I136"/>
      <c r="J136"/>
      <c r="K136"/>
      <c r="M136"/>
      <c r="N136"/>
      <c r="P136"/>
      <c r="S136"/>
      <c r="U136"/>
      <c r="V136"/>
      <c r="X136"/>
      <c r="Y136"/>
      <c r="Z136"/>
    </row>
    <row r="137" spans="9:26" ht="15">
      <c r="I137"/>
      <c r="J137"/>
      <c r="K137"/>
      <c r="M137"/>
      <c r="N137"/>
      <c r="P137"/>
      <c r="S137"/>
      <c r="U137"/>
      <c r="V137"/>
      <c r="X137"/>
      <c r="Y137"/>
      <c r="Z137"/>
    </row>
    <row r="138" spans="9:26" ht="15">
      <c r="I138"/>
      <c r="J138"/>
      <c r="K138"/>
      <c r="M138"/>
      <c r="N138"/>
      <c r="P138"/>
      <c r="S138"/>
      <c r="U138"/>
      <c r="V138"/>
      <c r="X138"/>
      <c r="Y138"/>
      <c r="Z138"/>
    </row>
    <row r="139" spans="9:26" ht="15">
      <c r="I139"/>
      <c r="J139"/>
      <c r="K139"/>
      <c r="M139"/>
      <c r="N139"/>
      <c r="P139"/>
      <c r="S139"/>
      <c r="U139"/>
      <c r="V139"/>
      <c r="X139"/>
      <c r="Y139"/>
      <c r="Z139"/>
    </row>
    <row r="140" spans="9:26" ht="15">
      <c r="I140"/>
      <c r="J140"/>
      <c r="K140"/>
      <c r="M140"/>
      <c r="N140"/>
      <c r="P140"/>
      <c r="S140"/>
      <c r="U140"/>
      <c r="V140"/>
      <c r="X140"/>
      <c r="Y140"/>
      <c r="Z140"/>
    </row>
    <row r="141" spans="9:26" ht="15">
      <c r="I141"/>
      <c r="J141"/>
      <c r="K141"/>
      <c r="M141"/>
      <c r="N141"/>
      <c r="P141"/>
      <c r="S141"/>
      <c r="U141"/>
      <c r="V141"/>
      <c r="X141"/>
      <c r="Y141"/>
      <c r="Z141"/>
    </row>
    <row r="142" spans="9:26" ht="15">
      <c r="I142"/>
      <c r="J142"/>
      <c r="K142"/>
      <c r="M142"/>
      <c r="N142"/>
      <c r="P142"/>
      <c r="S142"/>
      <c r="U142"/>
      <c r="V142"/>
      <c r="X142"/>
      <c r="Y142"/>
      <c r="Z142"/>
    </row>
    <row r="143" spans="9:26" ht="15">
      <c r="I143"/>
      <c r="J143"/>
      <c r="K143"/>
      <c r="M143"/>
      <c r="N143"/>
      <c r="P143"/>
      <c r="S143"/>
      <c r="U143"/>
      <c r="V143"/>
      <c r="X143"/>
      <c r="Y143"/>
      <c r="Z143"/>
    </row>
    <row r="144" spans="9:26" ht="15">
      <c r="I144"/>
      <c r="J144"/>
      <c r="K144"/>
      <c r="M144"/>
      <c r="N144"/>
      <c r="P144"/>
      <c r="S144"/>
      <c r="U144"/>
      <c r="V144"/>
      <c r="X144"/>
      <c r="Y144"/>
      <c r="Z144"/>
    </row>
    <row r="145" spans="9:26" ht="15">
      <c r="I145"/>
      <c r="J145"/>
      <c r="K145"/>
      <c r="M145"/>
      <c r="N145"/>
      <c r="P145"/>
      <c r="S145"/>
      <c r="U145"/>
      <c r="V145"/>
      <c r="X145"/>
      <c r="Y145"/>
      <c r="Z145"/>
    </row>
    <row r="146" spans="9:26" ht="15">
      <c r="I146"/>
      <c r="J146"/>
      <c r="K146"/>
      <c r="M146"/>
      <c r="N146"/>
      <c r="P146"/>
      <c r="S146"/>
      <c r="U146"/>
      <c r="V146"/>
      <c r="X146"/>
      <c r="Y146"/>
      <c r="Z146"/>
    </row>
    <row r="147" spans="9:26" ht="15">
      <c r="I147"/>
      <c r="J147"/>
      <c r="K147"/>
      <c r="M147"/>
      <c r="N147"/>
      <c r="P147"/>
      <c r="S147"/>
      <c r="U147"/>
      <c r="V147"/>
      <c r="X147"/>
      <c r="Y147"/>
      <c r="Z147"/>
    </row>
    <row r="148" spans="9:26" ht="15">
      <c r="I148"/>
      <c r="J148"/>
      <c r="K148"/>
      <c r="M148"/>
      <c r="N148"/>
      <c r="P148"/>
      <c r="S148"/>
      <c r="U148"/>
      <c r="V148"/>
      <c r="X148"/>
      <c r="Y148"/>
      <c r="Z148"/>
    </row>
    <row r="149" spans="9:26" ht="15">
      <c r="I149"/>
      <c r="J149"/>
      <c r="K149"/>
      <c r="M149"/>
      <c r="N149"/>
      <c r="P149"/>
      <c r="S149"/>
      <c r="U149"/>
      <c r="V149"/>
      <c r="X149"/>
      <c r="Y149"/>
      <c r="Z149"/>
    </row>
    <row r="150" spans="9:26" ht="15">
      <c r="I150"/>
      <c r="J150"/>
      <c r="K150"/>
      <c r="M150"/>
      <c r="N150"/>
      <c r="P150"/>
      <c r="S150"/>
      <c r="U150"/>
      <c r="V150"/>
      <c r="X150"/>
      <c r="Y150"/>
      <c r="Z150"/>
    </row>
    <row r="151" spans="9:26" ht="15">
      <c r="I151"/>
      <c r="J151"/>
      <c r="K151"/>
      <c r="M151"/>
      <c r="N151"/>
      <c r="P151"/>
      <c r="S151"/>
      <c r="U151"/>
      <c r="V151"/>
      <c r="X151"/>
      <c r="Y151"/>
      <c r="Z151"/>
    </row>
    <row r="152" spans="9:26" ht="15">
      <c r="I152"/>
      <c r="J152"/>
      <c r="K152"/>
      <c r="M152"/>
      <c r="N152"/>
      <c r="P152"/>
      <c r="S152"/>
      <c r="U152"/>
      <c r="V152"/>
      <c r="X152"/>
      <c r="Y152"/>
      <c r="Z152"/>
    </row>
    <row r="153" spans="9:26" ht="15">
      <c r="I153"/>
      <c r="J153"/>
      <c r="K153"/>
      <c r="M153"/>
      <c r="N153"/>
      <c r="P153"/>
      <c r="S153"/>
      <c r="U153"/>
      <c r="V153"/>
      <c r="X153"/>
      <c r="Y153"/>
      <c r="Z153"/>
    </row>
    <row r="154" spans="9:26" ht="15">
      <c r="I154"/>
      <c r="J154"/>
      <c r="K154"/>
      <c r="M154"/>
      <c r="N154"/>
      <c r="P154"/>
      <c r="S154"/>
      <c r="U154"/>
      <c r="V154"/>
      <c r="X154"/>
      <c r="Y154"/>
      <c r="Z154"/>
    </row>
    <row r="155" spans="9:26" ht="15">
      <c r="I155"/>
      <c r="J155"/>
      <c r="K155"/>
      <c r="M155"/>
      <c r="N155"/>
      <c r="P155"/>
      <c r="S155"/>
      <c r="U155"/>
      <c r="V155"/>
      <c r="X155"/>
      <c r="Y155"/>
      <c r="Z155"/>
    </row>
    <row r="156" spans="9:26" ht="15">
      <c r="I156"/>
      <c r="J156"/>
      <c r="K156"/>
      <c r="M156"/>
      <c r="N156"/>
      <c r="P156"/>
      <c r="S156"/>
      <c r="U156"/>
      <c r="V156"/>
      <c r="X156"/>
      <c r="Y156"/>
      <c r="Z156"/>
    </row>
    <row r="157" spans="9:26" ht="15">
      <c r="I157"/>
      <c r="J157"/>
      <c r="K157"/>
      <c r="M157"/>
      <c r="N157"/>
      <c r="P157"/>
      <c r="S157"/>
      <c r="U157"/>
      <c r="V157"/>
      <c r="X157"/>
      <c r="Y157"/>
      <c r="Z157"/>
    </row>
    <row r="158" spans="9:26" ht="15">
      <c r="I158"/>
      <c r="J158"/>
      <c r="K158"/>
      <c r="M158"/>
      <c r="N158"/>
      <c r="P158"/>
      <c r="S158"/>
      <c r="U158"/>
      <c r="V158"/>
      <c r="X158"/>
      <c r="Y158"/>
      <c r="Z158"/>
    </row>
    <row r="159" spans="9:26" ht="15">
      <c r="I159"/>
      <c r="J159"/>
      <c r="K159"/>
      <c r="M159"/>
      <c r="N159"/>
      <c r="P159"/>
      <c r="S159"/>
      <c r="U159"/>
      <c r="V159"/>
      <c r="X159"/>
      <c r="Y159"/>
      <c r="Z159"/>
    </row>
    <row r="160" spans="9:26" ht="15">
      <c r="I160"/>
      <c r="J160"/>
      <c r="K160"/>
      <c r="M160"/>
      <c r="N160"/>
      <c r="P160"/>
      <c r="S160"/>
      <c r="U160"/>
      <c r="V160"/>
      <c r="X160"/>
      <c r="Y160"/>
      <c r="Z160"/>
    </row>
    <row r="161" spans="9:26" ht="15">
      <c r="I161"/>
      <c r="J161"/>
      <c r="K161"/>
      <c r="M161"/>
      <c r="N161"/>
      <c r="P161"/>
      <c r="S161"/>
      <c r="U161"/>
      <c r="V161"/>
      <c r="X161"/>
      <c r="Y161"/>
      <c r="Z161"/>
    </row>
    <row r="162" spans="9:26" ht="15">
      <c r="I162"/>
      <c r="J162"/>
      <c r="K162"/>
      <c r="M162"/>
      <c r="N162"/>
      <c r="P162"/>
      <c r="S162"/>
      <c r="U162"/>
      <c r="V162"/>
      <c r="X162"/>
      <c r="Y162"/>
      <c r="Z162"/>
    </row>
    <row r="163" spans="9:26" ht="15">
      <c r="I163"/>
      <c r="J163"/>
      <c r="K163"/>
      <c r="M163"/>
      <c r="N163"/>
      <c r="P163"/>
      <c r="S163"/>
      <c r="U163"/>
      <c r="V163"/>
      <c r="X163"/>
      <c r="Y163"/>
      <c r="Z163"/>
    </row>
    <row r="164" spans="9:26" ht="15">
      <c r="I164"/>
      <c r="J164"/>
      <c r="K164"/>
      <c r="M164"/>
      <c r="N164"/>
      <c r="P164"/>
      <c r="S164"/>
      <c r="U164"/>
      <c r="V164"/>
      <c r="X164"/>
      <c r="Y164"/>
      <c r="Z164"/>
    </row>
    <row r="165" spans="9:26" ht="15">
      <c r="I165"/>
      <c r="J165"/>
      <c r="K165"/>
      <c r="M165"/>
      <c r="N165"/>
      <c r="P165"/>
      <c r="S165"/>
      <c r="U165"/>
      <c r="V165"/>
      <c r="X165"/>
      <c r="Y165"/>
      <c r="Z165"/>
    </row>
    <row r="166" spans="9:26" ht="15">
      <c r="I166"/>
      <c r="J166"/>
      <c r="K166"/>
      <c r="M166"/>
      <c r="N166"/>
      <c r="P166"/>
      <c r="S166"/>
      <c r="U166"/>
      <c r="V166"/>
      <c r="X166"/>
      <c r="Y166"/>
      <c r="Z166"/>
    </row>
    <row r="167" spans="9:26" ht="15">
      <c r="I167"/>
      <c r="J167"/>
      <c r="K167"/>
      <c r="M167"/>
      <c r="N167"/>
      <c r="P167"/>
      <c r="S167"/>
      <c r="U167"/>
      <c r="V167"/>
      <c r="X167"/>
      <c r="Y167"/>
      <c r="Z167"/>
    </row>
    <row r="168" spans="9:26" ht="15">
      <c r="I168"/>
      <c r="J168"/>
      <c r="K168"/>
      <c r="M168"/>
      <c r="N168"/>
      <c r="P168"/>
      <c r="S168"/>
      <c r="U168"/>
      <c r="V168"/>
      <c r="X168"/>
      <c r="Y168"/>
      <c r="Z168"/>
    </row>
    <row r="169" spans="9:26" ht="15">
      <c r="I169"/>
      <c r="J169"/>
      <c r="K169"/>
      <c r="M169"/>
      <c r="N169"/>
      <c r="P169"/>
      <c r="S169"/>
      <c r="U169"/>
      <c r="V169"/>
      <c r="X169"/>
      <c r="Y169"/>
      <c r="Z169"/>
    </row>
    <row r="170" spans="9:26" ht="15">
      <c r="I170"/>
      <c r="J170"/>
      <c r="K170"/>
      <c r="M170"/>
      <c r="N170"/>
      <c r="P170"/>
      <c r="S170"/>
      <c r="U170"/>
      <c r="V170"/>
      <c r="X170"/>
      <c r="Y170"/>
      <c r="Z170"/>
    </row>
    <row r="171" spans="9:26" ht="15">
      <c r="I171"/>
      <c r="J171"/>
      <c r="K171"/>
      <c r="M171"/>
      <c r="N171"/>
      <c r="P171"/>
      <c r="S171"/>
      <c r="U171"/>
      <c r="V171"/>
      <c r="X171"/>
      <c r="Y171"/>
      <c r="Z171"/>
    </row>
    <row r="172" spans="9:26" ht="15">
      <c r="I172"/>
      <c r="J172"/>
      <c r="K172"/>
      <c r="M172"/>
      <c r="N172"/>
      <c r="P172"/>
      <c r="S172"/>
      <c r="U172"/>
      <c r="V172"/>
      <c r="X172"/>
      <c r="Y172"/>
      <c r="Z172"/>
    </row>
    <row r="173" spans="9:26" ht="15">
      <c r="I173"/>
      <c r="J173"/>
      <c r="K173"/>
      <c r="M173"/>
      <c r="N173"/>
      <c r="P173"/>
      <c r="S173"/>
      <c r="U173"/>
      <c r="V173"/>
      <c r="X173"/>
      <c r="Y173"/>
      <c r="Z173"/>
    </row>
    <row r="174" spans="9:26" ht="15">
      <c r="I174"/>
      <c r="J174"/>
      <c r="K174"/>
      <c r="M174"/>
      <c r="N174"/>
      <c r="P174"/>
      <c r="S174"/>
      <c r="U174"/>
      <c r="V174"/>
      <c r="X174"/>
      <c r="Y174"/>
      <c r="Z174"/>
    </row>
    <row r="175" spans="9:26" ht="15">
      <c r="I175"/>
      <c r="J175"/>
      <c r="K175"/>
      <c r="M175"/>
      <c r="N175"/>
      <c r="P175"/>
      <c r="S175"/>
      <c r="U175"/>
      <c r="V175"/>
      <c r="X175"/>
      <c r="Y175"/>
      <c r="Z175"/>
    </row>
    <row r="176" spans="9:26" ht="15">
      <c r="I176"/>
      <c r="J176"/>
      <c r="K176"/>
      <c r="M176"/>
      <c r="N176"/>
      <c r="P176"/>
      <c r="S176"/>
      <c r="U176"/>
      <c r="V176"/>
      <c r="X176"/>
      <c r="Y176"/>
      <c r="Z176"/>
    </row>
    <row r="177" spans="9:26" ht="15">
      <c r="I177"/>
      <c r="J177"/>
      <c r="K177"/>
      <c r="M177"/>
      <c r="N177"/>
      <c r="P177"/>
      <c r="S177"/>
      <c r="U177"/>
      <c r="V177"/>
      <c r="X177"/>
      <c r="Y177"/>
      <c r="Z177"/>
    </row>
    <row r="178" spans="9:26" ht="15">
      <c r="I178"/>
      <c r="J178"/>
      <c r="K178"/>
      <c r="M178"/>
      <c r="N178"/>
      <c r="P178"/>
      <c r="S178"/>
      <c r="U178"/>
      <c r="V178"/>
      <c r="X178"/>
      <c r="Y178"/>
      <c r="Z178"/>
    </row>
    <row r="179" spans="9:26" ht="15">
      <c r="I179"/>
      <c r="J179"/>
      <c r="K179"/>
      <c r="M179"/>
      <c r="N179"/>
      <c r="P179"/>
      <c r="S179"/>
      <c r="U179"/>
      <c r="V179"/>
      <c r="X179"/>
      <c r="Y179"/>
      <c r="Z179"/>
    </row>
    <row r="180" spans="9:26" ht="15">
      <c r="I180"/>
      <c r="J180"/>
      <c r="K180"/>
      <c r="M180"/>
      <c r="N180"/>
      <c r="P180"/>
      <c r="S180"/>
      <c r="U180"/>
      <c r="V180"/>
      <c r="X180"/>
      <c r="Y180"/>
      <c r="Z180"/>
    </row>
    <row r="181" spans="9:26" ht="15">
      <c r="I181"/>
      <c r="J181"/>
      <c r="K181"/>
      <c r="M181"/>
      <c r="N181"/>
      <c r="P181"/>
      <c r="S181"/>
      <c r="U181"/>
      <c r="V181"/>
      <c r="X181"/>
      <c r="Y181"/>
      <c r="Z181"/>
    </row>
    <row r="182" spans="9:26" ht="15">
      <c r="I182"/>
      <c r="J182"/>
      <c r="K182"/>
      <c r="M182"/>
      <c r="N182"/>
      <c r="P182"/>
      <c r="S182"/>
      <c r="U182"/>
      <c r="V182"/>
      <c r="X182"/>
      <c r="Y182"/>
      <c r="Z182"/>
    </row>
    <row r="183" spans="9:26" ht="15">
      <c r="I183"/>
      <c r="J183"/>
      <c r="K183"/>
      <c r="M183"/>
      <c r="N183"/>
      <c r="P183"/>
      <c r="S183"/>
      <c r="U183"/>
      <c r="V183"/>
      <c r="X183"/>
      <c r="Y183"/>
      <c r="Z183"/>
    </row>
    <row r="184" spans="9:26" ht="15">
      <c r="I184"/>
      <c r="J184"/>
      <c r="K184"/>
      <c r="M184"/>
      <c r="N184"/>
      <c r="P184"/>
      <c r="S184"/>
      <c r="U184"/>
      <c r="V184"/>
      <c r="X184"/>
      <c r="Y184"/>
      <c r="Z184"/>
    </row>
    <row r="185" spans="9:26" ht="15">
      <c r="I185"/>
      <c r="J185"/>
      <c r="K185"/>
      <c r="M185"/>
      <c r="N185"/>
      <c r="P185"/>
      <c r="S185"/>
      <c r="U185"/>
      <c r="V185"/>
      <c r="X185"/>
      <c r="Y185"/>
      <c r="Z185"/>
    </row>
    <row r="186" spans="9:26" ht="15">
      <c r="I186"/>
      <c r="J186"/>
      <c r="K186"/>
      <c r="M186"/>
      <c r="N186"/>
      <c r="P186"/>
      <c r="S186"/>
      <c r="U186"/>
      <c r="V186"/>
      <c r="X186"/>
      <c r="Y186"/>
      <c r="Z186"/>
    </row>
    <row r="187" spans="9:26" ht="15">
      <c r="I187"/>
      <c r="J187"/>
      <c r="K187"/>
      <c r="M187"/>
      <c r="N187"/>
      <c r="P187"/>
      <c r="S187"/>
      <c r="U187"/>
      <c r="V187"/>
      <c r="X187"/>
      <c r="Y187"/>
      <c r="Z187"/>
    </row>
    <row r="188" spans="9:26" ht="15">
      <c r="I188"/>
      <c r="J188"/>
      <c r="K188"/>
      <c r="M188"/>
      <c r="N188"/>
      <c r="P188"/>
      <c r="S188"/>
      <c r="U188"/>
      <c r="V188"/>
      <c r="X188"/>
      <c r="Y188"/>
      <c r="Z188"/>
    </row>
    <row r="189" spans="9:26" ht="15">
      <c r="I189"/>
      <c r="J189"/>
      <c r="K189"/>
      <c r="M189"/>
      <c r="N189"/>
      <c r="P189"/>
      <c r="S189"/>
      <c r="U189"/>
      <c r="V189"/>
      <c r="X189"/>
      <c r="Y189"/>
      <c r="Z189"/>
    </row>
    <row r="190" spans="9:26" ht="15">
      <c r="I190"/>
      <c r="J190"/>
      <c r="K190"/>
      <c r="M190"/>
      <c r="N190"/>
      <c r="P190"/>
      <c r="S190"/>
      <c r="U190"/>
      <c r="V190"/>
      <c r="X190"/>
      <c r="Y190"/>
      <c r="Z190"/>
    </row>
    <row r="191" spans="9:26" ht="15">
      <c r="I191"/>
      <c r="J191"/>
      <c r="K191"/>
      <c r="M191"/>
      <c r="N191"/>
      <c r="P191"/>
      <c r="S191"/>
      <c r="U191"/>
      <c r="V191"/>
      <c r="X191"/>
      <c r="Y191"/>
      <c r="Z191"/>
    </row>
    <row r="192" spans="9:26" ht="15">
      <c r="I192"/>
      <c r="J192"/>
      <c r="K192"/>
      <c r="M192"/>
      <c r="N192"/>
      <c r="P192"/>
      <c r="S192"/>
      <c r="U192"/>
      <c r="V192"/>
      <c r="X192"/>
      <c r="Y192"/>
      <c r="Z192"/>
    </row>
    <row r="193" spans="9:26" ht="15">
      <c r="I193"/>
      <c r="J193"/>
      <c r="K193"/>
      <c r="M193"/>
      <c r="N193"/>
      <c r="P193"/>
      <c r="S193"/>
      <c r="U193"/>
      <c r="V193"/>
      <c r="X193"/>
      <c r="Y193"/>
      <c r="Z193"/>
    </row>
    <row r="194" spans="9:26" ht="15">
      <c r="I194"/>
      <c r="J194"/>
      <c r="K194"/>
      <c r="M194"/>
      <c r="N194"/>
      <c r="P194"/>
      <c r="S194"/>
      <c r="U194"/>
      <c r="V194"/>
      <c r="X194"/>
      <c r="Y194"/>
      <c r="Z194"/>
    </row>
    <row r="195" spans="9:26" ht="15">
      <c r="I195"/>
      <c r="J195"/>
      <c r="K195"/>
      <c r="M195"/>
      <c r="N195"/>
      <c r="P195"/>
      <c r="S195"/>
      <c r="U195"/>
      <c r="V195"/>
      <c r="X195"/>
      <c r="Y195"/>
      <c r="Z195"/>
    </row>
    <row r="196" spans="9:26" ht="15">
      <c r="I196"/>
      <c r="J196"/>
      <c r="K196"/>
      <c r="M196"/>
      <c r="N196"/>
      <c r="P196"/>
      <c r="S196"/>
      <c r="U196"/>
      <c r="V196"/>
      <c r="X196"/>
      <c r="Y196"/>
      <c r="Z196"/>
    </row>
    <row r="197" spans="9:26" ht="15">
      <c r="I197"/>
      <c r="J197"/>
      <c r="K197"/>
      <c r="M197"/>
      <c r="N197"/>
      <c r="P197"/>
      <c r="S197"/>
      <c r="U197"/>
      <c r="V197"/>
      <c r="X197"/>
      <c r="Y197"/>
      <c r="Z197"/>
    </row>
    <row r="198" spans="9:26" ht="15">
      <c r="I198"/>
      <c r="J198"/>
      <c r="K198"/>
      <c r="M198"/>
      <c r="N198"/>
      <c r="P198"/>
      <c r="S198"/>
      <c r="U198"/>
      <c r="V198"/>
      <c r="X198"/>
      <c r="Y198"/>
      <c r="Z198"/>
    </row>
    <row r="199" spans="9:26" ht="15">
      <c r="I199"/>
      <c r="J199"/>
      <c r="K199"/>
      <c r="M199"/>
      <c r="N199"/>
      <c r="P199"/>
      <c r="S199"/>
      <c r="U199"/>
      <c r="V199"/>
      <c r="X199"/>
      <c r="Y199"/>
      <c r="Z199"/>
    </row>
    <row r="200" spans="9:26" ht="15">
      <c r="I200"/>
      <c r="J200"/>
      <c r="K200"/>
      <c r="M200"/>
      <c r="N200"/>
      <c r="P200"/>
      <c r="S200"/>
      <c r="U200"/>
      <c r="V200"/>
      <c r="X200"/>
      <c r="Y200"/>
      <c r="Z200"/>
    </row>
    <row r="201" spans="9:26" ht="15">
      <c r="I201"/>
      <c r="J201"/>
      <c r="K201"/>
      <c r="M201"/>
      <c r="N201"/>
      <c r="P201"/>
      <c r="S201"/>
      <c r="U201"/>
      <c r="V201"/>
      <c r="X201"/>
      <c r="Y201"/>
      <c r="Z201"/>
    </row>
    <row r="202" spans="9:26" ht="15">
      <c r="I202"/>
      <c r="J202"/>
      <c r="K202"/>
      <c r="M202"/>
      <c r="N202"/>
      <c r="P202"/>
      <c r="S202"/>
      <c r="U202"/>
      <c r="V202"/>
      <c r="X202"/>
      <c r="Y202"/>
      <c r="Z202"/>
    </row>
    <row r="203" spans="9:26" ht="15">
      <c r="I203"/>
      <c r="J203"/>
      <c r="K203"/>
      <c r="M203"/>
      <c r="N203"/>
      <c r="P203"/>
      <c r="S203"/>
      <c r="U203"/>
      <c r="V203"/>
      <c r="X203"/>
      <c r="Y203"/>
      <c r="Z203"/>
    </row>
    <row r="204" spans="9:26" ht="15">
      <c r="I204"/>
      <c r="J204"/>
      <c r="K204"/>
      <c r="M204"/>
      <c r="N204"/>
      <c r="P204"/>
      <c r="S204"/>
      <c r="U204"/>
      <c r="V204"/>
      <c r="X204"/>
      <c r="Y204"/>
      <c r="Z204"/>
    </row>
    <row r="205" spans="9:26" ht="15">
      <c r="I205"/>
      <c r="J205"/>
      <c r="K205"/>
      <c r="M205"/>
      <c r="N205"/>
      <c r="P205"/>
      <c r="S205"/>
      <c r="U205"/>
      <c r="V205"/>
      <c r="X205"/>
      <c r="Y205"/>
      <c r="Z205"/>
    </row>
    <row r="206" spans="9:26" ht="15">
      <c r="I206"/>
      <c r="J206"/>
      <c r="K206"/>
      <c r="M206"/>
      <c r="N206"/>
      <c r="P206"/>
      <c r="S206"/>
      <c r="U206"/>
      <c r="V206"/>
      <c r="X206"/>
      <c r="Y206"/>
      <c r="Z206"/>
    </row>
    <row r="207" spans="9:26" ht="15">
      <c r="I207"/>
      <c r="J207"/>
      <c r="K207"/>
      <c r="M207"/>
      <c r="N207"/>
      <c r="P207"/>
      <c r="S207"/>
      <c r="U207"/>
      <c r="V207"/>
      <c r="X207"/>
      <c r="Y207"/>
      <c r="Z207"/>
    </row>
    <row r="208" spans="9:26" ht="15">
      <c r="I208"/>
      <c r="J208"/>
      <c r="K208"/>
      <c r="M208"/>
      <c r="N208"/>
      <c r="P208"/>
      <c r="S208"/>
      <c r="U208"/>
      <c r="V208"/>
      <c r="X208"/>
      <c r="Y208"/>
      <c r="Z208"/>
    </row>
    <row r="209" spans="9:26" ht="15">
      <c r="I209"/>
      <c r="J209"/>
      <c r="K209"/>
      <c r="M209"/>
      <c r="N209"/>
      <c r="P209"/>
      <c r="S209"/>
      <c r="U209"/>
      <c r="V209"/>
      <c r="X209"/>
      <c r="Y209"/>
      <c r="Z209"/>
    </row>
    <row r="210" spans="9:26" ht="15">
      <c r="I210"/>
      <c r="J210"/>
      <c r="K210"/>
      <c r="M210"/>
      <c r="N210"/>
      <c r="P210"/>
      <c r="S210"/>
      <c r="U210"/>
      <c r="V210"/>
      <c r="X210"/>
      <c r="Y210"/>
      <c r="Z210"/>
    </row>
    <row r="211" spans="9:26" ht="15">
      <c r="I211"/>
      <c r="J211"/>
      <c r="K211"/>
      <c r="M211"/>
      <c r="N211"/>
      <c r="P211"/>
      <c r="S211"/>
      <c r="U211"/>
      <c r="V211"/>
      <c r="X211"/>
      <c r="Y211"/>
      <c r="Z211"/>
    </row>
    <row r="212" spans="9:26" ht="15">
      <c r="I212"/>
      <c r="J212"/>
      <c r="K212"/>
      <c r="M212"/>
      <c r="N212"/>
      <c r="P212"/>
      <c r="S212"/>
      <c r="U212"/>
      <c r="V212"/>
      <c r="X212"/>
      <c r="Y212"/>
      <c r="Z212"/>
    </row>
    <row r="213" spans="9:26" ht="15">
      <c r="I213"/>
      <c r="J213"/>
      <c r="K213"/>
      <c r="M213"/>
      <c r="N213"/>
      <c r="P213"/>
      <c r="S213"/>
      <c r="U213"/>
      <c r="V213"/>
      <c r="X213"/>
      <c r="Y213"/>
      <c r="Z213"/>
    </row>
    <row r="214" spans="9:26" ht="15">
      <c r="I214"/>
      <c r="J214"/>
      <c r="K214"/>
      <c r="M214"/>
      <c r="N214"/>
      <c r="P214"/>
      <c r="S214"/>
      <c r="U214"/>
      <c r="V214"/>
      <c r="X214"/>
      <c r="Y214"/>
      <c r="Z214"/>
    </row>
    <row r="215" spans="9:26" ht="15">
      <c r="I215"/>
      <c r="J215"/>
      <c r="K215"/>
      <c r="M215"/>
      <c r="N215"/>
      <c r="P215"/>
      <c r="S215"/>
      <c r="U215"/>
      <c r="V215"/>
      <c r="X215"/>
      <c r="Y215"/>
      <c r="Z215"/>
    </row>
    <row r="216" spans="9:26" ht="15">
      <c r="I216"/>
      <c r="J216"/>
      <c r="K216"/>
      <c r="M216"/>
      <c r="N216"/>
      <c r="P216"/>
      <c r="S216"/>
      <c r="U216"/>
      <c r="V216"/>
      <c r="X216"/>
      <c r="Y216"/>
      <c r="Z216"/>
    </row>
    <row r="217" spans="9:26" ht="15">
      <c r="I217"/>
      <c r="J217"/>
      <c r="K217"/>
      <c r="M217"/>
      <c r="N217"/>
      <c r="P217"/>
      <c r="S217"/>
      <c r="U217"/>
      <c r="V217"/>
      <c r="X217"/>
      <c r="Y217"/>
      <c r="Z217"/>
    </row>
    <row r="218" spans="9:26" ht="15">
      <c r="I218"/>
      <c r="J218"/>
      <c r="K218"/>
      <c r="M218"/>
      <c r="N218"/>
      <c r="P218"/>
      <c r="S218"/>
      <c r="U218"/>
      <c r="V218"/>
      <c r="X218"/>
      <c r="Y218"/>
      <c r="Z218"/>
    </row>
    <row r="219" spans="9:26" ht="15">
      <c r="I219"/>
      <c r="J219"/>
      <c r="K219"/>
      <c r="M219"/>
      <c r="N219"/>
      <c r="P219"/>
      <c r="S219"/>
      <c r="U219"/>
      <c r="V219"/>
      <c r="X219"/>
      <c r="Y219"/>
      <c r="Z219"/>
    </row>
    <row r="220" spans="9:26" ht="15">
      <c r="I220"/>
      <c r="J220"/>
      <c r="K220"/>
      <c r="M220"/>
      <c r="N220"/>
      <c r="P220"/>
      <c r="S220"/>
      <c r="U220"/>
      <c r="V220"/>
      <c r="X220"/>
      <c r="Y220"/>
      <c r="Z220"/>
    </row>
    <row r="221" spans="9:26" ht="15">
      <c r="I221"/>
      <c r="J221"/>
      <c r="K221"/>
      <c r="M221"/>
      <c r="N221"/>
      <c r="P221"/>
      <c r="S221"/>
      <c r="U221"/>
      <c r="V221"/>
      <c r="X221"/>
      <c r="Y221"/>
      <c r="Z221"/>
    </row>
    <row r="222" spans="9:26" ht="15">
      <c r="I222"/>
      <c r="J222"/>
      <c r="K222"/>
      <c r="M222"/>
      <c r="N222"/>
      <c r="P222"/>
      <c r="S222"/>
      <c r="U222"/>
      <c r="V222"/>
      <c r="X222"/>
      <c r="Y222"/>
      <c r="Z222"/>
    </row>
    <row r="223" spans="9:26" ht="15">
      <c r="I223"/>
      <c r="J223"/>
      <c r="K223"/>
      <c r="M223"/>
      <c r="N223"/>
      <c r="P223"/>
      <c r="S223"/>
      <c r="U223"/>
      <c r="V223"/>
      <c r="X223"/>
      <c r="Y223"/>
      <c r="Z223"/>
    </row>
    <row r="224" spans="9:26" ht="15">
      <c r="I224"/>
      <c r="J224"/>
      <c r="K224"/>
      <c r="M224"/>
      <c r="N224"/>
      <c r="P224"/>
      <c r="S224"/>
      <c r="U224"/>
      <c r="V224"/>
      <c r="X224"/>
      <c r="Y224"/>
      <c r="Z224"/>
    </row>
    <row r="225" spans="9:26" ht="15">
      <c r="I225"/>
      <c r="J225"/>
      <c r="K225"/>
      <c r="M225"/>
      <c r="N225"/>
      <c r="P225"/>
      <c r="S225"/>
      <c r="U225"/>
      <c r="V225"/>
      <c r="X225"/>
      <c r="Y225"/>
      <c r="Z225"/>
    </row>
    <row r="226" spans="9:26" ht="15">
      <c r="I226"/>
      <c r="J226"/>
      <c r="K226"/>
      <c r="M226"/>
      <c r="N226"/>
      <c r="P226"/>
      <c r="S226"/>
      <c r="U226"/>
      <c r="V226"/>
      <c r="X226"/>
      <c r="Y226"/>
      <c r="Z226"/>
    </row>
    <row r="227" spans="9:26" ht="15">
      <c r="I227"/>
      <c r="J227"/>
      <c r="K227"/>
      <c r="M227"/>
      <c r="N227"/>
      <c r="P227"/>
      <c r="S227"/>
      <c r="U227"/>
      <c r="V227"/>
      <c r="X227"/>
      <c r="Y227"/>
      <c r="Z227"/>
    </row>
    <row r="228" spans="9:26" ht="15">
      <c r="I228"/>
      <c r="J228"/>
      <c r="K228"/>
      <c r="M228"/>
      <c r="N228"/>
      <c r="P228"/>
      <c r="S228"/>
      <c r="U228"/>
      <c r="V228"/>
      <c r="X228"/>
      <c r="Y228"/>
      <c r="Z228"/>
    </row>
    <row r="229" spans="9:26" ht="15">
      <c r="I229"/>
      <c r="J229"/>
      <c r="K229"/>
      <c r="M229"/>
      <c r="N229"/>
      <c r="P229"/>
      <c r="S229"/>
      <c r="U229"/>
      <c r="V229"/>
      <c r="X229"/>
      <c r="Y229"/>
      <c r="Z229"/>
    </row>
    <row r="230" spans="9:26" ht="15">
      <c r="I230"/>
      <c r="J230"/>
      <c r="K230"/>
      <c r="M230"/>
      <c r="N230"/>
      <c r="P230"/>
      <c r="S230"/>
      <c r="U230"/>
      <c r="V230"/>
      <c r="X230"/>
      <c r="Y230"/>
      <c r="Z230"/>
    </row>
    <row r="231" spans="9:26" ht="15">
      <c r="I231"/>
      <c r="J231"/>
      <c r="K231"/>
      <c r="M231"/>
      <c r="N231"/>
      <c r="P231"/>
      <c r="S231"/>
      <c r="U231"/>
      <c r="V231"/>
      <c r="X231"/>
      <c r="Y231"/>
      <c r="Z231"/>
    </row>
    <row r="232" spans="9:26" ht="15">
      <c r="I232"/>
      <c r="J232"/>
      <c r="K232"/>
      <c r="M232"/>
      <c r="N232"/>
      <c r="P232"/>
      <c r="S232"/>
      <c r="U232"/>
      <c r="V232"/>
      <c r="X232"/>
      <c r="Y232"/>
      <c r="Z232"/>
    </row>
    <row r="233" spans="9:26" ht="15">
      <c r="I233"/>
      <c r="J233"/>
      <c r="K233"/>
      <c r="M233"/>
      <c r="N233"/>
      <c r="P233"/>
      <c r="S233"/>
      <c r="U233"/>
      <c r="V233"/>
      <c r="X233"/>
      <c r="Y233"/>
      <c r="Z233"/>
    </row>
    <row r="234" spans="9:26" ht="15">
      <c r="I234"/>
      <c r="J234"/>
      <c r="K234"/>
      <c r="M234"/>
      <c r="N234"/>
      <c r="P234"/>
      <c r="S234"/>
      <c r="U234"/>
      <c r="V234"/>
      <c r="X234"/>
      <c r="Y234"/>
      <c r="Z234"/>
    </row>
    <row r="235" spans="9:26" ht="15">
      <c r="I235"/>
      <c r="J235"/>
      <c r="K235"/>
      <c r="M235"/>
      <c r="N235"/>
      <c r="P235"/>
      <c r="S235"/>
      <c r="U235"/>
      <c r="V235"/>
      <c r="X235"/>
      <c r="Y235"/>
      <c r="Z235"/>
    </row>
    <row r="236" spans="9:26" ht="15">
      <c r="I236"/>
      <c r="J236"/>
      <c r="K236"/>
      <c r="M236"/>
      <c r="N236"/>
      <c r="P236"/>
      <c r="S236"/>
      <c r="U236"/>
      <c r="V236"/>
      <c r="X236"/>
      <c r="Y236"/>
      <c r="Z236"/>
    </row>
    <row r="237" spans="9:26" ht="15">
      <c r="I237"/>
      <c r="J237"/>
      <c r="K237"/>
      <c r="M237"/>
      <c r="N237"/>
      <c r="P237"/>
      <c r="S237"/>
      <c r="U237"/>
      <c r="V237"/>
      <c r="X237"/>
      <c r="Y237"/>
      <c r="Z237"/>
    </row>
    <row r="238" spans="9:26" ht="15">
      <c r="I238"/>
      <c r="J238"/>
      <c r="K238"/>
      <c r="M238"/>
      <c r="N238"/>
      <c r="P238"/>
      <c r="S238"/>
      <c r="U238"/>
      <c r="V238"/>
      <c r="X238"/>
      <c r="Y238"/>
      <c r="Z238"/>
    </row>
    <row r="239" spans="9:26" ht="15">
      <c r="I239"/>
      <c r="J239"/>
      <c r="K239"/>
      <c r="M239"/>
      <c r="N239"/>
      <c r="P239"/>
      <c r="S239"/>
      <c r="U239"/>
      <c r="V239"/>
      <c r="X239"/>
      <c r="Y239"/>
      <c r="Z239"/>
    </row>
    <row r="240" spans="9:26" ht="15">
      <c r="I240"/>
      <c r="J240"/>
      <c r="K240"/>
      <c r="M240"/>
      <c r="N240"/>
      <c r="P240"/>
      <c r="S240"/>
      <c r="U240"/>
      <c r="V240"/>
      <c r="X240"/>
      <c r="Y240"/>
      <c r="Z240"/>
    </row>
    <row r="241" spans="9:26" ht="15">
      <c r="I241"/>
      <c r="J241"/>
      <c r="K241"/>
      <c r="M241"/>
      <c r="N241"/>
      <c r="P241"/>
      <c r="S241"/>
      <c r="U241"/>
      <c r="V241"/>
      <c r="X241"/>
      <c r="Y241"/>
      <c r="Z241"/>
    </row>
    <row r="242" spans="9:26" ht="15">
      <c r="I242"/>
      <c r="J242"/>
      <c r="K242"/>
      <c r="M242"/>
      <c r="N242"/>
      <c r="P242"/>
      <c r="S242"/>
      <c r="U242"/>
      <c r="V242"/>
      <c r="X242"/>
      <c r="Y242"/>
      <c r="Z242"/>
    </row>
    <row r="243" spans="9:26" ht="15">
      <c r="I243"/>
      <c r="J243"/>
      <c r="K243"/>
      <c r="M243"/>
      <c r="N243"/>
      <c r="P243"/>
      <c r="S243"/>
      <c r="U243"/>
      <c r="V243"/>
      <c r="X243"/>
      <c r="Y243"/>
      <c r="Z243"/>
    </row>
    <row r="244" spans="9:26" ht="15">
      <c r="I244"/>
      <c r="J244"/>
      <c r="K244"/>
      <c r="M244"/>
      <c r="N244"/>
      <c r="P244"/>
      <c r="S244"/>
      <c r="U244"/>
      <c r="V244"/>
      <c r="X244"/>
      <c r="Y244"/>
      <c r="Z244"/>
    </row>
    <row r="245" spans="9:26" ht="15">
      <c r="I245"/>
      <c r="J245"/>
      <c r="K245"/>
      <c r="M245"/>
      <c r="N245"/>
      <c r="P245"/>
      <c r="S245"/>
      <c r="U245"/>
      <c r="V245"/>
      <c r="X245"/>
      <c r="Y245"/>
      <c r="Z245"/>
    </row>
    <row r="246" spans="9:26" ht="15">
      <c r="I246"/>
      <c r="J246"/>
      <c r="K246"/>
      <c r="M246"/>
      <c r="N246"/>
      <c r="P246"/>
      <c r="S246"/>
      <c r="U246"/>
      <c r="V246"/>
      <c r="X246"/>
      <c r="Y246"/>
      <c r="Z246"/>
    </row>
    <row r="247" spans="9:26" ht="15">
      <c r="I247"/>
      <c r="J247"/>
      <c r="K247"/>
      <c r="M247"/>
      <c r="N247"/>
      <c r="P247"/>
      <c r="S247"/>
      <c r="U247"/>
      <c r="V247"/>
      <c r="X247"/>
      <c r="Y247"/>
      <c r="Z247"/>
    </row>
    <row r="248" spans="9:26" ht="15">
      <c r="I248"/>
      <c r="J248"/>
      <c r="K248"/>
      <c r="M248"/>
      <c r="N248"/>
      <c r="P248"/>
      <c r="S248"/>
      <c r="U248"/>
      <c r="V248"/>
      <c r="X248"/>
      <c r="Y248"/>
      <c r="Z248"/>
    </row>
    <row r="249" spans="9:26" ht="15">
      <c r="I249"/>
      <c r="J249"/>
      <c r="K249"/>
      <c r="M249"/>
      <c r="N249"/>
      <c r="P249"/>
      <c r="S249"/>
      <c r="U249"/>
      <c r="V249"/>
      <c r="X249"/>
      <c r="Y249"/>
      <c r="Z249"/>
    </row>
    <row r="250" spans="9:26" ht="15">
      <c r="I250"/>
      <c r="J250"/>
      <c r="K250"/>
      <c r="M250"/>
      <c r="N250"/>
      <c r="P250"/>
      <c r="S250"/>
      <c r="U250"/>
      <c r="V250"/>
      <c r="X250"/>
      <c r="Y250"/>
      <c r="Z250"/>
    </row>
    <row r="251" spans="9:26" ht="15">
      <c r="I251"/>
      <c r="J251"/>
      <c r="K251"/>
      <c r="M251"/>
      <c r="N251"/>
      <c r="P251"/>
      <c r="S251"/>
      <c r="U251"/>
      <c r="V251"/>
      <c r="X251"/>
      <c r="Y251"/>
      <c r="Z251"/>
    </row>
    <row r="252" spans="9:26" ht="15">
      <c r="I252"/>
      <c r="J252"/>
      <c r="K252"/>
      <c r="M252"/>
      <c r="N252"/>
      <c r="P252"/>
      <c r="S252"/>
      <c r="U252"/>
      <c r="V252"/>
      <c r="X252"/>
      <c r="Y252"/>
      <c r="Z252"/>
    </row>
    <row r="253" spans="9:26" ht="15">
      <c r="I253"/>
      <c r="J253"/>
      <c r="K253"/>
      <c r="M253"/>
      <c r="N253"/>
      <c r="P253"/>
      <c r="S253"/>
      <c r="U253"/>
      <c r="V253"/>
      <c r="X253"/>
      <c r="Y253"/>
      <c r="Z253"/>
    </row>
    <row r="254" spans="9:26" ht="15">
      <c r="I254"/>
      <c r="J254"/>
      <c r="K254"/>
      <c r="M254"/>
      <c r="N254"/>
      <c r="P254"/>
      <c r="S254"/>
      <c r="U254"/>
      <c r="V254"/>
      <c r="X254"/>
      <c r="Y254"/>
      <c r="Z254"/>
    </row>
    <row r="255" spans="9:26" ht="15">
      <c r="I255"/>
      <c r="J255"/>
      <c r="K255"/>
      <c r="M255"/>
      <c r="N255"/>
      <c r="P255"/>
      <c r="S255"/>
      <c r="U255"/>
      <c r="V255"/>
      <c r="X255"/>
      <c r="Y255"/>
      <c r="Z255"/>
    </row>
    <row r="256" spans="9:26" ht="15">
      <c r="I256"/>
      <c r="J256"/>
      <c r="K256"/>
      <c r="M256"/>
      <c r="N256"/>
      <c r="P256"/>
      <c r="S256"/>
      <c r="U256"/>
      <c r="V256"/>
      <c r="X256"/>
      <c r="Y256"/>
      <c r="Z256"/>
    </row>
    <row r="257" spans="9:26" ht="15">
      <c r="I257"/>
      <c r="J257"/>
      <c r="K257"/>
      <c r="M257"/>
      <c r="N257"/>
      <c r="P257"/>
      <c r="S257"/>
      <c r="U257"/>
      <c r="V257"/>
      <c r="X257"/>
      <c r="Y257"/>
      <c r="Z257"/>
    </row>
    <row r="258" spans="9:26" ht="15">
      <c r="I258"/>
      <c r="J258"/>
      <c r="K258"/>
      <c r="M258"/>
      <c r="N258"/>
      <c r="P258"/>
      <c r="S258"/>
      <c r="U258"/>
      <c r="V258"/>
      <c r="X258"/>
      <c r="Y258"/>
      <c r="Z258"/>
    </row>
    <row r="259" spans="9:26" ht="15">
      <c r="I259"/>
      <c r="J259"/>
      <c r="K259"/>
      <c r="M259"/>
      <c r="N259"/>
      <c r="P259"/>
      <c r="S259"/>
      <c r="U259"/>
      <c r="V259"/>
      <c r="X259"/>
      <c r="Y259"/>
      <c r="Z259"/>
    </row>
    <row r="260" spans="9:26" ht="15">
      <c r="I260"/>
      <c r="J260"/>
      <c r="K260"/>
      <c r="M260"/>
      <c r="N260"/>
      <c r="P260"/>
      <c r="S260"/>
      <c r="U260"/>
      <c r="V260"/>
      <c r="X260"/>
      <c r="Y260"/>
      <c r="Z260"/>
    </row>
    <row r="261" spans="9:26" ht="15">
      <c r="I261"/>
      <c r="J261"/>
      <c r="K261"/>
      <c r="M261"/>
      <c r="N261"/>
      <c r="P261"/>
      <c r="S261"/>
      <c r="U261"/>
      <c r="V261"/>
      <c r="X261"/>
      <c r="Y261"/>
      <c r="Z261"/>
    </row>
    <row r="262" spans="9:26" ht="15">
      <c r="I262"/>
      <c r="J262"/>
      <c r="K262"/>
      <c r="M262"/>
      <c r="N262"/>
      <c r="P262"/>
      <c r="S262"/>
      <c r="U262"/>
      <c r="V262"/>
      <c r="X262"/>
      <c r="Y262"/>
      <c r="Z262"/>
    </row>
    <row r="263" spans="9:26" ht="15">
      <c r="I263"/>
      <c r="J263"/>
      <c r="K263"/>
      <c r="M263"/>
      <c r="N263"/>
      <c r="P263"/>
      <c r="S263"/>
      <c r="U263"/>
      <c r="V263"/>
      <c r="X263"/>
      <c r="Y263"/>
      <c r="Z263"/>
    </row>
    <row r="264" spans="9:26" ht="15">
      <c r="I264"/>
      <c r="J264"/>
      <c r="K264"/>
      <c r="M264"/>
      <c r="N264"/>
      <c r="P264"/>
      <c r="S264"/>
      <c r="U264"/>
      <c r="V264"/>
      <c r="X264"/>
      <c r="Y264"/>
      <c r="Z264"/>
    </row>
    <row r="265" spans="9:26" ht="15">
      <c r="I265"/>
      <c r="J265"/>
      <c r="K265"/>
      <c r="M265"/>
      <c r="N265"/>
      <c r="P265"/>
      <c r="S265"/>
      <c r="U265"/>
      <c r="V265"/>
      <c r="X265"/>
      <c r="Y265"/>
      <c r="Z265"/>
    </row>
    <row r="266" spans="9:26" ht="15">
      <c r="I266"/>
      <c r="J266"/>
      <c r="K266"/>
      <c r="M266"/>
      <c r="N266"/>
      <c r="P266"/>
      <c r="S266"/>
      <c r="U266"/>
      <c r="V266"/>
      <c r="X266"/>
      <c r="Y266"/>
      <c r="Z266"/>
    </row>
    <row r="267" spans="9:26" ht="15">
      <c r="I267"/>
      <c r="J267"/>
      <c r="K267"/>
      <c r="M267"/>
      <c r="N267"/>
      <c r="P267"/>
      <c r="S267"/>
      <c r="U267"/>
      <c r="V267"/>
      <c r="X267"/>
      <c r="Y267"/>
      <c r="Z267"/>
    </row>
    <row r="268" spans="9:26" ht="15">
      <c r="I268"/>
      <c r="J268"/>
      <c r="K268"/>
      <c r="M268"/>
      <c r="N268"/>
      <c r="P268"/>
      <c r="S268"/>
      <c r="U268"/>
      <c r="V268"/>
      <c r="X268"/>
      <c r="Y268"/>
      <c r="Z268"/>
    </row>
    <row r="269" spans="9:26" ht="15">
      <c r="I269"/>
      <c r="J269"/>
      <c r="K269"/>
      <c r="M269"/>
      <c r="N269"/>
      <c r="P269"/>
      <c r="S269"/>
      <c r="U269"/>
      <c r="V269"/>
      <c r="X269"/>
      <c r="Y269"/>
      <c r="Z269"/>
    </row>
    <row r="270" spans="9:26" ht="15">
      <c r="I270"/>
      <c r="J270"/>
      <c r="K270"/>
      <c r="M270"/>
      <c r="N270"/>
      <c r="P270"/>
      <c r="S270"/>
      <c r="U270"/>
      <c r="V270"/>
      <c r="X270"/>
      <c r="Y270"/>
      <c r="Z270"/>
    </row>
    <row r="271" spans="9:26" ht="15">
      <c r="I271"/>
      <c r="J271"/>
      <c r="K271"/>
      <c r="M271"/>
      <c r="N271"/>
      <c r="P271"/>
      <c r="S271"/>
      <c r="U271"/>
      <c r="V271"/>
      <c r="X271"/>
      <c r="Y271"/>
      <c r="Z271"/>
    </row>
    <row r="272" spans="9:26" ht="15">
      <c r="I272"/>
      <c r="J272"/>
      <c r="K272"/>
      <c r="M272"/>
      <c r="N272"/>
      <c r="P272"/>
      <c r="S272"/>
      <c r="U272"/>
      <c r="V272"/>
      <c r="X272"/>
      <c r="Y272"/>
      <c r="Z272"/>
    </row>
    <row r="273" spans="9:26" ht="15">
      <c r="I273"/>
      <c r="J273"/>
      <c r="K273"/>
      <c r="M273"/>
      <c r="N273"/>
      <c r="P273"/>
      <c r="S273"/>
      <c r="U273"/>
      <c r="V273"/>
      <c r="X273"/>
      <c r="Y273"/>
      <c r="Z273"/>
    </row>
    <row r="274" spans="9:26" ht="15">
      <c r="I274"/>
      <c r="J274"/>
      <c r="K274"/>
      <c r="M274"/>
      <c r="N274"/>
      <c r="P274"/>
      <c r="S274"/>
      <c r="U274"/>
      <c r="V274"/>
      <c r="X274"/>
      <c r="Y274"/>
      <c r="Z274"/>
    </row>
    <row r="275" spans="9:26" ht="15">
      <c r="I275"/>
      <c r="J275"/>
      <c r="K275"/>
      <c r="M275"/>
      <c r="N275"/>
      <c r="P275"/>
      <c r="S275"/>
      <c r="U275"/>
      <c r="V275"/>
      <c r="X275"/>
      <c r="Y275"/>
      <c r="Z275"/>
    </row>
    <row r="276" spans="9:26" ht="15">
      <c r="I276"/>
      <c r="J276"/>
      <c r="K276"/>
      <c r="M276"/>
      <c r="N276"/>
      <c r="P276"/>
      <c r="S276"/>
      <c r="U276"/>
      <c r="V276"/>
      <c r="X276"/>
      <c r="Y276"/>
      <c r="Z276"/>
    </row>
    <row r="277" spans="9:26" ht="15">
      <c r="I277"/>
      <c r="J277"/>
      <c r="K277"/>
      <c r="M277"/>
      <c r="N277"/>
      <c r="P277"/>
      <c r="S277"/>
      <c r="U277"/>
      <c r="V277"/>
      <c r="X277"/>
      <c r="Y277"/>
      <c r="Z277"/>
    </row>
    <row r="278" spans="9:26" ht="15">
      <c r="I278"/>
      <c r="J278"/>
      <c r="K278"/>
      <c r="M278"/>
      <c r="N278"/>
      <c r="P278"/>
      <c r="S278"/>
      <c r="U278"/>
      <c r="V278"/>
      <c r="X278"/>
      <c r="Y278"/>
      <c r="Z278"/>
    </row>
    <row r="279" spans="9:26" ht="15">
      <c r="I279"/>
      <c r="J279"/>
      <c r="K279"/>
      <c r="M279"/>
      <c r="N279"/>
      <c r="P279"/>
      <c r="S279"/>
      <c r="U279"/>
      <c r="V279"/>
      <c r="X279"/>
      <c r="Y279"/>
      <c r="Z279"/>
    </row>
    <row r="280" spans="9:26" ht="15">
      <c r="I280"/>
      <c r="J280"/>
      <c r="K280"/>
      <c r="M280"/>
      <c r="N280"/>
      <c r="P280"/>
      <c r="S280"/>
      <c r="U280"/>
      <c r="V280"/>
      <c r="X280"/>
      <c r="Y280"/>
      <c r="Z280"/>
    </row>
    <row r="281" spans="9:26" ht="15">
      <c r="I281"/>
      <c r="J281"/>
      <c r="K281"/>
      <c r="M281"/>
      <c r="N281"/>
      <c r="P281"/>
      <c r="S281"/>
      <c r="U281"/>
      <c r="V281"/>
      <c r="X281"/>
      <c r="Y281"/>
      <c r="Z281"/>
    </row>
    <row r="282" spans="9:26" ht="15">
      <c r="I282"/>
      <c r="J282"/>
      <c r="K282"/>
      <c r="M282"/>
      <c r="N282"/>
      <c r="P282"/>
      <c r="S282"/>
      <c r="U282"/>
      <c r="V282"/>
      <c r="X282"/>
      <c r="Y282"/>
      <c r="Z282"/>
    </row>
    <row r="283" spans="9:26" ht="15">
      <c r="I283"/>
      <c r="J283"/>
      <c r="K283"/>
      <c r="M283"/>
      <c r="N283"/>
      <c r="P283"/>
      <c r="S283"/>
      <c r="U283"/>
      <c r="V283"/>
      <c r="X283"/>
      <c r="Y283"/>
      <c r="Z283"/>
    </row>
    <row r="284" spans="9:26" ht="15">
      <c r="I284"/>
      <c r="J284"/>
      <c r="K284"/>
      <c r="M284"/>
      <c r="N284"/>
      <c r="P284"/>
      <c r="S284"/>
      <c r="U284"/>
      <c r="V284"/>
      <c r="X284"/>
      <c r="Y284"/>
      <c r="Z284"/>
    </row>
    <row r="285" spans="9:26" ht="15">
      <c r="I285"/>
      <c r="J285"/>
      <c r="K285"/>
      <c r="M285"/>
      <c r="N285"/>
      <c r="P285"/>
      <c r="S285"/>
      <c r="U285"/>
      <c r="V285"/>
      <c r="X285"/>
      <c r="Y285"/>
      <c r="Z285"/>
    </row>
    <row r="286" spans="9:26" ht="15">
      <c r="I286"/>
      <c r="J286"/>
      <c r="K286"/>
      <c r="M286"/>
      <c r="N286"/>
      <c r="P286"/>
      <c r="S286"/>
      <c r="U286"/>
      <c r="V286"/>
      <c r="X286"/>
      <c r="Y286"/>
      <c r="Z286"/>
    </row>
    <row r="287" spans="9:26" ht="15">
      <c r="I287"/>
      <c r="J287"/>
      <c r="K287"/>
      <c r="M287"/>
      <c r="N287"/>
      <c r="P287"/>
      <c r="S287"/>
      <c r="U287"/>
      <c r="V287"/>
      <c r="X287"/>
      <c r="Y287"/>
      <c r="Z287"/>
    </row>
    <row r="288" spans="9:26" ht="15">
      <c r="I288"/>
      <c r="J288"/>
      <c r="K288"/>
      <c r="M288"/>
      <c r="N288"/>
      <c r="P288"/>
      <c r="S288"/>
      <c r="U288"/>
      <c r="V288"/>
      <c r="X288"/>
      <c r="Y288"/>
      <c r="Z288"/>
    </row>
    <row r="289" spans="9:26" ht="15">
      <c r="I289"/>
      <c r="J289"/>
      <c r="K289"/>
      <c r="M289"/>
      <c r="N289"/>
      <c r="P289"/>
      <c r="S289"/>
      <c r="U289"/>
      <c r="V289"/>
      <c r="X289"/>
      <c r="Y289"/>
      <c r="Z289"/>
    </row>
    <row r="290" spans="9:26" ht="15">
      <c r="I290"/>
      <c r="J290"/>
      <c r="K290"/>
      <c r="M290"/>
      <c r="N290"/>
      <c r="P290"/>
      <c r="S290"/>
      <c r="U290"/>
      <c r="V290"/>
      <c r="X290"/>
      <c r="Y290"/>
      <c r="Z290"/>
    </row>
    <row r="291" spans="9:26" ht="15">
      <c r="I291"/>
      <c r="J291"/>
      <c r="K291"/>
      <c r="M291"/>
      <c r="N291"/>
      <c r="P291"/>
      <c r="S291"/>
      <c r="U291"/>
      <c r="V291"/>
      <c r="X291"/>
      <c r="Y291"/>
      <c r="Z291"/>
    </row>
    <row r="292" spans="9:26" ht="15">
      <c r="I292"/>
      <c r="J292"/>
      <c r="K292"/>
      <c r="M292"/>
      <c r="N292"/>
      <c r="P292"/>
      <c r="S292"/>
      <c r="U292"/>
      <c r="V292"/>
      <c r="X292"/>
      <c r="Y292"/>
      <c r="Z292"/>
    </row>
    <row r="293" spans="9:26" ht="15">
      <c r="I293"/>
      <c r="J293"/>
      <c r="K293"/>
      <c r="M293"/>
      <c r="N293"/>
      <c r="P293"/>
      <c r="S293"/>
      <c r="U293"/>
      <c r="V293"/>
      <c r="X293"/>
      <c r="Y293"/>
      <c r="Z293"/>
    </row>
    <row r="294" spans="9:26" ht="15">
      <c r="I294"/>
      <c r="J294"/>
      <c r="K294"/>
      <c r="M294"/>
      <c r="N294"/>
      <c r="P294"/>
      <c r="S294"/>
      <c r="U294"/>
      <c r="V294"/>
      <c r="X294"/>
      <c r="Y294"/>
      <c r="Z294"/>
    </row>
    <row r="295" spans="9:26" ht="15">
      <c r="I295"/>
      <c r="J295"/>
      <c r="K295"/>
      <c r="M295"/>
      <c r="N295"/>
      <c r="P295"/>
      <c r="S295"/>
      <c r="U295"/>
      <c r="V295"/>
      <c r="X295"/>
      <c r="Y295"/>
      <c r="Z295"/>
    </row>
    <row r="296" spans="9:26" ht="15">
      <c r="I296"/>
      <c r="J296"/>
      <c r="K296"/>
      <c r="M296"/>
      <c r="N296"/>
      <c r="P296"/>
      <c r="S296"/>
      <c r="U296"/>
      <c r="V296"/>
      <c r="X296"/>
      <c r="Y296"/>
      <c r="Z296"/>
    </row>
    <row r="297" spans="9:26" ht="15">
      <c r="I297"/>
      <c r="J297"/>
      <c r="K297"/>
      <c r="M297"/>
      <c r="N297"/>
      <c r="P297"/>
      <c r="S297"/>
      <c r="U297"/>
      <c r="V297"/>
      <c r="X297"/>
      <c r="Y297"/>
      <c r="Z297"/>
    </row>
    <row r="298" spans="9:26" ht="15">
      <c r="I298"/>
      <c r="J298"/>
      <c r="K298"/>
      <c r="M298"/>
      <c r="N298"/>
      <c r="P298"/>
      <c r="S298"/>
      <c r="U298"/>
      <c r="V298"/>
      <c r="X298"/>
      <c r="Y298"/>
      <c r="Z298"/>
    </row>
    <row r="299" spans="9:26" ht="15">
      <c r="I299"/>
      <c r="J299"/>
      <c r="K299"/>
      <c r="M299"/>
      <c r="N299"/>
      <c r="P299"/>
      <c r="S299"/>
      <c r="U299"/>
      <c r="V299"/>
      <c r="X299"/>
      <c r="Y299"/>
      <c r="Z299"/>
    </row>
    <row r="300" spans="9:26" ht="15">
      <c r="I300"/>
      <c r="J300"/>
      <c r="K300"/>
      <c r="M300"/>
      <c r="N300"/>
      <c r="P300"/>
      <c r="S300"/>
      <c r="U300"/>
      <c r="V300"/>
      <c r="X300"/>
      <c r="Y300"/>
      <c r="Z300"/>
    </row>
    <row r="301" spans="9:26" ht="15">
      <c r="I301"/>
      <c r="J301"/>
      <c r="K301"/>
      <c r="M301"/>
      <c r="N301"/>
      <c r="P301"/>
      <c r="S301"/>
      <c r="U301"/>
      <c r="V301"/>
      <c r="X301"/>
      <c r="Y301"/>
      <c r="Z301"/>
    </row>
    <row r="302" spans="9:26" ht="15">
      <c r="I302"/>
      <c r="J302"/>
      <c r="K302"/>
      <c r="M302"/>
      <c r="N302"/>
      <c r="P302"/>
      <c r="S302"/>
      <c r="U302"/>
      <c r="V302"/>
      <c r="X302"/>
      <c r="Y302"/>
      <c r="Z302"/>
    </row>
    <row r="303" spans="9:26" ht="15">
      <c r="I303"/>
      <c r="J303"/>
      <c r="K303"/>
      <c r="M303"/>
      <c r="N303"/>
      <c r="P303"/>
      <c r="S303"/>
      <c r="U303"/>
      <c r="V303"/>
      <c r="X303"/>
      <c r="Y303"/>
      <c r="Z303"/>
    </row>
    <row r="304" spans="9:26" ht="15">
      <c r="I304"/>
      <c r="J304"/>
      <c r="K304"/>
      <c r="M304"/>
      <c r="N304"/>
      <c r="P304"/>
      <c r="S304"/>
      <c r="U304"/>
      <c r="V304"/>
      <c r="X304"/>
      <c r="Y304"/>
      <c r="Z304"/>
    </row>
    <row r="305" spans="9:26" ht="15">
      <c r="I305"/>
      <c r="J305"/>
      <c r="K305"/>
      <c r="M305"/>
      <c r="N305"/>
      <c r="P305"/>
      <c r="S305"/>
      <c r="U305"/>
      <c r="V305"/>
      <c r="X305"/>
      <c r="Y305"/>
      <c r="Z305"/>
    </row>
    <row r="306" spans="9:26" ht="15">
      <c r="I306"/>
      <c r="J306"/>
      <c r="K306"/>
      <c r="M306"/>
      <c r="N306"/>
      <c r="P306"/>
      <c r="S306"/>
      <c r="U306"/>
      <c r="V306"/>
      <c r="X306"/>
      <c r="Y306"/>
      <c r="Z306"/>
    </row>
    <row r="307" spans="9:26" ht="15">
      <c r="I307"/>
      <c r="J307"/>
      <c r="K307"/>
      <c r="M307"/>
      <c r="N307"/>
      <c r="P307"/>
      <c r="S307"/>
      <c r="U307"/>
      <c r="V307"/>
      <c r="X307"/>
      <c r="Y307"/>
      <c r="Z307"/>
    </row>
    <row r="308" spans="9:26" ht="15">
      <c r="I308"/>
      <c r="J308"/>
      <c r="K308"/>
      <c r="M308"/>
      <c r="N308"/>
      <c r="P308"/>
      <c r="S308"/>
      <c r="U308"/>
      <c r="V308"/>
      <c r="X308"/>
      <c r="Y308"/>
      <c r="Z308"/>
    </row>
    <row r="309" spans="9:26" ht="15">
      <c r="I309"/>
      <c r="J309"/>
      <c r="K309"/>
      <c r="M309"/>
      <c r="N309"/>
      <c r="P309"/>
      <c r="S309"/>
      <c r="U309"/>
      <c r="V309"/>
      <c r="X309"/>
      <c r="Y309"/>
      <c r="Z309"/>
    </row>
    <row r="310" spans="9:26" ht="15">
      <c r="I310"/>
      <c r="J310"/>
      <c r="K310"/>
      <c r="M310"/>
      <c r="N310"/>
      <c r="P310"/>
      <c r="S310"/>
      <c r="U310"/>
      <c r="V310"/>
      <c r="X310"/>
      <c r="Y310"/>
      <c r="Z310"/>
    </row>
    <row r="311" spans="9:26" ht="15">
      <c r="I311"/>
      <c r="J311"/>
      <c r="K311"/>
      <c r="M311"/>
      <c r="N311"/>
      <c r="P311"/>
      <c r="S311"/>
      <c r="U311"/>
      <c r="V311"/>
      <c r="X311"/>
      <c r="Y311"/>
      <c r="Z311"/>
    </row>
    <row r="312" spans="9:26" ht="15">
      <c r="I312"/>
      <c r="J312"/>
      <c r="K312"/>
      <c r="M312"/>
      <c r="N312"/>
      <c r="P312"/>
      <c r="S312"/>
      <c r="U312"/>
      <c r="V312"/>
      <c r="X312"/>
      <c r="Y312"/>
      <c r="Z312"/>
    </row>
    <row r="313" spans="9:26" ht="15">
      <c r="I313"/>
      <c r="J313"/>
      <c r="K313"/>
      <c r="M313"/>
      <c r="N313"/>
      <c r="P313"/>
      <c r="S313"/>
      <c r="U313"/>
      <c r="V313"/>
      <c r="X313"/>
      <c r="Y313"/>
      <c r="Z313"/>
    </row>
    <row r="314" spans="9:26" ht="15">
      <c r="I314"/>
      <c r="J314"/>
      <c r="K314"/>
      <c r="M314"/>
      <c r="N314"/>
      <c r="P314"/>
      <c r="S314"/>
      <c r="U314"/>
      <c r="V314"/>
      <c r="X314"/>
      <c r="Y314"/>
      <c r="Z314"/>
    </row>
    <row r="315" spans="9:26" ht="15">
      <c r="I315"/>
      <c r="J315"/>
      <c r="K315"/>
      <c r="M315"/>
      <c r="N315"/>
      <c r="P315"/>
      <c r="S315"/>
      <c r="U315"/>
      <c r="V315"/>
      <c r="X315"/>
      <c r="Y315"/>
      <c r="Z315"/>
    </row>
    <row r="316" spans="9:26" ht="15">
      <c r="I316"/>
      <c r="J316"/>
      <c r="K316"/>
      <c r="M316"/>
      <c r="N316"/>
      <c r="P316"/>
      <c r="S316"/>
      <c r="U316"/>
      <c r="V316"/>
      <c r="X316"/>
      <c r="Y316"/>
      <c r="Z316"/>
    </row>
    <row r="317" spans="9:26" ht="15">
      <c r="I317"/>
      <c r="J317"/>
      <c r="K317"/>
      <c r="M317"/>
      <c r="N317"/>
      <c r="P317"/>
      <c r="S317"/>
      <c r="U317"/>
      <c r="V317"/>
      <c r="X317"/>
      <c r="Y317"/>
      <c r="Z317"/>
    </row>
    <row r="318" spans="9:26" ht="15">
      <c r="I318"/>
      <c r="J318"/>
      <c r="K318"/>
      <c r="M318"/>
      <c r="N318"/>
      <c r="P318"/>
      <c r="S318"/>
      <c r="U318"/>
      <c r="V318"/>
      <c r="X318"/>
      <c r="Y318"/>
      <c r="Z318"/>
    </row>
    <row r="319" spans="9:26" ht="15">
      <c r="I319"/>
      <c r="J319"/>
      <c r="K319"/>
      <c r="M319"/>
      <c r="N319"/>
      <c r="P319"/>
      <c r="S319"/>
      <c r="U319"/>
      <c r="V319"/>
      <c r="X319"/>
      <c r="Y319"/>
      <c r="Z319"/>
    </row>
    <row r="320" spans="9:26" ht="15">
      <c r="I320"/>
      <c r="J320"/>
      <c r="K320"/>
      <c r="M320"/>
      <c r="N320"/>
      <c r="P320"/>
      <c r="S320"/>
      <c r="U320"/>
      <c r="V320"/>
      <c r="X320"/>
      <c r="Y320"/>
      <c r="Z320"/>
    </row>
    <row r="321" spans="9:26" ht="15">
      <c r="I321"/>
      <c r="J321"/>
      <c r="K321"/>
      <c r="M321"/>
      <c r="N321"/>
      <c r="P321"/>
      <c r="S321"/>
      <c r="U321"/>
      <c r="V321"/>
      <c r="X321"/>
      <c r="Y321"/>
      <c r="Z321"/>
    </row>
    <row r="322" spans="9:26" ht="15">
      <c r="I322"/>
      <c r="J322"/>
      <c r="K322"/>
      <c r="M322"/>
      <c r="N322"/>
      <c r="P322"/>
      <c r="S322"/>
      <c r="U322"/>
      <c r="V322"/>
      <c r="X322"/>
      <c r="Y322"/>
      <c r="Z322"/>
    </row>
    <row r="323" spans="9:26" ht="15">
      <c r="I323"/>
      <c r="J323"/>
      <c r="K323"/>
      <c r="M323"/>
      <c r="N323"/>
      <c r="P323"/>
      <c r="S323"/>
      <c r="U323"/>
      <c r="V323"/>
      <c r="X323"/>
      <c r="Y323"/>
      <c r="Z323"/>
    </row>
    <row r="324" spans="9:26" ht="15">
      <c r="I324"/>
      <c r="J324"/>
      <c r="K324"/>
      <c r="M324"/>
      <c r="N324"/>
      <c r="P324"/>
      <c r="S324"/>
      <c r="U324"/>
      <c r="V324"/>
      <c r="X324"/>
      <c r="Y324"/>
      <c r="Z324"/>
    </row>
    <row r="325" spans="9:26" ht="15">
      <c r="I325"/>
      <c r="J325"/>
      <c r="K325"/>
      <c r="M325"/>
      <c r="N325"/>
      <c r="P325"/>
      <c r="S325"/>
      <c r="U325"/>
      <c r="V325"/>
      <c r="X325"/>
      <c r="Y325"/>
      <c r="Z325"/>
    </row>
    <row r="326" spans="9:26" ht="15">
      <c r="I326"/>
      <c r="J326"/>
      <c r="K326"/>
      <c r="M326"/>
      <c r="N326"/>
      <c r="P326"/>
      <c r="S326"/>
      <c r="U326"/>
      <c r="V326"/>
      <c r="X326"/>
      <c r="Y326"/>
      <c r="Z326"/>
    </row>
    <row r="327" spans="9:26" ht="15">
      <c r="I327"/>
      <c r="J327"/>
      <c r="K327"/>
      <c r="M327"/>
      <c r="N327"/>
      <c r="P327"/>
      <c r="S327"/>
      <c r="U327"/>
      <c r="V327"/>
      <c r="X327"/>
      <c r="Y327"/>
      <c r="Z327"/>
    </row>
    <row r="328" spans="9:26" ht="15">
      <c r="I328"/>
      <c r="J328"/>
      <c r="K328"/>
      <c r="M328"/>
      <c r="N328"/>
      <c r="P328"/>
      <c r="S328"/>
      <c r="U328"/>
      <c r="V328"/>
      <c r="X328"/>
      <c r="Y328"/>
      <c r="Z328"/>
    </row>
    <row r="329" spans="9:26" ht="15">
      <c r="I329"/>
      <c r="J329"/>
      <c r="K329"/>
      <c r="M329"/>
      <c r="N329"/>
      <c r="P329"/>
      <c r="S329"/>
      <c r="U329"/>
      <c r="V329"/>
      <c r="X329"/>
      <c r="Y329"/>
      <c r="Z329"/>
    </row>
    <row r="330" spans="9:26" ht="15">
      <c r="I330"/>
      <c r="J330"/>
      <c r="K330"/>
      <c r="M330"/>
      <c r="N330"/>
      <c r="P330"/>
      <c r="S330"/>
      <c r="U330"/>
      <c r="V330"/>
      <c r="X330"/>
      <c r="Y330"/>
      <c r="Z330"/>
    </row>
    <row r="331" spans="9:26" ht="15">
      <c r="I331"/>
      <c r="J331"/>
      <c r="K331"/>
      <c r="M331"/>
      <c r="N331"/>
      <c r="P331"/>
      <c r="S331"/>
      <c r="U331"/>
      <c r="V331"/>
      <c r="X331"/>
      <c r="Y331"/>
      <c r="Z331"/>
    </row>
    <row r="332" spans="9:26" ht="15">
      <c r="I332"/>
      <c r="J332"/>
      <c r="K332"/>
      <c r="M332"/>
      <c r="N332"/>
      <c r="P332"/>
      <c r="S332"/>
      <c r="U332"/>
      <c r="V332"/>
      <c r="X332"/>
      <c r="Y332"/>
      <c r="Z332"/>
    </row>
    <row r="333" spans="9:26" ht="15">
      <c r="I333"/>
      <c r="J333"/>
      <c r="K333"/>
      <c r="M333"/>
      <c r="N333"/>
      <c r="P333"/>
      <c r="S333"/>
      <c r="U333"/>
      <c r="V333"/>
      <c r="X333"/>
      <c r="Y333"/>
      <c r="Z333"/>
    </row>
    <row r="334" spans="9:26" ht="15">
      <c r="I334"/>
      <c r="J334"/>
      <c r="K334"/>
      <c r="M334"/>
      <c r="N334"/>
      <c r="P334"/>
      <c r="S334"/>
      <c r="U334"/>
      <c r="V334"/>
      <c r="X334"/>
      <c r="Y334"/>
      <c r="Z334"/>
    </row>
    <row r="335" spans="9:26" ht="15">
      <c r="I335"/>
      <c r="J335"/>
      <c r="K335"/>
      <c r="M335"/>
      <c r="N335"/>
      <c r="P335"/>
      <c r="S335"/>
      <c r="U335"/>
      <c r="V335"/>
      <c r="X335"/>
      <c r="Y335"/>
      <c r="Z335"/>
    </row>
    <row r="336" spans="9:26" ht="15">
      <c r="I336"/>
      <c r="J336"/>
      <c r="K336"/>
      <c r="M336"/>
      <c r="N336"/>
      <c r="P336"/>
      <c r="S336"/>
      <c r="U336"/>
      <c r="V336"/>
      <c r="X336"/>
      <c r="Y336"/>
      <c r="Z336"/>
    </row>
    <row r="337" spans="9:26" ht="15">
      <c r="I337"/>
      <c r="J337"/>
      <c r="K337"/>
      <c r="M337"/>
      <c r="N337"/>
      <c r="P337"/>
      <c r="S337"/>
      <c r="U337"/>
      <c r="V337"/>
      <c r="X337"/>
      <c r="Y337"/>
      <c r="Z337"/>
    </row>
    <row r="338" spans="9:26" ht="15">
      <c r="I338"/>
      <c r="J338"/>
      <c r="K338"/>
      <c r="M338"/>
      <c r="N338"/>
      <c r="P338"/>
      <c r="S338"/>
      <c r="U338"/>
      <c r="V338"/>
      <c r="X338"/>
      <c r="Y338"/>
      <c r="Z338"/>
    </row>
    <row r="339" spans="9:26" ht="15">
      <c r="I339"/>
      <c r="J339"/>
      <c r="K339"/>
      <c r="M339"/>
      <c r="N339"/>
      <c r="P339"/>
      <c r="S339"/>
      <c r="U339"/>
      <c r="V339"/>
      <c r="X339"/>
      <c r="Y339"/>
      <c r="Z339"/>
    </row>
    <row r="340" spans="9:26" ht="15">
      <c r="I340"/>
      <c r="J340"/>
      <c r="K340"/>
      <c r="M340"/>
      <c r="N340"/>
      <c r="P340"/>
      <c r="S340"/>
      <c r="U340"/>
      <c r="V340"/>
      <c r="X340"/>
      <c r="Y340"/>
      <c r="Z340"/>
    </row>
    <row r="341" spans="9:26" ht="15">
      <c r="I341"/>
      <c r="J341"/>
      <c r="K341"/>
      <c r="M341"/>
      <c r="N341"/>
      <c r="P341"/>
      <c r="S341"/>
      <c r="U341"/>
      <c r="V341"/>
      <c r="X341"/>
      <c r="Y341"/>
      <c r="Z341"/>
    </row>
    <row r="342" spans="9:26" ht="15">
      <c r="I342"/>
      <c r="J342"/>
      <c r="K342"/>
      <c r="M342"/>
      <c r="N342"/>
      <c r="P342"/>
      <c r="S342"/>
      <c r="U342"/>
      <c r="V342"/>
      <c r="X342"/>
      <c r="Y342"/>
      <c r="Z342"/>
    </row>
    <row r="343" spans="9:26" ht="15">
      <c r="I343"/>
      <c r="J343"/>
      <c r="K343"/>
      <c r="M343"/>
      <c r="N343"/>
      <c r="P343"/>
      <c r="S343"/>
      <c r="U343"/>
      <c r="V343"/>
      <c r="X343"/>
      <c r="Y343"/>
      <c r="Z343"/>
    </row>
    <row r="344" spans="9:26" ht="15">
      <c r="I344"/>
      <c r="J344"/>
      <c r="K344"/>
      <c r="M344"/>
      <c r="N344"/>
      <c r="P344"/>
      <c r="S344"/>
      <c r="U344"/>
      <c r="V344"/>
      <c r="X344"/>
      <c r="Y344"/>
      <c r="Z344"/>
    </row>
    <row r="345" spans="9:26" ht="15">
      <c r="I345"/>
      <c r="J345"/>
      <c r="K345"/>
      <c r="M345"/>
      <c r="N345"/>
      <c r="P345"/>
      <c r="S345"/>
      <c r="U345"/>
      <c r="V345"/>
      <c r="X345"/>
      <c r="Y345"/>
      <c r="Z345"/>
    </row>
    <row r="346" spans="9:26" ht="15">
      <c r="I346"/>
      <c r="J346"/>
      <c r="K346"/>
      <c r="M346"/>
      <c r="N346"/>
      <c r="P346"/>
      <c r="S346"/>
      <c r="U346"/>
      <c r="V346"/>
      <c r="X346"/>
      <c r="Y346"/>
      <c r="Z346"/>
    </row>
    <row r="347" spans="9:26" ht="15">
      <c r="I347"/>
      <c r="J347"/>
      <c r="K347"/>
      <c r="M347"/>
      <c r="N347"/>
      <c r="P347"/>
      <c r="S347"/>
      <c r="U347"/>
      <c r="V347"/>
      <c r="X347"/>
      <c r="Y347"/>
      <c r="Z347"/>
    </row>
    <row r="348" spans="9:26" ht="15">
      <c r="I348"/>
      <c r="J348"/>
      <c r="K348"/>
      <c r="M348"/>
      <c r="N348"/>
      <c r="P348"/>
      <c r="S348"/>
      <c r="U348"/>
      <c r="V348"/>
      <c r="X348"/>
      <c r="Y348"/>
      <c r="Z348"/>
    </row>
    <row r="349" spans="9:26" ht="15">
      <c r="I349"/>
      <c r="J349"/>
      <c r="K349"/>
      <c r="M349"/>
      <c r="N349"/>
      <c r="P349"/>
      <c r="S349"/>
      <c r="U349"/>
      <c r="V349"/>
      <c r="X349"/>
      <c r="Y349"/>
      <c r="Z349"/>
    </row>
    <row r="350" spans="9:26" ht="15">
      <c r="I350"/>
      <c r="J350"/>
      <c r="K350"/>
      <c r="M350"/>
      <c r="N350"/>
      <c r="P350"/>
      <c r="S350"/>
      <c r="U350"/>
      <c r="V350"/>
      <c r="X350"/>
      <c r="Y350"/>
      <c r="Z350"/>
    </row>
    <row r="351" spans="9:26" ht="15">
      <c r="I351"/>
      <c r="J351"/>
      <c r="K351"/>
      <c r="M351"/>
      <c r="N351"/>
      <c r="P351"/>
      <c r="S351"/>
      <c r="U351"/>
      <c r="V351"/>
      <c r="X351"/>
      <c r="Y351"/>
      <c r="Z351"/>
    </row>
    <row r="352" spans="9:26" ht="15">
      <c r="I352"/>
      <c r="J352"/>
      <c r="K352"/>
      <c r="M352"/>
      <c r="N352"/>
      <c r="P352"/>
      <c r="S352"/>
      <c r="U352"/>
      <c r="V352"/>
      <c r="X352"/>
      <c r="Y352"/>
      <c r="Z352"/>
    </row>
    <row r="353" spans="9:26" ht="15">
      <c r="I353"/>
      <c r="J353"/>
      <c r="K353"/>
      <c r="M353"/>
      <c r="N353"/>
      <c r="P353"/>
      <c r="S353"/>
      <c r="U353"/>
      <c r="V353"/>
      <c r="X353"/>
      <c r="Y353"/>
      <c r="Z353"/>
    </row>
    <row r="354" spans="9:26" ht="15">
      <c r="I354"/>
      <c r="J354"/>
      <c r="K354"/>
      <c r="M354"/>
      <c r="N354"/>
      <c r="P354"/>
      <c r="S354"/>
      <c r="U354"/>
      <c r="V354"/>
      <c r="X354"/>
      <c r="Y354"/>
      <c r="Z354"/>
    </row>
    <row r="355" spans="9:26" ht="15">
      <c r="I355"/>
      <c r="J355"/>
      <c r="K355"/>
      <c r="M355"/>
      <c r="N355"/>
      <c r="P355"/>
      <c r="S355"/>
      <c r="U355"/>
      <c r="V355"/>
      <c r="X355"/>
      <c r="Y355"/>
      <c r="Z355"/>
    </row>
    <row r="356" spans="9:26" ht="15">
      <c r="I356"/>
      <c r="J356"/>
      <c r="K356"/>
      <c r="M356"/>
      <c r="N356"/>
      <c r="P356"/>
      <c r="S356"/>
      <c r="U356"/>
      <c r="V356"/>
      <c r="X356"/>
      <c r="Y356"/>
      <c r="Z356"/>
    </row>
    <row r="357" spans="9:26" ht="15">
      <c r="I357"/>
      <c r="J357"/>
      <c r="K357"/>
      <c r="M357"/>
      <c r="N357"/>
      <c r="P357"/>
      <c r="S357"/>
      <c r="U357"/>
      <c r="V357"/>
      <c r="X357"/>
      <c r="Y357"/>
      <c r="Z357"/>
    </row>
    <row r="358" spans="9:26" ht="15">
      <c r="I358"/>
      <c r="J358"/>
      <c r="K358"/>
      <c r="M358"/>
      <c r="N358"/>
      <c r="P358"/>
      <c r="S358"/>
      <c r="U358"/>
      <c r="V358"/>
      <c r="X358"/>
      <c r="Y358"/>
      <c r="Z358"/>
    </row>
    <row r="359" spans="9:26" ht="15">
      <c r="I359"/>
      <c r="J359"/>
      <c r="K359"/>
      <c r="M359"/>
      <c r="N359"/>
      <c r="P359"/>
      <c r="S359"/>
      <c r="U359"/>
      <c r="V359"/>
      <c r="X359"/>
      <c r="Y359"/>
      <c r="Z359"/>
    </row>
    <row r="360" spans="9:26" ht="15">
      <c r="I360"/>
      <c r="J360"/>
      <c r="K360"/>
      <c r="M360"/>
      <c r="N360"/>
      <c r="P360"/>
      <c r="S360"/>
      <c r="U360"/>
      <c r="V360"/>
      <c r="X360"/>
      <c r="Y360"/>
      <c r="Z360"/>
    </row>
    <row r="361" spans="9:26" ht="15">
      <c r="I361"/>
      <c r="J361"/>
      <c r="K361"/>
      <c r="M361"/>
      <c r="N361"/>
      <c r="P361"/>
      <c r="S361"/>
      <c r="U361"/>
      <c r="V361"/>
      <c r="X361"/>
      <c r="Y361"/>
      <c r="Z361"/>
    </row>
    <row r="362" spans="9:26" ht="15">
      <c r="I362"/>
      <c r="J362"/>
      <c r="K362"/>
      <c r="M362"/>
      <c r="N362"/>
      <c r="P362"/>
      <c r="S362"/>
      <c r="U362"/>
      <c r="V362"/>
      <c r="X362"/>
      <c r="Y362"/>
      <c r="Z362"/>
    </row>
    <row r="363" spans="9:26" ht="15">
      <c r="I363"/>
      <c r="J363"/>
      <c r="K363"/>
      <c r="M363"/>
      <c r="N363"/>
      <c r="P363"/>
      <c r="S363"/>
      <c r="U363"/>
      <c r="V363"/>
      <c r="X363"/>
      <c r="Y363"/>
      <c r="Z363"/>
    </row>
    <row r="364" spans="9:26" ht="15">
      <c r="I364"/>
      <c r="J364"/>
      <c r="K364"/>
      <c r="M364"/>
      <c r="N364"/>
      <c r="P364"/>
      <c r="S364"/>
      <c r="U364"/>
      <c r="V364"/>
      <c r="X364"/>
      <c r="Y364"/>
      <c r="Z364"/>
    </row>
    <row r="365" spans="9:26" ht="15">
      <c r="I365"/>
      <c r="J365"/>
      <c r="K365"/>
      <c r="M365"/>
      <c r="N365"/>
      <c r="P365"/>
      <c r="S365"/>
      <c r="U365"/>
      <c r="V365"/>
      <c r="X365"/>
      <c r="Y365"/>
      <c r="Z365"/>
    </row>
    <row r="366" spans="9:26" ht="15">
      <c r="I366"/>
      <c r="J366"/>
      <c r="K366"/>
      <c r="M366"/>
      <c r="N366"/>
      <c r="P366"/>
      <c r="S366"/>
      <c r="U366"/>
      <c r="V366"/>
      <c r="X366"/>
      <c r="Y366"/>
      <c r="Z366"/>
    </row>
    <row r="367" spans="9:26" ht="15">
      <c r="I367"/>
      <c r="J367"/>
      <c r="K367"/>
      <c r="M367"/>
      <c r="N367"/>
      <c r="P367"/>
      <c r="S367"/>
      <c r="U367"/>
      <c r="V367"/>
      <c r="X367"/>
      <c r="Y367"/>
      <c r="Z367"/>
    </row>
    <row r="368" spans="9:26" ht="15">
      <c r="I368"/>
      <c r="J368"/>
      <c r="K368"/>
      <c r="M368"/>
      <c r="N368"/>
      <c r="P368"/>
      <c r="S368"/>
      <c r="U368"/>
      <c r="V368"/>
      <c r="X368"/>
      <c r="Y368"/>
      <c r="Z368"/>
    </row>
    <row r="369" spans="9:26" ht="15">
      <c r="I369"/>
      <c r="J369"/>
      <c r="K369"/>
      <c r="M369"/>
      <c r="N369"/>
      <c r="P369"/>
      <c r="S369"/>
      <c r="U369"/>
      <c r="V369"/>
      <c r="X369"/>
      <c r="Y369"/>
      <c r="Z369"/>
    </row>
    <row r="370" spans="9:26" ht="15">
      <c r="I370"/>
      <c r="J370"/>
      <c r="K370"/>
      <c r="M370"/>
      <c r="N370"/>
      <c r="P370"/>
      <c r="S370"/>
      <c r="U370"/>
      <c r="V370"/>
      <c r="X370"/>
      <c r="Y370"/>
      <c r="Z370"/>
    </row>
    <row r="371" spans="9:26" ht="15">
      <c r="I371"/>
      <c r="J371"/>
      <c r="K371"/>
      <c r="M371"/>
      <c r="N371"/>
      <c r="P371"/>
      <c r="S371"/>
      <c r="U371"/>
      <c r="V371"/>
      <c r="X371"/>
      <c r="Y371"/>
      <c r="Z371"/>
    </row>
    <row r="372" spans="9:26" ht="15">
      <c r="I372"/>
      <c r="J372"/>
      <c r="K372"/>
      <c r="M372"/>
      <c r="N372"/>
      <c r="P372"/>
      <c r="S372"/>
      <c r="U372"/>
      <c r="V372"/>
      <c r="X372"/>
      <c r="Y372"/>
      <c r="Z372"/>
    </row>
    <row r="373" spans="9:26" ht="15">
      <c r="I373"/>
      <c r="J373"/>
      <c r="K373"/>
      <c r="M373"/>
      <c r="N373"/>
      <c r="P373"/>
      <c r="S373"/>
      <c r="U373"/>
      <c r="V373"/>
      <c r="X373"/>
      <c r="Y373"/>
      <c r="Z373"/>
    </row>
    <row r="374" spans="9:26" ht="15">
      <c r="I374"/>
      <c r="J374"/>
      <c r="K374"/>
      <c r="M374"/>
      <c r="N374"/>
      <c r="P374"/>
      <c r="S374"/>
      <c r="U374"/>
      <c r="V374"/>
      <c r="X374"/>
      <c r="Y374"/>
      <c r="Z374"/>
    </row>
    <row r="375" spans="9:26" ht="15">
      <c r="I375"/>
      <c r="J375"/>
      <c r="K375"/>
      <c r="M375"/>
      <c r="N375"/>
      <c r="P375"/>
      <c r="S375"/>
      <c r="U375"/>
      <c r="V375"/>
      <c r="X375"/>
      <c r="Y375"/>
      <c r="Z375"/>
    </row>
    <row r="376" spans="9:26" ht="15">
      <c r="I376"/>
      <c r="J376"/>
      <c r="K376"/>
      <c r="M376"/>
      <c r="N376"/>
      <c r="P376"/>
      <c r="S376"/>
      <c r="U376"/>
      <c r="V376"/>
      <c r="X376"/>
      <c r="Y376"/>
      <c r="Z376"/>
    </row>
    <row r="377" spans="9:26" ht="15">
      <c r="I377"/>
      <c r="J377"/>
      <c r="K377"/>
      <c r="M377"/>
      <c r="N377"/>
      <c r="P377"/>
      <c r="S377"/>
      <c r="U377"/>
      <c r="V377"/>
      <c r="X377"/>
      <c r="Y377"/>
      <c r="Z377"/>
    </row>
    <row r="378" spans="9:26" ht="15">
      <c r="I378"/>
      <c r="J378"/>
      <c r="K378"/>
      <c r="M378"/>
      <c r="N378"/>
      <c r="P378"/>
      <c r="S378"/>
      <c r="U378"/>
      <c r="V378"/>
      <c r="X378"/>
      <c r="Y378"/>
      <c r="Z378"/>
    </row>
    <row r="379" spans="9:26" ht="15">
      <c r="I379"/>
      <c r="J379"/>
      <c r="K379"/>
      <c r="M379"/>
      <c r="N379"/>
      <c r="P379"/>
      <c r="S379"/>
      <c r="U379"/>
      <c r="V379"/>
      <c r="X379"/>
      <c r="Y379"/>
      <c r="Z379"/>
    </row>
    <row r="380" spans="9:26" ht="15">
      <c r="I380"/>
      <c r="J380"/>
      <c r="K380"/>
      <c r="M380"/>
      <c r="N380"/>
      <c r="P380"/>
      <c r="S380"/>
      <c r="U380"/>
      <c r="V380"/>
      <c r="X380"/>
      <c r="Y380"/>
      <c r="Z380"/>
    </row>
    <row r="381" spans="9:26" ht="15">
      <c r="I381"/>
      <c r="J381"/>
      <c r="K381"/>
      <c r="M381"/>
      <c r="N381"/>
      <c r="P381"/>
      <c r="S381"/>
      <c r="U381"/>
      <c r="V381"/>
      <c r="X381"/>
      <c r="Y381"/>
      <c r="Z381"/>
    </row>
    <row r="382" spans="9:26" ht="15">
      <c r="I382"/>
      <c r="J382"/>
      <c r="K382"/>
      <c r="M382"/>
      <c r="N382"/>
      <c r="P382"/>
      <c r="S382"/>
      <c r="U382"/>
      <c r="V382"/>
      <c r="X382"/>
      <c r="Y382"/>
      <c r="Z382"/>
    </row>
    <row r="383" spans="9:26" ht="15">
      <c r="I383"/>
      <c r="J383"/>
      <c r="K383"/>
      <c r="M383"/>
      <c r="N383"/>
      <c r="P383"/>
      <c r="S383"/>
      <c r="U383"/>
      <c r="V383"/>
      <c r="X383"/>
      <c r="Y383"/>
      <c r="Z383"/>
    </row>
    <row r="384" spans="9:26" ht="15">
      <c r="I384"/>
      <c r="J384"/>
      <c r="K384"/>
      <c r="M384"/>
      <c r="N384"/>
      <c r="P384"/>
      <c r="S384"/>
      <c r="U384"/>
      <c r="V384"/>
      <c r="X384"/>
      <c r="Y384"/>
      <c r="Z384"/>
    </row>
    <row r="385" spans="9:26" ht="15">
      <c r="I385"/>
      <c r="J385"/>
      <c r="K385"/>
      <c r="M385"/>
      <c r="N385"/>
      <c r="P385"/>
      <c r="S385"/>
      <c r="U385"/>
      <c r="V385"/>
      <c r="X385"/>
      <c r="Y385"/>
      <c r="Z385"/>
    </row>
    <row r="386" spans="9:26" ht="15">
      <c r="I386"/>
      <c r="J386"/>
      <c r="K386"/>
      <c r="M386"/>
      <c r="N386"/>
      <c r="P386"/>
      <c r="S386"/>
      <c r="U386"/>
      <c r="V386"/>
      <c r="X386"/>
      <c r="Y386"/>
      <c r="Z386"/>
    </row>
    <row r="387" spans="9:26" ht="15">
      <c r="I387"/>
      <c r="J387"/>
      <c r="K387"/>
      <c r="M387"/>
      <c r="N387"/>
      <c r="P387"/>
      <c r="S387"/>
      <c r="U387"/>
      <c r="V387"/>
      <c r="X387"/>
      <c r="Y387"/>
      <c r="Z387"/>
    </row>
    <row r="388" spans="9:26" ht="15">
      <c r="I388"/>
      <c r="J388"/>
      <c r="K388"/>
      <c r="M388"/>
      <c r="N388"/>
      <c r="P388"/>
      <c r="S388"/>
      <c r="U388"/>
      <c r="V388"/>
      <c r="X388"/>
      <c r="Y388"/>
      <c r="Z388"/>
    </row>
    <row r="389" spans="9:26" ht="15">
      <c r="I389"/>
      <c r="J389"/>
      <c r="K389"/>
      <c r="M389"/>
      <c r="N389"/>
      <c r="P389"/>
      <c r="S389"/>
      <c r="U389"/>
      <c r="V389"/>
      <c r="X389"/>
      <c r="Y389"/>
      <c r="Z389"/>
    </row>
    <row r="390" spans="9:26" ht="15">
      <c r="I390"/>
      <c r="J390"/>
      <c r="K390"/>
      <c r="M390"/>
      <c r="N390"/>
      <c r="P390"/>
      <c r="S390"/>
      <c r="U390"/>
      <c r="V390"/>
      <c r="X390"/>
      <c r="Y390"/>
      <c r="Z390"/>
    </row>
    <row r="391" spans="9:26" ht="15">
      <c r="I391"/>
      <c r="J391"/>
      <c r="K391"/>
      <c r="M391"/>
      <c r="N391"/>
      <c r="P391"/>
      <c r="S391"/>
      <c r="U391"/>
      <c r="V391"/>
      <c r="X391"/>
      <c r="Y391"/>
      <c r="Z391"/>
    </row>
    <row r="392" spans="9:26" ht="15">
      <c r="I392"/>
      <c r="J392"/>
      <c r="K392"/>
      <c r="M392"/>
      <c r="N392"/>
      <c r="P392"/>
      <c r="S392"/>
      <c r="U392"/>
      <c r="V392"/>
      <c r="X392"/>
      <c r="Y392"/>
      <c r="Z392"/>
    </row>
    <row r="393" spans="9:26" ht="15">
      <c r="I393"/>
      <c r="J393"/>
      <c r="K393"/>
      <c r="M393"/>
      <c r="N393"/>
      <c r="P393"/>
      <c r="S393"/>
      <c r="U393"/>
      <c r="V393"/>
      <c r="X393"/>
      <c r="Y393"/>
      <c r="Z393"/>
    </row>
    <row r="394" spans="9:26" ht="15">
      <c r="I394"/>
      <c r="J394"/>
      <c r="K394"/>
      <c r="M394"/>
      <c r="N394"/>
      <c r="P394"/>
      <c r="S394"/>
      <c r="U394"/>
      <c r="V394"/>
      <c r="X394"/>
      <c r="Y394"/>
      <c r="Z394"/>
    </row>
    <row r="395" spans="9:26" ht="15">
      <c r="I395"/>
      <c r="J395"/>
      <c r="K395"/>
      <c r="M395"/>
      <c r="N395"/>
      <c r="P395"/>
      <c r="S395"/>
      <c r="U395"/>
      <c r="V395"/>
      <c r="X395"/>
      <c r="Y395"/>
      <c r="Z395"/>
    </row>
    <row r="396" spans="9:26" ht="15">
      <c r="I396"/>
      <c r="J396"/>
      <c r="K396"/>
      <c r="M396"/>
      <c r="N396"/>
      <c r="P396"/>
      <c r="S396"/>
      <c r="U396"/>
      <c r="V396"/>
      <c r="X396"/>
      <c r="Y396"/>
      <c r="Z396"/>
    </row>
    <row r="397" spans="9:26" ht="15">
      <c r="I397"/>
      <c r="J397"/>
      <c r="K397"/>
      <c r="M397"/>
      <c r="N397"/>
      <c r="P397"/>
      <c r="S397"/>
      <c r="U397"/>
      <c r="V397"/>
      <c r="X397"/>
      <c r="Y397"/>
      <c r="Z397"/>
    </row>
    <row r="398" spans="9:26" ht="15">
      <c r="I398"/>
      <c r="J398"/>
      <c r="K398"/>
      <c r="M398"/>
      <c r="N398"/>
      <c r="P398"/>
      <c r="S398"/>
      <c r="U398"/>
      <c r="V398"/>
      <c r="X398"/>
      <c r="Y398"/>
      <c r="Z398"/>
    </row>
    <row r="399" spans="9:26" ht="15">
      <c r="I399"/>
      <c r="J399"/>
      <c r="K399"/>
      <c r="M399"/>
      <c r="N399"/>
      <c r="P399"/>
      <c r="S399"/>
      <c r="U399"/>
      <c r="V399"/>
      <c r="X399"/>
      <c r="Y399"/>
      <c r="Z399"/>
    </row>
    <row r="400" spans="9:26" ht="15">
      <c r="I400"/>
      <c r="J400"/>
      <c r="K400"/>
      <c r="M400"/>
      <c r="N400"/>
      <c r="P400"/>
      <c r="S400"/>
      <c r="U400"/>
      <c r="V400"/>
      <c r="X400"/>
      <c r="Y400"/>
      <c r="Z400"/>
    </row>
    <row r="401" spans="9:26" ht="15">
      <c r="I401"/>
      <c r="J401"/>
      <c r="K401"/>
      <c r="M401"/>
      <c r="N401"/>
      <c r="P401"/>
      <c r="S401"/>
      <c r="U401"/>
      <c r="V401"/>
      <c r="X401"/>
      <c r="Y401"/>
      <c r="Z401"/>
    </row>
    <row r="402" spans="9:26" ht="15">
      <c r="I402"/>
      <c r="J402"/>
      <c r="K402"/>
      <c r="M402"/>
      <c r="N402"/>
      <c r="P402"/>
      <c r="S402"/>
      <c r="U402"/>
      <c r="V402"/>
      <c r="X402"/>
      <c r="Y402"/>
      <c r="Z402"/>
    </row>
    <row r="403" spans="9:26" ht="15">
      <c r="I403"/>
      <c r="J403"/>
      <c r="K403"/>
      <c r="M403"/>
      <c r="N403"/>
      <c r="P403"/>
      <c r="S403"/>
      <c r="U403"/>
      <c r="V403"/>
      <c r="X403"/>
      <c r="Y403"/>
      <c r="Z403"/>
    </row>
    <row r="404" spans="9:26" ht="15">
      <c r="I404"/>
      <c r="J404"/>
      <c r="K404"/>
      <c r="M404"/>
      <c r="N404"/>
      <c r="P404"/>
      <c r="S404"/>
      <c r="U404"/>
      <c r="V404"/>
      <c r="X404"/>
      <c r="Y404"/>
      <c r="Z404"/>
    </row>
    <row r="405" spans="9:26" ht="15">
      <c r="I405"/>
      <c r="J405"/>
      <c r="K405"/>
      <c r="M405"/>
      <c r="N405"/>
      <c r="P405"/>
      <c r="S405"/>
      <c r="U405"/>
      <c r="V405"/>
      <c r="X405"/>
      <c r="Y405"/>
      <c r="Z405"/>
    </row>
    <row r="406" spans="9:26" ht="15">
      <c r="I406"/>
      <c r="J406"/>
      <c r="K406"/>
      <c r="M406"/>
      <c r="N406"/>
      <c r="P406"/>
      <c r="S406"/>
      <c r="U406"/>
      <c r="V406"/>
      <c r="X406"/>
      <c r="Y406"/>
      <c r="Z406"/>
    </row>
    <row r="407" spans="9:26" ht="15">
      <c r="I407"/>
      <c r="J407"/>
      <c r="K407"/>
      <c r="M407"/>
      <c r="N407"/>
      <c r="P407"/>
      <c r="S407"/>
      <c r="U407"/>
      <c r="V407"/>
      <c r="X407"/>
      <c r="Y407"/>
      <c r="Z407"/>
    </row>
    <row r="408" spans="9:26" ht="15">
      <c r="I408"/>
      <c r="J408"/>
      <c r="K408"/>
      <c r="M408"/>
      <c r="N408"/>
      <c r="P408"/>
      <c r="S408"/>
      <c r="U408"/>
      <c r="V408"/>
      <c r="X408"/>
      <c r="Y408"/>
      <c r="Z408"/>
    </row>
    <row r="409" spans="9:26" ht="15">
      <c r="I409"/>
      <c r="J409"/>
      <c r="K409"/>
      <c r="M409"/>
      <c r="N409"/>
      <c r="P409"/>
      <c r="S409"/>
      <c r="U409"/>
      <c r="V409"/>
      <c r="X409"/>
      <c r="Y409"/>
      <c r="Z409"/>
    </row>
    <row r="410" spans="9:26" ht="15">
      <c r="I410"/>
      <c r="J410"/>
      <c r="K410"/>
      <c r="M410"/>
      <c r="N410"/>
      <c r="P410"/>
      <c r="S410"/>
      <c r="U410"/>
      <c r="V410"/>
      <c r="X410"/>
      <c r="Y410"/>
      <c r="Z410"/>
    </row>
    <row r="411" spans="9:26" ht="15">
      <c r="I411"/>
      <c r="J411"/>
      <c r="K411"/>
      <c r="M411"/>
      <c r="N411"/>
      <c r="P411"/>
      <c r="S411"/>
      <c r="U411"/>
      <c r="V411"/>
      <c r="X411"/>
      <c r="Y411"/>
      <c r="Z411"/>
    </row>
    <row r="412" spans="9:26" ht="15">
      <c r="I412"/>
      <c r="J412"/>
      <c r="K412"/>
      <c r="M412"/>
      <c r="N412"/>
      <c r="P412"/>
      <c r="S412"/>
      <c r="U412"/>
      <c r="V412"/>
      <c r="X412"/>
      <c r="Y412"/>
      <c r="Z412"/>
    </row>
    <row r="413" spans="9:26" ht="15">
      <c r="I413"/>
      <c r="J413"/>
      <c r="K413"/>
      <c r="M413"/>
      <c r="N413"/>
      <c r="P413"/>
      <c r="S413"/>
      <c r="U413"/>
      <c r="V413"/>
      <c r="X413"/>
      <c r="Y413"/>
      <c r="Z413"/>
    </row>
    <row r="414" spans="9:26" ht="15">
      <c r="I414"/>
      <c r="J414"/>
      <c r="K414"/>
      <c r="M414"/>
      <c r="N414"/>
      <c r="P414"/>
      <c r="S414"/>
      <c r="U414"/>
      <c r="V414"/>
      <c r="X414"/>
      <c r="Y414"/>
      <c r="Z414"/>
    </row>
    <row r="415" spans="9:26" ht="15">
      <c r="I415"/>
      <c r="J415"/>
      <c r="K415"/>
      <c r="M415"/>
      <c r="N415"/>
      <c r="P415"/>
      <c r="S415"/>
      <c r="U415"/>
      <c r="V415"/>
      <c r="X415"/>
      <c r="Y415"/>
      <c r="Z415"/>
    </row>
    <row r="416" spans="9:26" ht="15">
      <c r="I416"/>
      <c r="J416"/>
      <c r="K416"/>
      <c r="M416"/>
      <c r="N416"/>
      <c r="P416"/>
      <c r="S416"/>
      <c r="U416"/>
      <c r="V416"/>
      <c r="X416"/>
      <c r="Y416"/>
      <c r="Z416"/>
    </row>
    <row r="417" spans="9:26" ht="15">
      <c r="I417"/>
      <c r="J417"/>
      <c r="K417"/>
      <c r="M417"/>
      <c r="N417"/>
      <c r="P417"/>
      <c r="S417"/>
      <c r="U417"/>
      <c r="V417"/>
      <c r="X417"/>
      <c r="Y417"/>
      <c r="Z417"/>
    </row>
    <row r="418" spans="9:26" ht="15">
      <c r="I418"/>
      <c r="J418"/>
      <c r="K418"/>
      <c r="M418"/>
      <c r="N418"/>
      <c r="P418"/>
      <c r="S418"/>
      <c r="U418"/>
      <c r="V418"/>
      <c r="X418"/>
      <c r="Y418"/>
      <c r="Z418"/>
    </row>
    <row r="419" spans="9:26" ht="15">
      <c r="I419"/>
      <c r="J419"/>
      <c r="K419"/>
      <c r="M419"/>
      <c r="N419"/>
      <c r="P419"/>
      <c r="S419"/>
      <c r="U419"/>
      <c r="V419"/>
      <c r="X419"/>
      <c r="Y419"/>
      <c r="Z419"/>
    </row>
    <row r="420" spans="9:26" ht="15">
      <c r="I420"/>
      <c r="J420"/>
      <c r="K420"/>
      <c r="M420"/>
      <c r="N420"/>
      <c r="P420"/>
      <c r="S420"/>
      <c r="U420"/>
      <c r="V420"/>
      <c r="X420"/>
      <c r="Y420"/>
      <c r="Z420"/>
    </row>
    <row r="421" spans="9:26" ht="15">
      <c r="I421"/>
      <c r="J421"/>
      <c r="K421"/>
      <c r="M421"/>
      <c r="N421"/>
      <c r="P421"/>
      <c r="S421"/>
      <c r="U421"/>
      <c r="V421"/>
      <c r="X421"/>
      <c r="Y421"/>
      <c r="Z421"/>
    </row>
    <row r="422" spans="9:26" ht="15">
      <c r="I422"/>
      <c r="J422"/>
      <c r="K422"/>
      <c r="M422"/>
      <c r="N422"/>
      <c r="P422"/>
      <c r="S422"/>
      <c r="U422"/>
      <c r="V422"/>
      <c r="X422"/>
      <c r="Y422"/>
      <c r="Z422"/>
    </row>
    <row r="423" spans="9:26" ht="15">
      <c r="I423"/>
      <c r="J423"/>
      <c r="K423"/>
      <c r="M423"/>
      <c r="N423"/>
      <c r="P423"/>
      <c r="S423"/>
      <c r="U423"/>
      <c r="V423"/>
      <c r="X423"/>
      <c r="Y423"/>
      <c r="Z423"/>
    </row>
    <row r="424" spans="9:26" ht="15">
      <c r="I424"/>
      <c r="J424"/>
      <c r="K424"/>
      <c r="M424"/>
      <c r="N424"/>
      <c r="P424"/>
      <c r="S424"/>
      <c r="U424"/>
      <c r="V424"/>
      <c r="X424"/>
      <c r="Y424"/>
      <c r="Z424"/>
    </row>
    <row r="425" spans="9:26" ht="15">
      <c r="I425"/>
      <c r="J425"/>
      <c r="K425"/>
      <c r="M425"/>
      <c r="N425"/>
      <c r="P425"/>
      <c r="S425"/>
      <c r="U425"/>
      <c r="V425"/>
      <c r="X425"/>
      <c r="Y425"/>
      <c r="Z425"/>
    </row>
    <row r="426" spans="9:26" ht="15">
      <c r="I426"/>
      <c r="J426"/>
      <c r="K426"/>
      <c r="M426"/>
      <c r="N426"/>
      <c r="P426"/>
      <c r="S426"/>
      <c r="U426"/>
      <c r="V426"/>
      <c r="X426"/>
      <c r="Y426"/>
      <c r="Z426"/>
    </row>
    <row r="427" spans="9:26" ht="15">
      <c r="I427"/>
      <c r="J427"/>
      <c r="K427"/>
      <c r="M427"/>
      <c r="N427"/>
      <c r="P427"/>
      <c r="S427"/>
      <c r="U427"/>
      <c r="V427"/>
      <c r="X427"/>
      <c r="Y427"/>
      <c r="Z427"/>
    </row>
    <row r="428" spans="9:26" ht="15">
      <c r="I428"/>
      <c r="J428"/>
      <c r="K428"/>
      <c r="M428"/>
      <c r="N428"/>
      <c r="P428"/>
      <c r="S428"/>
      <c r="U428"/>
      <c r="V428"/>
      <c r="X428"/>
      <c r="Y428"/>
      <c r="Z428"/>
    </row>
    <row r="429" spans="9:26" ht="15">
      <c r="I429"/>
      <c r="J429"/>
      <c r="K429"/>
      <c r="M429"/>
      <c r="N429"/>
      <c r="P429"/>
      <c r="S429"/>
      <c r="U429"/>
      <c r="V429"/>
      <c r="X429"/>
      <c r="Y429"/>
      <c r="Z429"/>
    </row>
    <row r="430" spans="9:26" ht="15">
      <c r="I430"/>
      <c r="J430"/>
      <c r="K430"/>
      <c r="M430"/>
      <c r="N430"/>
      <c r="P430"/>
      <c r="S430"/>
      <c r="U430"/>
      <c r="V430"/>
      <c r="X430"/>
      <c r="Y430"/>
      <c r="Z430"/>
    </row>
    <row r="431" spans="9:26" ht="15">
      <c r="I431"/>
      <c r="J431"/>
      <c r="K431"/>
      <c r="M431"/>
      <c r="N431"/>
      <c r="P431"/>
      <c r="S431"/>
      <c r="U431"/>
      <c r="V431"/>
      <c r="X431"/>
      <c r="Y431"/>
      <c r="Z431"/>
    </row>
    <row r="432" spans="9:26" ht="15">
      <c r="I432"/>
      <c r="J432"/>
      <c r="K432"/>
      <c r="M432"/>
      <c r="N432"/>
      <c r="P432"/>
      <c r="S432"/>
      <c r="U432"/>
      <c r="V432"/>
      <c r="X432"/>
      <c r="Y432"/>
      <c r="Z432"/>
    </row>
    <row r="433" spans="9:26" ht="15">
      <c r="I433"/>
      <c r="J433"/>
      <c r="K433"/>
      <c r="M433"/>
      <c r="N433"/>
      <c r="P433"/>
      <c r="S433"/>
      <c r="U433"/>
      <c r="V433"/>
      <c r="X433"/>
      <c r="Y433"/>
      <c r="Z433"/>
    </row>
    <row r="434" spans="9:26" ht="15">
      <c r="I434"/>
      <c r="J434"/>
      <c r="K434"/>
      <c r="M434"/>
      <c r="N434"/>
      <c r="P434"/>
      <c r="S434"/>
      <c r="U434"/>
      <c r="V434"/>
      <c r="X434"/>
      <c r="Y434"/>
      <c r="Z434"/>
    </row>
    <row r="435" spans="9:26" ht="15">
      <c r="I435"/>
      <c r="J435"/>
      <c r="K435"/>
      <c r="M435"/>
      <c r="N435"/>
      <c r="P435"/>
      <c r="S435"/>
      <c r="U435"/>
      <c r="V435"/>
      <c r="X435"/>
      <c r="Y435"/>
      <c r="Z435"/>
    </row>
    <row r="436" spans="9:26" ht="15">
      <c r="I436"/>
      <c r="J436"/>
      <c r="K436"/>
      <c r="M436"/>
      <c r="N436"/>
      <c r="P436"/>
      <c r="S436"/>
      <c r="U436"/>
      <c r="V436"/>
      <c r="X436"/>
      <c r="Y436"/>
      <c r="Z436"/>
    </row>
    <row r="437" spans="9:26" ht="15">
      <c r="I437"/>
      <c r="J437"/>
      <c r="K437"/>
      <c r="M437"/>
      <c r="N437"/>
      <c r="P437"/>
      <c r="S437"/>
      <c r="U437"/>
      <c r="V437"/>
      <c r="X437"/>
      <c r="Y437"/>
      <c r="Z437"/>
    </row>
    <row r="438" spans="9:26" ht="15">
      <c r="I438"/>
      <c r="J438"/>
      <c r="K438"/>
      <c r="M438"/>
      <c r="N438"/>
      <c r="P438"/>
      <c r="S438"/>
      <c r="U438"/>
      <c r="V438"/>
      <c r="X438"/>
      <c r="Y438"/>
      <c r="Z438"/>
    </row>
    <row r="439" spans="9:26" ht="15">
      <c r="I439"/>
      <c r="J439"/>
      <c r="K439"/>
      <c r="M439"/>
      <c r="N439"/>
      <c r="P439"/>
      <c r="S439"/>
      <c r="U439"/>
      <c r="V439"/>
      <c r="X439"/>
      <c r="Y439"/>
      <c r="Z439"/>
    </row>
    <row r="440" spans="9:26" ht="15">
      <c r="I440"/>
      <c r="J440"/>
      <c r="K440"/>
      <c r="M440"/>
      <c r="N440"/>
      <c r="P440"/>
      <c r="S440"/>
      <c r="U440"/>
      <c r="V440"/>
      <c r="X440"/>
      <c r="Y440"/>
      <c r="Z440"/>
    </row>
    <row r="441" spans="9:26" ht="15">
      <c r="I441"/>
      <c r="J441"/>
      <c r="K441"/>
      <c r="M441"/>
      <c r="N441"/>
      <c r="P441"/>
      <c r="S441"/>
      <c r="U441"/>
      <c r="V441"/>
      <c r="X441"/>
      <c r="Y441"/>
      <c r="Z441"/>
    </row>
    <row r="442" spans="9:26" ht="15">
      <c r="I442"/>
      <c r="J442"/>
      <c r="K442"/>
      <c r="M442"/>
      <c r="N442"/>
      <c r="P442"/>
      <c r="S442"/>
      <c r="U442"/>
      <c r="V442"/>
      <c r="X442"/>
      <c r="Y442"/>
      <c r="Z442"/>
    </row>
    <row r="443" spans="9:26" ht="15">
      <c r="I443"/>
      <c r="J443"/>
      <c r="K443"/>
      <c r="M443"/>
      <c r="N443"/>
      <c r="P443"/>
      <c r="S443"/>
      <c r="U443"/>
      <c r="V443"/>
      <c r="X443"/>
      <c r="Y443"/>
      <c r="Z443"/>
    </row>
    <row r="444" spans="9:26" ht="15">
      <c r="I444"/>
      <c r="J444"/>
      <c r="K444"/>
      <c r="M444"/>
      <c r="N444"/>
      <c r="P444"/>
      <c r="S444"/>
      <c r="U444"/>
      <c r="V444"/>
      <c r="X444"/>
      <c r="Y444"/>
      <c r="Z444"/>
    </row>
    <row r="445" spans="9:26" ht="15">
      <c r="I445"/>
      <c r="J445"/>
      <c r="K445"/>
      <c r="M445"/>
      <c r="N445"/>
      <c r="P445"/>
      <c r="S445"/>
      <c r="U445"/>
      <c r="V445"/>
      <c r="X445"/>
      <c r="Y445"/>
      <c r="Z445"/>
    </row>
    <row r="446" spans="9:26" ht="15">
      <c r="I446"/>
      <c r="J446"/>
      <c r="K446"/>
      <c r="M446"/>
      <c r="N446"/>
      <c r="P446"/>
      <c r="S446"/>
      <c r="U446"/>
      <c r="V446"/>
      <c r="X446"/>
      <c r="Y446"/>
      <c r="Z446"/>
    </row>
    <row r="447" spans="9:26" ht="15">
      <c r="I447"/>
      <c r="J447"/>
      <c r="K447"/>
      <c r="M447"/>
      <c r="N447"/>
      <c r="P447"/>
      <c r="S447"/>
      <c r="U447"/>
      <c r="V447"/>
      <c r="X447"/>
      <c r="Y447"/>
      <c r="Z447"/>
    </row>
    <row r="448" spans="9:26" ht="15">
      <c r="I448"/>
      <c r="J448"/>
      <c r="K448"/>
      <c r="M448"/>
      <c r="N448"/>
      <c r="P448"/>
      <c r="S448"/>
      <c r="U448"/>
      <c r="V448"/>
      <c r="X448"/>
      <c r="Y448"/>
      <c r="Z448"/>
    </row>
    <row r="449" spans="9:26" ht="15">
      <c r="I449"/>
      <c r="J449"/>
      <c r="K449"/>
      <c r="M449"/>
      <c r="N449"/>
      <c r="P449"/>
      <c r="S449"/>
      <c r="U449"/>
      <c r="V449"/>
      <c r="X449"/>
      <c r="Y449"/>
      <c r="Z449"/>
    </row>
    <row r="450" spans="9:26" ht="15">
      <c r="I450"/>
      <c r="J450"/>
      <c r="K450"/>
      <c r="M450"/>
      <c r="N450"/>
      <c r="P450"/>
      <c r="S450"/>
      <c r="U450"/>
      <c r="V450"/>
      <c r="X450"/>
      <c r="Y450"/>
      <c r="Z450"/>
    </row>
    <row r="451" spans="9:26" ht="15">
      <c r="I451"/>
      <c r="J451"/>
      <c r="K451"/>
      <c r="M451"/>
      <c r="N451"/>
      <c r="P451"/>
      <c r="S451"/>
      <c r="U451"/>
      <c r="V451"/>
      <c r="X451"/>
      <c r="Y451"/>
      <c r="Z451"/>
    </row>
    <row r="452" spans="9:26" ht="15">
      <c r="I452"/>
      <c r="J452"/>
      <c r="K452"/>
      <c r="M452"/>
      <c r="N452"/>
      <c r="P452"/>
      <c r="S452"/>
      <c r="U452"/>
      <c r="V452"/>
      <c r="X452"/>
      <c r="Y452"/>
      <c r="Z452"/>
    </row>
    <row r="453" spans="9:26" ht="15">
      <c r="I453"/>
      <c r="J453"/>
      <c r="K453"/>
      <c r="M453"/>
      <c r="N453"/>
      <c r="P453"/>
      <c r="S453"/>
      <c r="U453"/>
      <c r="V453"/>
      <c r="X453"/>
      <c r="Y453"/>
      <c r="Z453"/>
    </row>
    <row r="454" spans="9:26" ht="15">
      <c r="I454"/>
      <c r="J454"/>
      <c r="K454"/>
      <c r="M454"/>
      <c r="N454"/>
      <c r="P454"/>
      <c r="S454"/>
      <c r="U454"/>
      <c r="V454"/>
      <c r="X454"/>
      <c r="Y454"/>
      <c r="Z454"/>
    </row>
    <row r="455" spans="9:26" ht="15">
      <c r="I455"/>
      <c r="J455"/>
      <c r="K455"/>
      <c r="M455"/>
      <c r="N455"/>
      <c r="P455"/>
      <c r="S455"/>
      <c r="U455"/>
      <c r="V455"/>
      <c r="X455"/>
      <c r="Y455"/>
      <c r="Z455"/>
    </row>
    <row r="456" spans="9:26" ht="15">
      <c r="I456"/>
      <c r="J456"/>
      <c r="K456"/>
      <c r="M456"/>
      <c r="N456"/>
      <c r="P456"/>
      <c r="S456"/>
      <c r="U456"/>
      <c r="V456"/>
      <c r="X456"/>
      <c r="Y456"/>
      <c r="Z456"/>
    </row>
    <row r="457" spans="9:26" ht="15">
      <c r="I457"/>
      <c r="J457"/>
      <c r="K457"/>
      <c r="M457"/>
      <c r="N457"/>
      <c r="P457"/>
      <c r="S457"/>
      <c r="U457"/>
      <c r="V457"/>
      <c r="X457"/>
      <c r="Y457"/>
      <c r="Z457"/>
    </row>
    <row r="458" spans="9:26" ht="15">
      <c r="I458"/>
      <c r="J458"/>
      <c r="K458"/>
      <c r="M458"/>
      <c r="N458"/>
      <c r="P458"/>
      <c r="S458"/>
      <c r="U458"/>
      <c r="V458"/>
      <c r="X458"/>
      <c r="Y458"/>
      <c r="Z458"/>
    </row>
    <row r="459" spans="9:26" ht="15">
      <c r="I459"/>
      <c r="J459"/>
      <c r="K459"/>
      <c r="M459"/>
      <c r="N459"/>
      <c r="P459"/>
      <c r="S459"/>
      <c r="U459"/>
      <c r="V459"/>
      <c r="X459"/>
      <c r="Y459"/>
      <c r="Z459"/>
    </row>
    <row r="460" spans="9:26" ht="15">
      <c r="I460"/>
      <c r="J460"/>
      <c r="K460"/>
      <c r="M460"/>
      <c r="N460"/>
      <c r="P460"/>
      <c r="S460"/>
      <c r="U460"/>
      <c r="V460"/>
      <c r="X460"/>
      <c r="Y460"/>
      <c r="Z460"/>
    </row>
    <row r="461" spans="9:26" ht="15">
      <c r="I461"/>
      <c r="J461"/>
      <c r="K461"/>
      <c r="M461"/>
      <c r="N461"/>
      <c r="P461"/>
      <c r="S461"/>
      <c r="U461"/>
      <c r="V461"/>
      <c r="X461"/>
      <c r="Y461"/>
      <c r="Z461"/>
    </row>
    <row r="462" spans="9:26" ht="15">
      <c r="I462"/>
      <c r="J462"/>
      <c r="K462"/>
      <c r="M462"/>
      <c r="N462"/>
      <c r="P462"/>
      <c r="S462"/>
      <c r="U462"/>
      <c r="V462"/>
      <c r="X462"/>
      <c r="Y462"/>
      <c r="Z462"/>
    </row>
    <row r="463" spans="9:26" ht="15">
      <c r="I463"/>
      <c r="J463"/>
      <c r="K463"/>
      <c r="M463"/>
      <c r="N463"/>
      <c r="P463"/>
      <c r="S463"/>
      <c r="U463"/>
      <c r="V463"/>
      <c r="X463"/>
      <c r="Y463"/>
      <c r="Z463"/>
    </row>
    <row r="464" spans="9:26" ht="15">
      <c r="I464"/>
      <c r="J464"/>
      <c r="K464"/>
      <c r="M464"/>
      <c r="N464"/>
      <c r="P464"/>
      <c r="S464"/>
      <c r="U464"/>
      <c r="V464"/>
      <c r="X464"/>
      <c r="Y464"/>
      <c r="Z464"/>
    </row>
    <row r="465" spans="9:26" ht="15">
      <c r="I465"/>
      <c r="J465"/>
      <c r="K465"/>
      <c r="M465"/>
      <c r="N465"/>
      <c r="P465"/>
      <c r="S465"/>
      <c r="U465"/>
      <c r="V465"/>
      <c r="X465"/>
      <c r="Y465"/>
      <c r="Z465"/>
    </row>
    <row r="466" spans="9:26" ht="15">
      <c r="I466"/>
      <c r="J466"/>
      <c r="K466"/>
      <c r="M466"/>
      <c r="N466"/>
      <c r="P466"/>
      <c r="S466"/>
      <c r="U466"/>
      <c r="V466"/>
      <c r="X466"/>
      <c r="Y466"/>
      <c r="Z466"/>
    </row>
    <row r="467" spans="9:26" ht="15">
      <c r="I467"/>
      <c r="J467"/>
      <c r="K467"/>
      <c r="M467"/>
      <c r="N467"/>
      <c r="P467"/>
      <c r="S467"/>
      <c r="U467"/>
      <c r="V467"/>
      <c r="X467"/>
      <c r="Y467"/>
      <c r="Z467"/>
    </row>
    <row r="468" spans="9:26" ht="15">
      <c r="I468"/>
      <c r="J468"/>
      <c r="K468"/>
      <c r="M468"/>
      <c r="N468"/>
      <c r="P468"/>
      <c r="S468"/>
      <c r="U468"/>
      <c r="V468"/>
      <c r="X468"/>
      <c r="Y468"/>
      <c r="Z468"/>
    </row>
    <row r="469" spans="9:26" ht="15">
      <c r="I469"/>
      <c r="J469"/>
      <c r="K469"/>
      <c r="M469"/>
      <c r="N469"/>
      <c r="P469"/>
      <c r="S469"/>
      <c r="U469"/>
      <c r="V469"/>
      <c r="X469"/>
      <c r="Y469"/>
      <c r="Z469"/>
    </row>
    <row r="470" spans="9:26" ht="15">
      <c r="I470"/>
      <c r="J470"/>
      <c r="K470"/>
      <c r="M470"/>
      <c r="N470"/>
      <c r="P470"/>
      <c r="S470"/>
      <c r="U470"/>
      <c r="V470"/>
      <c r="X470"/>
      <c r="Y470"/>
      <c r="Z470"/>
    </row>
    <row r="471" spans="9:26" ht="15">
      <c r="I471"/>
      <c r="J471"/>
      <c r="K471"/>
      <c r="M471"/>
      <c r="N471"/>
      <c r="P471"/>
      <c r="S471"/>
      <c r="U471"/>
      <c r="V471"/>
      <c r="X471"/>
      <c r="Y471"/>
      <c r="Z471"/>
    </row>
    <row r="472" spans="9:26" ht="15">
      <c r="I472"/>
      <c r="J472"/>
      <c r="K472"/>
      <c r="M472"/>
      <c r="N472"/>
      <c r="P472"/>
      <c r="S472"/>
      <c r="U472"/>
      <c r="V472"/>
      <c r="X472"/>
      <c r="Y472"/>
      <c r="Z472"/>
    </row>
    <row r="473" spans="9:26" ht="15">
      <c r="I473"/>
      <c r="J473"/>
      <c r="K473"/>
      <c r="M473"/>
      <c r="N473"/>
      <c r="P473"/>
      <c r="S473"/>
      <c r="U473"/>
      <c r="V473"/>
      <c r="X473"/>
      <c r="Y473"/>
      <c r="Z473"/>
    </row>
    <row r="474" spans="9:26" ht="15">
      <c r="I474"/>
      <c r="J474"/>
      <c r="K474"/>
      <c r="M474"/>
      <c r="N474"/>
      <c r="P474"/>
      <c r="S474"/>
      <c r="U474"/>
      <c r="V474"/>
      <c r="X474"/>
      <c r="Y474"/>
      <c r="Z474"/>
    </row>
    <row r="475" spans="9:26" ht="15">
      <c r="I475"/>
      <c r="J475"/>
      <c r="K475"/>
      <c r="M475"/>
      <c r="N475"/>
      <c r="P475"/>
      <c r="S475"/>
      <c r="U475"/>
      <c r="V475"/>
      <c r="X475"/>
      <c r="Y475"/>
      <c r="Z475"/>
    </row>
    <row r="476" spans="9:26" ht="15">
      <c r="I476"/>
      <c r="J476"/>
      <c r="K476"/>
      <c r="M476"/>
      <c r="N476"/>
      <c r="P476"/>
      <c r="S476"/>
      <c r="U476"/>
      <c r="V476"/>
      <c r="X476"/>
      <c r="Y476"/>
      <c r="Z476"/>
    </row>
    <row r="477" spans="9:26" ht="15">
      <c r="I477"/>
      <c r="J477"/>
      <c r="K477"/>
      <c r="M477"/>
      <c r="N477"/>
      <c r="P477"/>
      <c r="S477"/>
      <c r="U477"/>
      <c r="V477"/>
      <c r="X477"/>
      <c r="Y477"/>
      <c r="Z477"/>
    </row>
    <row r="478" spans="9:26" ht="15">
      <c r="I478"/>
      <c r="J478"/>
      <c r="K478"/>
      <c r="M478"/>
      <c r="N478"/>
      <c r="P478"/>
      <c r="S478"/>
      <c r="U478"/>
      <c r="V478"/>
      <c r="X478"/>
      <c r="Y478"/>
      <c r="Z478"/>
    </row>
    <row r="479" spans="9:26" ht="15">
      <c r="I479"/>
      <c r="J479"/>
      <c r="K479"/>
      <c r="M479"/>
      <c r="N479"/>
      <c r="P479"/>
      <c r="S479"/>
      <c r="U479"/>
      <c r="V479"/>
      <c r="X479"/>
      <c r="Y479"/>
      <c r="Z479"/>
    </row>
    <row r="480" spans="9:26" ht="15">
      <c r="I480"/>
      <c r="J480"/>
      <c r="K480"/>
      <c r="M480"/>
      <c r="N480"/>
      <c r="P480"/>
      <c r="S480"/>
      <c r="U480"/>
      <c r="V480"/>
      <c r="X480"/>
      <c r="Y480"/>
      <c r="Z480"/>
    </row>
    <row r="481" spans="9:26" ht="15">
      <c r="I481"/>
      <c r="J481"/>
      <c r="K481"/>
      <c r="M481"/>
      <c r="N481"/>
      <c r="P481"/>
      <c r="S481"/>
      <c r="U481"/>
      <c r="V481"/>
      <c r="X481"/>
      <c r="Y481"/>
      <c r="Z481"/>
    </row>
    <row r="482" spans="9:26" ht="15">
      <c r="I482"/>
      <c r="J482"/>
      <c r="K482"/>
      <c r="M482"/>
      <c r="N482"/>
      <c r="P482"/>
      <c r="S482"/>
      <c r="U482"/>
      <c r="V482"/>
      <c r="X482"/>
      <c r="Y482"/>
      <c r="Z482"/>
    </row>
    <row r="483" spans="9:26" ht="15">
      <c r="I483"/>
      <c r="J483"/>
      <c r="K483"/>
      <c r="M483"/>
      <c r="N483"/>
      <c r="P483"/>
      <c r="S483"/>
      <c r="U483"/>
      <c r="V483"/>
      <c r="X483"/>
      <c r="Y483"/>
      <c r="Z483"/>
    </row>
    <row r="484" spans="9:26" ht="15">
      <c r="I484"/>
      <c r="J484"/>
      <c r="K484"/>
      <c r="M484"/>
      <c r="N484"/>
      <c r="P484"/>
      <c r="S484"/>
      <c r="U484"/>
      <c r="V484"/>
      <c r="X484"/>
      <c r="Y484"/>
      <c r="Z484"/>
    </row>
    <row r="485" spans="9:26" ht="15">
      <c r="I485"/>
      <c r="J485"/>
      <c r="K485"/>
      <c r="M485"/>
      <c r="N485"/>
      <c r="P485"/>
      <c r="S485"/>
      <c r="U485"/>
      <c r="V485"/>
      <c r="X485"/>
      <c r="Y485"/>
      <c r="Z485"/>
    </row>
    <row r="486" spans="9:26" ht="15">
      <c r="I486"/>
      <c r="J486"/>
      <c r="K486"/>
      <c r="M486"/>
      <c r="N486"/>
      <c r="P486"/>
      <c r="S486"/>
      <c r="U486"/>
      <c r="V486"/>
      <c r="X486"/>
      <c r="Y486"/>
      <c r="Z486"/>
    </row>
    <row r="487" spans="9:26" ht="15">
      <c r="I487"/>
      <c r="J487"/>
      <c r="K487"/>
      <c r="M487"/>
      <c r="N487"/>
      <c r="P487"/>
      <c r="S487"/>
      <c r="U487"/>
      <c r="V487"/>
      <c r="X487"/>
      <c r="Y487"/>
      <c r="Z487"/>
    </row>
    <row r="488" spans="9:26" ht="15">
      <c r="I488"/>
      <c r="J488"/>
      <c r="K488"/>
      <c r="M488"/>
      <c r="N488"/>
      <c r="P488"/>
      <c r="S488"/>
      <c r="U488"/>
      <c r="V488"/>
      <c r="X488"/>
      <c r="Y488"/>
      <c r="Z488"/>
    </row>
    <row r="489" spans="9:26" ht="15">
      <c r="I489"/>
      <c r="J489"/>
      <c r="K489"/>
      <c r="M489"/>
      <c r="N489"/>
      <c r="P489"/>
      <c r="S489"/>
      <c r="U489"/>
      <c r="V489"/>
      <c r="X489"/>
      <c r="Y489"/>
      <c r="Z489"/>
    </row>
    <row r="490" spans="9:26" ht="15">
      <c r="I490"/>
      <c r="J490"/>
      <c r="K490"/>
      <c r="M490"/>
      <c r="N490"/>
      <c r="P490"/>
      <c r="S490"/>
      <c r="U490"/>
      <c r="V490"/>
      <c r="X490"/>
      <c r="Y490"/>
      <c r="Z490"/>
    </row>
    <row r="491" spans="9:26" ht="15">
      <c r="I491"/>
      <c r="J491"/>
      <c r="K491"/>
      <c r="M491"/>
      <c r="N491"/>
      <c r="P491"/>
      <c r="S491"/>
      <c r="U491"/>
      <c r="V491"/>
      <c r="X491"/>
      <c r="Y491"/>
      <c r="Z491"/>
    </row>
    <row r="492" spans="9:26" ht="15">
      <c r="I492"/>
      <c r="J492"/>
      <c r="K492"/>
      <c r="M492"/>
      <c r="N492"/>
      <c r="P492"/>
      <c r="S492"/>
      <c r="U492"/>
      <c r="V492"/>
      <c r="X492"/>
      <c r="Y492"/>
      <c r="Z492"/>
    </row>
    <row r="493" spans="9:26" ht="15">
      <c r="I493"/>
      <c r="J493"/>
      <c r="K493"/>
      <c r="M493"/>
      <c r="N493"/>
      <c r="P493"/>
      <c r="S493"/>
      <c r="U493"/>
      <c r="V493"/>
      <c r="X493"/>
      <c r="Y493"/>
      <c r="Z493"/>
    </row>
    <row r="494" spans="9:26" ht="15">
      <c r="I494"/>
      <c r="J494"/>
      <c r="K494"/>
      <c r="M494"/>
      <c r="N494"/>
      <c r="P494"/>
      <c r="S494"/>
      <c r="U494"/>
      <c r="V494"/>
      <c r="X494"/>
      <c r="Y494"/>
      <c r="Z494"/>
    </row>
    <row r="495" spans="9:26" ht="15">
      <c r="I495"/>
      <c r="J495"/>
      <c r="K495"/>
      <c r="M495"/>
      <c r="N495"/>
      <c r="P495"/>
      <c r="S495"/>
      <c r="U495"/>
      <c r="V495"/>
      <c r="X495"/>
      <c r="Y495"/>
      <c r="Z495"/>
    </row>
    <row r="496" spans="9:26" ht="15">
      <c r="I496"/>
      <c r="J496"/>
      <c r="K496"/>
      <c r="M496"/>
      <c r="N496"/>
      <c r="P496"/>
      <c r="S496"/>
      <c r="U496"/>
      <c r="V496"/>
      <c r="X496"/>
      <c r="Y496"/>
      <c r="Z496"/>
    </row>
    <row r="497" spans="9:26" ht="15">
      <c r="I497"/>
      <c r="J497"/>
      <c r="K497"/>
      <c r="M497"/>
      <c r="N497"/>
      <c r="P497"/>
      <c r="S497"/>
      <c r="U497"/>
      <c r="V497"/>
      <c r="X497"/>
      <c r="Y497"/>
      <c r="Z497"/>
    </row>
    <row r="498" spans="9:26" ht="15">
      <c r="I498"/>
      <c r="J498"/>
      <c r="K498"/>
      <c r="M498"/>
      <c r="N498"/>
      <c r="P498"/>
      <c r="S498"/>
      <c r="U498"/>
      <c r="V498"/>
      <c r="X498"/>
      <c r="Y498"/>
      <c r="Z498"/>
    </row>
    <row r="499" spans="9:26" ht="15">
      <c r="I499"/>
      <c r="J499"/>
      <c r="K499"/>
      <c r="M499"/>
      <c r="N499"/>
      <c r="P499"/>
      <c r="S499"/>
      <c r="U499"/>
      <c r="V499"/>
      <c r="X499"/>
      <c r="Y499"/>
      <c r="Z499"/>
    </row>
    <row r="500" spans="9:26" ht="15">
      <c r="I500"/>
      <c r="J500"/>
      <c r="K500"/>
      <c r="M500"/>
      <c r="N500"/>
      <c r="P500"/>
      <c r="S500"/>
      <c r="U500"/>
      <c r="V500"/>
      <c r="X500"/>
      <c r="Y500"/>
      <c r="Z500"/>
    </row>
    <row r="501" spans="9:26" ht="15">
      <c r="I501"/>
      <c r="J501"/>
      <c r="K501"/>
      <c r="M501"/>
      <c r="N501"/>
      <c r="P501"/>
      <c r="S501"/>
      <c r="U501"/>
      <c r="V501"/>
      <c r="X501"/>
      <c r="Y501"/>
      <c r="Z501"/>
    </row>
    <row r="502" spans="9:26" ht="15">
      <c r="I502"/>
      <c r="J502"/>
      <c r="K502"/>
      <c r="M502"/>
      <c r="N502"/>
      <c r="P502"/>
      <c r="S502"/>
      <c r="U502"/>
      <c r="V502"/>
      <c r="X502"/>
      <c r="Y502"/>
      <c r="Z502"/>
    </row>
    <row r="503" spans="9:26" ht="15">
      <c r="I503"/>
      <c r="J503"/>
      <c r="K503"/>
      <c r="M503"/>
      <c r="N503"/>
      <c r="P503"/>
      <c r="S503"/>
      <c r="U503"/>
      <c r="V503"/>
      <c r="X503"/>
      <c r="Y503"/>
      <c r="Z503"/>
    </row>
    <row r="504" spans="9:26" ht="15">
      <c r="I504"/>
      <c r="J504"/>
      <c r="K504"/>
      <c r="M504"/>
      <c r="N504"/>
      <c r="P504"/>
      <c r="S504"/>
      <c r="U504"/>
      <c r="V504"/>
      <c r="X504"/>
      <c r="Y504"/>
      <c r="Z504"/>
    </row>
    <row r="505" spans="9:26" ht="15">
      <c r="I505"/>
      <c r="J505"/>
      <c r="K505"/>
      <c r="M505"/>
      <c r="N505"/>
      <c r="P505"/>
      <c r="S505"/>
      <c r="U505"/>
      <c r="V505"/>
      <c r="X505"/>
      <c r="Y505"/>
      <c r="Z505"/>
    </row>
    <row r="506" spans="9:26" ht="15">
      <c r="I506"/>
      <c r="J506"/>
      <c r="K506"/>
      <c r="M506"/>
      <c r="N506"/>
      <c r="P506"/>
      <c r="S506"/>
      <c r="U506"/>
      <c r="V506"/>
      <c r="X506"/>
      <c r="Y506"/>
      <c r="Z506"/>
    </row>
    <row r="507" spans="9:26" ht="15">
      <c r="I507"/>
      <c r="J507"/>
      <c r="K507"/>
      <c r="M507"/>
      <c r="N507"/>
      <c r="P507"/>
      <c r="S507"/>
      <c r="U507"/>
      <c r="V507"/>
      <c r="X507"/>
      <c r="Y507"/>
      <c r="Z507"/>
    </row>
    <row r="508" spans="9:26" ht="15">
      <c r="I508"/>
      <c r="J508"/>
      <c r="K508"/>
      <c r="M508"/>
      <c r="N508"/>
      <c r="P508"/>
      <c r="S508"/>
      <c r="U508"/>
      <c r="V508"/>
      <c r="X508"/>
      <c r="Y508"/>
      <c r="Z508"/>
    </row>
    <row r="509" spans="9:26" ht="15">
      <c r="I509"/>
      <c r="J509"/>
      <c r="K509"/>
      <c r="M509"/>
      <c r="N509"/>
      <c r="P509"/>
      <c r="S509"/>
      <c r="U509"/>
      <c r="V509"/>
      <c r="X509"/>
      <c r="Y509"/>
      <c r="Z509"/>
    </row>
    <row r="510" spans="9:26" ht="15">
      <c r="I510"/>
      <c r="J510"/>
      <c r="K510"/>
      <c r="M510"/>
      <c r="N510"/>
      <c r="P510"/>
      <c r="S510"/>
      <c r="U510"/>
      <c r="V510"/>
      <c r="X510"/>
      <c r="Y510"/>
      <c r="Z510"/>
    </row>
    <row r="511" spans="9:26" ht="15">
      <c r="I511"/>
      <c r="J511"/>
      <c r="K511"/>
      <c r="M511"/>
      <c r="N511"/>
      <c r="P511"/>
      <c r="S511"/>
      <c r="U511"/>
      <c r="V511"/>
      <c r="X511"/>
      <c r="Y511"/>
      <c r="Z511"/>
    </row>
    <row r="512" spans="9:26" ht="15">
      <c r="I512"/>
      <c r="J512"/>
      <c r="K512"/>
      <c r="M512"/>
      <c r="N512"/>
      <c r="P512"/>
      <c r="S512"/>
      <c r="U512"/>
      <c r="V512"/>
      <c r="X512"/>
      <c r="Y512"/>
      <c r="Z512"/>
    </row>
    <row r="513" spans="9:26" ht="15">
      <c r="I513"/>
      <c r="J513"/>
      <c r="K513"/>
      <c r="M513"/>
      <c r="N513"/>
      <c r="P513"/>
      <c r="S513"/>
      <c r="U513"/>
      <c r="V513"/>
      <c r="X513"/>
      <c r="Y513"/>
      <c r="Z513"/>
    </row>
    <row r="514" spans="9:26" ht="15">
      <c r="I514"/>
      <c r="J514"/>
      <c r="K514"/>
      <c r="M514"/>
      <c r="N514"/>
      <c r="P514"/>
      <c r="S514"/>
      <c r="U514"/>
      <c r="V514"/>
      <c r="X514"/>
      <c r="Y514"/>
      <c r="Z514"/>
    </row>
    <row r="515" spans="9:26" ht="15">
      <c r="I515"/>
      <c r="J515"/>
      <c r="K515"/>
      <c r="M515"/>
      <c r="N515"/>
      <c r="P515"/>
      <c r="S515"/>
      <c r="U515"/>
      <c r="V515"/>
      <c r="X515"/>
      <c r="Y515"/>
      <c r="Z515"/>
    </row>
    <row r="516" spans="9:26" ht="15">
      <c r="I516"/>
      <c r="J516"/>
      <c r="K516"/>
      <c r="M516"/>
      <c r="N516"/>
      <c r="P516"/>
      <c r="S516"/>
      <c r="U516"/>
      <c r="V516"/>
      <c r="X516"/>
      <c r="Y516"/>
      <c r="Z516"/>
    </row>
    <row r="517" spans="9:26" ht="15">
      <c r="I517"/>
      <c r="J517"/>
      <c r="K517"/>
      <c r="M517"/>
      <c r="N517"/>
      <c r="P517"/>
      <c r="S517"/>
      <c r="U517"/>
      <c r="V517"/>
      <c r="X517"/>
      <c r="Y517"/>
      <c r="Z517"/>
    </row>
    <row r="518" spans="9:26" ht="15">
      <c r="I518"/>
      <c r="J518"/>
      <c r="K518"/>
      <c r="M518"/>
      <c r="N518"/>
      <c r="P518"/>
      <c r="S518"/>
      <c r="U518"/>
      <c r="V518"/>
      <c r="X518"/>
      <c r="Y518"/>
      <c r="Z518"/>
    </row>
    <row r="519" spans="9:26" ht="15">
      <c r="I519"/>
      <c r="J519"/>
      <c r="K519"/>
      <c r="M519"/>
      <c r="N519"/>
      <c r="P519"/>
      <c r="S519"/>
      <c r="U519"/>
      <c r="V519"/>
      <c r="X519"/>
      <c r="Y519"/>
      <c r="Z519"/>
    </row>
    <row r="520" spans="9:26" ht="15">
      <c r="I520"/>
      <c r="J520"/>
      <c r="K520"/>
      <c r="M520"/>
      <c r="N520"/>
      <c r="P520"/>
      <c r="S520"/>
      <c r="U520"/>
      <c r="V520"/>
      <c r="X520"/>
      <c r="Y520"/>
      <c r="Z520"/>
    </row>
    <row r="521" spans="9:26" ht="15">
      <c r="I521"/>
      <c r="J521"/>
      <c r="K521"/>
      <c r="M521"/>
      <c r="N521"/>
      <c r="P521"/>
      <c r="S521"/>
      <c r="U521"/>
      <c r="V521"/>
      <c r="X521"/>
      <c r="Y521"/>
      <c r="Z521"/>
    </row>
    <row r="522" spans="9:26" ht="15">
      <c r="I522"/>
      <c r="J522"/>
      <c r="K522"/>
      <c r="M522"/>
      <c r="N522"/>
      <c r="P522"/>
      <c r="S522"/>
      <c r="U522"/>
      <c r="V522"/>
      <c r="X522"/>
      <c r="Y522"/>
      <c r="Z522"/>
    </row>
    <row r="523" spans="9:26" ht="15">
      <c r="I523"/>
      <c r="J523"/>
      <c r="K523"/>
      <c r="M523"/>
      <c r="N523"/>
      <c r="P523"/>
      <c r="S523"/>
      <c r="U523"/>
      <c r="V523"/>
      <c r="X523"/>
      <c r="Y523"/>
      <c r="Z523"/>
    </row>
    <row r="524" spans="9:26" ht="15">
      <c r="I524"/>
      <c r="J524"/>
      <c r="K524"/>
      <c r="M524"/>
      <c r="N524"/>
      <c r="P524"/>
      <c r="S524"/>
      <c r="U524"/>
      <c r="V524"/>
      <c r="X524"/>
      <c r="Y524"/>
      <c r="Z524"/>
    </row>
    <row r="525" spans="9:26" ht="15">
      <c r="I525"/>
      <c r="J525"/>
      <c r="K525"/>
      <c r="M525"/>
      <c r="N525"/>
      <c r="P525"/>
      <c r="S525"/>
      <c r="U525"/>
      <c r="V525"/>
      <c r="X525"/>
      <c r="Y525"/>
      <c r="Z525"/>
    </row>
    <row r="526" spans="9:26" ht="15">
      <c r="I526"/>
      <c r="J526"/>
      <c r="K526"/>
      <c r="M526"/>
      <c r="N526"/>
      <c r="P526"/>
      <c r="S526"/>
      <c r="U526"/>
      <c r="V526"/>
      <c r="X526"/>
      <c r="Y526"/>
      <c r="Z526"/>
    </row>
    <row r="527" spans="9:26" ht="15">
      <c r="I527"/>
      <c r="J527"/>
      <c r="K527"/>
      <c r="M527"/>
      <c r="N527"/>
      <c r="P527"/>
      <c r="S527"/>
      <c r="U527"/>
      <c r="V527"/>
      <c r="X527"/>
      <c r="Y527"/>
      <c r="Z527"/>
    </row>
    <row r="528" spans="9:26" ht="15">
      <c r="I528"/>
      <c r="J528"/>
      <c r="K528"/>
      <c r="M528"/>
      <c r="N528"/>
      <c r="P528"/>
      <c r="S528"/>
      <c r="U528"/>
      <c r="V528"/>
      <c r="X528"/>
      <c r="Y528"/>
      <c r="Z528"/>
    </row>
    <row r="529" spans="9:26" ht="15">
      <c r="I529"/>
      <c r="J529"/>
      <c r="K529"/>
      <c r="M529"/>
      <c r="N529"/>
      <c r="P529"/>
      <c r="S529"/>
      <c r="U529"/>
      <c r="V529"/>
      <c r="X529"/>
      <c r="Y529"/>
      <c r="Z529"/>
    </row>
    <row r="530" spans="9:26" ht="15">
      <c r="I530"/>
      <c r="J530"/>
      <c r="K530"/>
      <c r="M530"/>
      <c r="N530"/>
      <c r="P530"/>
      <c r="S530"/>
      <c r="U530"/>
      <c r="V530"/>
      <c r="X530"/>
      <c r="Y530"/>
      <c r="Z530"/>
    </row>
    <row r="531" spans="9:26" ht="15">
      <c r="I531"/>
      <c r="J531"/>
      <c r="K531"/>
      <c r="M531"/>
      <c r="N531"/>
      <c r="P531"/>
      <c r="S531"/>
      <c r="U531"/>
      <c r="V531"/>
      <c r="X531"/>
      <c r="Y531"/>
      <c r="Z531"/>
    </row>
    <row r="532" spans="9:26" ht="15">
      <c r="I532"/>
      <c r="J532"/>
      <c r="K532"/>
      <c r="M532"/>
      <c r="N532"/>
      <c r="P532"/>
      <c r="S532"/>
      <c r="U532"/>
      <c r="V532"/>
      <c r="X532"/>
      <c r="Y532"/>
      <c r="Z532"/>
    </row>
    <row r="533" spans="9:26" ht="15">
      <c r="I533"/>
      <c r="J533"/>
      <c r="K533"/>
      <c r="M533"/>
      <c r="N533"/>
      <c r="P533"/>
      <c r="S533"/>
      <c r="U533"/>
      <c r="V533"/>
      <c r="X533"/>
      <c r="Y533"/>
      <c r="Z533"/>
    </row>
    <row r="534" spans="9:26" ht="15">
      <c r="I534"/>
      <c r="J534"/>
      <c r="K534"/>
      <c r="M534"/>
      <c r="N534"/>
      <c r="P534"/>
      <c r="S534"/>
      <c r="U534"/>
      <c r="V534"/>
      <c r="X534"/>
      <c r="Y534"/>
      <c r="Z534"/>
    </row>
    <row r="535" spans="9:26" ht="15">
      <c r="I535"/>
      <c r="J535"/>
      <c r="K535"/>
      <c r="M535"/>
      <c r="N535"/>
      <c r="P535"/>
      <c r="S535"/>
      <c r="U535"/>
      <c r="V535"/>
      <c r="X535"/>
      <c r="Y535"/>
      <c r="Z535"/>
    </row>
    <row r="536" spans="9:26" ht="15">
      <c r="I536"/>
      <c r="J536"/>
      <c r="K536"/>
      <c r="M536"/>
      <c r="N536"/>
      <c r="P536"/>
      <c r="S536"/>
      <c r="U536"/>
      <c r="V536"/>
      <c r="X536"/>
      <c r="Y536"/>
      <c r="Z536"/>
    </row>
    <row r="537" spans="9:26" ht="15">
      <c r="I537"/>
      <c r="J537"/>
      <c r="K537"/>
      <c r="M537"/>
      <c r="N537"/>
      <c r="P537"/>
      <c r="S537"/>
      <c r="U537"/>
      <c r="V537"/>
      <c r="X537"/>
      <c r="Y537"/>
      <c r="Z537"/>
    </row>
    <row r="538" spans="9:26" ht="15">
      <c r="I538"/>
      <c r="J538"/>
      <c r="K538"/>
      <c r="M538"/>
      <c r="N538"/>
      <c r="P538"/>
      <c r="S538"/>
      <c r="U538"/>
      <c r="V538"/>
      <c r="X538"/>
      <c r="Y538"/>
      <c r="Z538"/>
    </row>
    <row r="539" spans="9:26" ht="15">
      <c r="I539"/>
      <c r="J539"/>
      <c r="K539"/>
      <c r="M539"/>
      <c r="N539"/>
      <c r="P539"/>
      <c r="S539"/>
      <c r="U539"/>
      <c r="V539"/>
      <c r="X539"/>
      <c r="Y539"/>
      <c r="Z539"/>
    </row>
    <row r="540" spans="9:26" ht="15">
      <c r="I540"/>
      <c r="J540"/>
      <c r="K540"/>
      <c r="M540"/>
      <c r="N540"/>
      <c r="P540"/>
      <c r="S540"/>
      <c r="U540"/>
      <c r="V540"/>
      <c r="X540"/>
      <c r="Y540"/>
      <c r="Z540"/>
    </row>
    <row r="541" spans="9:26" ht="15">
      <c r="I541"/>
      <c r="J541"/>
      <c r="K541"/>
      <c r="M541"/>
      <c r="N541"/>
      <c r="P541"/>
      <c r="S541"/>
      <c r="U541"/>
      <c r="V541"/>
      <c r="X541"/>
      <c r="Y541"/>
      <c r="Z541"/>
    </row>
    <row r="542" spans="9:26" ht="15">
      <c r="I542"/>
      <c r="J542"/>
      <c r="K542"/>
      <c r="M542"/>
      <c r="N542"/>
      <c r="P542"/>
      <c r="S542"/>
      <c r="U542"/>
      <c r="V542"/>
      <c r="X542"/>
      <c r="Y542"/>
      <c r="Z542"/>
    </row>
    <row r="543" spans="9:26" ht="15">
      <c r="I543"/>
      <c r="J543"/>
      <c r="K543"/>
      <c r="M543"/>
      <c r="N543"/>
      <c r="P543"/>
      <c r="S543"/>
      <c r="U543"/>
      <c r="V543"/>
      <c r="X543"/>
      <c r="Y543"/>
      <c r="Z543"/>
    </row>
    <row r="544" spans="9:26" ht="15">
      <c r="I544"/>
      <c r="J544"/>
      <c r="K544"/>
      <c r="M544"/>
      <c r="N544"/>
      <c r="P544"/>
      <c r="S544"/>
      <c r="U544"/>
      <c r="V544"/>
      <c r="X544"/>
      <c r="Y544"/>
      <c r="Z544"/>
    </row>
    <row r="545" spans="9:26" ht="15">
      <c r="I545"/>
      <c r="J545"/>
      <c r="K545"/>
      <c r="M545"/>
      <c r="N545"/>
      <c r="P545"/>
      <c r="S545"/>
      <c r="U545"/>
      <c r="V545"/>
      <c r="X545"/>
      <c r="Y545"/>
      <c r="Z545"/>
    </row>
    <row r="546" spans="9:26" ht="15">
      <c r="I546"/>
      <c r="J546"/>
      <c r="K546"/>
      <c r="M546"/>
      <c r="N546"/>
      <c r="P546"/>
      <c r="S546"/>
      <c r="U546"/>
      <c r="V546"/>
      <c r="X546"/>
      <c r="Y546"/>
      <c r="Z546"/>
    </row>
    <row r="547" spans="9:26" ht="15">
      <c r="I547"/>
      <c r="J547"/>
      <c r="K547"/>
      <c r="M547"/>
      <c r="N547"/>
      <c r="P547"/>
      <c r="S547"/>
      <c r="U547"/>
      <c r="V547"/>
      <c r="X547"/>
      <c r="Y547"/>
      <c r="Z547"/>
    </row>
    <row r="548" spans="9:26" ht="15">
      <c r="I548"/>
      <c r="J548"/>
      <c r="K548"/>
      <c r="M548"/>
      <c r="N548"/>
      <c r="P548"/>
      <c r="S548"/>
      <c r="U548"/>
      <c r="V548"/>
      <c r="X548"/>
      <c r="Y548"/>
      <c r="Z548"/>
    </row>
    <row r="549" spans="9:26" ht="15">
      <c r="I549"/>
      <c r="J549"/>
      <c r="K549"/>
      <c r="M549"/>
      <c r="N549"/>
      <c r="P549"/>
      <c r="S549"/>
      <c r="U549"/>
      <c r="V549"/>
      <c r="X549"/>
      <c r="Y549"/>
      <c r="Z549"/>
    </row>
    <row r="550" spans="9:26" ht="15">
      <c r="I550"/>
      <c r="J550"/>
      <c r="K550"/>
      <c r="M550"/>
      <c r="N550"/>
      <c r="P550"/>
      <c r="S550"/>
      <c r="U550"/>
      <c r="V550"/>
      <c r="X550"/>
      <c r="Y550"/>
      <c r="Z550"/>
    </row>
    <row r="551" spans="9:26" ht="15">
      <c r="I551"/>
      <c r="J551"/>
      <c r="K551"/>
      <c r="M551"/>
      <c r="N551"/>
      <c r="P551"/>
      <c r="S551"/>
      <c r="U551"/>
      <c r="V551"/>
      <c r="X551"/>
      <c r="Y551"/>
      <c r="Z551"/>
    </row>
    <row r="552" spans="9:26" ht="15">
      <c r="I552"/>
      <c r="J552"/>
      <c r="K552"/>
      <c r="M552"/>
      <c r="N552"/>
      <c r="P552"/>
      <c r="S552"/>
      <c r="U552"/>
      <c r="V552"/>
      <c r="X552"/>
      <c r="Y552"/>
      <c r="Z552"/>
    </row>
    <row r="553" spans="9:26" ht="15">
      <c r="I553"/>
      <c r="J553"/>
      <c r="K553"/>
      <c r="M553"/>
      <c r="N553"/>
      <c r="P553"/>
      <c r="S553"/>
      <c r="U553"/>
      <c r="V553"/>
      <c r="X553"/>
      <c r="Y553"/>
      <c r="Z553"/>
    </row>
    <row r="554" spans="9:26" ht="15">
      <c r="I554"/>
      <c r="J554"/>
      <c r="K554"/>
      <c r="M554"/>
      <c r="N554"/>
      <c r="P554"/>
      <c r="S554"/>
      <c r="U554"/>
      <c r="V554"/>
      <c r="X554"/>
      <c r="Y554"/>
      <c r="Z554"/>
    </row>
    <row r="555" spans="9:26" ht="15">
      <c r="I555"/>
      <c r="J555"/>
      <c r="K555"/>
      <c r="M555"/>
      <c r="N555"/>
      <c r="P555"/>
      <c r="S555"/>
      <c r="U555"/>
      <c r="V555"/>
      <c r="X555"/>
      <c r="Y555"/>
      <c r="Z555"/>
    </row>
    <row r="556" spans="9:26" ht="15">
      <c r="I556"/>
      <c r="J556"/>
      <c r="K556"/>
      <c r="M556"/>
      <c r="N556"/>
      <c r="P556"/>
      <c r="S556"/>
      <c r="U556"/>
      <c r="V556"/>
      <c r="X556"/>
      <c r="Y556"/>
      <c r="Z556"/>
    </row>
    <row r="557" spans="9:26" ht="15">
      <c r="I557"/>
      <c r="J557"/>
      <c r="K557"/>
      <c r="M557"/>
      <c r="N557"/>
      <c r="P557"/>
      <c r="S557"/>
      <c r="U557"/>
      <c r="V557"/>
      <c r="X557"/>
      <c r="Y557"/>
      <c r="Z557"/>
    </row>
    <row r="558" spans="9:26" ht="15">
      <c r="I558"/>
      <c r="J558"/>
      <c r="K558"/>
      <c r="M558"/>
      <c r="N558"/>
      <c r="P558"/>
      <c r="S558"/>
      <c r="U558"/>
      <c r="V558"/>
      <c r="X558"/>
      <c r="Y558"/>
      <c r="Z558"/>
    </row>
    <row r="559" spans="9:26" ht="15">
      <c r="I559"/>
      <c r="J559"/>
      <c r="K559"/>
      <c r="M559"/>
      <c r="N559"/>
      <c r="P559"/>
      <c r="S559"/>
      <c r="U559"/>
      <c r="V559"/>
      <c r="X559"/>
      <c r="Y559"/>
      <c r="Z559"/>
    </row>
    <row r="560" spans="9:26" ht="15">
      <c r="I560"/>
      <c r="J560"/>
      <c r="K560"/>
      <c r="M560"/>
      <c r="N560"/>
      <c r="P560"/>
      <c r="S560"/>
      <c r="U560"/>
      <c r="V560"/>
      <c r="X560"/>
      <c r="Y560"/>
      <c r="Z560"/>
    </row>
    <row r="561" spans="9:26" ht="15">
      <c r="I561"/>
      <c r="J561"/>
      <c r="K561"/>
      <c r="M561"/>
      <c r="N561"/>
      <c r="P561"/>
      <c r="S561"/>
      <c r="U561"/>
      <c r="V561"/>
      <c r="X561"/>
      <c r="Y561"/>
      <c r="Z561"/>
    </row>
    <row r="562" spans="9:26" ht="15">
      <c r="I562"/>
      <c r="J562"/>
      <c r="K562"/>
      <c r="M562"/>
      <c r="N562"/>
      <c r="P562"/>
      <c r="S562"/>
      <c r="U562"/>
      <c r="V562"/>
      <c r="X562"/>
      <c r="Y562"/>
      <c r="Z562"/>
    </row>
    <row r="563" spans="9:26" ht="15">
      <c r="I563"/>
      <c r="J563"/>
      <c r="K563"/>
      <c r="M563"/>
      <c r="N563"/>
      <c r="P563"/>
      <c r="S563"/>
      <c r="U563"/>
      <c r="V563"/>
      <c r="X563"/>
      <c r="Y563"/>
      <c r="Z563"/>
    </row>
    <row r="564" spans="9:26" ht="15">
      <c r="I564"/>
      <c r="J564"/>
      <c r="K564"/>
      <c r="M564"/>
      <c r="N564"/>
      <c r="P564"/>
      <c r="S564"/>
      <c r="U564"/>
      <c r="V564"/>
      <c r="X564"/>
      <c r="Y564"/>
      <c r="Z564"/>
    </row>
    <row r="565" spans="9:26" ht="15">
      <c r="I565"/>
      <c r="J565"/>
      <c r="K565"/>
      <c r="M565"/>
      <c r="N565"/>
      <c r="P565"/>
      <c r="S565"/>
      <c r="U565"/>
      <c r="V565"/>
      <c r="X565"/>
      <c r="Y565"/>
      <c r="Z565"/>
    </row>
    <row r="566" spans="9:26" ht="15">
      <c r="I566"/>
      <c r="J566"/>
      <c r="K566"/>
      <c r="M566"/>
      <c r="N566"/>
      <c r="P566"/>
      <c r="S566"/>
      <c r="U566"/>
      <c r="V566"/>
      <c r="X566"/>
      <c r="Y566"/>
      <c r="Z566"/>
    </row>
    <row r="567" spans="9:26" ht="15">
      <c r="I567"/>
      <c r="J567"/>
      <c r="K567"/>
      <c r="M567"/>
      <c r="N567"/>
      <c r="P567"/>
      <c r="S567"/>
      <c r="U567"/>
      <c r="V567"/>
      <c r="X567"/>
      <c r="Y567"/>
      <c r="Z567"/>
    </row>
    <row r="568" spans="9:26" ht="15">
      <c r="I568"/>
      <c r="J568"/>
      <c r="K568"/>
      <c r="M568"/>
      <c r="N568"/>
      <c r="P568"/>
      <c r="S568"/>
      <c r="U568"/>
      <c r="V568"/>
      <c r="X568"/>
      <c r="Y568"/>
      <c r="Z568"/>
    </row>
    <row r="569" spans="9:26" ht="15">
      <c r="I569"/>
      <c r="J569"/>
      <c r="K569"/>
      <c r="M569"/>
      <c r="N569"/>
      <c r="P569"/>
      <c r="S569"/>
      <c r="U569"/>
      <c r="V569"/>
      <c r="X569"/>
      <c r="Y569"/>
      <c r="Z569"/>
    </row>
    <row r="570" spans="9:26" ht="15">
      <c r="I570"/>
      <c r="J570"/>
      <c r="K570"/>
      <c r="M570"/>
      <c r="N570"/>
      <c r="P570"/>
      <c r="S570"/>
      <c r="U570"/>
      <c r="V570"/>
      <c r="X570"/>
      <c r="Y570"/>
      <c r="Z570"/>
    </row>
    <row r="571" spans="9:26" ht="15">
      <c r="I571"/>
      <c r="J571"/>
      <c r="K571"/>
      <c r="M571"/>
      <c r="N571"/>
      <c r="P571"/>
      <c r="S571"/>
      <c r="U571"/>
      <c r="V571"/>
      <c r="X571"/>
      <c r="Y571"/>
      <c r="Z571"/>
    </row>
    <row r="572" spans="9:26" ht="15">
      <c r="I572"/>
      <c r="J572"/>
      <c r="K572"/>
      <c r="M572"/>
      <c r="N572"/>
      <c r="P572"/>
      <c r="S572"/>
      <c r="U572"/>
      <c r="V572"/>
      <c r="X572"/>
      <c r="Y572"/>
      <c r="Z572"/>
    </row>
    <row r="573" spans="9:26" ht="15">
      <c r="I573"/>
      <c r="J573"/>
      <c r="K573"/>
      <c r="M573"/>
      <c r="N573"/>
      <c r="P573"/>
      <c r="S573"/>
      <c r="U573"/>
      <c r="V573"/>
      <c r="X573"/>
      <c r="Y573"/>
      <c r="Z573"/>
    </row>
    <row r="574" spans="9:26" ht="15">
      <c r="I574"/>
      <c r="J574"/>
      <c r="K574"/>
      <c r="M574"/>
      <c r="N574"/>
      <c r="P574"/>
      <c r="S574"/>
      <c r="U574"/>
      <c r="V574"/>
      <c r="X574"/>
      <c r="Y574"/>
      <c r="Z574"/>
    </row>
    <row r="575" spans="9:26" ht="15">
      <c r="I575"/>
      <c r="J575"/>
      <c r="K575"/>
      <c r="M575"/>
      <c r="N575"/>
      <c r="P575"/>
      <c r="S575"/>
      <c r="U575"/>
      <c r="V575"/>
      <c r="X575"/>
      <c r="Y575"/>
      <c r="Z575"/>
    </row>
    <row r="576" spans="9:26" ht="15">
      <c r="I576"/>
      <c r="J576"/>
      <c r="K576"/>
      <c r="M576"/>
      <c r="N576"/>
      <c r="P576"/>
      <c r="S576"/>
      <c r="U576"/>
      <c r="V576"/>
      <c r="X576"/>
      <c r="Y576"/>
      <c r="Z576"/>
    </row>
    <row r="577" spans="9:26" ht="15">
      <c r="I577"/>
      <c r="J577"/>
      <c r="K577"/>
      <c r="M577"/>
      <c r="N577"/>
      <c r="P577"/>
      <c r="S577"/>
      <c r="U577"/>
      <c r="V577"/>
      <c r="X577"/>
      <c r="Y577"/>
      <c r="Z577"/>
    </row>
    <row r="578" spans="9:26" ht="15">
      <c r="I578"/>
      <c r="J578"/>
      <c r="K578"/>
      <c r="M578"/>
      <c r="N578"/>
      <c r="P578"/>
      <c r="S578"/>
      <c r="U578"/>
      <c r="V578"/>
      <c r="X578"/>
      <c r="Y578"/>
      <c r="Z578"/>
    </row>
    <row r="579" spans="9:26" ht="15">
      <c r="I579"/>
      <c r="J579"/>
      <c r="K579"/>
      <c r="M579"/>
      <c r="N579"/>
      <c r="P579"/>
      <c r="S579"/>
      <c r="U579"/>
      <c r="V579"/>
      <c r="X579"/>
      <c r="Y579"/>
      <c r="Z579"/>
    </row>
    <row r="580" spans="9:26" ht="15">
      <c r="I580"/>
      <c r="J580"/>
      <c r="K580"/>
      <c r="M580"/>
      <c r="N580"/>
      <c r="P580"/>
      <c r="S580"/>
      <c r="U580"/>
      <c r="V580"/>
      <c r="X580"/>
      <c r="Y580"/>
      <c r="Z580"/>
    </row>
    <row r="581" spans="9:26" ht="15">
      <c r="I581"/>
      <c r="J581"/>
      <c r="K581"/>
      <c r="M581"/>
      <c r="N581"/>
      <c r="P581"/>
      <c r="S581"/>
      <c r="U581"/>
      <c r="V581"/>
      <c r="X581"/>
      <c r="Y581"/>
      <c r="Z581"/>
    </row>
    <row r="582" spans="9:26" ht="15">
      <c r="I582"/>
      <c r="J582"/>
      <c r="K582"/>
      <c r="M582"/>
      <c r="N582"/>
      <c r="P582"/>
      <c r="S582"/>
      <c r="U582"/>
      <c r="V582"/>
      <c r="X582"/>
      <c r="Y582"/>
      <c r="Z582"/>
    </row>
    <row r="583" spans="9:26" ht="15">
      <c r="I583"/>
      <c r="J583"/>
      <c r="K583"/>
      <c r="M583"/>
      <c r="N583"/>
      <c r="P583"/>
      <c r="S583"/>
      <c r="U583"/>
      <c r="V583"/>
      <c r="X583"/>
      <c r="Y583"/>
      <c r="Z583"/>
    </row>
    <row r="584" spans="9:26" ht="15">
      <c r="I584"/>
      <c r="J584"/>
      <c r="K584"/>
      <c r="M584"/>
      <c r="N584"/>
      <c r="P584"/>
      <c r="S584"/>
      <c r="U584"/>
      <c r="V584"/>
      <c r="X584"/>
      <c r="Y584"/>
      <c r="Z584"/>
    </row>
    <row r="585" spans="9:26" ht="15">
      <c r="I585"/>
      <c r="J585"/>
      <c r="K585"/>
      <c r="M585"/>
      <c r="N585"/>
      <c r="P585"/>
      <c r="S585"/>
      <c r="U585"/>
      <c r="V585"/>
      <c r="X585"/>
      <c r="Y585"/>
      <c r="Z585"/>
    </row>
    <row r="586" spans="9:26" ht="15">
      <c r="I586"/>
      <c r="J586"/>
      <c r="K586"/>
      <c r="M586"/>
      <c r="N586"/>
      <c r="P586"/>
      <c r="S586"/>
      <c r="U586"/>
      <c r="V586"/>
      <c r="X586"/>
      <c r="Y586"/>
      <c r="Z586"/>
    </row>
    <row r="587" spans="9:26" ht="15">
      <c r="I587"/>
      <c r="J587"/>
      <c r="K587"/>
      <c r="M587"/>
      <c r="N587"/>
      <c r="P587"/>
      <c r="S587"/>
      <c r="U587"/>
      <c r="V587"/>
      <c r="X587"/>
      <c r="Y587"/>
      <c r="Z587"/>
    </row>
    <row r="588" spans="9:26" ht="15">
      <c r="I588"/>
      <c r="J588"/>
      <c r="K588"/>
      <c r="M588"/>
      <c r="N588"/>
      <c r="P588"/>
      <c r="S588"/>
      <c r="U588"/>
      <c r="V588"/>
      <c r="X588"/>
      <c r="Y588"/>
      <c r="Z588"/>
    </row>
    <row r="589" spans="9:26" ht="15">
      <c r="I589"/>
      <c r="J589"/>
      <c r="K589"/>
      <c r="M589"/>
      <c r="N589"/>
      <c r="P589"/>
      <c r="S589"/>
      <c r="U589"/>
      <c r="V589"/>
      <c r="X589"/>
      <c r="Y589"/>
      <c r="Z589"/>
    </row>
    <row r="590" spans="9:26" ht="15">
      <c r="I590"/>
      <c r="J590"/>
      <c r="K590"/>
      <c r="M590"/>
      <c r="N590"/>
      <c r="P590"/>
      <c r="S590"/>
      <c r="U590"/>
      <c r="V590"/>
      <c r="X590"/>
      <c r="Y590"/>
      <c r="Z590"/>
    </row>
    <row r="591" spans="9:26" ht="15">
      <c r="I591"/>
      <c r="J591"/>
      <c r="K591"/>
      <c r="M591"/>
      <c r="N591"/>
      <c r="P591"/>
      <c r="S591"/>
      <c r="U591"/>
      <c r="V591"/>
      <c r="X591"/>
      <c r="Y591"/>
      <c r="Z591"/>
    </row>
    <row r="592" spans="9:26" ht="15">
      <c r="I592"/>
      <c r="J592"/>
      <c r="K592"/>
      <c r="M592"/>
      <c r="N592"/>
      <c r="P592"/>
      <c r="S592"/>
      <c r="U592"/>
      <c r="V592"/>
      <c r="X592"/>
      <c r="Y592"/>
      <c r="Z592"/>
    </row>
    <row r="593" spans="9:26" ht="15">
      <c r="I593"/>
      <c r="J593"/>
      <c r="K593"/>
      <c r="M593"/>
      <c r="N593"/>
      <c r="P593"/>
      <c r="S593"/>
      <c r="U593"/>
      <c r="V593"/>
      <c r="X593"/>
      <c r="Y593"/>
      <c r="Z593"/>
    </row>
    <row r="594" spans="9:26" ht="15">
      <c r="I594"/>
      <c r="J594"/>
      <c r="K594"/>
      <c r="M594"/>
      <c r="N594"/>
      <c r="P594"/>
      <c r="S594"/>
      <c r="U594"/>
      <c r="V594"/>
      <c r="X594"/>
      <c r="Y594"/>
      <c r="Z594"/>
    </row>
    <row r="595" spans="9:26" ht="15">
      <c r="I595"/>
      <c r="J595"/>
      <c r="K595"/>
      <c r="M595"/>
      <c r="N595"/>
      <c r="P595"/>
      <c r="S595"/>
      <c r="U595"/>
      <c r="V595"/>
      <c r="X595"/>
      <c r="Y595"/>
      <c r="Z595"/>
    </row>
    <row r="596" spans="9:26" ht="15">
      <c r="I596"/>
      <c r="J596"/>
      <c r="K596"/>
      <c r="M596"/>
      <c r="N596"/>
      <c r="P596"/>
      <c r="S596"/>
      <c r="U596"/>
      <c r="V596"/>
      <c r="X596"/>
      <c r="Y596"/>
      <c r="Z596"/>
    </row>
    <row r="597" spans="9:26" ht="15">
      <c r="I597"/>
      <c r="J597"/>
      <c r="K597"/>
      <c r="M597"/>
      <c r="N597"/>
      <c r="P597"/>
      <c r="S597"/>
      <c r="U597"/>
      <c r="V597"/>
      <c r="X597"/>
      <c r="Y597"/>
      <c r="Z597"/>
    </row>
    <row r="598" spans="9:26" ht="15">
      <c r="I598"/>
      <c r="J598"/>
      <c r="K598"/>
      <c r="M598"/>
      <c r="N598"/>
      <c r="P598"/>
      <c r="S598"/>
      <c r="U598"/>
      <c r="V598"/>
      <c r="X598"/>
      <c r="Y598"/>
      <c r="Z598"/>
    </row>
    <row r="599" spans="9:26" ht="15">
      <c r="I599"/>
      <c r="J599"/>
      <c r="K599"/>
      <c r="M599"/>
      <c r="N599"/>
      <c r="P599"/>
      <c r="S599"/>
      <c r="U599"/>
      <c r="V599"/>
      <c r="X599"/>
      <c r="Y599"/>
      <c r="Z599"/>
    </row>
    <row r="600" spans="9:26" ht="15">
      <c r="I600"/>
      <c r="J600"/>
      <c r="K600"/>
      <c r="M600"/>
      <c r="N600"/>
      <c r="P600"/>
      <c r="S600"/>
      <c r="U600"/>
      <c r="V600"/>
      <c r="X600"/>
      <c r="Y600"/>
      <c r="Z600"/>
    </row>
    <row r="601" spans="9:26" ht="15">
      <c r="I601"/>
      <c r="J601"/>
      <c r="K601"/>
      <c r="M601"/>
      <c r="N601"/>
      <c r="P601"/>
      <c r="S601"/>
      <c r="U601"/>
      <c r="V601"/>
      <c r="X601"/>
      <c r="Y601"/>
      <c r="Z601"/>
    </row>
    <row r="602" spans="9:26" ht="15">
      <c r="I602"/>
      <c r="J602"/>
      <c r="K602"/>
      <c r="M602"/>
      <c r="N602"/>
      <c r="P602"/>
      <c r="S602"/>
      <c r="U602"/>
      <c r="V602"/>
      <c r="X602"/>
      <c r="Y602"/>
      <c r="Z602"/>
    </row>
    <row r="603" spans="9:26" ht="15">
      <c r="I603"/>
      <c r="J603"/>
      <c r="K603"/>
      <c r="M603"/>
      <c r="N603"/>
      <c r="P603"/>
      <c r="S603"/>
      <c r="U603"/>
      <c r="V603"/>
      <c r="X603"/>
      <c r="Y603"/>
      <c r="Z603"/>
    </row>
    <row r="604" spans="9:26" ht="15">
      <c r="I604"/>
      <c r="J604"/>
      <c r="K604"/>
      <c r="M604"/>
      <c r="N604"/>
      <c r="P604"/>
      <c r="S604"/>
      <c r="U604"/>
      <c r="V604"/>
      <c r="X604"/>
      <c r="Y604"/>
      <c r="Z604"/>
    </row>
    <row r="605" spans="9:26" ht="15">
      <c r="I605"/>
      <c r="J605"/>
      <c r="K605"/>
      <c r="M605"/>
      <c r="N605"/>
      <c r="P605"/>
      <c r="S605"/>
      <c r="U605"/>
      <c r="V605"/>
      <c r="X605"/>
      <c r="Y605"/>
      <c r="Z605"/>
    </row>
    <row r="606" spans="9:26" ht="15">
      <c r="I606"/>
      <c r="J606"/>
      <c r="K606"/>
      <c r="M606"/>
      <c r="N606"/>
      <c r="P606"/>
      <c r="S606"/>
      <c r="U606"/>
      <c r="V606"/>
      <c r="X606"/>
      <c r="Y606"/>
      <c r="Z606"/>
    </row>
    <row r="607" spans="9:26" ht="15">
      <c r="I607"/>
      <c r="J607"/>
      <c r="K607"/>
      <c r="M607"/>
      <c r="N607"/>
      <c r="P607"/>
      <c r="S607"/>
      <c r="U607"/>
      <c r="V607"/>
      <c r="X607"/>
      <c r="Y607"/>
      <c r="Z607"/>
    </row>
    <row r="608" spans="9:26" ht="15">
      <c r="I608"/>
      <c r="J608"/>
      <c r="K608"/>
      <c r="M608"/>
      <c r="N608"/>
      <c r="P608"/>
      <c r="S608"/>
      <c r="U608"/>
      <c r="V608"/>
      <c r="X608"/>
      <c r="Y608"/>
      <c r="Z608"/>
    </row>
    <row r="609" spans="9:26" ht="15">
      <c r="I609"/>
      <c r="J609"/>
      <c r="K609"/>
      <c r="M609"/>
      <c r="N609"/>
      <c r="P609"/>
      <c r="S609"/>
      <c r="U609"/>
      <c r="V609"/>
      <c r="X609"/>
      <c r="Y609"/>
      <c r="Z609"/>
    </row>
    <row r="610" spans="9:26" ht="15">
      <c r="I610"/>
      <c r="J610"/>
      <c r="K610"/>
      <c r="M610"/>
      <c r="N610"/>
      <c r="P610"/>
      <c r="S610"/>
      <c r="U610"/>
      <c r="V610"/>
      <c r="X610"/>
      <c r="Y610"/>
      <c r="Z610"/>
    </row>
    <row r="611" spans="9:26" ht="15">
      <c r="I611"/>
      <c r="J611"/>
      <c r="K611"/>
      <c r="M611"/>
      <c r="N611"/>
      <c r="P611"/>
      <c r="S611"/>
      <c r="U611"/>
      <c r="V611"/>
      <c r="X611"/>
      <c r="Y611"/>
      <c r="Z611"/>
    </row>
    <row r="612" spans="9:26" ht="15">
      <c r="I612"/>
      <c r="J612"/>
      <c r="K612"/>
      <c r="M612"/>
      <c r="N612"/>
      <c r="P612"/>
      <c r="S612"/>
      <c r="U612"/>
      <c r="V612"/>
      <c r="X612"/>
      <c r="Y612"/>
      <c r="Z612"/>
    </row>
    <row r="613" spans="9:26" ht="15">
      <c r="I613"/>
      <c r="J613"/>
      <c r="K613"/>
      <c r="M613"/>
      <c r="N613"/>
      <c r="P613"/>
      <c r="S613"/>
      <c r="U613"/>
      <c r="V613"/>
      <c r="X613"/>
      <c r="Y613"/>
      <c r="Z613"/>
    </row>
    <row r="614" spans="9:26" ht="15">
      <c r="I614"/>
      <c r="J614"/>
      <c r="K614"/>
      <c r="M614"/>
      <c r="N614"/>
      <c r="P614"/>
      <c r="S614"/>
      <c r="U614"/>
      <c r="V614"/>
      <c r="X614"/>
      <c r="Y614"/>
      <c r="Z614"/>
    </row>
    <row r="615" spans="9:26" ht="15">
      <c r="I615"/>
      <c r="J615"/>
      <c r="K615"/>
      <c r="M615"/>
      <c r="N615"/>
      <c r="P615"/>
      <c r="S615"/>
      <c r="U615"/>
      <c r="V615"/>
      <c r="X615"/>
      <c r="Y615"/>
      <c r="Z615"/>
    </row>
    <row r="616" spans="9:26" ht="15">
      <c r="I616"/>
      <c r="J616"/>
      <c r="K616"/>
      <c r="M616"/>
      <c r="N616"/>
      <c r="P616"/>
      <c r="S616"/>
      <c r="U616"/>
      <c r="V616"/>
      <c r="X616"/>
      <c r="Y616"/>
      <c r="Z616"/>
    </row>
    <row r="617" spans="9:26" ht="15">
      <c r="I617"/>
      <c r="J617"/>
      <c r="K617"/>
      <c r="M617"/>
      <c r="N617"/>
      <c r="P617"/>
      <c r="S617"/>
      <c r="U617"/>
      <c r="V617"/>
      <c r="X617"/>
      <c r="Y617"/>
      <c r="Z617"/>
    </row>
    <row r="618" spans="9:26" ht="15">
      <c r="I618"/>
      <c r="J618"/>
      <c r="K618"/>
      <c r="M618"/>
      <c r="N618"/>
      <c r="P618"/>
      <c r="S618"/>
      <c r="U618"/>
      <c r="V618"/>
      <c r="X618"/>
      <c r="Y618"/>
      <c r="Z618"/>
    </row>
    <row r="619" spans="9:26" ht="15">
      <c r="I619"/>
      <c r="J619"/>
      <c r="K619"/>
      <c r="M619"/>
      <c r="N619"/>
      <c r="P619"/>
      <c r="S619"/>
      <c r="U619"/>
      <c r="V619"/>
      <c r="X619"/>
      <c r="Y619"/>
      <c r="Z619"/>
    </row>
    <row r="620" spans="9:26" ht="15">
      <c r="I620"/>
      <c r="J620"/>
      <c r="K620"/>
      <c r="M620"/>
      <c r="N620"/>
      <c r="P620"/>
      <c r="S620"/>
      <c r="U620"/>
      <c r="V620"/>
      <c r="X620"/>
      <c r="Y620"/>
      <c r="Z620"/>
    </row>
    <row r="621" spans="9:26" ht="15">
      <c r="I621"/>
      <c r="J621"/>
      <c r="K621"/>
      <c r="M621"/>
      <c r="N621"/>
      <c r="P621"/>
      <c r="S621"/>
      <c r="U621"/>
      <c r="V621"/>
      <c r="X621"/>
      <c r="Y621"/>
      <c r="Z621"/>
    </row>
    <row r="622" spans="9:26" ht="15">
      <c r="I622"/>
      <c r="J622"/>
      <c r="K622"/>
      <c r="M622"/>
      <c r="N622"/>
      <c r="P622"/>
      <c r="S622"/>
      <c r="U622"/>
      <c r="V622"/>
      <c r="X622"/>
      <c r="Y622"/>
      <c r="Z622"/>
    </row>
    <row r="623" spans="9:26" ht="15">
      <c r="I623"/>
      <c r="J623"/>
      <c r="K623"/>
      <c r="M623"/>
      <c r="N623"/>
      <c r="P623"/>
      <c r="S623"/>
      <c r="U623"/>
      <c r="V623"/>
      <c r="X623"/>
      <c r="Y623"/>
      <c r="Z623"/>
    </row>
    <row r="624" spans="9:26" ht="15">
      <c r="I624"/>
      <c r="J624"/>
      <c r="K624"/>
      <c r="M624"/>
      <c r="N624"/>
      <c r="P624"/>
      <c r="S624"/>
      <c r="U624"/>
      <c r="V624"/>
      <c r="X624"/>
      <c r="Y624"/>
      <c r="Z624"/>
    </row>
    <row r="625" spans="9:26" ht="15">
      <c r="I625"/>
      <c r="J625"/>
      <c r="K625"/>
      <c r="M625"/>
      <c r="N625"/>
      <c r="P625"/>
      <c r="S625"/>
      <c r="U625"/>
      <c r="V625"/>
      <c r="X625"/>
      <c r="Y625"/>
      <c r="Z625"/>
    </row>
    <row r="626" spans="9:26" ht="15">
      <c r="I626"/>
      <c r="J626"/>
      <c r="K626"/>
      <c r="M626"/>
      <c r="N626"/>
      <c r="P626"/>
      <c r="S626"/>
      <c r="U626"/>
      <c r="V626"/>
      <c r="X626"/>
      <c r="Y626"/>
      <c r="Z626"/>
    </row>
    <row r="627" spans="9:26" ht="15">
      <c r="I627"/>
      <c r="J627"/>
      <c r="K627"/>
      <c r="M627"/>
      <c r="N627"/>
      <c r="P627"/>
      <c r="S627"/>
      <c r="U627"/>
      <c r="V627"/>
      <c r="X627"/>
      <c r="Y627"/>
      <c r="Z627"/>
    </row>
    <row r="628" spans="9:26" ht="15">
      <c r="I628"/>
      <c r="J628"/>
      <c r="K628"/>
      <c r="M628"/>
      <c r="N628"/>
      <c r="P628"/>
      <c r="S628"/>
      <c r="U628"/>
      <c r="V628"/>
      <c r="X628"/>
      <c r="Y628"/>
      <c r="Z628"/>
    </row>
    <row r="629" spans="9:26" ht="15">
      <c r="I629"/>
      <c r="J629"/>
      <c r="K629"/>
      <c r="M629"/>
      <c r="N629"/>
      <c r="P629"/>
      <c r="S629"/>
      <c r="U629"/>
      <c r="V629"/>
      <c r="X629"/>
      <c r="Y629"/>
      <c r="Z629"/>
    </row>
    <row r="630" spans="9:26" ht="15">
      <c r="I630"/>
      <c r="J630"/>
      <c r="K630"/>
      <c r="M630"/>
      <c r="N630"/>
      <c r="P630"/>
      <c r="S630"/>
      <c r="U630"/>
      <c r="V630"/>
      <c r="X630"/>
      <c r="Y630"/>
      <c r="Z630"/>
    </row>
    <row r="631" spans="9:26" ht="15">
      <c r="I631"/>
      <c r="J631"/>
      <c r="K631"/>
      <c r="M631"/>
      <c r="N631"/>
      <c r="P631"/>
      <c r="S631"/>
      <c r="U631"/>
      <c r="V631"/>
      <c r="X631"/>
      <c r="Y631"/>
      <c r="Z631"/>
    </row>
    <row r="632" spans="9:26" ht="15">
      <c r="I632"/>
      <c r="J632"/>
      <c r="K632"/>
      <c r="M632"/>
      <c r="N632"/>
      <c r="P632"/>
      <c r="S632"/>
      <c r="U632"/>
      <c r="V632"/>
      <c r="X632"/>
      <c r="Y632"/>
      <c r="Z632"/>
    </row>
    <row r="633" spans="9:26" ht="15">
      <c r="I633"/>
      <c r="J633"/>
      <c r="K633"/>
      <c r="M633"/>
      <c r="N633"/>
      <c r="P633"/>
      <c r="S633"/>
      <c r="U633"/>
      <c r="V633"/>
      <c r="X633"/>
      <c r="Y633"/>
      <c r="Z633"/>
    </row>
    <row r="634" spans="9:26" ht="15">
      <c r="I634"/>
      <c r="J634"/>
      <c r="K634"/>
      <c r="M634"/>
      <c r="N634"/>
      <c r="P634"/>
      <c r="S634"/>
      <c r="U634"/>
      <c r="V634"/>
      <c r="X634"/>
      <c r="Y634"/>
      <c r="Z634"/>
    </row>
    <row r="635" spans="9:26" ht="15">
      <c r="I635"/>
      <c r="J635"/>
      <c r="K635"/>
      <c r="M635"/>
      <c r="N635"/>
      <c r="P635"/>
      <c r="S635"/>
      <c r="U635"/>
      <c r="V635"/>
      <c r="X635"/>
      <c r="Y635"/>
      <c r="Z635"/>
    </row>
    <row r="636" spans="9:26" ht="15">
      <c r="I636"/>
      <c r="J636"/>
      <c r="K636"/>
      <c r="M636"/>
      <c r="N636"/>
      <c r="P636"/>
      <c r="S636"/>
      <c r="U636"/>
      <c r="V636"/>
      <c r="X636"/>
      <c r="Y636"/>
      <c r="Z636"/>
    </row>
    <row r="637" spans="9:26" ht="15">
      <c r="I637"/>
      <c r="J637"/>
      <c r="K637"/>
      <c r="M637"/>
      <c r="N637"/>
      <c r="P637"/>
      <c r="S637"/>
      <c r="U637"/>
      <c r="V637"/>
      <c r="X637"/>
      <c r="Y637"/>
      <c r="Z637"/>
    </row>
    <row r="638" spans="9:26" ht="15">
      <c r="I638"/>
      <c r="J638"/>
      <c r="K638"/>
      <c r="M638"/>
      <c r="N638"/>
      <c r="P638"/>
      <c r="S638"/>
      <c r="U638"/>
      <c r="V638"/>
      <c r="X638"/>
      <c r="Y638"/>
      <c r="Z638"/>
    </row>
    <row r="639" spans="9:26" ht="15">
      <c r="I639"/>
      <c r="J639"/>
      <c r="K639"/>
      <c r="M639"/>
      <c r="N639"/>
      <c r="P639"/>
      <c r="S639"/>
      <c r="U639"/>
      <c r="V639"/>
      <c r="X639"/>
      <c r="Y639"/>
      <c r="Z639"/>
    </row>
    <row r="640" spans="9:26" ht="15">
      <c r="I640"/>
      <c r="J640"/>
      <c r="K640"/>
      <c r="M640"/>
      <c r="N640"/>
      <c r="P640"/>
      <c r="S640"/>
      <c r="U640"/>
      <c r="V640"/>
      <c r="X640"/>
      <c r="Y640"/>
      <c r="Z640"/>
    </row>
    <row r="641" spans="9:26" ht="15">
      <c r="I641"/>
      <c r="J641"/>
      <c r="K641"/>
      <c r="M641"/>
      <c r="N641"/>
      <c r="P641"/>
      <c r="S641"/>
      <c r="U641"/>
      <c r="V641"/>
      <c r="X641"/>
      <c r="Y641"/>
      <c r="Z641"/>
    </row>
    <row r="642" spans="9:26" ht="15">
      <c r="I642"/>
      <c r="J642"/>
      <c r="K642"/>
      <c r="M642"/>
      <c r="N642"/>
      <c r="P642"/>
      <c r="S642"/>
      <c r="U642"/>
      <c r="V642"/>
      <c r="X642"/>
      <c r="Y642"/>
      <c r="Z642"/>
    </row>
    <row r="643" spans="9:26" ht="15">
      <c r="I643"/>
      <c r="J643"/>
      <c r="K643"/>
      <c r="M643"/>
      <c r="N643"/>
      <c r="P643"/>
      <c r="S643"/>
      <c r="U643"/>
      <c r="V643"/>
      <c r="X643"/>
      <c r="Y643"/>
      <c r="Z643"/>
    </row>
    <row r="644" spans="9:26" ht="15">
      <c r="I644"/>
      <c r="J644"/>
      <c r="K644"/>
      <c r="M644"/>
      <c r="N644"/>
      <c r="P644"/>
      <c r="S644"/>
      <c r="U644"/>
      <c r="V644"/>
      <c r="X644"/>
      <c r="Y644"/>
      <c r="Z644"/>
    </row>
    <row r="645" spans="9:26" ht="15">
      <c r="I645"/>
      <c r="J645"/>
      <c r="K645"/>
      <c r="M645"/>
      <c r="N645"/>
      <c r="P645"/>
      <c r="S645"/>
      <c r="U645"/>
      <c r="V645"/>
      <c r="X645"/>
      <c r="Y645"/>
      <c r="Z645"/>
    </row>
    <row r="646" spans="9:26" ht="15">
      <c r="I646"/>
      <c r="J646"/>
      <c r="K646"/>
      <c r="M646"/>
      <c r="N646"/>
      <c r="P646"/>
      <c r="S646"/>
      <c r="U646"/>
      <c r="V646"/>
      <c r="X646"/>
      <c r="Y646"/>
      <c r="Z646"/>
    </row>
    <row r="647" spans="9:26" ht="15">
      <c r="I647"/>
      <c r="J647"/>
      <c r="K647"/>
      <c r="M647"/>
      <c r="N647"/>
      <c r="P647"/>
      <c r="S647"/>
      <c r="U647"/>
      <c r="V647"/>
      <c r="X647"/>
      <c r="Y647"/>
      <c r="Z647"/>
    </row>
    <row r="648" spans="9:26" ht="15">
      <c r="I648"/>
      <c r="J648"/>
      <c r="K648"/>
      <c r="M648"/>
      <c r="N648"/>
      <c r="P648"/>
      <c r="S648"/>
      <c r="U648"/>
      <c r="V648"/>
      <c r="X648"/>
      <c r="Y648"/>
      <c r="Z648"/>
    </row>
    <row r="649" spans="9:26" ht="15">
      <c r="I649"/>
      <c r="J649"/>
      <c r="K649"/>
      <c r="M649"/>
      <c r="N649"/>
      <c r="P649"/>
      <c r="S649"/>
      <c r="U649"/>
      <c r="V649"/>
      <c r="X649"/>
      <c r="Y649"/>
      <c r="Z649"/>
    </row>
    <row r="650" spans="9:26" ht="15">
      <c r="I650"/>
      <c r="J650"/>
      <c r="K650"/>
      <c r="M650"/>
      <c r="N650"/>
      <c r="P650"/>
      <c r="S650"/>
      <c r="U650"/>
      <c r="V650"/>
      <c r="X650"/>
      <c r="Y650"/>
      <c r="Z650"/>
    </row>
    <row r="651" spans="9:26" ht="15">
      <c r="I651"/>
      <c r="J651"/>
      <c r="K651"/>
      <c r="M651"/>
      <c r="N651"/>
      <c r="P651"/>
      <c r="S651"/>
      <c r="U651"/>
      <c r="V651"/>
      <c r="X651"/>
      <c r="Y651"/>
      <c r="Z651"/>
    </row>
    <row r="652" spans="9:26" ht="15">
      <c r="I652"/>
      <c r="J652"/>
      <c r="K652"/>
      <c r="M652"/>
      <c r="N652"/>
      <c r="P652"/>
      <c r="S652"/>
      <c r="U652"/>
      <c r="V652"/>
      <c r="X652"/>
      <c r="Y652"/>
      <c r="Z652"/>
    </row>
    <row r="653" spans="9:26" ht="15">
      <c r="I653"/>
      <c r="J653"/>
      <c r="K653"/>
      <c r="M653"/>
      <c r="N653"/>
      <c r="P653"/>
      <c r="S653"/>
      <c r="U653"/>
      <c r="V653"/>
      <c r="X653"/>
      <c r="Y653"/>
      <c r="Z653"/>
    </row>
    <row r="654" spans="9:26" ht="15">
      <c r="I654"/>
      <c r="J654"/>
      <c r="K654"/>
      <c r="M654"/>
      <c r="N654"/>
      <c r="P654"/>
      <c r="S654"/>
      <c r="U654"/>
      <c r="V654"/>
      <c r="X654"/>
      <c r="Y654"/>
      <c r="Z654"/>
    </row>
    <row r="655" spans="9:26" ht="15">
      <c r="I655"/>
      <c r="J655"/>
      <c r="K655"/>
      <c r="M655"/>
      <c r="N655"/>
      <c r="P655"/>
      <c r="S655"/>
      <c r="U655"/>
      <c r="V655"/>
      <c r="X655"/>
      <c r="Y655"/>
      <c r="Z655"/>
    </row>
    <row r="656" spans="9:26" ht="15">
      <c r="I656"/>
      <c r="J656"/>
      <c r="K656"/>
      <c r="M656"/>
      <c r="N656"/>
      <c r="P656"/>
      <c r="S656"/>
      <c r="U656"/>
      <c r="V656"/>
      <c r="X656"/>
      <c r="Y656"/>
      <c r="Z656"/>
    </row>
    <row r="657" spans="9:26" ht="15">
      <c r="I657"/>
      <c r="J657"/>
      <c r="K657"/>
      <c r="M657"/>
      <c r="N657"/>
      <c r="P657"/>
      <c r="S657"/>
      <c r="U657"/>
      <c r="V657"/>
      <c r="X657"/>
      <c r="Y657"/>
      <c r="Z657"/>
    </row>
    <row r="658" spans="9:26" ht="15">
      <c r="I658"/>
      <c r="J658"/>
      <c r="K658"/>
      <c r="M658"/>
      <c r="N658"/>
      <c r="P658"/>
      <c r="S658"/>
      <c r="U658"/>
      <c r="V658"/>
      <c r="X658"/>
      <c r="Y658"/>
      <c r="Z658"/>
    </row>
    <row r="659" spans="9:26" ht="15">
      <c r="I659"/>
      <c r="J659"/>
      <c r="K659"/>
      <c r="M659"/>
      <c r="N659"/>
      <c r="P659"/>
      <c r="S659"/>
      <c r="U659"/>
      <c r="V659"/>
      <c r="X659"/>
      <c r="Y659"/>
      <c r="Z659"/>
    </row>
    <row r="660" spans="9:26" ht="15">
      <c r="I660"/>
      <c r="J660"/>
      <c r="K660"/>
      <c r="M660"/>
      <c r="N660"/>
      <c r="P660"/>
      <c r="S660"/>
      <c r="U660"/>
      <c r="V660"/>
      <c r="X660"/>
      <c r="Y660"/>
      <c r="Z660"/>
    </row>
    <row r="661" spans="9:26" ht="15">
      <c r="I661"/>
      <c r="J661"/>
      <c r="K661"/>
      <c r="M661"/>
      <c r="N661"/>
      <c r="P661"/>
      <c r="S661"/>
      <c r="U661"/>
      <c r="V661"/>
      <c r="X661"/>
      <c r="Y661"/>
      <c r="Z661"/>
    </row>
    <row r="662" spans="9:26" ht="15">
      <c r="I662"/>
      <c r="J662"/>
      <c r="K662"/>
      <c r="M662"/>
      <c r="N662"/>
      <c r="P662"/>
      <c r="S662"/>
      <c r="U662"/>
      <c r="V662"/>
      <c r="X662"/>
      <c r="Y662"/>
      <c r="Z662"/>
    </row>
    <row r="663" spans="9:26" ht="15">
      <c r="I663"/>
      <c r="J663"/>
      <c r="K663"/>
      <c r="M663"/>
      <c r="N663"/>
      <c r="P663"/>
      <c r="S663"/>
      <c r="U663"/>
      <c r="V663"/>
      <c r="X663"/>
      <c r="Y663"/>
      <c r="Z663"/>
    </row>
    <row r="664" spans="9:26" ht="15">
      <c r="I664"/>
      <c r="J664"/>
      <c r="K664"/>
      <c r="M664"/>
      <c r="N664"/>
      <c r="P664"/>
      <c r="S664"/>
      <c r="U664"/>
      <c r="V664"/>
      <c r="X664"/>
      <c r="Y664"/>
      <c r="Z664"/>
    </row>
    <row r="665" spans="9:26" ht="15">
      <c r="I665"/>
      <c r="J665"/>
      <c r="K665"/>
      <c r="M665"/>
      <c r="N665"/>
      <c r="P665"/>
      <c r="S665"/>
      <c r="U665"/>
      <c r="V665"/>
      <c r="X665"/>
      <c r="Y665"/>
      <c r="Z665"/>
    </row>
    <row r="666" spans="9:26" ht="15">
      <c r="I666"/>
      <c r="J666"/>
      <c r="K666"/>
      <c r="M666"/>
      <c r="N666"/>
      <c r="P666"/>
      <c r="S666"/>
      <c r="U666"/>
      <c r="V666"/>
      <c r="X666"/>
      <c r="Y666"/>
      <c r="Z666"/>
    </row>
    <row r="667" spans="9:26" ht="15">
      <c r="I667"/>
      <c r="J667"/>
      <c r="K667"/>
      <c r="M667"/>
      <c r="N667"/>
      <c r="P667"/>
      <c r="S667"/>
      <c r="U667"/>
      <c r="V667"/>
      <c r="X667"/>
      <c r="Y667"/>
      <c r="Z667"/>
    </row>
    <row r="668" spans="9:26" ht="15">
      <c r="I668"/>
      <c r="J668"/>
      <c r="K668"/>
      <c r="M668"/>
      <c r="N668"/>
      <c r="P668"/>
      <c r="S668"/>
      <c r="U668"/>
      <c r="V668"/>
      <c r="X668"/>
      <c r="Y668"/>
      <c r="Z668"/>
    </row>
    <row r="669" spans="9:26" ht="15">
      <c r="I669"/>
      <c r="J669"/>
      <c r="K669"/>
      <c r="M669"/>
      <c r="N669"/>
      <c r="P669"/>
      <c r="S669"/>
      <c r="U669"/>
      <c r="V669"/>
      <c r="X669"/>
      <c r="Y669"/>
      <c r="Z669"/>
    </row>
    <row r="670" spans="9:26" ht="15">
      <c r="I670"/>
      <c r="J670"/>
      <c r="K670"/>
      <c r="M670"/>
      <c r="N670"/>
      <c r="P670"/>
      <c r="S670"/>
      <c r="U670"/>
      <c r="V670"/>
      <c r="X670"/>
      <c r="Y670"/>
      <c r="Z670"/>
    </row>
    <row r="671" spans="9:26" ht="15">
      <c r="I671"/>
      <c r="J671"/>
      <c r="K671"/>
      <c r="M671"/>
      <c r="N671"/>
      <c r="P671"/>
      <c r="S671"/>
      <c r="U671"/>
      <c r="V671"/>
      <c r="X671"/>
      <c r="Y671"/>
      <c r="Z671"/>
    </row>
    <row r="672" spans="9:26" ht="15">
      <c r="I672"/>
      <c r="J672"/>
      <c r="K672"/>
      <c r="M672"/>
      <c r="N672"/>
      <c r="P672"/>
      <c r="S672"/>
      <c r="U672"/>
      <c r="V672"/>
      <c r="X672"/>
      <c r="Y672"/>
      <c r="Z672"/>
    </row>
    <row r="673" spans="9:26" ht="15">
      <c r="I673"/>
      <c r="J673"/>
      <c r="K673"/>
      <c r="M673"/>
      <c r="N673"/>
      <c r="P673"/>
      <c r="S673"/>
      <c r="U673"/>
      <c r="V673"/>
      <c r="X673"/>
      <c r="Y673"/>
      <c r="Z673"/>
    </row>
    <row r="674" spans="9:26" ht="15">
      <c r="I674"/>
      <c r="J674"/>
      <c r="K674"/>
      <c r="M674"/>
      <c r="N674"/>
      <c r="P674"/>
      <c r="S674"/>
      <c r="U674"/>
      <c r="V674"/>
      <c r="X674"/>
      <c r="Y674"/>
      <c r="Z674"/>
    </row>
    <row r="675" spans="9:26" ht="15">
      <c r="I675"/>
      <c r="J675"/>
      <c r="K675"/>
      <c r="M675"/>
      <c r="N675"/>
      <c r="P675"/>
      <c r="S675"/>
      <c r="U675"/>
      <c r="V675"/>
      <c r="X675"/>
      <c r="Y675"/>
      <c r="Z675"/>
    </row>
    <row r="676" spans="9:26" ht="15">
      <c r="I676"/>
      <c r="J676"/>
      <c r="K676"/>
      <c r="M676"/>
      <c r="N676"/>
      <c r="P676"/>
      <c r="S676"/>
      <c r="U676"/>
      <c r="V676"/>
      <c r="X676"/>
      <c r="Y676"/>
      <c r="Z676"/>
    </row>
    <row r="677" spans="9:26" ht="15">
      <c r="I677"/>
      <c r="J677"/>
      <c r="K677"/>
      <c r="M677"/>
      <c r="N677"/>
      <c r="P677"/>
      <c r="S677"/>
      <c r="U677"/>
      <c r="V677"/>
      <c r="X677"/>
      <c r="Y677"/>
      <c r="Z677"/>
    </row>
    <row r="678" spans="9:26" ht="15">
      <c r="I678"/>
      <c r="J678"/>
      <c r="K678"/>
      <c r="M678"/>
      <c r="N678"/>
      <c r="P678"/>
      <c r="S678"/>
      <c r="U678"/>
      <c r="V678"/>
      <c r="X678"/>
      <c r="Y678"/>
      <c r="Z678"/>
    </row>
    <row r="679" spans="9:26" ht="15">
      <c r="I679"/>
      <c r="J679"/>
      <c r="K679"/>
      <c r="M679"/>
      <c r="N679"/>
      <c r="P679"/>
      <c r="S679"/>
      <c r="U679"/>
      <c r="V679"/>
      <c r="X679"/>
      <c r="Y679"/>
      <c r="Z679"/>
    </row>
    <row r="680" spans="9:26" ht="15">
      <c r="I680"/>
      <c r="J680"/>
      <c r="K680"/>
      <c r="M680"/>
      <c r="N680"/>
      <c r="P680"/>
      <c r="S680"/>
      <c r="U680"/>
      <c r="V680"/>
      <c r="X680"/>
      <c r="Y680"/>
      <c r="Z680"/>
    </row>
    <row r="681" spans="9:26" ht="15">
      <c r="I681"/>
      <c r="J681"/>
      <c r="K681"/>
      <c r="M681"/>
      <c r="N681"/>
      <c r="P681"/>
      <c r="S681"/>
      <c r="U681"/>
      <c r="V681"/>
      <c r="X681"/>
      <c r="Y681"/>
      <c r="Z681"/>
    </row>
    <row r="682" spans="9:26" ht="15">
      <c r="I682"/>
      <c r="J682"/>
      <c r="K682"/>
      <c r="M682"/>
      <c r="N682"/>
      <c r="P682"/>
      <c r="S682"/>
      <c r="U682"/>
      <c r="V682"/>
      <c r="X682"/>
      <c r="Y682"/>
      <c r="Z682"/>
    </row>
    <row r="683" spans="9:26" ht="15">
      <c r="I683"/>
      <c r="J683"/>
      <c r="K683"/>
      <c r="M683"/>
      <c r="N683"/>
      <c r="P683"/>
      <c r="S683"/>
      <c r="U683"/>
      <c r="V683"/>
      <c r="X683"/>
      <c r="Y683"/>
      <c r="Z683"/>
    </row>
    <row r="684" spans="9:26" ht="15">
      <c r="I684"/>
      <c r="J684"/>
      <c r="K684"/>
      <c r="M684"/>
      <c r="N684"/>
      <c r="P684"/>
      <c r="S684"/>
      <c r="U684"/>
      <c r="V684"/>
      <c r="X684"/>
      <c r="Y684"/>
      <c r="Z684"/>
    </row>
    <row r="685" spans="9:26" ht="15">
      <c r="I685"/>
      <c r="J685"/>
      <c r="K685"/>
      <c r="M685"/>
      <c r="N685"/>
      <c r="P685"/>
      <c r="S685"/>
      <c r="U685"/>
      <c r="V685"/>
      <c r="X685"/>
      <c r="Y685"/>
      <c r="Z685"/>
    </row>
    <row r="686" spans="9:26" ht="15">
      <c r="I686"/>
      <c r="J686"/>
      <c r="K686"/>
      <c r="M686"/>
      <c r="N686"/>
      <c r="P686"/>
      <c r="S686"/>
      <c r="U686"/>
      <c r="V686"/>
      <c r="X686"/>
      <c r="Y686"/>
      <c r="Z686"/>
    </row>
    <row r="687" spans="9:26" ht="15">
      <c r="I687"/>
      <c r="J687"/>
      <c r="K687"/>
      <c r="M687"/>
      <c r="N687"/>
      <c r="P687"/>
      <c r="S687"/>
      <c r="U687"/>
      <c r="V687"/>
      <c r="X687"/>
      <c r="Y687"/>
      <c r="Z687"/>
    </row>
    <row r="688" spans="9:26" ht="15">
      <c r="I688"/>
      <c r="J688"/>
      <c r="K688"/>
      <c r="M688"/>
      <c r="N688"/>
      <c r="P688"/>
      <c r="S688"/>
      <c r="U688"/>
      <c r="V688"/>
      <c r="X688"/>
      <c r="Y688"/>
      <c r="Z688"/>
    </row>
    <row r="689" spans="9:26" ht="15">
      <c r="I689"/>
      <c r="J689"/>
      <c r="K689"/>
      <c r="M689"/>
      <c r="N689"/>
      <c r="P689"/>
      <c r="S689"/>
      <c r="U689"/>
      <c r="V689"/>
      <c r="X689"/>
      <c r="Y689"/>
      <c r="Z689"/>
    </row>
    <row r="690" spans="9:26" ht="15">
      <c r="I690"/>
      <c r="J690"/>
      <c r="K690"/>
      <c r="M690"/>
      <c r="N690"/>
      <c r="P690"/>
      <c r="S690"/>
      <c r="U690"/>
      <c r="V690"/>
      <c r="X690"/>
      <c r="Y690"/>
      <c r="Z690"/>
    </row>
    <row r="691" spans="9:26" ht="15">
      <c r="I691"/>
      <c r="J691"/>
      <c r="K691"/>
      <c r="M691"/>
      <c r="N691"/>
      <c r="P691"/>
      <c r="S691"/>
      <c r="U691"/>
      <c r="V691"/>
      <c r="X691"/>
      <c r="Y691"/>
      <c r="Z691"/>
    </row>
    <row r="692" spans="9:26" ht="15">
      <c r="I692"/>
      <c r="J692"/>
      <c r="K692"/>
      <c r="M692"/>
      <c r="N692"/>
      <c r="P692"/>
      <c r="S692"/>
      <c r="U692"/>
      <c r="V692"/>
      <c r="X692"/>
      <c r="Y692"/>
      <c r="Z692"/>
    </row>
    <row r="693" spans="9:26" ht="15">
      <c r="I693"/>
      <c r="J693"/>
      <c r="K693"/>
      <c r="M693"/>
      <c r="N693"/>
      <c r="P693"/>
      <c r="S693"/>
      <c r="U693"/>
      <c r="V693"/>
      <c r="X693"/>
      <c r="Y693"/>
      <c r="Z693"/>
    </row>
    <row r="694" spans="9:26" ht="15">
      <c r="I694"/>
      <c r="J694"/>
      <c r="K694"/>
      <c r="M694"/>
      <c r="N694"/>
      <c r="P694"/>
      <c r="S694"/>
      <c r="U694"/>
      <c r="V694"/>
      <c r="X694"/>
      <c r="Y694"/>
      <c r="Z694"/>
    </row>
    <row r="695" spans="9:26" ht="15">
      <c r="I695"/>
      <c r="J695"/>
      <c r="K695"/>
      <c r="M695"/>
      <c r="N695"/>
      <c r="P695"/>
      <c r="S695"/>
      <c r="U695"/>
      <c r="V695"/>
      <c r="X695"/>
      <c r="Y695"/>
      <c r="Z695"/>
    </row>
    <row r="696" spans="9:26" ht="15">
      <c r="I696"/>
      <c r="J696"/>
      <c r="K696"/>
      <c r="M696"/>
      <c r="N696"/>
      <c r="P696"/>
      <c r="S696"/>
      <c r="U696"/>
      <c r="V696"/>
      <c r="X696"/>
      <c r="Y696"/>
      <c r="Z696"/>
    </row>
    <row r="697" spans="9:26" ht="15">
      <c r="I697"/>
      <c r="J697"/>
      <c r="K697"/>
      <c r="M697"/>
      <c r="N697"/>
      <c r="P697"/>
      <c r="S697"/>
      <c r="U697"/>
      <c r="V697"/>
      <c r="X697"/>
      <c r="Y697"/>
      <c r="Z697"/>
    </row>
    <row r="698" spans="9:26" ht="15">
      <c r="I698"/>
      <c r="J698"/>
      <c r="K698"/>
      <c r="M698"/>
      <c r="N698"/>
      <c r="P698"/>
      <c r="S698"/>
      <c r="U698"/>
      <c r="V698"/>
      <c r="X698"/>
      <c r="Y698"/>
      <c r="Z698"/>
    </row>
    <row r="699" spans="9:26" ht="15">
      <c r="I699"/>
      <c r="J699"/>
      <c r="K699"/>
      <c r="M699"/>
      <c r="N699"/>
      <c r="P699"/>
      <c r="S699"/>
      <c r="U699"/>
      <c r="V699"/>
      <c r="X699"/>
      <c r="Y699"/>
      <c r="Z699"/>
    </row>
    <row r="700" spans="9:26" ht="15">
      <c r="I700"/>
      <c r="J700"/>
      <c r="K700"/>
      <c r="M700"/>
      <c r="N700"/>
      <c r="P700"/>
      <c r="S700"/>
      <c r="U700"/>
      <c r="V700"/>
      <c r="X700"/>
      <c r="Y700"/>
      <c r="Z700"/>
    </row>
    <row r="701" spans="9:26" ht="15">
      <c r="I701"/>
      <c r="J701"/>
      <c r="K701"/>
      <c r="M701"/>
      <c r="N701"/>
      <c r="P701"/>
      <c r="S701"/>
      <c r="U701"/>
      <c r="V701"/>
      <c r="X701"/>
      <c r="Y701"/>
      <c r="Z701"/>
    </row>
    <row r="702" spans="9:26" ht="15">
      <c r="I702"/>
      <c r="J702"/>
      <c r="K702"/>
      <c r="M702"/>
      <c r="N702"/>
      <c r="P702"/>
      <c r="S702"/>
      <c r="U702"/>
      <c r="V702"/>
      <c r="X702"/>
      <c r="Y702"/>
      <c r="Z702"/>
    </row>
    <row r="703" spans="9:26" ht="15">
      <c r="I703"/>
      <c r="J703"/>
      <c r="K703"/>
      <c r="M703"/>
      <c r="N703"/>
      <c r="P703"/>
      <c r="S703"/>
      <c r="U703"/>
      <c r="V703"/>
      <c r="X703"/>
      <c r="Y703"/>
      <c r="Z703"/>
    </row>
    <row r="704" spans="9:26" ht="15">
      <c r="I704"/>
      <c r="J704"/>
      <c r="K704"/>
      <c r="M704"/>
      <c r="N704"/>
      <c r="P704"/>
      <c r="S704"/>
      <c r="U704"/>
      <c r="V704"/>
      <c r="X704"/>
      <c r="Y704"/>
      <c r="Z704"/>
    </row>
    <row r="705" spans="9:26" ht="15">
      <c r="I705"/>
      <c r="J705"/>
      <c r="K705"/>
      <c r="M705"/>
      <c r="N705"/>
      <c r="P705"/>
      <c r="S705"/>
      <c r="U705"/>
      <c r="V705"/>
      <c r="X705"/>
      <c r="Y705"/>
      <c r="Z705"/>
    </row>
    <row r="706" spans="9:26" ht="15">
      <c r="I706"/>
      <c r="J706"/>
      <c r="K706"/>
      <c r="M706"/>
      <c r="N706"/>
      <c r="P706"/>
      <c r="S706"/>
      <c r="U706"/>
      <c r="V706"/>
      <c r="X706"/>
      <c r="Y706"/>
      <c r="Z706"/>
    </row>
    <row r="707" spans="9:26" ht="15">
      <c r="I707"/>
      <c r="J707"/>
      <c r="K707"/>
      <c r="M707"/>
      <c r="N707"/>
      <c r="P707"/>
      <c r="S707"/>
      <c r="U707"/>
      <c r="V707"/>
      <c r="X707"/>
      <c r="Y707"/>
      <c r="Z707"/>
    </row>
    <row r="708" spans="9:26" ht="15">
      <c r="I708"/>
      <c r="J708"/>
      <c r="K708"/>
      <c r="M708"/>
      <c r="N708"/>
      <c r="P708"/>
      <c r="S708"/>
      <c r="U708"/>
      <c r="V708"/>
      <c r="X708"/>
      <c r="Y708"/>
      <c r="Z708"/>
    </row>
    <row r="709" spans="9:26" ht="15">
      <c r="I709"/>
      <c r="J709"/>
      <c r="K709"/>
      <c r="M709"/>
      <c r="N709"/>
      <c r="P709"/>
      <c r="S709"/>
      <c r="U709"/>
      <c r="V709"/>
      <c r="X709"/>
      <c r="Y709"/>
      <c r="Z709"/>
    </row>
    <row r="710" spans="9:26" ht="15">
      <c r="I710"/>
      <c r="J710"/>
      <c r="K710"/>
      <c r="M710"/>
      <c r="N710"/>
      <c r="P710"/>
      <c r="S710"/>
      <c r="U710"/>
      <c r="V710"/>
      <c r="X710"/>
      <c r="Y710"/>
      <c r="Z710"/>
    </row>
    <row r="711" spans="9:26" ht="15">
      <c r="I711"/>
      <c r="J711"/>
      <c r="K711"/>
      <c r="M711"/>
      <c r="N711"/>
      <c r="P711"/>
      <c r="S711"/>
      <c r="U711"/>
      <c r="V711"/>
      <c r="X711"/>
      <c r="Y711"/>
      <c r="Z711"/>
    </row>
    <row r="712" spans="9:26" ht="15">
      <c r="I712"/>
      <c r="J712"/>
      <c r="K712"/>
      <c r="M712"/>
      <c r="N712"/>
      <c r="P712"/>
      <c r="S712"/>
      <c r="U712"/>
      <c r="V712"/>
      <c r="X712"/>
      <c r="Y712"/>
      <c r="Z712"/>
    </row>
    <row r="713" spans="9:26" ht="15">
      <c r="I713"/>
      <c r="J713"/>
      <c r="K713"/>
      <c r="M713"/>
      <c r="N713"/>
      <c r="P713"/>
      <c r="S713"/>
      <c r="U713"/>
      <c r="V713"/>
      <c r="X713"/>
      <c r="Y713"/>
      <c r="Z713"/>
    </row>
    <row r="714" spans="9:26" ht="15">
      <c r="I714"/>
      <c r="J714"/>
      <c r="K714"/>
      <c r="M714"/>
      <c r="N714"/>
      <c r="P714"/>
      <c r="S714"/>
      <c r="U714"/>
      <c r="V714"/>
      <c r="X714"/>
      <c r="Y714"/>
      <c r="Z714"/>
    </row>
    <row r="715" spans="9:26" ht="15">
      <c r="I715"/>
      <c r="J715"/>
      <c r="K715"/>
      <c r="M715"/>
      <c r="N715"/>
      <c r="P715"/>
      <c r="S715"/>
      <c r="U715"/>
      <c r="V715"/>
      <c r="X715"/>
      <c r="Y715"/>
      <c r="Z715"/>
    </row>
    <row r="716" spans="9:26" ht="15">
      <c r="I716"/>
      <c r="J716"/>
      <c r="K716"/>
      <c r="M716"/>
      <c r="N716"/>
      <c r="P716"/>
      <c r="S716"/>
      <c r="U716"/>
      <c r="V716"/>
      <c r="X716"/>
      <c r="Y716"/>
      <c r="Z716"/>
    </row>
    <row r="717" spans="9:26" ht="15">
      <c r="I717"/>
      <c r="J717"/>
      <c r="K717"/>
      <c r="M717"/>
      <c r="N717"/>
      <c r="P717"/>
      <c r="S717"/>
      <c r="U717"/>
      <c r="V717"/>
      <c r="X717"/>
      <c r="Y717"/>
      <c r="Z717"/>
    </row>
    <row r="718" spans="9:26" ht="15">
      <c r="I718"/>
      <c r="J718"/>
      <c r="K718"/>
      <c r="M718"/>
      <c r="N718"/>
      <c r="P718"/>
      <c r="S718"/>
      <c r="U718"/>
      <c r="V718"/>
      <c r="X718"/>
      <c r="Y718"/>
      <c r="Z718"/>
    </row>
    <row r="719" spans="9:26" ht="15">
      <c r="I719"/>
      <c r="J719"/>
      <c r="K719"/>
      <c r="M719"/>
      <c r="N719"/>
      <c r="P719"/>
      <c r="S719"/>
      <c r="U719"/>
      <c r="V719"/>
      <c r="X719"/>
      <c r="Y719"/>
      <c r="Z719"/>
    </row>
    <row r="720" spans="9:26" ht="15">
      <c r="I720"/>
      <c r="J720"/>
      <c r="K720"/>
      <c r="M720"/>
      <c r="N720"/>
      <c r="P720"/>
      <c r="S720"/>
      <c r="U720"/>
      <c r="V720"/>
      <c r="X720"/>
      <c r="Y720"/>
      <c r="Z720"/>
    </row>
    <row r="721" spans="9:26" ht="15">
      <c r="I721"/>
      <c r="J721"/>
      <c r="K721"/>
      <c r="M721"/>
      <c r="N721"/>
      <c r="P721"/>
      <c r="S721"/>
      <c r="U721"/>
      <c r="V721"/>
      <c r="X721"/>
      <c r="Y721"/>
      <c r="Z721"/>
    </row>
    <row r="722" spans="9:26" ht="15">
      <c r="I722"/>
      <c r="J722"/>
      <c r="K722"/>
      <c r="M722"/>
      <c r="N722"/>
      <c r="P722"/>
      <c r="S722"/>
      <c r="U722"/>
      <c r="V722"/>
      <c r="X722"/>
      <c r="Y722"/>
      <c r="Z722"/>
    </row>
    <row r="723" spans="9:26" ht="15">
      <c r="I723"/>
      <c r="J723"/>
      <c r="K723"/>
      <c r="M723"/>
      <c r="N723"/>
      <c r="P723"/>
      <c r="S723"/>
      <c r="U723"/>
      <c r="V723"/>
      <c r="X723"/>
      <c r="Y723"/>
      <c r="Z723"/>
    </row>
    <row r="724" spans="9:26" ht="15">
      <c r="I724"/>
      <c r="J724"/>
      <c r="K724"/>
      <c r="M724"/>
      <c r="N724"/>
      <c r="P724"/>
      <c r="S724"/>
      <c r="U724"/>
      <c r="V724"/>
      <c r="X724"/>
      <c r="Y724"/>
      <c r="Z724"/>
    </row>
    <row r="725" spans="9:26" ht="15">
      <c r="I725"/>
      <c r="J725"/>
      <c r="K725"/>
      <c r="M725"/>
      <c r="N725"/>
      <c r="P725"/>
      <c r="S725"/>
      <c r="U725"/>
      <c r="V725"/>
      <c r="X725"/>
      <c r="Y725"/>
      <c r="Z725"/>
    </row>
    <row r="726" spans="9:26" ht="15">
      <c r="I726"/>
      <c r="J726"/>
      <c r="K726"/>
      <c r="M726"/>
      <c r="N726"/>
      <c r="P726"/>
      <c r="S726"/>
      <c r="U726"/>
      <c r="V726"/>
      <c r="X726"/>
      <c r="Y726"/>
      <c r="Z726"/>
    </row>
    <row r="727" spans="9:26" ht="15">
      <c r="I727"/>
      <c r="J727"/>
      <c r="K727"/>
      <c r="M727"/>
      <c r="N727"/>
      <c r="P727"/>
      <c r="S727"/>
      <c r="U727"/>
      <c r="V727"/>
      <c r="X727"/>
      <c r="Y727"/>
      <c r="Z727"/>
    </row>
    <row r="728" spans="9:26" ht="15">
      <c r="I728"/>
      <c r="J728"/>
      <c r="K728"/>
      <c r="M728"/>
      <c r="N728"/>
      <c r="P728"/>
      <c r="S728"/>
      <c r="U728"/>
      <c r="V728"/>
      <c r="X728"/>
      <c r="Y728"/>
      <c r="Z728"/>
    </row>
    <row r="729" spans="9:26" ht="15">
      <c r="I729"/>
      <c r="J729"/>
      <c r="K729"/>
      <c r="M729"/>
      <c r="N729"/>
      <c r="P729"/>
      <c r="S729"/>
      <c r="U729"/>
      <c r="V729"/>
      <c r="X729"/>
      <c r="Y729"/>
      <c r="Z729"/>
    </row>
    <row r="730" spans="9:26" ht="15">
      <c r="I730"/>
      <c r="J730"/>
      <c r="K730"/>
      <c r="M730"/>
      <c r="N730"/>
      <c r="P730"/>
      <c r="S730"/>
      <c r="U730"/>
      <c r="V730"/>
      <c r="X730"/>
      <c r="Y730"/>
      <c r="Z730"/>
    </row>
    <row r="731" spans="9:26" ht="15">
      <c r="I731"/>
      <c r="J731"/>
      <c r="K731"/>
      <c r="M731"/>
      <c r="N731"/>
      <c r="P731"/>
      <c r="S731"/>
      <c r="U731"/>
      <c r="V731"/>
      <c r="X731"/>
      <c r="Y731"/>
      <c r="Z731"/>
    </row>
    <row r="732" spans="9:26" ht="15">
      <c r="I732"/>
      <c r="J732"/>
      <c r="K732"/>
      <c r="M732"/>
      <c r="N732"/>
      <c r="P732"/>
      <c r="S732"/>
      <c r="U732"/>
      <c r="V732"/>
      <c r="X732"/>
      <c r="Y732"/>
      <c r="Z732"/>
    </row>
    <row r="733" spans="9:26" ht="15">
      <c r="I733"/>
      <c r="J733"/>
      <c r="K733"/>
      <c r="M733"/>
      <c r="N733"/>
      <c r="P733"/>
      <c r="S733"/>
      <c r="U733"/>
      <c r="V733"/>
      <c r="X733"/>
      <c r="Y733"/>
      <c r="Z733"/>
    </row>
    <row r="734" spans="9:26" ht="15">
      <c r="I734"/>
      <c r="J734"/>
      <c r="K734"/>
      <c r="M734"/>
      <c r="N734"/>
      <c r="P734"/>
      <c r="S734"/>
      <c r="U734"/>
      <c r="V734"/>
      <c r="X734"/>
      <c r="Y734"/>
      <c r="Z734"/>
    </row>
    <row r="735" spans="9:26" ht="15">
      <c r="I735"/>
      <c r="J735"/>
      <c r="K735"/>
      <c r="M735"/>
      <c r="N735"/>
      <c r="P735"/>
      <c r="S735"/>
      <c r="U735"/>
      <c r="V735"/>
      <c r="X735"/>
      <c r="Y735"/>
      <c r="Z735"/>
    </row>
    <row r="736" spans="9:26" ht="15">
      <c r="I736"/>
      <c r="J736"/>
      <c r="K736"/>
      <c r="M736"/>
      <c r="N736"/>
      <c r="P736"/>
      <c r="S736"/>
      <c r="U736"/>
      <c r="V736"/>
      <c r="X736"/>
      <c r="Y736"/>
      <c r="Z736"/>
    </row>
    <row r="737" spans="9:26" ht="15">
      <c r="I737"/>
      <c r="J737"/>
      <c r="K737"/>
      <c r="M737"/>
      <c r="N737"/>
      <c r="P737"/>
      <c r="S737"/>
      <c r="U737"/>
      <c r="V737"/>
      <c r="X737"/>
      <c r="Y737"/>
      <c r="Z737"/>
    </row>
    <row r="738" spans="9:26" ht="15">
      <c r="I738"/>
      <c r="J738"/>
      <c r="K738"/>
      <c r="M738"/>
      <c r="N738"/>
      <c r="P738"/>
      <c r="S738"/>
      <c r="U738"/>
      <c r="V738"/>
      <c r="X738"/>
      <c r="Y738"/>
      <c r="Z738"/>
    </row>
    <row r="739" spans="9:26" ht="15">
      <c r="I739"/>
      <c r="J739"/>
      <c r="K739"/>
      <c r="M739"/>
      <c r="N739"/>
      <c r="P739"/>
      <c r="S739"/>
      <c r="U739"/>
      <c r="V739"/>
      <c r="X739"/>
      <c r="Y739"/>
      <c r="Z739"/>
    </row>
    <row r="740" spans="9:26" ht="15">
      <c r="I740"/>
      <c r="J740"/>
      <c r="K740"/>
      <c r="M740"/>
      <c r="N740"/>
      <c r="P740"/>
      <c r="S740"/>
      <c r="U740"/>
      <c r="V740"/>
      <c r="X740"/>
      <c r="Y740"/>
      <c r="Z740"/>
    </row>
    <row r="741" spans="9:26" ht="15">
      <c r="I741"/>
      <c r="J741"/>
      <c r="K741"/>
      <c r="M741"/>
      <c r="N741"/>
      <c r="P741"/>
      <c r="S741"/>
      <c r="U741"/>
      <c r="V741"/>
      <c r="X741"/>
      <c r="Y741"/>
      <c r="Z741"/>
    </row>
    <row r="742" spans="9:26" ht="15">
      <c r="I742"/>
      <c r="J742"/>
      <c r="K742"/>
      <c r="M742"/>
      <c r="N742"/>
      <c r="P742"/>
      <c r="S742"/>
      <c r="U742"/>
      <c r="V742"/>
      <c r="X742"/>
      <c r="Y742"/>
      <c r="Z742"/>
    </row>
    <row r="743" spans="9:26" ht="15">
      <c r="I743"/>
      <c r="J743"/>
      <c r="K743"/>
      <c r="M743"/>
      <c r="N743"/>
      <c r="P743"/>
      <c r="S743"/>
      <c r="U743"/>
      <c r="V743"/>
      <c r="X743"/>
      <c r="Y743"/>
      <c r="Z743"/>
    </row>
    <row r="744" spans="9:26" ht="15">
      <c r="I744"/>
      <c r="J744"/>
      <c r="K744"/>
      <c r="M744"/>
      <c r="N744"/>
      <c r="P744"/>
      <c r="S744"/>
      <c r="U744"/>
      <c r="V744"/>
      <c r="X744"/>
      <c r="Y744"/>
      <c r="Z744"/>
    </row>
    <row r="745" spans="9:26" ht="15">
      <c r="I745"/>
      <c r="J745"/>
      <c r="K745"/>
      <c r="M745"/>
      <c r="N745"/>
      <c r="P745"/>
      <c r="S745"/>
      <c r="U745"/>
      <c r="V745"/>
      <c r="X745"/>
      <c r="Y745"/>
      <c r="Z745"/>
    </row>
    <row r="746" spans="9:26" ht="15">
      <c r="I746"/>
      <c r="J746"/>
      <c r="K746"/>
      <c r="M746"/>
      <c r="N746"/>
      <c r="P746"/>
      <c r="S746"/>
      <c r="U746"/>
      <c r="V746"/>
      <c r="X746"/>
      <c r="Y746"/>
      <c r="Z746"/>
    </row>
    <row r="747" spans="9:26" ht="15">
      <c r="I747"/>
      <c r="J747"/>
      <c r="K747"/>
      <c r="M747"/>
      <c r="N747"/>
      <c r="P747"/>
      <c r="S747"/>
      <c r="U747"/>
      <c r="V747"/>
      <c r="X747"/>
      <c r="Y747"/>
      <c r="Z747"/>
    </row>
    <row r="748" spans="9:26" ht="15">
      <c r="I748"/>
      <c r="J748"/>
      <c r="K748"/>
      <c r="M748"/>
      <c r="N748"/>
      <c r="P748"/>
      <c r="S748"/>
      <c r="U748"/>
      <c r="V748"/>
      <c r="X748"/>
      <c r="Y748"/>
      <c r="Z748"/>
    </row>
    <row r="749" spans="9:26" ht="15">
      <c r="I749"/>
      <c r="J749"/>
      <c r="K749"/>
      <c r="M749"/>
      <c r="N749"/>
      <c r="P749"/>
      <c r="S749"/>
      <c r="U749"/>
      <c r="V749"/>
      <c r="X749"/>
      <c r="Y749"/>
      <c r="Z749"/>
    </row>
    <row r="750" spans="9:26" ht="15">
      <c r="I750"/>
      <c r="J750"/>
      <c r="K750"/>
      <c r="M750"/>
      <c r="N750"/>
      <c r="P750"/>
      <c r="S750"/>
      <c r="U750"/>
      <c r="V750"/>
      <c r="X750"/>
      <c r="Y750"/>
      <c r="Z750"/>
    </row>
    <row r="751" spans="9:26" ht="15">
      <c r="I751"/>
      <c r="J751"/>
      <c r="K751"/>
      <c r="M751"/>
      <c r="N751"/>
      <c r="P751"/>
      <c r="S751"/>
      <c r="U751"/>
      <c r="V751"/>
      <c r="X751"/>
      <c r="Y751"/>
      <c r="Z751"/>
    </row>
    <row r="752" spans="9:26" ht="15">
      <c r="I752"/>
      <c r="J752"/>
      <c r="K752"/>
      <c r="M752"/>
      <c r="N752"/>
      <c r="P752"/>
      <c r="S752"/>
      <c r="U752"/>
      <c r="V752"/>
      <c r="X752"/>
      <c r="Y752"/>
      <c r="Z752"/>
    </row>
    <row r="753" spans="9:26" ht="15">
      <c r="I753"/>
      <c r="J753"/>
      <c r="K753"/>
      <c r="M753"/>
      <c r="N753"/>
      <c r="P753"/>
      <c r="S753"/>
      <c r="U753"/>
      <c r="V753"/>
      <c r="X753"/>
      <c r="Y753"/>
      <c r="Z753"/>
    </row>
    <row r="754" spans="9:26" ht="15">
      <c r="I754"/>
      <c r="J754"/>
      <c r="K754"/>
      <c r="M754"/>
      <c r="N754"/>
      <c r="P754"/>
      <c r="S754"/>
      <c r="U754"/>
      <c r="V754"/>
      <c r="X754"/>
      <c r="Y754"/>
      <c r="Z754"/>
    </row>
    <row r="755" spans="9:26" ht="15">
      <c r="I755"/>
      <c r="J755"/>
      <c r="K755"/>
      <c r="M755"/>
      <c r="N755"/>
      <c r="P755"/>
      <c r="S755"/>
      <c r="U755"/>
      <c r="V755"/>
      <c r="X755"/>
      <c r="Y755"/>
      <c r="Z755"/>
    </row>
    <row r="756" spans="9:26" ht="15">
      <c r="I756"/>
      <c r="J756"/>
      <c r="K756"/>
      <c r="M756"/>
      <c r="N756"/>
      <c r="P756"/>
      <c r="S756"/>
      <c r="U756"/>
      <c r="V756"/>
      <c r="X756"/>
      <c r="Y756"/>
      <c r="Z756"/>
    </row>
    <row r="757" spans="9:26" ht="15">
      <c r="I757"/>
      <c r="J757"/>
      <c r="K757"/>
      <c r="M757"/>
      <c r="N757"/>
      <c r="P757"/>
      <c r="S757"/>
      <c r="U757"/>
      <c r="V757"/>
      <c r="X757"/>
      <c r="Y757"/>
      <c r="Z757"/>
    </row>
    <row r="758" spans="9:26" ht="15">
      <c r="I758"/>
      <c r="J758"/>
      <c r="K758"/>
      <c r="M758"/>
      <c r="N758"/>
      <c r="P758"/>
      <c r="S758"/>
      <c r="U758"/>
      <c r="V758"/>
      <c r="X758"/>
      <c r="Y758"/>
      <c r="Z758"/>
    </row>
    <row r="759" spans="9:26" ht="15">
      <c r="I759"/>
      <c r="J759"/>
      <c r="K759"/>
      <c r="M759"/>
      <c r="N759"/>
      <c r="P759"/>
      <c r="S759"/>
      <c r="U759"/>
      <c r="V759"/>
      <c r="X759"/>
      <c r="Y759"/>
      <c r="Z759"/>
    </row>
    <row r="760" spans="9:26" ht="15">
      <c r="I760"/>
      <c r="J760"/>
      <c r="K760"/>
      <c r="M760"/>
      <c r="N760"/>
      <c r="P760"/>
      <c r="S760"/>
      <c r="U760"/>
      <c r="V760"/>
      <c r="X760"/>
      <c r="Y760"/>
      <c r="Z760"/>
    </row>
    <row r="761" spans="9:26" ht="15">
      <c r="I761"/>
      <c r="J761"/>
      <c r="K761"/>
      <c r="M761"/>
      <c r="N761"/>
      <c r="P761"/>
      <c r="S761"/>
      <c r="U761"/>
      <c r="V761"/>
      <c r="X761"/>
      <c r="Y761"/>
      <c r="Z761"/>
    </row>
    <row r="762" spans="9:26" ht="15">
      <c r="I762"/>
      <c r="J762"/>
      <c r="K762"/>
      <c r="M762"/>
      <c r="N762"/>
      <c r="P762"/>
      <c r="S762"/>
      <c r="U762"/>
      <c r="V762"/>
      <c r="X762"/>
      <c r="Y762"/>
      <c r="Z762"/>
    </row>
    <row r="763" spans="9:26" ht="15">
      <c r="I763"/>
      <c r="J763"/>
      <c r="K763"/>
      <c r="M763"/>
      <c r="N763"/>
      <c r="P763"/>
      <c r="S763"/>
      <c r="U763"/>
      <c r="V763"/>
      <c r="X763"/>
      <c r="Y763"/>
      <c r="Z763"/>
    </row>
    <row r="764" spans="9:26" ht="15">
      <c r="I764"/>
      <c r="J764"/>
      <c r="K764"/>
      <c r="M764"/>
      <c r="N764"/>
      <c r="P764"/>
      <c r="S764"/>
      <c r="U764"/>
      <c r="V764"/>
      <c r="X764"/>
      <c r="Y764"/>
      <c r="Z764"/>
    </row>
    <row r="765" spans="9:26" ht="15">
      <c r="I765"/>
      <c r="J765"/>
      <c r="K765"/>
      <c r="M765"/>
      <c r="N765"/>
      <c r="P765"/>
      <c r="S765"/>
      <c r="U765"/>
      <c r="V765"/>
      <c r="X765"/>
      <c r="Y765"/>
      <c r="Z765"/>
    </row>
    <row r="766" spans="9:26" ht="15">
      <c r="I766"/>
      <c r="J766"/>
      <c r="K766"/>
      <c r="M766"/>
      <c r="N766"/>
      <c r="P766"/>
      <c r="S766"/>
      <c r="U766"/>
      <c r="V766"/>
      <c r="X766"/>
      <c r="Y766"/>
      <c r="Z766"/>
    </row>
    <row r="767" spans="9:26" ht="15">
      <c r="I767"/>
      <c r="J767"/>
      <c r="K767"/>
      <c r="M767"/>
      <c r="N767"/>
      <c r="P767"/>
      <c r="S767"/>
      <c r="U767"/>
      <c r="V767"/>
      <c r="X767"/>
      <c r="Y767"/>
      <c r="Z767"/>
    </row>
    <row r="768" spans="9:26" ht="15">
      <c r="I768"/>
      <c r="J768"/>
      <c r="K768"/>
      <c r="M768"/>
      <c r="N768"/>
      <c r="P768"/>
      <c r="S768"/>
      <c r="U768"/>
      <c r="V768"/>
      <c r="X768"/>
      <c r="Y768"/>
      <c r="Z768"/>
    </row>
    <row r="769" spans="9:26" ht="15">
      <c r="I769"/>
      <c r="J769"/>
      <c r="K769"/>
      <c r="M769"/>
      <c r="N769"/>
      <c r="P769"/>
      <c r="S769"/>
      <c r="U769"/>
      <c r="V769"/>
      <c r="X769"/>
      <c r="Y769"/>
      <c r="Z769"/>
    </row>
    <row r="770" spans="9:26" ht="15">
      <c r="I770"/>
      <c r="J770"/>
      <c r="K770"/>
      <c r="M770"/>
      <c r="N770"/>
      <c r="P770"/>
      <c r="S770"/>
      <c r="U770"/>
      <c r="V770"/>
      <c r="X770"/>
      <c r="Y770"/>
      <c r="Z770"/>
    </row>
    <row r="771" spans="9:26" ht="15">
      <c r="I771"/>
      <c r="J771"/>
      <c r="K771"/>
      <c r="M771"/>
      <c r="N771"/>
      <c r="P771"/>
      <c r="S771"/>
      <c r="U771"/>
      <c r="V771"/>
      <c r="X771"/>
      <c r="Y771"/>
      <c r="Z771"/>
    </row>
    <row r="772" spans="9:26" ht="15">
      <c r="I772"/>
      <c r="J772"/>
      <c r="K772"/>
      <c r="M772"/>
      <c r="N772"/>
      <c r="P772"/>
      <c r="S772"/>
      <c r="U772"/>
      <c r="V772"/>
      <c r="X772"/>
      <c r="Y772"/>
      <c r="Z772"/>
    </row>
    <row r="773" spans="9:26" ht="15">
      <c r="I773"/>
      <c r="J773"/>
      <c r="K773"/>
      <c r="M773"/>
      <c r="N773"/>
      <c r="P773"/>
      <c r="S773"/>
      <c r="U773"/>
      <c r="V773"/>
      <c r="X773"/>
      <c r="Y773"/>
      <c r="Z773"/>
    </row>
    <row r="774" spans="9:26" ht="15">
      <c r="I774"/>
      <c r="J774"/>
      <c r="K774"/>
      <c r="M774"/>
      <c r="N774"/>
      <c r="P774"/>
      <c r="S774"/>
      <c r="U774"/>
      <c r="V774"/>
      <c r="X774"/>
      <c r="Y774"/>
      <c r="Z774"/>
    </row>
    <row r="775" spans="9:26" ht="15">
      <c r="I775"/>
      <c r="J775"/>
      <c r="K775"/>
      <c r="M775"/>
      <c r="N775"/>
      <c r="P775"/>
      <c r="S775"/>
      <c r="U775"/>
      <c r="V775"/>
      <c r="X775"/>
      <c r="Y775"/>
      <c r="Z775"/>
    </row>
    <row r="776" spans="9:26" ht="15">
      <c r="I776"/>
      <c r="J776"/>
      <c r="K776"/>
      <c r="M776"/>
      <c r="N776"/>
      <c r="P776"/>
      <c r="S776"/>
      <c r="U776"/>
      <c r="V776"/>
      <c r="X776"/>
      <c r="Y776"/>
      <c r="Z776"/>
    </row>
    <row r="777" spans="9:26" ht="15">
      <c r="I777"/>
      <c r="J777"/>
      <c r="K777"/>
      <c r="M777"/>
      <c r="N777"/>
      <c r="P777"/>
      <c r="S777"/>
      <c r="U777"/>
      <c r="V777"/>
      <c r="X777"/>
      <c r="Y777"/>
      <c r="Z777"/>
    </row>
    <row r="778" spans="9:26" ht="15">
      <c r="I778"/>
      <c r="J778"/>
      <c r="K778"/>
      <c r="M778"/>
      <c r="N778"/>
      <c r="P778"/>
      <c r="S778"/>
      <c r="U778"/>
      <c r="V778"/>
      <c r="X778"/>
      <c r="Y778"/>
      <c r="Z778"/>
    </row>
    <row r="779" spans="9:26" ht="15">
      <c r="I779"/>
      <c r="J779"/>
      <c r="K779"/>
      <c r="M779"/>
      <c r="N779"/>
      <c r="P779"/>
      <c r="S779"/>
      <c r="U779"/>
      <c r="V779"/>
      <c r="X779"/>
      <c r="Y779"/>
      <c r="Z779"/>
    </row>
    <row r="780" spans="9:26" ht="15">
      <c r="I780"/>
      <c r="J780"/>
      <c r="K780"/>
      <c r="M780"/>
      <c r="N780"/>
      <c r="P780"/>
      <c r="S780"/>
      <c r="U780"/>
      <c r="V780"/>
      <c r="X780"/>
      <c r="Y780"/>
      <c r="Z780"/>
    </row>
    <row r="781" spans="9:26" ht="15">
      <c r="I781"/>
      <c r="J781"/>
      <c r="K781"/>
      <c r="M781"/>
      <c r="N781"/>
      <c r="P781"/>
      <c r="S781"/>
      <c r="U781"/>
      <c r="V781"/>
      <c r="X781"/>
      <c r="Y781"/>
      <c r="Z781"/>
    </row>
    <row r="782" spans="9:26" ht="15">
      <c r="I782"/>
      <c r="J782"/>
      <c r="K782"/>
      <c r="M782"/>
      <c r="N782"/>
      <c r="P782"/>
      <c r="S782"/>
      <c r="U782"/>
      <c r="V782"/>
      <c r="X782"/>
      <c r="Y782"/>
      <c r="Z782"/>
    </row>
    <row r="783" spans="9:26" ht="15">
      <c r="I783"/>
      <c r="J783"/>
      <c r="K783"/>
      <c r="M783"/>
      <c r="N783"/>
      <c r="P783"/>
      <c r="S783"/>
      <c r="U783"/>
      <c r="V783"/>
      <c r="X783"/>
      <c r="Y783"/>
      <c r="Z783"/>
    </row>
    <row r="784" spans="9:26" ht="15">
      <c r="I784"/>
      <c r="J784"/>
      <c r="K784"/>
      <c r="M784"/>
      <c r="N784"/>
      <c r="P784"/>
      <c r="S784"/>
      <c r="U784"/>
      <c r="V784"/>
      <c r="X784"/>
      <c r="Y784"/>
      <c r="Z784"/>
    </row>
    <row r="785" spans="9:26" ht="15">
      <c r="I785"/>
      <c r="J785"/>
      <c r="K785"/>
      <c r="M785"/>
      <c r="N785"/>
      <c r="P785"/>
      <c r="S785"/>
      <c r="U785"/>
      <c r="V785"/>
      <c r="X785"/>
      <c r="Y785"/>
      <c r="Z785"/>
    </row>
    <row r="786" spans="9:26" ht="15">
      <c r="I786"/>
      <c r="J786"/>
      <c r="K786"/>
      <c r="M786"/>
      <c r="N786"/>
      <c r="P786"/>
      <c r="S786"/>
      <c r="U786"/>
      <c r="V786"/>
      <c r="X786"/>
      <c r="Y786"/>
      <c r="Z786"/>
    </row>
    <row r="787" spans="9:26" ht="15">
      <c r="I787"/>
      <c r="J787"/>
      <c r="K787"/>
      <c r="M787"/>
      <c r="N787"/>
      <c r="P787"/>
      <c r="S787"/>
      <c r="U787"/>
      <c r="V787"/>
      <c r="X787"/>
      <c r="Y787"/>
      <c r="Z787"/>
    </row>
    <row r="788" spans="9:26" ht="15">
      <c r="I788"/>
      <c r="J788"/>
      <c r="K788"/>
      <c r="M788"/>
      <c r="N788"/>
      <c r="P788"/>
      <c r="S788"/>
      <c r="U788"/>
      <c r="V788"/>
      <c r="X788"/>
      <c r="Y788"/>
      <c r="Z788"/>
    </row>
    <row r="789" spans="9:26" ht="15">
      <c r="I789"/>
      <c r="J789"/>
      <c r="K789"/>
      <c r="M789"/>
      <c r="N789"/>
      <c r="P789"/>
      <c r="S789"/>
      <c r="U789"/>
      <c r="V789"/>
      <c r="X789"/>
      <c r="Y789"/>
      <c r="Z789"/>
    </row>
    <row r="790" spans="9:26" ht="15">
      <c r="I790"/>
      <c r="J790"/>
      <c r="K790"/>
      <c r="M790"/>
      <c r="N790"/>
      <c r="P790"/>
      <c r="S790"/>
      <c r="U790"/>
      <c r="V790"/>
      <c r="X790"/>
      <c r="Y790"/>
      <c r="Z790"/>
    </row>
    <row r="791" spans="9:26" ht="15">
      <c r="I791"/>
      <c r="J791"/>
      <c r="K791"/>
      <c r="M791"/>
      <c r="N791"/>
      <c r="P791"/>
      <c r="S791"/>
      <c r="U791"/>
      <c r="V791"/>
      <c r="X791"/>
      <c r="Y791"/>
      <c r="Z791"/>
    </row>
    <row r="792" spans="9:26" ht="15">
      <c r="I792"/>
      <c r="J792"/>
      <c r="K792"/>
      <c r="M792"/>
      <c r="N792"/>
      <c r="P792"/>
      <c r="S792"/>
      <c r="U792"/>
      <c r="V792"/>
      <c r="X792"/>
      <c r="Y792"/>
      <c r="Z792"/>
    </row>
    <row r="793" spans="9:26" ht="15">
      <c r="I793"/>
      <c r="J793"/>
      <c r="K793"/>
      <c r="M793"/>
      <c r="N793"/>
      <c r="P793"/>
      <c r="S793"/>
      <c r="U793"/>
      <c r="V793"/>
      <c r="X793"/>
      <c r="Y793"/>
      <c r="Z793"/>
    </row>
    <row r="794" spans="9:26" ht="15">
      <c r="I794"/>
      <c r="J794"/>
      <c r="K794"/>
      <c r="M794"/>
      <c r="N794"/>
      <c r="P794"/>
      <c r="S794"/>
      <c r="U794"/>
      <c r="V794"/>
      <c r="X794"/>
      <c r="Y794"/>
      <c r="Z794"/>
    </row>
    <row r="795" spans="9:26" ht="15">
      <c r="I795"/>
      <c r="J795"/>
      <c r="K795"/>
      <c r="M795"/>
      <c r="N795"/>
      <c r="P795"/>
      <c r="S795"/>
      <c r="U795"/>
      <c r="V795"/>
      <c r="X795"/>
      <c r="Y795"/>
      <c r="Z795"/>
    </row>
    <row r="796" spans="9:26" ht="15">
      <c r="I796"/>
      <c r="J796"/>
      <c r="K796"/>
      <c r="M796"/>
      <c r="N796"/>
      <c r="P796"/>
      <c r="S796"/>
      <c r="U796"/>
      <c r="V796"/>
      <c r="X796"/>
      <c r="Y796"/>
      <c r="Z796"/>
    </row>
    <row r="797" spans="9:26" ht="15">
      <c r="I797"/>
      <c r="J797"/>
      <c r="K797"/>
      <c r="M797"/>
      <c r="N797"/>
      <c r="P797"/>
      <c r="S797"/>
      <c r="U797"/>
      <c r="V797"/>
      <c r="X797"/>
      <c r="Y797"/>
      <c r="Z797"/>
    </row>
    <row r="798" spans="9:26" ht="15">
      <c r="I798"/>
      <c r="J798"/>
      <c r="K798"/>
      <c r="M798"/>
      <c r="N798"/>
      <c r="P798"/>
      <c r="S798"/>
      <c r="U798"/>
      <c r="V798"/>
      <c r="X798"/>
      <c r="Y798"/>
      <c r="Z798"/>
    </row>
    <row r="799" spans="9:26" ht="15">
      <c r="I799"/>
      <c r="J799"/>
      <c r="K799"/>
      <c r="M799"/>
      <c r="N799"/>
      <c r="P799"/>
      <c r="S799"/>
      <c r="U799"/>
      <c r="V799"/>
      <c r="X799"/>
      <c r="Y799"/>
      <c r="Z799"/>
    </row>
    <row r="800" spans="9:26" ht="15">
      <c r="I800"/>
      <c r="J800"/>
      <c r="K800"/>
      <c r="M800"/>
      <c r="N800"/>
      <c r="P800"/>
      <c r="S800"/>
      <c r="U800"/>
      <c r="V800"/>
      <c r="X800"/>
      <c r="Y800"/>
      <c r="Z800"/>
    </row>
    <row r="801" spans="9:26" ht="15">
      <c r="I801"/>
      <c r="J801"/>
      <c r="K801"/>
      <c r="M801"/>
      <c r="N801"/>
      <c r="P801"/>
      <c r="S801"/>
      <c r="U801"/>
      <c r="V801"/>
      <c r="X801"/>
      <c r="Y801"/>
      <c r="Z801"/>
    </row>
    <row r="802" spans="9:26" ht="15">
      <c r="I802"/>
      <c r="J802"/>
      <c r="K802"/>
      <c r="M802"/>
      <c r="N802"/>
      <c r="P802"/>
      <c r="S802"/>
      <c r="U802"/>
      <c r="V802"/>
      <c r="X802"/>
      <c r="Y802"/>
      <c r="Z802"/>
    </row>
    <row r="803" spans="9:26" ht="15">
      <c r="I803"/>
      <c r="J803"/>
      <c r="K803"/>
      <c r="M803"/>
      <c r="N803"/>
      <c r="P803"/>
      <c r="S803"/>
      <c r="U803"/>
      <c r="V803"/>
      <c r="X803"/>
      <c r="Y803"/>
      <c r="Z803"/>
    </row>
    <row r="804" spans="9:26" ht="15">
      <c r="I804"/>
      <c r="J804"/>
      <c r="K804"/>
      <c r="M804"/>
      <c r="N804"/>
      <c r="P804"/>
      <c r="S804"/>
      <c r="U804"/>
      <c r="V804"/>
      <c r="X804"/>
      <c r="Y804"/>
      <c r="Z804"/>
    </row>
    <row r="805" spans="9:26" ht="15">
      <c r="I805"/>
      <c r="J805"/>
      <c r="K805"/>
      <c r="M805"/>
      <c r="N805"/>
      <c r="P805"/>
      <c r="S805"/>
      <c r="U805"/>
      <c r="V805"/>
      <c r="X805"/>
      <c r="Y805"/>
      <c r="Z805"/>
    </row>
    <row r="806" spans="9:26" ht="15">
      <c r="I806"/>
      <c r="J806"/>
      <c r="K806"/>
      <c r="M806"/>
      <c r="N806"/>
      <c r="P806"/>
      <c r="S806"/>
      <c r="U806"/>
      <c r="V806"/>
      <c r="X806"/>
      <c r="Y806"/>
      <c r="Z806"/>
    </row>
    <row r="807" spans="9:26" ht="15">
      <c r="I807"/>
      <c r="J807"/>
      <c r="K807"/>
      <c r="M807"/>
      <c r="N807"/>
      <c r="P807"/>
      <c r="S807"/>
      <c r="U807"/>
      <c r="V807"/>
      <c r="X807"/>
      <c r="Y807"/>
      <c r="Z807"/>
    </row>
    <row r="808" spans="9:26" ht="15">
      <c r="I808"/>
      <c r="J808"/>
      <c r="K808"/>
      <c r="M808"/>
      <c r="N808"/>
      <c r="P808"/>
      <c r="S808"/>
      <c r="U808"/>
      <c r="V808"/>
      <c r="X808"/>
      <c r="Y808"/>
      <c r="Z808"/>
    </row>
    <row r="809" spans="9:26" ht="15">
      <c r="I809"/>
      <c r="J809"/>
      <c r="K809"/>
      <c r="M809"/>
      <c r="N809"/>
      <c r="P809"/>
      <c r="S809"/>
      <c r="U809"/>
      <c r="V809"/>
      <c r="X809"/>
      <c r="Y809"/>
      <c r="Z809"/>
    </row>
    <row r="810" spans="9:26" ht="15">
      <c r="I810"/>
      <c r="J810"/>
      <c r="K810"/>
      <c r="M810"/>
      <c r="N810"/>
      <c r="P810"/>
      <c r="S810"/>
      <c r="U810"/>
      <c r="V810"/>
      <c r="X810"/>
      <c r="Y810"/>
      <c r="Z810"/>
    </row>
    <row r="811" spans="9:26" ht="15">
      <c r="I811"/>
      <c r="J811"/>
      <c r="K811"/>
      <c r="M811"/>
      <c r="N811"/>
      <c r="P811"/>
      <c r="S811"/>
      <c r="U811"/>
      <c r="V811"/>
      <c r="X811"/>
      <c r="Y811"/>
      <c r="Z811"/>
    </row>
    <row r="812" spans="9:26" ht="15">
      <c r="I812"/>
      <c r="J812"/>
      <c r="K812"/>
      <c r="M812"/>
      <c r="N812"/>
      <c r="P812"/>
      <c r="S812"/>
      <c r="U812"/>
      <c r="V812"/>
      <c r="X812"/>
      <c r="Y812"/>
      <c r="Z812"/>
    </row>
    <row r="813" spans="9:26" ht="15">
      <c r="I813"/>
      <c r="J813"/>
      <c r="K813"/>
      <c r="M813"/>
      <c r="N813"/>
      <c r="P813"/>
      <c r="S813"/>
      <c r="U813"/>
      <c r="V813"/>
      <c r="X813"/>
      <c r="Y813"/>
      <c r="Z813"/>
    </row>
    <row r="814" spans="9:26" ht="15">
      <c r="I814"/>
      <c r="J814"/>
      <c r="K814"/>
      <c r="M814"/>
      <c r="N814"/>
      <c r="P814"/>
      <c r="S814"/>
      <c r="U814"/>
      <c r="V814"/>
      <c r="X814"/>
      <c r="Y814"/>
      <c r="Z814"/>
    </row>
    <row r="815" spans="9:26" ht="15">
      <c r="I815"/>
      <c r="J815"/>
      <c r="K815"/>
      <c r="M815"/>
      <c r="N815"/>
      <c r="P815"/>
      <c r="S815"/>
      <c r="U815"/>
      <c r="V815"/>
      <c r="X815"/>
      <c r="Y815"/>
      <c r="Z815"/>
    </row>
    <row r="816" spans="9:26" ht="15">
      <c r="I816"/>
      <c r="J816"/>
      <c r="K816"/>
      <c r="M816"/>
      <c r="N816"/>
      <c r="P816"/>
      <c r="S816"/>
      <c r="U816"/>
      <c r="V816"/>
      <c r="X816"/>
      <c r="Y816"/>
      <c r="Z816"/>
    </row>
    <row r="817" spans="9:26" ht="15">
      <c r="I817"/>
      <c r="J817"/>
      <c r="K817"/>
      <c r="M817"/>
      <c r="N817"/>
      <c r="P817"/>
      <c r="S817"/>
      <c r="U817"/>
      <c r="V817"/>
      <c r="X817"/>
      <c r="Y817"/>
      <c r="Z817"/>
    </row>
    <row r="818" spans="9:26" ht="15">
      <c r="I818"/>
      <c r="J818"/>
      <c r="K818"/>
      <c r="M818"/>
      <c r="N818"/>
      <c r="P818"/>
      <c r="S818"/>
      <c r="U818"/>
      <c r="V818"/>
      <c r="X818"/>
      <c r="Y818"/>
      <c r="Z818"/>
    </row>
    <row r="819" spans="9:26" ht="15">
      <c r="I819"/>
      <c r="J819"/>
      <c r="K819"/>
      <c r="M819"/>
      <c r="N819"/>
      <c r="P819"/>
      <c r="S819"/>
      <c r="U819"/>
      <c r="V819"/>
      <c r="X819"/>
      <c r="Y819"/>
      <c r="Z819"/>
    </row>
    <row r="820" spans="9:26" ht="15">
      <c r="I820"/>
      <c r="J820"/>
      <c r="K820"/>
      <c r="M820"/>
      <c r="N820"/>
      <c r="P820"/>
      <c r="S820"/>
      <c r="U820"/>
      <c r="V820"/>
      <c r="X820"/>
      <c r="Y820"/>
      <c r="Z820"/>
    </row>
    <row r="821" spans="9:26" ht="15">
      <c r="I821"/>
      <c r="J821"/>
      <c r="K821"/>
      <c r="M821"/>
      <c r="N821"/>
      <c r="P821"/>
      <c r="S821"/>
      <c r="U821"/>
      <c r="V821"/>
      <c r="X821"/>
      <c r="Y821"/>
      <c r="Z821"/>
    </row>
    <row r="822" spans="9:26" ht="15">
      <c r="I822"/>
      <c r="J822"/>
      <c r="K822"/>
      <c r="M822"/>
      <c r="N822"/>
      <c r="P822"/>
      <c r="S822"/>
      <c r="U822"/>
      <c r="V822"/>
      <c r="X822"/>
      <c r="Y822"/>
      <c r="Z822"/>
    </row>
    <row r="823" spans="9:26" ht="15">
      <c r="I823"/>
      <c r="J823"/>
      <c r="K823"/>
      <c r="M823"/>
      <c r="N823"/>
      <c r="P823"/>
      <c r="S823"/>
      <c r="U823"/>
      <c r="V823"/>
      <c r="X823"/>
      <c r="Y823"/>
      <c r="Z823"/>
    </row>
    <row r="824" spans="9:26" ht="15">
      <c r="I824"/>
      <c r="J824"/>
      <c r="K824"/>
      <c r="M824"/>
      <c r="N824"/>
      <c r="P824"/>
      <c r="S824"/>
      <c r="U824"/>
      <c r="V824"/>
      <c r="X824"/>
      <c r="Y824"/>
      <c r="Z824"/>
    </row>
    <row r="825" spans="9:26" ht="15">
      <c r="I825"/>
      <c r="J825"/>
      <c r="K825"/>
      <c r="M825"/>
      <c r="N825"/>
      <c r="P825"/>
      <c r="S825"/>
      <c r="U825"/>
      <c r="V825"/>
      <c r="X825"/>
      <c r="Y825"/>
      <c r="Z825"/>
    </row>
    <row r="826" spans="9:26" ht="15">
      <c r="I826"/>
      <c r="J826"/>
      <c r="K826"/>
      <c r="M826"/>
      <c r="N826"/>
      <c r="P826"/>
      <c r="S826"/>
      <c r="U826"/>
      <c r="V826"/>
      <c r="X826"/>
      <c r="Y826"/>
      <c r="Z826"/>
    </row>
    <row r="827" spans="9:26" ht="15">
      <c r="I827"/>
      <c r="J827"/>
      <c r="K827"/>
      <c r="M827"/>
      <c r="N827"/>
      <c r="P827"/>
      <c r="S827"/>
      <c r="U827"/>
      <c r="V827"/>
      <c r="X827"/>
      <c r="Y827"/>
      <c r="Z827"/>
    </row>
    <row r="828" spans="9:26" ht="15">
      <c r="I828"/>
      <c r="J828"/>
      <c r="K828"/>
      <c r="M828"/>
      <c r="N828"/>
      <c r="P828"/>
      <c r="S828"/>
      <c r="U828"/>
      <c r="V828"/>
      <c r="X828"/>
      <c r="Y828"/>
      <c r="Z828"/>
    </row>
    <row r="829" spans="9:26" ht="15">
      <c r="I829"/>
      <c r="J829"/>
      <c r="K829"/>
      <c r="M829"/>
      <c r="N829"/>
      <c r="P829"/>
      <c r="S829"/>
      <c r="U829"/>
      <c r="V829"/>
      <c r="X829"/>
      <c r="Y829"/>
      <c r="Z829"/>
    </row>
    <row r="830" spans="9:26" ht="15">
      <c r="I830"/>
      <c r="J830"/>
      <c r="K830"/>
      <c r="M830"/>
      <c r="N830"/>
      <c r="P830"/>
      <c r="S830"/>
      <c r="U830"/>
      <c r="V830"/>
      <c r="X830"/>
      <c r="Y830"/>
      <c r="Z830"/>
    </row>
    <row r="831" spans="9:26" ht="15">
      <c r="I831"/>
      <c r="J831"/>
      <c r="K831"/>
      <c r="M831"/>
      <c r="N831"/>
      <c r="P831"/>
      <c r="S831"/>
      <c r="U831"/>
      <c r="V831"/>
      <c r="X831"/>
      <c r="Y831"/>
      <c r="Z831"/>
    </row>
    <row r="832" spans="9:26" ht="15">
      <c r="I832"/>
      <c r="J832"/>
      <c r="K832"/>
      <c r="M832"/>
      <c r="N832"/>
      <c r="P832"/>
      <c r="S832"/>
      <c r="U832"/>
      <c r="V832"/>
      <c r="X832"/>
      <c r="Y832"/>
      <c r="Z832"/>
    </row>
    <row r="833" spans="9:26" ht="15">
      <c r="I833"/>
      <c r="J833"/>
      <c r="K833"/>
      <c r="M833"/>
      <c r="N833"/>
      <c r="P833"/>
      <c r="S833"/>
      <c r="U833"/>
      <c r="V833"/>
      <c r="X833"/>
      <c r="Y833"/>
      <c r="Z833"/>
    </row>
    <row r="834" spans="9:26" ht="15">
      <c r="I834"/>
      <c r="J834"/>
      <c r="K834"/>
      <c r="M834"/>
      <c r="N834"/>
      <c r="P834"/>
      <c r="S834"/>
      <c r="U834"/>
      <c r="V834"/>
      <c r="X834"/>
      <c r="Y834"/>
      <c r="Z834"/>
    </row>
    <row r="835" spans="9:26" ht="15">
      <c r="I835"/>
      <c r="J835"/>
      <c r="K835"/>
      <c r="M835"/>
      <c r="N835"/>
      <c r="P835"/>
      <c r="S835"/>
      <c r="U835"/>
      <c r="V835"/>
      <c r="X835"/>
      <c r="Y835"/>
      <c r="Z835"/>
    </row>
    <row r="836" spans="9:26" ht="15">
      <c r="I836"/>
      <c r="J836"/>
      <c r="K836"/>
      <c r="M836"/>
      <c r="N836"/>
      <c r="P836"/>
      <c r="S836"/>
      <c r="U836"/>
      <c r="V836"/>
      <c r="X836"/>
      <c r="Y836"/>
      <c r="Z836"/>
    </row>
    <row r="837" spans="9:26" ht="15">
      <c r="I837"/>
      <c r="J837"/>
      <c r="K837"/>
      <c r="M837"/>
      <c r="N837"/>
      <c r="P837"/>
      <c r="S837"/>
      <c r="U837"/>
      <c r="V837"/>
      <c r="X837"/>
      <c r="Y837"/>
      <c r="Z837"/>
    </row>
    <row r="838" spans="9:26" ht="15">
      <c r="I838"/>
      <c r="J838"/>
      <c r="K838"/>
      <c r="M838"/>
      <c r="N838"/>
      <c r="P838"/>
      <c r="S838"/>
      <c r="U838"/>
      <c r="V838"/>
      <c r="X838"/>
      <c r="Y838"/>
      <c r="Z838"/>
    </row>
    <row r="839" spans="9:26" ht="15">
      <c r="I839"/>
      <c r="J839"/>
      <c r="K839"/>
      <c r="M839"/>
      <c r="N839"/>
      <c r="P839"/>
      <c r="S839"/>
      <c r="U839"/>
      <c r="V839"/>
      <c r="X839"/>
      <c r="Y839"/>
      <c r="Z839"/>
    </row>
    <row r="840" spans="9:26" ht="15">
      <c r="I840"/>
      <c r="J840"/>
      <c r="K840"/>
      <c r="M840"/>
      <c r="N840"/>
      <c r="P840"/>
      <c r="S840"/>
      <c r="U840"/>
      <c r="V840"/>
      <c r="X840"/>
      <c r="Y840"/>
      <c r="Z840"/>
    </row>
    <row r="841" spans="9:26" ht="15">
      <c r="I841"/>
      <c r="J841"/>
      <c r="K841"/>
      <c r="M841"/>
      <c r="N841"/>
      <c r="P841"/>
      <c r="S841"/>
      <c r="U841"/>
      <c r="V841"/>
      <c r="X841"/>
      <c r="Y841"/>
      <c r="Z841"/>
    </row>
    <row r="842" spans="9:26" ht="15">
      <c r="I842"/>
      <c r="J842"/>
      <c r="K842"/>
      <c r="M842"/>
      <c r="N842"/>
      <c r="P842"/>
      <c r="S842"/>
      <c r="U842"/>
      <c r="V842"/>
      <c r="X842"/>
      <c r="Y842"/>
      <c r="Z842"/>
    </row>
    <row r="843" spans="9:26" ht="15">
      <c r="I843"/>
      <c r="J843"/>
      <c r="K843"/>
      <c r="M843"/>
      <c r="N843"/>
      <c r="P843"/>
      <c r="S843"/>
      <c r="U843"/>
      <c r="V843"/>
      <c r="X843"/>
      <c r="Y843"/>
      <c r="Z843"/>
    </row>
    <row r="844" spans="9:26" ht="15">
      <c r="I844"/>
      <c r="J844"/>
      <c r="K844"/>
      <c r="M844"/>
      <c r="N844"/>
      <c r="P844"/>
      <c r="S844"/>
      <c r="U844"/>
      <c r="V844"/>
      <c r="X844"/>
      <c r="Y844"/>
      <c r="Z844"/>
    </row>
    <row r="845" spans="9:26" ht="15">
      <c r="I845"/>
      <c r="J845"/>
      <c r="K845"/>
      <c r="M845"/>
      <c r="N845"/>
      <c r="P845"/>
      <c r="S845"/>
      <c r="U845"/>
      <c r="V845"/>
      <c r="X845"/>
      <c r="Y845"/>
      <c r="Z845"/>
    </row>
    <row r="846" spans="9:26" ht="15">
      <c r="I846"/>
      <c r="J846"/>
      <c r="K846"/>
      <c r="M846"/>
      <c r="N846"/>
      <c r="P846"/>
      <c r="S846"/>
      <c r="U846"/>
      <c r="V846"/>
      <c r="X846"/>
      <c r="Y846"/>
      <c r="Z846"/>
    </row>
    <row r="847" spans="9:26" ht="15">
      <c r="I847"/>
      <c r="J847"/>
      <c r="K847"/>
      <c r="M847"/>
      <c r="N847"/>
      <c r="P847"/>
      <c r="S847"/>
      <c r="U847"/>
      <c r="V847"/>
      <c r="X847"/>
      <c r="Y847"/>
      <c r="Z847"/>
    </row>
    <row r="848" spans="9:26" ht="15">
      <c r="I848"/>
      <c r="J848"/>
      <c r="K848"/>
      <c r="M848"/>
      <c r="N848"/>
      <c r="P848"/>
      <c r="S848"/>
      <c r="U848"/>
      <c r="V848"/>
      <c r="X848"/>
      <c r="Y848"/>
      <c r="Z848"/>
    </row>
    <row r="849" spans="9:26" ht="15">
      <c r="I849"/>
      <c r="J849"/>
      <c r="K849"/>
      <c r="M849"/>
      <c r="N849"/>
      <c r="P849"/>
      <c r="S849"/>
      <c r="U849"/>
      <c r="V849"/>
      <c r="X849"/>
      <c r="Y849"/>
      <c r="Z849"/>
    </row>
    <row r="850" spans="9:26" ht="15">
      <c r="I850"/>
      <c r="J850"/>
      <c r="K850"/>
      <c r="M850"/>
      <c r="N850"/>
      <c r="P850"/>
      <c r="S850"/>
      <c r="U850"/>
      <c r="V850"/>
      <c r="X850"/>
      <c r="Y850"/>
      <c r="Z850"/>
    </row>
    <row r="851" spans="9:26" ht="15">
      <c r="I851"/>
      <c r="J851"/>
      <c r="K851"/>
      <c r="M851"/>
      <c r="N851"/>
      <c r="P851"/>
      <c r="S851"/>
      <c r="U851"/>
      <c r="V851"/>
      <c r="X851"/>
      <c r="Y851"/>
      <c r="Z851"/>
    </row>
    <row r="852" spans="9:26" ht="15">
      <c r="I852"/>
      <c r="J852"/>
      <c r="K852"/>
      <c r="M852"/>
      <c r="N852"/>
      <c r="P852"/>
      <c r="S852"/>
      <c r="U852"/>
      <c r="V852"/>
      <c r="X852"/>
      <c r="Y852"/>
      <c r="Z852"/>
    </row>
    <row r="853" spans="9:26" ht="15">
      <c r="I853"/>
      <c r="J853"/>
      <c r="K853"/>
      <c r="M853"/>
      <c r="N853"/>
      <c r="P853"/>
      <c r="S853"/>
      <c r="U853"/>
      <c r="V853"/>
      <c r="X853"/>
      <c r="Y853"/>
      <c r="Z853"/>
    </row>
    <row r="854" spans="9:26" ht="15">
      <c r="I854"/>
      <c r="J854"/>
      <c r="K854"/>
      <c r="M854"/>
      <c r="N854"/>
      <c r="P854"/>
      <c r="S854"/>
      <c r="U854"/>
      <c r="V854"/>
      <c r="X854"/>
      <c r="Y854"/>
      <c r="Z854"/>
    </row>
    <row r="855" spans="9:26" ht="15">
      <c r="I855"/>
      <c r="J855"/>
      <c r="K855"/>
      <c r="M855"/>
      <c r="N855"/>
      <c r="P855"/>
      <c r="S855"/>
      <c r="U855"/>
      <c r="V855"/>
      <c r="X855"/>
      <c r="Y855"/>
      <c r="Z855"/>
    </row>
    <row r="856" spans="9:26" ht="15">
      <c r="I856"/>
      <c r="J856"/>
      <c r="K856"/>
      <c r="M856"/>
      <c r="N856"/>
      <c r="P856"/>
      <c r="S856"/>
      <c r="U856"/>
      <c r="V856"/>
      <c r="X856"/>
      <c r="Y856"/>
      <c r="Z856"/>
    </row>
    <row r="857" spans="9:26" ht="15">
      <c r="I857"/>
      <c r="J857"/>
      <c r="K857"/>
      <c r="M857"/>
      <c r="N857"/>
      <c r="P857"/>
      <c r="S857"/>
      <c r="U857"/>
      <c r="V857"/>
      <c r="X857"/>
      <c r="Y857"/>
      <c r="Z857"/>
    </row>
    <row r="858" spans="9:26" ht="15">
      <c r="I858"/>
      <c r="J858"/>
      <c r="K858"/>
      <c r="M858"/>
      <c r="N858"/>
      <c r="P858"/>
      <c r="S858"/>
      <c r="U858"/>
      <c r="V858"/>
      <c r="X858"/>
      <c r="Y858"/>
      <c r="Z858"/>
    </row>
    <row r="859" spans="9:26" ht="15">
      <c r="I859"/>
      <c r="J859"/>
      <c r="K859"/>
      <c r="M859"/>
      <c r="N859"/>
      <c r="P859"/>
      <c r="S859"/>
      <c r="U859"/>
      <c r="V859"/>
      <c r="X859"/>
      <c r="Y859"/>
      <c r="Z859"/>
    </row>
    <row r="860" spans="9:26" ht="15">
      <c r="I860"/>
      <c r="J860"/>
      <c r="K860"/>
      <c r="M860"/>
      <c r="N860"/>
      <c r="P860"/>
      <c r="S860"/>
      <c r="U860"/>
      <c r="V860"/>
      <c r="X860"/>
      <c r="Y860"/>
      <c r="Z860"/>
    </row>
    <row r="861" spans="9:26" ht="15">
      <c r="I861"/>
      <c r="J861"/>
      <c r="K861"/>
      <c r="M861"/>
      <c r="N861"/>
      <c r="P861"/>
      <c r="S861"/>
      <c r="U861"/>
      <c r="V861"/>
      <c r="X861"/>
      <c r="Y861"/>
      <c r="Z861"/>
    </row>
    <row r="862" spans="9:26" ht="15">
      <c r="I862"/>
      <c r="J862"/>
      <c r="K862"/>
      <c r="M862"/>
      <c r="N862"/>
      <c r="P862"/>
      <c r="S862"/>
      <c r="U862"/>
      <c r="V862"/>
      <c r="X862"/>
      <c r="Y862"/>
      <c r="Z862"/>
    </row>
    <row r="863" spans="9:26" ht="15">
      <c r="I863"/>
      <c r="J863"/>
      <c r="K863"/>
      <c r="M863"/>
      <c r="N863"/>
      <c r="P863"/>
      <c r="S863"/>
      <c r="U863"/>
      <c r="V863"/>
      <c r="X863"/>
      <c r="Y863"/>
      <c r="Z863"/>
    </row>
    <row r="864" spans="9:26" ht="15">
      <c r="I864"/>
      <c r="J864"/>
      <c r="K864"/>
      <c r="M864"/>
      <c r="N864"/>
      <c r="P864"/>
      <c r="S864"/>
      <c r="U864"/>
      <c r="V864"/>
      <c r="X864"/>
      <c r="Y864"/>
      <c r="Z864"/>
    </row>
    <row r="865" spans="9:26" ht="15">
      <c r="I865"/>
      <c r="J865"/>
      <c r="K865"/>
      <c r="M865"/>
      <c r="N865"/>
      <c r="P865"/>
      <c r="S865"/>
      <c r="U865"/>
      <c r="V865"/>
      <c r="X865"/>
      <c r="Y865"/>
      <c r="Z865"/>
    </row>
    <row r="866" spans="9:26" ht="15">
      <c r="I866"/>
      <c r="J866"/>
      <c r="K866"/>
      <c r="M866"/>
      <c r="N866"/>
      <c r="P866"/>
      <c r="S866"/>
      <c r="U866"/>
      <c r="V866"/>
      <c r="X866"/>
      <c r="Y866"/>
      <c r="Z866"/>
    </row>
    <row r="867" spans="9:26" ht="15">
      <c r="I867"/>
      <c r="J867"/>
      <c r="K867"/>
      <c r="M867"/>
      <c r="N867"/>
      <c r="P867"/>
      <c r="S867"/>
      <c r="U867"/>
      <c r="V867"/>
      <c r="X867"/>
      <c r="Y867"/>
      <c r="Z867"/>
    </row>
    <row r="868" spans="9:26" ht="15">
      <c r="I868"/>
      <c r="J868"/>
      <c r="K868"/>
      <c r="M868"/>
      <c r="N868"/>
      <c r="P868"/>
      <c r="S868"/>
      <c r="U868"/>
      <c r="V868"/>
      <c r="X868"/>
      <c r="Y868"/>
      <c r="Z868"/>
    </row>
    <row r="869" spans="9:26" ht="15">
      <c r="I869"/>
      <c r="J869"/>
      <c r="K869"/>
      <c r="M869"/>
      <c r="N869"/>
      <c r="P869"/>
      <c r="S869"/>
      <c r="U869"/>
      <c r="V869"/>
      <c r="X869"/>
      <c r="Y869"/>
      <c r="Z869"/>
    </row>
    <row r="870" spans="9:26" ht="15">
      <c r="I870"/>
      <c r="J870"/>
      <c r="K870"/>
      <c r="M870"/>
      <c r="N870"/>
      <c r="P870"/>
      <c r="S870"/>
      <c r="U870"/>
      <c r="V870"/>
      <c r="X870"/>
      <c r="Y870"/>
      <c r="Z870"/>
    </row>
    <row r="871" spans="9:26" ht="15">
      <c r="I871"/>
      <c r="J871"/>
      <c r="K871"/>
      <c r="M871"/>
      <c r="N871"/>
      <c r="P871"/>
      <c r="S871"/>
      <c r="U871"/>
      <c r="V871"/>
      <c r="X871"/>
      <c r="Y871"/>
      <c r="Z871"/>
    </row>
    <row r="872" spans="9:26" ht="15">
      <c r="I872"/>
      <c r="J872"/>
      <c r="K872"/>
      <c r="M872"/>
      <c r="N872"/>
      <c r="P872"/>
      <c r="S872"/>
      <c r="U872"/>
      <c r="V872"/>
      <c r="X872"/>
      <c r="Y872"/>
      <c r="Z872"/>
    </row>
    <row r="873" spans="9:26" ht="15">
      <c r="I873"/>
      <c r="J873"/>
      <c r="K873"/>
      <c r="M873"/>
      <c r="N873"/>
      <c r="P873"/>
      <c r="S873"/>
      <c r="U873"/>
      <c r="V873"/>
      <c r="X873"/>
      <c r="Y873"/>
      <c r="Z873"/>
    </row>
    <row r="874" spans="9:26" ht="15">
      <c r="I874"/>
      <c r="J874"/>
      <c r="K874"/>
      <c r="M874"/>
      <c r="N874"/>
      <c r="P874"/>
      <c r="S874"/>
      <c r="U874"/>
      <c r="V874"/>
      <c r="X874"/>
      <c r="Y874"/>
      <c r="Z874"/>
    </row>
    <row r="875" spans="9:26" ht="15">
      <c r="I875"/>
      <c r="J875"/>
      <c r="K875"/>
      <c r="M875"/>
      <c r="N875"/>
      <c r="P875"/>
      <c r="S875"/>
      <c r="U875"/>
      <c r="V875"/>
      <c r="X875"/>
      <c r="Y875"/>
      <c r="Z875"/>
    </row>
    <row r="876" spans="9:26" ht="15">
      <c r="I876"/>
      <c r="J876"/>
      <c r="K876"/>
      <c r="M876"/>
      <c r="N876"/>
      <c r="P876"/>
      <c r="S876"/>
      <c r="U876"/>
      <c r="V876"/>
      <c r="X876"/>
      <c r="Y876"/>
      <c r="Z876"/>
    </row>
    <row r="877" spans="9:26" ht="15">
      <c r="I877"/>
      <c r="J877"/>
      <c r="K877"/>
      <c r="M877"/>
      <c r="N877"/>
      <c r="P877"/>
      <c r="S877"/>
      <c r="U877"/>
      <c r="V877"/>
      <c r="X877"/>
      <c r="Y877"/>
      <c r="Z877"/>
    </row>
    <row r="878" spans="9:26" ht="15">
      <c r="I878"/>
      <c r="J878"/>
      <c r="K878"/>
      <c r="M878"/>
      <c r="N878"/>
      <c r="P878"/>
      <c r="S878"/>
      <c r="U878"/>
      <c r="V878"/>
      <c r="X878"/>
      <c r="Y878"/>
      <c r="Z878"/>
    </row>
    <row r="879" spans="9:26" ht="15">
      <c r="I879"/>
      <c r="J879"/>
      <c r="K879"/>
      <c r="M879"/>
      <c r="N879"/>
      <c r="P879"/>
      <c r="S879"/>
      <c r="U879"/>
      <c r="V879"/>
      <c r="X879"/>
      <c r="Y879"/>
      <c r="Z879"/>
    </row>
    <row r="880" spans="9:26" ht="15">
      <c r="I880"/>
      <c r="J880"/>
      <c r="K880"/>
      <c r="M880"/>
      <c r="N880"/>
      <c r="P880"/>
      <c r="S880"/>
      <c r="U880"/>
      <c r="V880"/>
      <c r="X880"/>
      <c r="Y880"/>
      <c r="Z880"/>
    </row>
    <row r="881" spans="9:26" ht="15">
      <c r="I881"/>
      <c r="J881"/>
      <c r="K881"/>
      <c r="M881"/>
      <c r="N881"/>
      <c r="P881"/>
      <c r="S881"/>
      <c r="U881"/>
      <c r="V881"/>
      <c r="X881"/>
      <c r="Y881"/>
      <c r="Z881"/>
    </row>
    <row r="882" spans="9:26" ht="15">
      <c r="I882"/>
      <c r="J882"/>
      <c r="K882"/>
      <c r="M882"/>
      <c r="N882"/>
      <c r="P882"/>
      <c r="S882"/>
      <c r="U882"/>
      <c r="V882"/>
      <c r="X882"/>
      <c r="Y882"/>
      <c r="Z882"/>
    </row>
    <row r="883" spans="9:26" ht="15">
      <c r="I883"/>
      <c r="J883"/>
      <c r="K883"/>
      <c r="M883"/>
      <c r="N883"/>
      <c r="P883"/>
      <c r="S883"/>
      <c r="U883"/>
      <c r="V883"/>
      <c r="X883"/>
      <c r="Y883"/>
      <c r="Z883"/>
    </row>
    <row r="884" spans="9:26" ht="15">
      <c r="I884"/>
      <c r="J884"/>
      <c r="K884"/>
      <c r="M884"/>
      <c r="N884"/>
      <c r="P884"/>
      <c r="S884"/>
      <c r="U884"/>
      <c r="V884"/>
      <c r="X884"/>
      <c r="Y884"/>
      <c r="Z884"/>
    </row>
    <row r="885" spans="9:26" ht="15">
      <c r="I885"/>
      <c r="J885"/>
      <c r="K885"/>
      <c r="M885"/>
      <c r="N885"/>
      <c r="P885"/>
      <c r="S885"/>
      <c r="U885"/>
      <c r="V885"/>
      <c r="X885"/>
      <c r="Y885"/>
      <c r="Z885"/>
    </row>
    <row r="886" spans="9:26" ht="15">
      <c r="I886"/>
      <c r="J886"/>
      <c r="K886"/>
      <c r="M886"/>
      <c r="N886"/>
      <c r="P886"/>
      <c r="S886"/>
      <c r="U886"/>
      <c r="V886"/>
      <c r="X886"/>
      <c r="Y886"/>
      <c r="Z886"/>
    </row>
    <row r="887" spans="9:26" ht="15">
      <c r="I887"/>
      <c r="J887"/>
      <c r="K887"/>
      <c r="M887"/>
      <c r="N887"/>
      <c r="P887"/>
      <c r="S887"/>
      <c r="U887"/>
      <c r="V887"/>
      <c r="X887"/>
      <c r="Y887"/>
      <c r="Z887"/>
    </row>
    <row r="888" spans="9:26" ht="15">
      <c r="I888"/>
      <c r="J888"/>
      <c r="K888"/>
      <c r="M888"/>
      <c r="N888"/>
      <c r="P888"/>
      <c r="S888"/>
      <c r="U888"/>
      <c r="V888"/>
      <c r="X888"/>
      <c r="Y888"/>
      <c r="Z888"/>
    </row>
    <row r="889" spans="9:26" ht="15">
      <c r="I889"/>
      <c r="J889"/>
      <c r="K889"/>
      <c r="M889"/>
      <c r="N889"/>
      <c r="P889"/>
      <c r="S889"/>
      <c r="U889"/>
      <c r="V889"/>
      <c r="X889"/>
      <c r="Y889"/>
      <c r="Z889"/>
    </row>
    <row r="890" spans="9:26" ht="15">
      <c r="I890"/>
      <c r="J890"/>
      <c r="K890"/>
      <c r="M890"/>
      <c r="N890"/>
      <c r="P890"/>
      <c r="S890"/>
      <c r="U890"/>
      <c r="V890"/>
      <c r="X890"/>
      <c r="Y890"/>
      <c r="Z890"/>
    </row>
    <row r="891" spans="9:26" ht="15">
      <c r="I891"/>
      <c r="J891"/>
      <c r="K891"/>
      <c r="M891"/>
      <c r="N891"/>
      <c r="P891"/>
      <c r="S891"/>
      <c r="U891"/>
      <c r="V891"/>
      <c r="X891"/>
      <c r="Y891"/>
      <c r="Z891"/>
    </row>
    <row r="892" spans="9:26" ht="15">
      <c r="I892"/>
      <c r="J892"/>
      <c r="K892"/>
      <c r="M892"/>
      <c r="N892"/>
      <c r="P892"/>
      <c r="S892"/>
      <c r="U892"/>
      <c r="V892"/>
      <c r="X892"/>
      <c r="Y892"/>
      <c r="Z892"/>
    </row>
    <row r="893" spans="9:26" ht="15">
      <c r="I893"/>
      <c r="J893"/>
      <c r="K893"/>
      <c r="M893"/>
      <c r="N893"/>
      <c r="P893"/>
      <c r="S893"/>
      <c r="U893"/>
      <c r="V893"/>
      <c r="X893"/>
      <c r="Y893"/>
      <c r="Z893"/>
    </row>
    <row r="894" spans="9:26" ht="15">
      <c r="I894"/>
      <c r="J894"/>
      <c r="K894"/>
      <c r="M894"/>
      <c r="N894"/>
      <c r="P894"/>
      <c r="S894"/>
      <c r="U894"/>
      <c r="V894"/>
      <c r="X894"/>
      <c r="Y894"/>
      <c r="Z894"/>
    </row>
    <row r="895" spans="9:26" ht="15">
      <c r="I895"/>
      <c r="J895"/>
      <c r="K895"/>
      <c r="M895"/>
      <c r="N895"/>
      <c r="P895"/>
      <c r="S895"/>
      <c r="U895"/>
      <c r="V895"/>
      <c r="X895"/>
      <c r="Y895"/>
      <c r="Z895"/>
    </row>
    <row r="896" spans="9:26" ht="15">
      <c r="I896"/>
      <c r="J896"/>
      <c r="K896"/>
      <c r="M896"/>
      <c r="N896"/>
      <c r="P896"/>
      <c r="S896"/>
      <c r="U896"/>
      <c r="V896"/>
      <c r="X896"/>
      <c r="Y896"/>
      <c r="Z896"/>
    </row>
    <row r="897" spans="9:26" ht="15">
      <c r="I897"/>
      <c r="J897"/>
      <c r="K897"/>
      <c r="M897"/>
      <c r="N897"/>
      <c r="P897"/>
      <c r="S897"/>
      <c r="U897"/>
      <c r="V897"/>
      <c r="X897"/>
      <c r="Y897"/>
      <c r="Z897"/>
    </row>
    <row r="898" spans="9:26" ht="15">
      <c r="I898"/>
      <c r="J898"/>
      <c r="K898"/>
      <c r="M898"/>
      <c r="N898"/>
      <c r="P898"/>
      <c r="S898"/>
      <c r="U898"/>
      <c r="V898"/>
      <c r="X898"/>
      <c r="Y898"/>
      <c r="Z898"/>
    </row>
    <row r="899" spans="9:26" ht="15">
      <c r="I899"/>
      <c r="J899"/>
      <c r="K899"/>
      <c r="M899"/>
      <c r="N899"/>
      <c r="P899"/>
      <c r="S899"/>
      <c r="U899"/>
      <c r="V899"/>
      <c r="X899"/>
      <c r="Y899"/>
      <c r="Z899"/>
    </row>
    <row r="900" spans="9:26" ht="15">
      <c r="I900"/>
      <c r="J900"/>
      <c r="K900"/>
      <c r="M900"/>
      <c r="N900"/>
      <c r="P900"/>
      <c r="S900"/>
      <c r="U900"/>
      <c r="V900"/>
      <c r="X900"/>
      <c r="Y900"/>
      <c r="Z900"/>
    </row>
    <row r="901" spans="9:26" ht="15">
      <c r="I901"/>
      <c r="J901"/>
      <c r="K901"/>
      <c r="M901"/>
      <c r="N901"/>
      <c r="P901"/>
      <c r="S901"/>
      <c r="U901"/>
      <c r="V901"/>
      <c r="X901"/>
      <c r="Y901"/>
      <c r="Z901"/>
    </row>
    <row r="902" spans="9:26" ht="15">
      <c r="I902"/>
      <c r="J902"/>
      <c r="K902"/>
      <c r="M902"/>
      <c r="N902"/>
      <c r="P902"/>
      <c r="S902"/>
      <c r="U902"/>
      <c r="V902"/>
      <c r="X902"/>
      <c r="Y902"/>
      <c r="Z902"/>
    </row>
    <row r="903" spans="9:26" ht="15">
      <c r="I903"/>
      <c r="J903"/>
      <c r="K903"/>
      <c r="M903"/>
      <c r="N903"/>
      <c r="P903"/>
      <c r="S903"/>
      <c r="U903"/>
      <c r="V903"/>
      <c r="X903"/>
      <c r="Y903"/>
      <c r="Z903"/>
    </row>
    <row r="904" spans="9:26" ht="15">
      <c r="I904"/>
      <c r="J904"/>
      <c r="K904"/>
      <c r="M904"/>
      <c r="N904"/>
      <c r="P904"/>
      <c r="S904"/>
      <c r="U904"/>
      <c r="V904"/>
      <c r="X904"/>
      <c r="Y904"/>
      <c r="Z904"/>
    </row>
    <row r="905" spans="9:26" ht="15">
      <c r="I905"/>
      <c r="J905"/>
      <c r="K905"/>
      <c r="M905"/>
      <c r="N905"/>
      <c r="P905"/>
      <c r="S905"/>
      <c r="U905"/>
      <c r="V905"/>
      <c r="X905"/>
      <c r="Y905"/>
      <c r="Z905"/>
    </row>
    <row r="906" spans="9:26" ht="15">
      <c r="I906"/>
      <c r="J906"/>
      <c r="K906"/>
      <c r="M906"/>
      <c r="N906"/>
      <c r="P906"/>
      <c r="S906"/>
      <c r="U906"/>
      <c r="V906"/>
      <c r="X906"/>
      <c r="Y906"/>
      <c r="Z906"/>
    </row>
    <row r="907" spans="9:26" ht="15">
      <c r="I907"/>
      <c r="J907"/>
      <c r="K907"/>
      <c r="M907"/>
      <c r="N907"/>
      <c r="P907"/>
      <c r="S907"/>
      <c r="U907"/>
      <c r="V907"/>
      <c r="X907"/>
      <c r="Y907"/>
      <c r="Z907"/>
    </row>
    <row r="908" spans="9:26" ht="15">
      <c r="I908"/>
      <c r="J908"/>
      <c r="K908"/>
      <c r="M908"/>
      <c r="N908"/>
      <c r="P908"/>
      <c r="S908"/>
      <c r="U908"/>
      <c r="V908"/>
      <c r="X908"/>
      <c r="Y908"/>
      <c r="Z908"/>
    </row>
    <row r="909" spans="9:26" ht="15">
      <c r="I909"/>
      <c r="J909"/>
      <c r="K909"/>
      <c r="M909"/>
      <c r="N909"/>
      <c r="P909"/>
      <c r="S909"/>
      <c r="U909"/>
      <c r="V909"/>
      <c r="X909"/>
      <c r="Y909"/>
      <c r="Z909"/>
    </row>
    <row r="910" spans="9:26" ht="15">
      <c r="I910"/>
      <c r="J910"/>
      <c r="K910"/>
      <c r="M910"/>
      <c r="N910"/>
      <c r="P910"/>
      <c r="S910"/>
      <c r="U910"/>
      <c r="V910"/>
      <c r="X910"/>
      <c r="Y910"/>
      <c r="Z910"/>
    </row>
    <row r="911" spans="9:26" ht="15">
      <c r="I911"/>
      <c r="J911"/>
      <c r="K911"/>
      <c r="M911"/>
      <c r="N911"/>
      <c r="P911"/>
      <c r="S911"/>
      <c r="U911"/>
      <c r="V911"/>
      <c r="X911"/>
      <c r="Y911"/>
      <c r="Z911"/>
    </row>
    <row r="912" spans="9:26" ht="15">
      <c r="I912"/>
      <c r="J912"/>
      <c r="K912"/>
      <c r="M912"/>
      <c r="N912"/>
      <c r="P912"/>
      <c r="S912"/>
      <c r="U912"/>
      <c r="V912"/>
      <c r="X912"/>
      <c r="Y912"/>
      <c r="Z912"/>
    </row>
    <row r="913" spans="9:26" ht="15">
      <c r="I913"/>
      <c r="J913"/>
      <c r="K913"/>
      <c r="M913"/>
      <c r="N913"/>
      <c r="P913"/>
      <c r="S913"/>
      <c r="U913"/>
      <c r="V913"/>
      <c r="X913"/>
      <c r="Y913"/>
      <c r="Z913"/>
    </row>
    <row r="914" spans="9:26" ht="15">
      <c r="I914"/>
      <c r="J914"/>
      <c r="K914"/>
      <c r="M914"/>
      <c r="N914"/>
      <c r="P914"/>
      <c r="S914"/>
      <c r="U914"/>
      <c r="V914"/>
      <c r="X914"/>
      <c r="Y914"/>
      <c r="Z914"/>
    </row>
    <row r="915" spans="9:26" ht="15">
      <c r="I915"/>
      <c r="J915"/>
      <c r="K915"/>
      <c r="M915"/>
      <c r="N915"/>
      <c r="P915"/>
      <c r="S915"/>
      <c r="U915"/>
      <c r="V915"/>
      <c r="X915"/>
      <c r="Y915"/>
      <c r="Z915"/>
    </row>
    <row r="916" spans="9:26" ht="15">
      <c r="I916"/>
      <c r="J916"/>
      <c r="K916"/>
      <c r="M916"/>
      <c r="N916"/>
      <c r="P916"/>
      <c r="S916"/>
      <c r="U916"/>
      <c r="V916"/>
      <c r="X916"/>
      <c r="Y916"/>
      <c r="Z916"/>
    </row>
    <row r="917" spans="9:26" ht="15">
      <c r="I917"/>
      <c r="J917"/>
      <c r="K917"/>
      <c r="M917"/>
      <c r="N917"/>
      <c r="P917"/>
      <c r="S917"/>
      <c r="U917"/>
      <c r="V917"/>
      <c r="X917"/>
      <c r="Y917"/>
      <c r="Z917"/>
    </row>
    <row r="918" spans="9:26" ht="15">
      <c r="I918"/>
      <c r="J918"/>
      <c r="K918"/>
      <c r="M918"/>
      <c r="N918"/>
      <c r="P918"/>
      <c r="S918"/>
      <c r="U918"/>
      <c r="V918"/>
      <c r="X918"/>
      <c r="Y918"/>
      <c r="Z918"/>
    </row>
    <row r="919" spans="9:26" ht="15">
      <c r="I919"/>
      <c r="J919"/>
      <c r="K919"/>
      <c r="M919"/>
      <c r="N919"/>
      <c r="P919"/>
      <c r="S919"/>
      <c r="U919"/>
      <c r="V919"/>
      <c r="X919"/>
      <c r="Y919"/>
      <c r="Z919"/>
    </row>
    <row r="920" spans="9:26" ht="15">
      <c r="I920"/>
      <c r="J920"/>
      <c r="K920"/>
      <c r="M920"/>
      <c r="N920"/>
      <c r="P920"/>
      <c r="S920"/>
      <c r="U920"/>
      <c r="V920"/>
      <c r="X920"/>
      <c r="Y920"/>
      <c r="Z920"/>
    </row>
    <row r="921" spans="9:26" ht="15">
      <c r="I921"/>
      <c r="J921"/>
      <c r="K921"/>
      <c r="M921"/>
      <c r="N921"/>
      <c r="P921"/>
      <c r="S921"/>
      <c r="U921"/>
      <c r="V921"/>
      <c r="X921"/>
      <c r="Y921"/>
      <c r="Z921"/>
    </row>
    <row r="922" spans="9:26" ht="15">
      <c r="I922"/>
      <c r="J922"/>
      <c r="K922"/>
      <c r="M922"/>
      <c r="N922"/>
      <c r="P922"/>
      <c r="S922"/>
      <c r="U922"/>
      <c r="V922"/>
      <c r="X922"/>
      <c r="Y922"/>
      <c r="Z922"/>
    </row>
    <row r="923" spans="9:26" ht="15">
      <c r="I923"/>
      <c r="J923"/>
      <c r="K923"/>
      <c r="M923"/>
      <c r="N923"/>
      <c r="P923"/>
      <c r="S923"/>
      <c r="U923"/>
      <c r="V923"/>
      <c r="X923"/>
      <c r="Y923"/>
      <c r="Z923"/>
    </row>
    <row r="924" spans="9:26" ht="15">
      <c r="I924"/>
      <c r="J924"/>
      <c r="K924"/>
      <c r="M924"/>
      <c r="N924"/>
      <c r="P924"/>
      <c r="S924"/>
      <c r="U924"/>
      <c r="V924"/>
      <c r="X924"/>
      <c r="Y924"/>
      <c r="Z924"/>
    </row>
    <row r="925" spans="9:26" ht="15">
      <c r="I925"/>
      <c r="J925"/>
      <c r="K925"/>
      <c r="M925"/>
      <c r="N925"/>
      <c r="P925"/>
      <c r="S925"/>
      <c r="U925"/>
      <c r="V925"/>
      <c r="X925"/>
      <c r="Y925"/>
      <c r="Z925"/>
    </row>
  </sheetData>
  <sortState ref="E8:F19">
    <sortCondition descending="1" sortBy="value" ref="F8:F19"/>
  </sortState>
  <mergeCells count="16">
    <mergeCell ref="B2:K3"/>
    <mergeCell ref="B5:G5"/>
    <mergeCell ref="I5:N5"/>
    <mergeCell ref="I6:K6"/>
    <mergeCell ref="L6:N6"/>
    <mergeCell ref="P5:U5"/>
    <mergeCell ref="P6:R6"/>
    <mergeCell ref="S6:U6"/>
    <mergeCell ref="B6:D6"/>
    <mergeCell ref="E6:G6"/>
    <mergeCell ref="W5:AB5"/>
    <mergeCell ref="W6:Y6"/>
    <mergeCell ref="Z6:AB6"/>
    <mergeCell ref="AD5:AI5"/>
    <mergeCell ref="AD6:AF6"/>
    <mergeCell ref="AG6:AI6"/>
  </mergeCells>
  <conditionalFormatting sqref="B8:C19">
    <cfRule type="expression" priority="57" dxfId="142">
      <formula>AND($C8&lt;$C$22,$C8&gt;$C$24)</formula>
    </cfRule>
    <cfRule type="expression" priority="56" dxfId="141">
      <formula>$C8&gt;$C$25</formula>
    </cfRule>
    <cfRule type="expression" priority="54" dxfId="140">
      <formula>$C8&lt;$C$24</formula>
    </cfRule>
    <cfRule type="expression" priority="53" dxfId="139">
      <formula>AND($C8&gt;$C$22,$C8&lt;$C$25)</formula>
    </cfRule>
  </conditionalFormatting>
  <conditionalFormatting sqref="E8:F19">
    <cfRule type="expression" priority="52" dxfId="141">
      <formula>$F8&gt;$F$25</formula>
    </cfRule>
    <cfRule type="expression" priority="51" dxfId="140">
      <formula>$F8&lt;$F$24</formula>
    </cfRule>
    <cfRule type="expression" priority="50" dxfId="139">
      <formula>AND($F8&lt;$F$25,$F8&gt;$F$22)</formula>
    </cfRule>
    <cfRule type="expression" priority="49" dxfId="142">
      <formula>AND($F8&lt;$F$22,$F8&gt;$F$24)</formula>
    </cfRule>
  </conditionalFormatting>
  <conditionalFormatting sqref="I8:J19">
    <cfRule type="expression" priority="32" dxfId="142">
      <formula>AND($J8&lt;$J$22,$J8&gt;$J$24)</formula>
    </cfRule>
    <cfRule type="expression" priority="31" dxfId="141">
      <formula>$J8&gt;$J$25</formula>
    </cfRule>
    <cfRule type="expression" priority="30" dxfId="140">
      <formula>$J8&lt;$J$24</formula>
    </cfRule>
    <cfRule type="expression" priority="29" dxfId="139">
      <formula>AND($J8&gt;$J$22,$J8&lt;$J$25)</formula>
    </cfRule>
  </conditionalFormatting>
  <conditionalFormatting sqref="L8:M19">
    <cfRule type="expression" priority="28" dxfId="141">
      <formula>$M8&gt;$M$25</formula>
    </cfRule>
    <cfRule type="expression" priority="27" dxfId="140">
      <formula>$M8&lt;$M$24</formula>
    </cfRule>
    <cfRule type="expression" priority="26" dxfId="139">
      <formula>AND($M8&lt;$M$25,$M8&gt;$M$22)</formula>
    </cfRule>
    <cfRule type="expression" priority="25" dxfId="142">
      <formula>AND($M8&lt;$M$22,$M8&gt;$M$24)</formula>
    </cfRule>
  </conditionalFormatting>
  <conditionalFormatting sqref="P8:Q19">
    <cfRule type="expression" priority="21" dxfId="139">
      <formula>AND($Q8&gt;$Q$22,$Q8&lt;$Q$25)</formula>
    </cfRule>
    <cfRule type="expression" priority="22" dxfId="140">
      <formula>$Q8&lt;$Q$24</formula>
    </cfRule>
    <cfRule type="expression" priority="23" dxfId="141">
      <formula>$Q8&gt;$Q$25</formula>
    </cfRule>
    <cfRule type="expression" priority="24" dxfId="142">
      <formula>AND($Q8&lt;$Q$22,$Q8&gt;$Q$24)</formula>
    </cfRule>
  </conditionalFormatting>
  <conditionalFormatting sqref="S8:T19">
    <cfRule type="expression" priority="18" dxfId="139">
      <formula>AND($T8&lt;$T$25,$T8&gt;$T$22)</formula>
    </cfRule>
    <cfRule type="expression" priority="19" dxfId="140">
      <formula>$T8&lt;$T$24</formula>
    </cfRule>
    <cfRule type="expression" priority="20" dxfId="141">
      <formula>$T8&gt;$T$25</formula>
    </cfRule>
    <cfRule type="expression" priority="17" dxfId="142">
      <formula>AND($T8&lt;$T$22,$T8&gt;$T$24)</formula>
    </cfRule>
  </conditionalFormatting>
  <conditionalFormatting sqref="W8:X19">
    <cfRule type="expression" priority="16" dxfId="142">
      <formula>AND($X8&lt;$X$22,$X8&gt;$X$24)</formula>
    </cfRule>
    <cfRule type="expression" priority="15" dxfId="141">
      <formula>$X8&gt;$X$25</formula>
    </cfRule>
    <cfRule type="expression" priority="14" dxfId="140">
      <formula>$X8&lt;$X$24</formula>
    </cfRule>
    <cfRule type="expression" priority="13" dxfId="139">
      <formula>AND($X8&gt;$X$22,$X8&lt;$X$25)</formula>
    </cfRule>
  </conditionalFormatting>
  <conditionalFormatting sqref="Z8:AA19">
    <cfRule type="expression" priority="12" dxfId="141">
      <formula>$AA8&gt;$AA$25</formula>
    </cfRule>
    <cfRule type="expression" priority="11" dxfId="140">
      <formula>$AA8&lt;$AA$24</formula>
    </cfRule>
    <cfRule type="expression" priority="10" dxfId="139">
      <formula>AND($AA8&lt;$AA$25,$AA8&gt;$AA$22)</formula>
    </cfRule>
    <cfRule type="expression" priority="9" dxfId="142">
      <formula>AND($AA8&lt;$AA$22,$AA8&gt;$AA$24)</formula>
    </cfRule>
  </conditionalFormatting>
  <conditionalFormatting sqref="AD8:AE19">
    <cfRule type="expression" priority="8" dxfId="142">
      <formula>AND($AE8&lt;$AE$22,$AE8&gt;$AE$24)</formula>
    </cfRule>
    <cfRule type="expression" priority="7" dxfId="141">
      <formula>$AE8&gt;$AE$25</formula>
    </cfRule>
    <cfRule type="expression" priority="6" dxfId="140">
      <formula>$AE8&lt;$AE$24</formula>
    </cfRule>
    <cfRule type="expression" priority="5" dxfId="139">
      <formula>AND($AE8&gt;$AE$22,$AE8&lt;$AE$25)</formula>
    </cfRule>
  </conditionalFormatting>
  <conditionalFormatting sqref="AG8:AH19">
    <cfRule type="expression" priority="4" dxfId="141">
      <formula>$AH8&gt;$AH$25</formula>
    </cfRule>
    <cfRule type="expression" priority="3" dxfId="140">
      <formula>$AH8&lt;$AH$24</formula>
    </cfRule>
    <cfRule type="expression" priority="2" dxfId="139">
      <formula>AND($AH8&lt;$AH$25,$AH8&gt;$AH$22)</formula>
    </cfRule>
    <cfRule type="expression" priority="1" dxfId="142">
      <formula>AND($AH8&lt;$AH$22,$AH8&gt;$AH$24)</formula>
    </cfRule>
  </conditionalFormatting>
  <pageMargins left="0.7" right="0.7" top="0.75" bottom="0.75" header="0.3" footer="0.3"/>
  <pageSetup horizontalDpi="300" verticalDpi="300" orientation="portrait" paperSize="1"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4A2745-91B3-4B73-996E-1987EF1610E8}">
  <dimension ref="A1:AA113"/>
  <sheetViews>
    <sheetView workbookViewId="0" topLeftCell="A1">
      <selection pane="topLeft" activeCell="U21" sqref="U21"/>
    </sheetView>
  </sheetViews>
  <sheetFormatPr defaultColWidth="8.83428571428571" defaultRowHeight="15"/>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219</v>
      </c>
      <c r="B4" s="123">
        <v>0.275420819868073</v>
      </c>
      <c r="C4" s="123">
        <v>0.199860914658239</v>
      </c>
      <c r="D4" s="123">
        <v>0.325993211500126</v>
      </c>
      <c r="E4" s="123">
        <v>0.281030026545162</v>
      </c>
      <c r="F4" s="123">
        <v>0.340002147084329</v>
      </c>
      <c r="G4" s="123">
        <v>0.238197090415408</v>
      </c>
      <c r="H4" s="123">
        <v>0.243837499648919</v>
      </c>
      <c r="I4" s="123">
        <v>0.278893548279987</v>
      </c>
      <c r="J4" s="123">
        <v>0.317727993846306</v>
      </c>
      <c r="K4" s="123">
        <v>0.218893332544648</v>
      </c>
      <c r="L4" s="123">
        <v>0.316664700486498</v>
      </c>
      <c r="M4" s="123">
        <v>0.221578369004105</v>
      </c>
      <c r="O4" s="93" t="s">
        <v>219</v>
      </c>
      <c r="P4" s="123">
        <v>0.154302670623145</v>
      </c>
      <c r="Q4" s="123">
        <v>0.10126582278481</v>
      </c>
      <c r="R4" s="123">
        <v>0.0192307692307692</v>
      </c>
      <c r="S4" s="123">
        <v>0.0454545454545455</v>
      </c>
      <c r="T4" s="123">
        <v>0.0540540540540541</v>
      </c>
      <c r="U4" s="123">
        <v>0.448275862068966</v>
      </c>
      <c r="V4" s="123">
        <v>0</v>
      </c>
      <c r="W4" s="123">
        <v>0.346153846153846</v>
      </c>
      <c r="X4" s="123">
        <v>0.363636363636364</v>
      </c>
      <c r="Y4" s="123">
        <v>0</v>
      </c>
      <c r="Z4" s="123">
        <v>0.0505050505050505</v>
      </c>
      <c r="AA4" s="123">
        <v>0</v>
      </c>
    </row>
    <row r="5" spans="1:27" ht="15">
      <c r="A5" s="93" t="s">
        <v>236</v>
      </c>
      <c r="B5" s="123">
        <v>0.510891566431636</v>
      </c>
      <c r="C5" s="123">
        <v>0.532188948007944</v>
      </c>
      <c r="D5" s="123">
        <v>0.554969419503583</v>
      </c>
      <c r="E5" s="123">
        <v>0.456938153336607</v>
      </c>
      <c r="F5" s="123">
        <v>0.541203877166784</v>
      </c>
      <c r="G5" s="123">
        <v>0.482666634017994</v>
      </c>
      <c r="H5" s="123">
        <v>0.630222553629485</v>
      </c>
      <c r="I5" s="123">
        <v>0.575592622725392</v>
      </c>
      <c r="J5" s="123">
        <v>0.660069345026167</v>
      </c>
      <c r="K5" s="123">
        <v>0.576705561738456</v>
      </c>
      <c r="L5" s="123">
        <v>0.51274381881528</v>
      </c>
      <c r="M5" s="123">
        <v>0.587244020327363</v>
      </c>
      <c r="O5" s="93" t="s">
        <v>236</v>
      </c>
      <c r="P5" s="123">
        <v>0.548961424332344</v>
      </c>
      <c r="Q5" s="123">
        <v>0.529113924050633</v>
      </c>
      <c r="R5" s="123">
        <v>0.576923076923077</v>
      </c>
      <c r="S5" s="123">
        <v>0.522727272727273</v>
      </c>
      <c r="T5" s="123">
        <v>0.495495495495495</v>
      </c>
      <c r="U5" s="123">
        <v>0.172413793103448</v>
      </c>
      <c r="V5" s="123">
        <v>0.818181818181818</v>
      </c>
      <c r="W5" s="123">
        <v>0.423076923076923</v>
      </c>
      <c r="X5" s="123">
        <v>0.545454545454545</v>
      </c>
      <c r="Y5" s="123">
        <v>0.50</v>
      </c>
      <c r="Z5" s="123">
        <v>0.474747474747475</v>
      </c>
      <c r="AA5" s="123">
        <v>0.80</v>
      </c>
    </row>
    <row r="6" spans="1:27" ht="15">
      <c r="A6" s="93" t="s">
        <v>240</v>
      </c>
      <c r="B6" s="123">
        <v>0.709085289076358</v>
      </c>
      <c r="C6" s="123">
        <v>0.861495026886778</v>
      </c>
      <c r="D6" s="123">
        <v>0.956574929129097</v>
      </c>
      <c r="E6" s="123">
        <v>0.919412164077684</v>
      </c>
      <c r="F6" s="123">
        <v>0.860635153443046</v>
      </c>
      <c r="G6" s="123">
        <v>0.75885428980728</v>
      </c>
      <c r="H6" s="123">
        <v>0.819843838901644</v>
      </c>
      <c r="I6" s="123">
        <v>0.747873314758283</v>
      </c>
      <c r="J6" s="123">
        <v>0.689241587639193</v>
      </c>
      <c r="K6" s="123">
        <v>0.454334104005157</v>
      </c>
      <c r="L6" s="123">
        <v>0.947624719289164</v>
      </c>
      <c r="M6" s="123">
        <v>0.741732420168085</v>
      </c>
      <c r="O6" s="93" t="s">
        <v>240</v>
      </c>
      <c r="P6" s="123">
        <v>0.637982195845697</v>
      </c>
      <c r="Q6" s="123">
        <v>0.926582278481013</v>
      </c>
      <c r="R6" s="123">
        <v>0.892307692307692</v>
      </c>
      <c r="S6" s="123">
        <v>0.863636363636364</v>
      </c>
      <c r="T6" s="123">
        <v>0.837837837837838</v>
      </c>
      <c r="U6" s="123">
        <v>0.758620689655172</v>
      </c>
      <c r="V6" s="123">
        <v>0.681818181818182</v>
      </c>
      <c r="W6" s="123">
        <v>0.50</v>
      </c>
      <c r="X6" s="123">
        <v>0.727272727272727</v>
      </c>
      <c r="Y6" s="123">
        <v>0.50</v>
      </c>
      <c r="Z6" s="123">
        <v>0.97979797979798</v>
      </c>
      <c r="AA6" s="123">
        <v>0.466666666666667</v>
      </c>
    </row>
    <row r="7" spans="1:27" ht="15">
      <c r="A7" s="93" t="s">
        <v>244</v>
      </c>
      <c r="B7" s="123">
        <v>0.252141106611936</v>
      </c>
      <c r="C7" s="123">
        <v>0.118791025733522</v>
      </c>
      <c r="D7" s="123">
        <v>0.0392146847331633</v>
      </c>
      <c r="E7" s="123">
        <v>0.0805878359223159</v>
      </c>
      <c r="F7" s="123">
        <v>0.129669510679782</v>
      </c>
      <c r="G7" s="123">
        <v>0.24114571019272</v>
      </c>
      <c r="H7" s="123">
        <v>0.180156161098356</v>
      </c>
      <c r="I7" s="123">
        <v>0.252126685241717</v>
      </c>
      <c r="J7" s="123">
        <v>0.309532922164729</v>
      </c>
      <c r="K7" s="123">
        <v>0.545665895994843</v>
      </c>
      <c r="L7" s="123">
        <v>0.0473631325997434</v>
      </c>
      <c r="M7" s="123">
        <v>0.250656116686051</v>
      </c>
      <c r="O7" s="93" t="s">
        <v>244</v>
      </c>
      <c r="P7" s="123">
        <v>0.213649851632047</v>
      </c>
      <c r="Q7" s="123">
        <v>0.0354430379746835</v>
      </c>
      <c r="R7" s="123">
        <v>0.0730769230769231</v>
      </c>
      <c r="S7" s="123">
        <v>0.136363636363636</v>
      </c>
      <c r="T7" s="123">
        <v>0.162162162162162</v>
      </c>
      <c r="U7" s="123">
        <v>0.241379310344828</v>
      </c>
      <c r="V7" s="123">
        <v>0.318181818181818</v>
      </c>
      <c r="W7" s="123">
        <v>0.50</v>
      </c>
      <c r="X7" s="123">
        <v>0.272727272727273</v>
      </c>
      <c r="Y7" s="123">
        <v>0.50</v>
      </c>
      <c r="Z7" s="123">
        <v>0.0101010101010101</v>
      </c>
      <c r="AA7" s="123">
        <v>0.533333333333333</v>
      </c>
    </row>
    <row r="8" spans="1:27" ht="15">
      <c r="A8" s="93" t="s">
        <v>247</v>
      </c>
      <c r="B8" s="123">
        <v>0.372278817883522</v>
      </c>
      <c r="C8" s="123">
        <v>0.203827013011679</v>
      </c>
      <c r="D8" s="123">
        <v>0.234614964953632</v>
      </c>
      <c r="E8" s="123">
        <v>0.149447303531289</v>
      </c>
      <c r="F8" s="123">
        <v>0.13028864314425</v>
      </c>
      <c r="G8" s="123">
        <v>0.115532825005349</v>
      </c>
      <c r="H8" s="123">
        <v>0.0721453830795976</v>
      </c>
      <c r="I8" s="123">
        <v>0.0114489552042044</v>
      </c>
      <c r="J8" s="123">
        <v>0.0160064989150446</v>
      </c>
      <c r="K8" s="123">
        <v>0.0652245902245902</v>
      </c>
      <c r="L8" s="123">
        <v>0.113427114613325</v>
      </c>
      <c r="M8" s="123">
        <v>0.504680047984549</v>
      </c>
      <c r="O8" s="93" t="s">
        <v>247</v>
      </c>
      <c r="P8" s="123">
        <v>0.525222551928783</v>
      </c>
      <c r="Q8" s="123">
        <v>0.19746835443038</v>
      </c>
      <c r="R8" s="123">
        <v>0.192307692307692</v>
      </c>
      <c r="S8" s="123">
        <v>0.227272727272727</v>
      </c>
      <c r="T8" s="123">
        <v>0.198198198198198</v>
      </c>
      <c r="U8" s="123">
        <v>0.310344827586207</v>
      </c>
      <c r="V8" s="123">
        <v>0.0454545454545455</v>
      </c>
      <c r="W8" s="123">
        <v>0</v>
      </c>
      <c r="X8" s="123">
        <v>0.0909090909090909</v>
      </c>
      <c r="Y8" s="123">
        <v>0</v>
      </c>
      <c r="Z8" s="123">
        <v>0.0202020202020202</v>
      </c>
      <c r="AA8" s="123">
        <v>0.733333333333333</v>
      </c>
    </row>
    <row r="9" spans="1:27" ht="15">
      <c r="A9" s="93" t="s">
        <v>251</v>
      </c>
      <c r="B9" s="123">
        <v>0.462713284706167</v>
      </c>
      <c r="C9" s="123">
        <v>0.489945217522968</v>
      </c>
      <c r="D9" s="123">
        <v>0.519629748377017</v>
      </c>
      <c r="E9" s="123">
        <v>0.62756124371071</v>
      </c>
      <c r="F9" s="123">
        <v>0.73750267111201</v>
      </c>
      <c r="G9" s="123">
        <v>0.68238641614043</v>
      </c>
      <c r="H9" s="123">
        <v>0.787335870701075</v>
      </c>
      <c r="I9" s="123">
        <v>0.910193000208482</v>
      </c>
      <c r="J9" s="123">
        <v>0.895884004933622</v>
      </c>
      <c r="K9" s="123">
        <v>0.79803700198437</v>
      </c>
      <c r="L9" s="123">
        <v>0.794897139008854</v>
      </c>
      <c r="M9" s="123">
        <v>0.256683304950158</v>
      </c>
      <c r="O9" s="93" t="s">
        <v>251</v>
      </c>
      <c r="P9" s="123">
        <v>0.373887240356083</v>
      </c>
      <c r="Q9" s="123">
        <v>0.417721518987342</v>
      </c>
      <c r="R9" s="123">
        <v>0.603846153846154</v>
      </c>
      <c r="S9" s="123">
        <v>0.522727272727273</v>
      </c>
      <c r="T9" s="123">
        <v>0.648648648648649</v>
      </c>
      <c r="U9" s="123">
        <v>0.482758620689655</v>
      </c>
      <c r="V9" s="123">
        <v>0.909090909090909</v>
      </c>
      <c r="W9" s="123">
        <v>0.961538461538462</v>
      </c>
      <c r="X9" s="123">
        <v>0.909090909090909</v>
      </c>
      <c r="Y9" s="123">
        <v>1</v>
      </c>
      <c r="Z9" s="123">
        <v>0.858585858585859</v>
      </c>
      <c r="AA9" s="123">
        <v>0.20</v>
      </c>
    </row>
    <row r="10" spans="1:27" ht="15">
      <c r="A10" s="93" t="s">
        <v>255</v>
      </c>
      <c r="B10" s="123">
        <v>0.157152215637585</v>
      </c>
      <c r="C10" s="123">
        <v>0.301018588988959</v>
      </c>
      <c r="D10" s="123">
        <v>0.243313097416127</v>
      </c>
      <c r="E10" s="123">
        <v>0.22270992122647</v>
      </c>
      <c r="F10" s="123">
        <v>0.130203577047602</v>
      </c>
      <c r="G10" s="123">
        <v>0.187305345142637</v>
      </c>
      <c r="H10" s="123">
        <v>0.13977469860028</v>
      </c>
      <c r="I10" s="123">
        <v>0.0783580445873137</v>
      </c>
      <c r="J10" s="123">
        <v>0.0794640513578809</v>
      </c>
      <c r="K10" s="123">
        <v>0.12758089863353</v>
      </c>
      <c r="L10" s="123">
        <v>0.0902006208468066</v>
      </c>
      <c r="M10" s="123">
        <v>0.226235734044368</v>
      </c>
      <c r="O10" s="93" t="s">
        <v>255</v>
      </c>
      <c r="P10" s="123">
        <v>0.100890207715134</v>
      </c>
      <c r="Q10" s="123">
        <v>0.384810126582278</v>
      </c>
      <c r="R10" s="123">
        <v>0.203846153846154</v>
      </c>
      <c r="S10" s="123">
        <v>0.25</v>
      </c>
      <c r="T10" s="123">
        <v>0.153153153153153</v>
      </c>
      <c r="U10" s="123">
        <v>0.206896551724138</v>
      </c>
      <c r="V10" s="123">
        <v>0.0454545454545455</v>
      </c>
      <c r="W10" s="123">
        <v>0.0384615384615385</v>
      </c>
      <c r="X10" s="123">
        <v>0</v>
      </c>
      <c r="Y10" s="123">
        <v>0</v>
      </c>
      <c r="Z10" s="123">
        <v>0.121212121212121</v>
      </c>
      <c r="AA10" s="123">
        <v>0.0666666666666667</v>
      </c>
    </row>
    <row r="11" spans="1:27" ht="15">
      <c r="A11" s="93" t="s">
        <v>259</v>
      </c>
      <c r="B11" s="123">
        <v>0.1898620820624</v>
      </c>
      <c r="C11" s="123">
        <v>0.303642594389831</v>
      </c>
      <c r="D11" s="123">
        <v>0.107818794825133</v>
      </c>
      <c r="E11" s="123">
        <v>0.190329957269352</v>
      </c>
      <c r="F11" s="123">
        <v>0.118257023642075</v>
      </c>
      <c r="G11" s="123">
        <v>0.0713782834165035</v>
      </c>
      <c r="H11" s="123">
        <v>0.097869602139579</v>
      </c>
      <c r="I11" s="123">
        <v>0.0946907643574915</v>
      </c>
      <c r="J11" s="123">
        <v>0.0428265862144022</v>
      </c>
      <c r="K11" s="123">
        <v>0.0334584762216341</v>
      </c>
      <c r="L11" s="123">
        <v>0.127886917061745</v>
      </c>
      <c r="M11" s="123">
        <v>0.190910700767511</v>
      </c>
      <c r="O11" s="93" t="s">
        <v>259</v>
      </c>
      <c r="P11" s="123">
        <v>0.127596439169139</v>
      </c>
      <c r="Q11" s="123">
        <v>0.377215189873418</v>
      </c>
      <c r="R11" s="123">
        <v>0.126923076923077</v>
      </c>
      <c r="S11" s="123">
        <v>0.0909090909090909</v>
      </c>
      <c r="T11" s="123">
        <v>0.171171171171171</v>
      </c>
      <c r="U11" s="123">
        <v>0</v>
      </c>
      <c r="V11" s="123">
        <v>0.0454545454545455</v>
      </c>
      <c r="W11" s="123">
        <v>0.115384615384615</v>
      </c>
      <c r="X11" s="123">
        <v>0.0909090909090909</v>
      </c>
      <c r="Y11" s="123">
        <v>0</v>
      </c>
      <c r="Z11" s="123">
        <v>0.111111111111111</v>
      </c>
      <c r="AA11" s="123">
        <v>0.133333333333333</v>
      </c>
    </row>
    <row r="12" spans="1:27" ht="15">
      <c r="A12" s="93" t="s">
        <v>298</v>
      </c>
      <c r="B12" s="123">
        <v>0.150796697192313</v>
      </c>
      <c r="C12" s="123">
        <v>0.0645333919389559</v>
      </c>
      <c r="D12" s="123">
        <v>0.00890179322003713</v>
      </c>
      <c r="E12" s="123">
        <v>0.0486027261472997</v>
      </c>
      <c r="F12" s="123">
        <v>0.070123463341718</v>
      </c>
      <c r="G12" s="123">
        <v>0.131440329227209</v>
      </c>
      <c r="H12" s="123">
        <v>0.415924197843901</v>
      </c>
      <c r="I12" s="123">
        <v>0.383763166274363</v>
      </c>
      <c r="J12" s="123">
        <v>0.233181510596327</v>
      </c>
      <c r="K12" s="123">
        <v>0.505510333964281</v>
      </c>
      <c r="L12" s="123">
        <v>0.0318936936375359</v>
      </c>
      <c r="M12" s="123">
        <v>0.186965138730026</v>
      </c>
      <c r="O12" s="93" t="s">
        <v>298</v>
      </c>
      <c r="P12" s="123">
        <v>0.169139465875371</v>
      </c>
      <c r="Q12" s="123">
        <v>0.0455696202531646</v>
      </c>
      <c r="R12" s="123">
        <v>0.0307692307692308</v>
      </c>
      <c r="S12" s="123">
        <v>0.0909090909090909</v>
      </c>
      <c r="T12" s="123">
        <v>0.126126126126126</v>
      </c>
      <c r="U12" s="123">
        <v>0.103448275862069</v>
      </c>
      <c r="V12" s="123">
        <v>0.590909090909091</v>
      </c>
      <c r="W12" s="123">
        <v>0.576923076923077</v>
      </c>
      <c r="X12" s="123">
        <v>0.181818181818182</v>
      </c>
      <c r="Y12" s="123">
        <v>0.50</v>
      </c>
      <c r="Z12" s="123">
        <v>0.0404040404040404</v>
      </c>
      <c r="AA12" s="123">
        <v>0.70</v>
      </c>
    </row>
    <row r="13" spans="1:27" ht="15">
      <c r="A13" s="93" t="s">
        <v>301</v>
      </c>
      <c r="B13" s="123">
        <v>0.00625383874724763</v>
      </c>
      <c r="C13" s="123">
        <v>3.7247591394838E-4</v>
      </c>
      <c r="D13" s="123">
        <v>0</v>
      </c>
      <c r="E13" s="123">
        <v>0.0013726989638448</v>
      </c>
      <c r="F13" s="123">
        <v>0.0081330221028439</v>
      </c>
      <c r="G13" s="123">
        <v>0.0250040117400049</v>
      </c>
      <c r="H13" s="123">
        <v>0.0303855111749849</v>
      </c>
      <c r="I13" s="123">
        <v>0.041081253990839</v>
      </c>
      <c r="J13" s="123">
        <v>0.0544338353537985</v>
      </c>
      <c r="K13" s="123">
        <v>0.0805193648943649</v>
      </c>
      <c r="L13" s="123">
        <v>0.00540324036229293</v>
      </c>
      <c r="M13" s="123">
        <v>0.00659585360461161</v>
      </c>
      <c r="O13" s="93" t="s">
        <v>301</v>
      </c>
      <c r="P13" s="123">
        <v>0.0029673590504451</v>
      </c>
      <c r="Q13" s="123">
        <v>0</v>
      </c>
      <c r="R13" s="123">
        <v>0</v>
      </c>
      <c r="S13" s="123">
        <v>0</v>
      </c>
      <c r="T13" s="123">
        <v>0.00900900900900901</v>
      </c>
      <c r="U13" s="123">
        <v>0</v>
      </c>
      <c r="V13" s="123">
        <v>0.136363636363636</v>
      </c>
      <c r="W13" s="123">
        <v>0.0384615384615385</v>
      </c>
      <c r="X13" s="123">
        <v>0.0909090909090909</v>
      </c>
      <c r="Y13" s="123">
        <v>0.50</v>
      </c>
      <c r="Z13" s="123">
        <v>0</v>
      </c>
      <c r="AA13" s="123">
        <v>0</v>
      </c>
    </row>
    <row r="14" spans="1:27" ht="15">
      <c r="A14" s="93" t="s">
        <v>304</v>
      </c>
      <c r="B14" s="123">
        <v>1.4367816091954E-4</v>
      </c>
      <c r="C14" s="123">
        <v>0</v>
      </c>
      <c r="D14" s="123">
        <v>0</v>
      </c>
      <c r="E14" s="123">
        <v>0.010113104945153</v>
      </c>
      <c r="F14" s="123">
        <v>0.00653504328878625</v>
      </c>
      <c r="G14" s="123">
        <v>0.0171420685756424</v>
      </c>
      <c r="H14" s="123">
        <v>0</v>
      </c>
      <c r="I14" s="123">
        <v>0.00283260233918129</v>
      </c>
      <c r="J14" s="123">
        <v>0.00208333333333333</v>
      </c>
      <c r="K14" s="123">
        <v>0</v>
      </c>
      <c r="L14" s="123">
        <v>0.00283803642836659</v>
      </c>
      <c r="M14" s="123">
        <v>0</v>
      </c>
      <c r="O14" s="93" t="s">
        <v>304</v>
      </c>
      <c r="P14" s="123">
        <v>0</v>
      </c>
      <c r="Q14" s="123">
        <v>0</v>
      </c>
      <c r="R14" s="123">
        <v>0</v>
      </c>
      <c r="S14" s="123">
        <v>0</v>
      </c>
      <c r="T14" s="123">
        <v>0</v>
      </c>
      <c r="U14" s="123">
        <v>0</v>
      </c>
      <c r="V14" s="123">
        <v>0</v>
      </c>
      <c r="W14" s="123">
        <v>0</v>
      </c>
      <c r="X14" s="123">
        <v>0</v>
      </c>
      <c r="Y14" s="123">
        <v>0</v>
      </c>
      <c r="Z14" s="123">
        <v>0</v>
      </c>
      <c r="AA14" s="123">
        <v>0</v>
      </c>
    </row>
    <row r="15" spans="1:27" ht="15">
      <c r="A15" s="93" t="s">
        <v>293</v>
      </c>
      <c r="B15" s="123">
        <v>6.03974700656971E-4</v>
      </c>
      <c r="C15" s="123">
        <v>9.87450258640976E-4</v>
      </c>
      <c r="D15" s="123">
        <v>0</v>
      </c>
      <c r="E15" s="123">
        <v>5.90173506840173E-4</v>
      </c>
      <c r="F15" s="123">
        <v>0.00215325919389358</v>
      </c>
      <c r="G15" s="123">
        <v>0.0261443626171979</v>
      </c>
      <c r="H15" s="123">
        <v>0.0131164250922315</v>
      </c>
      <c r="I15" s="123">
        <v>0</v>
      </c>
      <c r="J15" s="123">
        <v>0.00426257459505541</v>
      </c>
      <c r="K15" s="123">
        <v>0.0155919312169312</v>
      </c>
      <c r="L15" s="123">
        <v>5.09688762531797E-4</v>
      </c>
      <c r="M15" s="123">
        <v>0</v>
      </c>
      <c r="O15" s="93" t="s">
        <v>293</v>
      </c>
      <c r="P15" s="123">
        <v>0</v>
      </c>
      <c r="Q15" s="123">
        <v>0</v>
      </c>
      <c r="R15" s="123">
        <v>0</v>
      </c>
      <c r="S15" s="123">
        <v>0</v>
      </c>
      <c r="T15" s="123">
        <v>0</v>
      </c>
      <c r="U15" s="123">
        <v>0</v>
      </c>
      <c r="V15" s="123">
        <v>0</v>
      </c>
      <c r="W15" s="123">
        <v>0</v>
      </c>
      <c r="X15" s="123">
        <v>0.0909090909090909</v>
      </c>
      <c r="Y15" s="123">
        <v>0</v>
      </c>
      <c r="Z15" s="123">
        <v>0</v>
      </c>
      <c r="AA15" s="123">
        <v>0</v>
      </c>
    </row>
    <row r="16" spans="1:27" ht="15">
      <c r="A16" s="93" t="s">
        <v>305</v>
      </c>
      <c r="B16" s="123">
        <v>0.0030057427250126</v>
      </c>
      <c r="C16" s="123">
        <v>0</v>
      </c>
      <c r="D16" s="123">
        <v>0</v>
      </c>
      <c r="E16" s="123">
        <v>0</v>
      </c>
      <c r="F16" s="123">
        <v>2.26449275362319E-4</v>
      </c>
      <c r="G16" s="123">
        <v>0.00359229243242526</v>
      </c>
      <c r="H16" s="123">
        <v>0</v>
      </c>
      <c r="I16" s="123">
        <v>0</v>
      </c>
      <c r="J16" s="123">
        <v>0.0126048113580083</v>
      </c>
      <c r="K16" s="123">
        <v>0.0392240860990861</v>
      </c>
      <c r="L16" s="123">
        <v>0.00186247755367252</v>
      </c>
      <c r="M16" s="123">
        <v>0.00638025509426782</v>
      </c>
      <c r="O16" s="93" t="s">
        <v>305</v>
      </c>
      <c r="P16" s="123">
        <v>0</v>
      </c>
      <c r="Q16" s="123">
        <v>0</v>
      </c>
      <c r="R16" s="123">
        <v>0</v>
      </c>
      <c r="S16" s="123">
        <v>0</v>
      </c>
      <c r="T16" s="123">
        <v>0</v>
      </c>
      <c r="U16" s="123">
        <v>0</v>
      </c>
      <c r="V16" s="123">
        <v>0</v>
      </c>
      <c r="W16" s="123">
        <v>0</v>
      </c>
      <c r="X16" s="123">
        <v>0</v>
      </c>
      <c r="Y16" s="123">
        <v>0</v>
      </c>
      <c r="Z16" s="123">
        <v>0</v>
      </c>
      <c r="AA16" s="123">
        <v>0.0333333333333333</v>
      </c>
    </row>
    <row r="17" spans="1:27" ht="15">
      <c r="A17" s="93" t="s">
        <v>306</v>
      </c>
      <c r="B17" s="123">
        <v>0.0164512289245714</v>
      </c>
      <c r="C17" s="123">
        <v>0.00425846921206078</v>
      </c>
      <c r="D17" s="123">
        <v>0.00523939719471665</v>
      </c>
      <c r="E17" s="123">
        <v>0.0126149857959467</v>
      </c>
      <c r="F17" s="123">
        <v>0.00500852432638941</v>
      </c>
      <c r="G17" s="123">
        <v>0.0191920059798737</v>
      </c>
      <c r="H17" s="123">
        <v>0.064821282664149</v>
      </c>
      <c r="I17" s="123">
        <v>0.00663660018100808</v>
      </c>
      <c r="J17" s="123">
        <v>0.0253768025560898</v>
      </c>
      <c r="K17" s="123">
        <v>0.00595238095238095</v>
      </c>
      <c r="L17" s="123">
        <v>0.00303561648447322</v>
      </c>
      <c r="M17" s="123">
        <v>0.0254844771011448</v>
      </c>
      <c r="O17" s="93" t="s">
        <v>306</v>
      </c>
      <c r="P17" s="123">
        <v>0.00890207715133531</v>
      </c>
      <c r="Q17" s="123">
        <v>0.00759493670886076</v>
      </c>
      <c r="R17" s="123">
        <v>0.0153846153846154</v>
      </c>
      <c r="S17" s="123">
        <v>0</v>
      </c>
      <c r="T17" s="123">
        <v>0.00900900900900901</v>
      </c>
      <c r="U17" s="123">
        <v>0</v>
      </c>
      <c r="V17" s="123">
        <v>0.0454545454545455</v>
      </c>
      <c r="W17" s="123">
        <v>0</v>
      </c>
      <c r="X17" s="123">
        <v>0</v>
      </c>
      <c r="Y17" s="123">
        <v>0</v>
      </c>
      <c r="Z17" s="123">
        <v>0</v>
      </c>
      <c r="AA17" s="123">
        <v>0</v>
      </c>
    </row>
    <row r="18" spans="1:27" ht="15">
      <c r="A18" s="93" t="s">
        <v>307</v>
      </c>
      <c r="B18" s="123">
        <v>4.76307776145485E-4</v>
      </c>
      <c r="C18" s="123">
        <v>5.59385406188679E-4</v>
      </c>
      <c r="D18" s="123">
        <v>0</v>
      </c>
      <c r="E18" s="123">
        <v>3.25520833333333E-4</v>
      </c>
      <c r="F18" s="123">
        <v>0</v>
      </c>
      <c r="G18" s="123">
        <v>0.0142267819899399</v>
      </c>
      <c r="H18" s="123">
        <v>0.0300364581759602</v>
      </c>
      <c r="I18" s="123">
        <v>0</v>
      </c>
      <c r="J18" s="123">
        <v>0.00115740740740741</v>
      </c>
      <c r="K18" s="123">
        <v>0</v>
      </c>
      <c r="L18" s="123">
        <v>0</v>
      </c>
      <c r="M18" s="123">
        <v>0.00942410976693372</v>
      </c>
      <c r="O18" s="93" t="s">
        <v>307</v>
      </c>
      <c r="P18" s="123">
        <v>0.0029673590504451</v>
      </c>
      <c r="Q18" s="123">
        <v>0.00253164556962025</v>
      </c>
      <c r="R18" s="123">
        <v>0.00384615384615385</v>
      </c>
      <c r="S18" s="123">
        <v>0</v>
      </c>
      <c r="T18" s="123">
        <v>0</v>
      </c>
      <c r="U18" s="123">
        <v>0</v>
      </c>
      <c r="V18" s="123">
        <v>0.0454545454545455</v>
      </c>
      <c r="W18" s="123">
        <v>0</v>
      </c>
      <c r="X18" s="123">
        <v>0</v>
      </c>
      <c r="Y18" s="123">
        <v>0</v>
      </c>
      <c r="Z18" s="123">
        <v>0</v>
      </c>
      <c r="AA18" s="123">
        <v>0</v>
      </c>
    </row>
    <row r="19" spans="1:27" ht="15">
      <c r="A19" s="93" t="s">
        <v>308</v>
      </c>
      <c r="B19" s="123">
        <v>0.873450065532483</v>
      </c>
      <c r="C19" s="123">
        <v>0.93559306389288</v>
      </c>
      <c r="D19" s="123">
        <v>0.967694187166849</v>
      </c>
      <c r="E19" s="123">
        <v>0.955972721701712</v>
      </c>
      <c r="F19" s="123">
        <v>0.895120617438516</v>
      </c>
      <c r="G19" s="123">
        <v>0.860937042220675</v>
      </c>
      <c r="H19" s="123">
        <v>0.905574839644443</v>
      </c>
      <c r="I19" s="123">
        <v>0.83544268113472</v>
      </c>
      <c r="J19" s="123">
        <v>0.711006799135553</v>
      </c>
      <c r="K19" s="123">
        <v>0.442910306068201</v>
      </c>
      <c r="L19" s="123">
        <v>0.932381203594303</v>
      </c>
      <c r="M19" s="123">
        <v>0.957883675441365</v>
      </c>
      <c r="O19" s="93" t="s">
        <v>308</v>
      </c>
      <c r="P19" s="123">
        <v>0.919881305637982</v>
      </c>
      <c r="Q19" s="123">
        <v>0.984810126582279</v>
      </c>
      <c r="R19" s="123">
        <v>1</v>
      </c>
      <c r="S19" s="123">
        <v>0.931818181818182</v>
      </c>
      <c r="T19" s="123">
        <v>0.81981981981982</v>
      </c>
      <c r="U19" s="123">
        <v>0.758620689655172</v>
      </c>
      <c r="V19" s="123">
        <v>0.954545454545455</v>
      </c>
      <c r="W19" s="123">
        <v>0.692307692307692</v>
      </c>
      <c r="X19" s="123">
        <v>1</v>
      </c>
      <c r="Y19" s="123">
        <v>0</v>
      </c>
      <c r="Z19" s="123">
        <v>1</v>
      </c>
      <c r="AA19" s="123">
        <v>1</v>
      </c>
    </row>
    <row r="20" spans="1:27" ht="15">
      <c r="A20" s="93" t="s">
        <v>309</v>
      </c>
      <c r="B20" s="123">
        <v>0.307510170519414</v>
      </c>
      <c r="C20" s="123">
        <v>0.259710713133643</v>
      </c>
      <c r="D20" s="123">
        <v>0.0656715944535348</v>
      </c>
      <c r="E20" s="123">
        <v>0.229910519813269</v>
      </c>
      <c r="F20" s="123">
        <v>0.374394213838254</v>
      </c>
      <c r="G20" s="123">
        <v>0.303018544388929</v>
      </c>
      <c r="H20" s="123">
        <v>0.369151601234919</v>
      </c>
      <c r="I20" s="123">
        <v>0.440703290612854</v>
      </c>
      <c r="J20" s="123">
        <v>0.403908786952793</v>
      </c>
      <c r="K20" s="123">
        <v>0.310787239076713</v>
      </c>
      <c r="L20" s="123">
        <v>0.261347619757362</v>
      </c>
      <c r="M20" s="123">
        <v>0.303276039784255</v>
      </c>
      <c r="O20" s="93" t="s">
        <v>309</v>
      </c>
      <c r="P20" s="123">
        <v>0.219584569732938</v>
      </c>
      <c r="Q20" s="123">
        <v>0.248101265822785</v>
      </c>
      <c r="R20" s="123">
        <v>0.0692307692307692</v>
      </c>
      <c r="S20" s="123">
        <v>0.340909090909091</v>
      </c>
      <c r="T20" s="123">
        <v>0.405405405405405</v>
      </c>
      <c r="U20" s="123">
        <v>0.172413793103448</v>
      </c>
      <c r="V20" s="123">
        <v>0.50</v>
      </c>
      <c r="W20" s="123">
        <v>0.346153846153846</v>
      </c>
      <c r="X20" s="123">
        <v>0.272727272727273</v>
      </c>
      <c r="Y20" s="123">
        <v>0.50</v>
      </c>
      <c r="Z20" s="123">
        <v>0.202020202020202</v>
      </c>
      <c r="AA20" s="123">
        <v>0.233333333333333</v>
      </c>
    </row>
    <row r="21" spans="1:27" ht="15">
      <c r="A21" s="93" t="s">
        <v>310</v>
      </c>
      <c r="B21" s="123">
        <v>0.0107029385117847</v>
      </c>
      <c r="C21" s="123">
        <v>0.00652596198374052</v>
      </c>
      <c r="D21" s="123">
        <v>8.85051407180192E-4</v>
      </c>
      <c r="E21" s="123">
        <v>0.0031285116137292</v>
      </c>
      <c r="F21" s="123">
        <v>0.00430182849867727</v>
      </c>
      <c r="G21" s="123">
        <v>0.0212481074386847</v>
      </c>
      <c r="H21" s="123">
        <v>0.00169827818132903</v>
      </c>
      <c r="I21" s="123">
        <v>0.0147714812599681</v>
      </c>
      <c r="J21" s="123">
        <v>0.0374518520446905</v>
      </c>
      <c r="K21" s="123">
        <v>0.0249849687349687</v>
      </c>
      <c r="L21" s="123">
        <v>0.00178504441392334</v>
      </c>
      <c r="M21" s="123">
        <v>0.0147137310872789</v>
      </c>
      <c r="O21" s="93" t="s">
        <v>310</v>
      </c>
      <c r="P21" s="123">
        <v>0.0029673590504451</v>
      </c>
      <c r="Q21" s="123">
        <v>0.00506329113924051</v>
      </c>
      <c r="R21" s="123">
        <v>0</v>
      </c>
      <c r="S21" s="123">
        <v>0</v>
      </c>
      <c r="T21" s="123">
        <v>0.00900900900900901</v>
      </c>
      <c r="U21" s="123">
        <v>0</v>
      </c>
      <c r="V21" s="123">
        <v>0</v>
      </c>
      <c r="W21" s="123">
        <v>0</v>
      </c>
      <c r="X21" s="123">
        <v>0</v>
      </c>
      <c r="Y21" s="123">
        <v>0</v>
      </c>
      <c r="Z21" s="123">
        <v>0</v>
      </c>
      <c r="AA21" s="123">
        <v>0.0333333333333333</v>
      </c>
    </row>
    <row r="22" spans="1:27" ht="15">
      <c r="A22" s="93" t="s">
        <v>317</v>
      </c>
      <c r="B22" s="123">
        <v>0</v>
      </c>
      <c r="C22" s="123">
        <v>0</v>
      </c>
      <c r="D22" s="123">
        <v>0</v>
      </c>
      <c r="E22" s="123">
        <v>0</v>
      </c>
      <c r="F22" s="123">
        <v>5.13586408550111E-4</v>
      </c>
      <c r="G22" s="123">
        <v>0</v>
      </c>
      <c r="H22" s="123">
        <v>0.00219298245614035</v>
      </c>
      <c r="I22" s="123">
        <v>0.00115740740740741</v>
      </c>
      <c r="J22" s="123">
        <v>0</v>
      </c>
      <c r="K22" s="123">
        <v>0</v>
      </c>
      <c r="L22" s="123">
        <v>4.44700591985428E-4</v>
      </c>
      <c r="M22" s="123">
        <v>0.00153538426864999</v>
      </c>
      <c r="O22" s="93" t="s">
        <v>317</v>
      </c>
      <c r="P22" s="123">
        <v>0</v>
      </c>
      <c r="Q22" s="123">
        <v>0</v>
      </c>
      <c r="R22" s="123">
        <v>0</v>
      </c>
      <c r="S22" s="123">
        <v>0</v>
      </c>
      <c r="T22" s="123">
        <v>0</v>
      </c>
      <c r="U22" s="123">
        <v>0</v>
      </c>
      <c r="V22" s="123">
        <v>0.0454545454545455</v>
      </c>
      <c r="W22" s="123">
        <v>0</v>
      </c>
      <c r="X22" s="123">
        <v>0</v>
      </c>
      <c r="Y22" s="123">
        <v>0</v>
      </c>
      <c r="Z22" s="123">
        <v>0</v>
      </c>
      <c r="AA22" s="123">
        <v>0</v>
      </c>
    </row>
    <row r="23" spans="1:27" ht="15">
      <c r="A23" s="93" t="s">
        <v>318</v>
      </c>
      <c r="B23" s="123">
        <v>0.231971026729913</v>
      </c>
      <c r="C23" s="123">
        <v>0.128035424598021</v>
      </c>
      <c r="D23" s="123">
        <v>0.342316104301887</v>
      </c>
      <c r="E23" s="123">
        <v>0.197556659484613</v>
      </c>
      <c r="F23" s="123">
        <v>0.345391704120974</v>
      </c>
      <c r="G23" s="123">
        <v>0.184780992348955</v>
      </c>
      <c r="H23" s="123">
        <v>0.216049963127049</v>
      </c>
      <c r="I23" s="123">
        <v>0.317206855027477</v>
      </c>
      <c r="J23" s="123">
        <v>0.177984083330017</v>
      </c>
      <c r="K23" s="123">
        <v>0.0998144582026161</v>
      </c>
      <c r="L23" s="123">
        <v>0.0443649637552438</v>
      </c>
      <c r="M23" s="123">
        <v>0.36469025754603</v>
      </c>
      <c r="O23" s="93" t="s">
        <v>318</v>
      </c>
      <c r="P23" s="123">
        <v>0.323442136498516</v>
      </c>
      <c r="Q23" s="123">
        <v>0.382278481012658</v>
      </c>
      <c r="R23" s="123">
        <v>0.346153846153846</v>
      </c>
      <c r="S23" s="123">
        <v>0.0909090909090909</v>
      </c>
      <c r="T23" s="123">
        <v>0.441441441441441</v>
      </c>
      <c r="U23" s="123">
        <v>0.206896551724138</v>
      </c>
      <c r="V23" s="123">
        <v>0.181818181818182</v>
      </c>
      <c r="W23" s="123">
        <v>0.461538461538462</v>
      </c>
      <c r="X23" s="123">
        <v>0.181818181818182</v>
      </c>
      <c r="Y23" s="123">
        <v>0</v>
      </c>
      <c r="Z23" s="123">
        <v>0.0505050505050505</v>
      </c>
      <c r="AA23" s="123">
        <v>0.266666666666667</v>
      </c>
    </row>
    <row r="24" spans="1:27" ht="15">
      <c r="A24" s="93" t="s">
        <v>319</v>
      </c>
      <c r="B24" s="123">
        <v>0.00172215405143831</v>
      </c>
      <c r="C24" s="123">
        <v>3.94514135935038E-4</v>
      </c>
      <c r="D24" s="123">
        <v>0</v>
      </c>
      <c r="E24" s="123">
        <v>8.34986772486772E-4</v>
      </c>
      <c r="F24" s="123">
        <v>3.94254460177517E-4</v>
      </c>
      <c r="G24" s="123">
        <v>0.00347222222222222</v>
      </c>
      <c r="H24" s="123">
        <v>0.00260671228413164</v>
      </c>
      <c r="I24" s="123">
        <v>0.00434822515939537</v>
      </c>
      <c r="J24" s="123">
        <v>0.00119047619047619</v>
      </c>
      <c r="K24" s="123">
        <v>0.00841750841750842</v>
      </c>
      <c r="L24" s="123">
        <v>9.5010359872173E-4</v>
      </c>
      <c r="M24" s="123">
        <v>6.85882671724699E-4</v>
      </c>
      <c r="O24" s="93" t="s">
        <v>319</v>
      </c>
      <c r="P24" s="123">
        <v>0</v>
      </c>
      <c r="Q24" s="123">
        <v>0</v>
      </c>
      <c r="R24" s="123">
        <v>0</v>
      </c>
      <c r="S24" s="123">
        <v>0</v>
      </c>
      <c r="T24" s="123">
        <v>0</v>
      </c>
      <c r="U24" s="123">
        <v>0</v>
      </c>
      <c r="V24" s="123">
        <v>0</v>
      </c>
      <c r="W24" s="123">
        <v>0</v>
      </c>
      <c r="X24" s="123">
        <v>0</v>
      </c>
      <c r="Y24" s="123">
        <v>0</v>
      </c>
      <c r="Z24" s="123">
        <v>0</v>
      </c>
      <c r="AA24" s="123">
        <v>0</v>
      </c>
    </row>
    <row r="25" spans="1:27" ht="15">
      <c r="A25" s="93" t="s">
        <v>316</v>
      </c>
      <c r="B25" s="123">
        <v>0.142680137252106</v>
      </c>
      <c r="C25" s="123">
        <v>0.154708896070583</v>
      </c>
      <c r="D25" s="123">
        <v>0.258599224546489</v>
      </c>
      <c r="E25" s="123">
        <v>0.362057911819055</v>
      </c>
      <c r="F25" s="123">
        <v>0.461902180243681</v>
      </c>
      <c r="G25" s="123">
        <v>0.483150594145043</v>
      </c>
      <c r="H25" s="123">
        <v>0.417395732610071</v>
      </c>
      <c r="I25" s="123">
        <v>0.321135921403163</v>
      </c>
      <c r="J25" s="123">
        <v>0.391661430992034</v>
      </c>
      <c r="K25" s="123">
        <v>0.412451467879099</v>
      </c>
      <c r="L25" s="123">
        <v>0.280392333851805</v>
      </c>
      <c r="M25" s="123">
        <v>0.137493772239706</v>
      </c>
      <c r="O25" s="93" t="s">
        <v>316</v>
      </c>
      <c r="P25" s="123">
        <v>0.267062314540059</v>
      </c>
      <c r="Q25" s="123">
        <v>0.311392405063291</v>
      </c>
      <c r="R25" s="123">
        <v>0.284615384615385</v>
      </c>
      <c r="S25" s="123">
        <v>0.431818181818182</v>
      </c>
      <c r="T25" s="123">
        <v>0.495495495495495</v>
      </c>
      <c r="U25" s="123">
        <v>0.137931034482759</v>
      </c>
      <c r="V25" s="123">
        <v>0.590909090909091</v>
      </c>
      <c r="W25" s="123">
        <v>0.269230769230769</v>
      </c>
      <c r="X25" s="123">
        <v>0.909090909090909</v>
      </c>
      <c r="Y25" s="123">
        <v>1</v>
      </c>
      <c r="Z25" s="123">
        <v>0.404040404040404</v>
      </c>
      <c r="AA25" s="123">
        <v>0.10</v>
      </c>
    </row>
    <row r="26" spans="1:27" ht="15">
      <c r="A26" s="93" t="s">
        <v>329</v>
      </c>
      <c r="B26" s="123">
        <v>0.0120764144778263</v>
      </c>
      <c r="C26" s="123">
        <v>0.0539039107146815</v>
      </c>
      <c r="D26" s="123">
        <v>0.06700679315724</v>
      </c>
      <c r="E26" s="123">
        <v>0.0391197271375302</v>
      </c>
      <c r="F26" s="123">
        <v>0.0593502366155664</v>
      </c>
      <c r="G26" s="123">
        <v>0.0367785595783965</v>
      </c>
      <c r="H26" s="123">
        <v>0</v>
      </c>
      <c r="I26" s="123">
        <v>0</v>
      </c>
      <c r="J26" s="123">
        <v>0.0043532856032856</v>
      </c>
      <c r="K26" s="123">
        <v>0</v>
      </c>
      <c r="L26" s="123">
        <v>0.0329047039899787</v>
      </c>
      <c r="M26" s="123">
        <v>0.160229767079336</v>
      </c>
      <c r="O26" s="93" t="s">
        <v>329</v>
      </c>
      <c r="P26" s="123">
        <v>0</v>
      </c>
      <c r="Q26" s="123">
        <v>0.167088607594937</v>
      </c>
      <c r="R26" s="123">
        <v>0.0269230769230769</v>
      </c>
      <c r="S26" s="123">
        <v>0</v>
      </c>
      <c r="T26" s="123">
        <v>0.0900900900900901</v>
      </c>
      <c r="U26" s="123">
        <v>0</v>
      </c>
      <c r="V26" s="123">
        <v>0</v>
      </c>
      <c r="W26" s="123">
        <v>0</v>
      </c>
      <c r="X26" s="123">
        <v>0</v>
      </c>
      <c r="Y26" s="123">
        <v>0</v>
      </c>
      <c r="Z26" s="123">
        <v>0.0303030303030303</v>
      </c>
      <c r="AA26" s="123">
        <v>0</v>
      </c>
    </row>
    <row r="27" spans="1:27" ht="15">
      <c r="A27" s="93" t="s">
        <v>322</v>
      </c>
      <c r="B27" s="123">
        <v>0.0459665818587063</v>
      </c>
      <c r="C27" s="123">
        <v>0.0648409039073268</v>
      </c>
      <c r="D27" s="123">
        <v>0.0211943469314792</v>
      </c>
      <c r="E27" s="123">
        <v>0.0361478918390029</v>
      </c>
      <c r="F27" s="123">
        <v>0.0546631849788435</v>
      </c>
      <c r="G27" s="123">
        <v>0.0662552267352841</v>
      </c>
      <c r="H27" s="123">
        <v>0.0566876708077958</v>
      </c>
      <c r="I27" s="123">
        <v>0.0984968490692123</v>
      </c>
      <c r="J27" s="123">
        <v>0.122025469941344</v>
      </c>
      <c r="K27" s="123">
        <v>0.185342240605399</v>
      </c>
      <c r="L27" s="123">
        <v>0.0362704809611064</v>
      </c>
      <c r="M27" s="123">
        <v>0.121495905094039</v>
      </c>
      <c r="O27" s="93" t="s">
        <v>322</v>
      </c>
      <c r="P27" s="123">
        <v>0.0682492581602374</v>
      </c>
      <c r="Q27" s="123">
        <v>0.030379746835443</v>
      </c>
      <c r="R27" s="123">
        <v>0.0384615384615385</v>
      </c>
      <c r="S27" s="123">
        <v>0.0909090909090909</v>
      </c>
      <c r="T27" s="123">
        <v>0.0900900900900901</v>
      </c>
      <c r="U27" s="123">
        <v>0.0344827586206897</v>
      </c>
      <c r="V27" s="123">
        <v>0.0909090909090909</v>
      </c>
      <c r="W27" s="123">
        <v>0.230769230769231</v>
      </c>
      <c r="X27" s="123">
        <v>0</v>
      </c>
      <c r="Y27" s="123">
        <v>0</v>
      </c>
      <c r="Z27" s="123">
        <v>0</v>
      </c>
      <c r="AA27" s="123">
        <v>0.0666666666666667</v>
      </c>
    </row>
    <row r="28" spans="1:27" ht="15">
      <c r="A28" s="93" t="s">
        <v>323</v>
      </c>
      <c r="B28" s="123">
        <v>0.0125528818144765</v>
      </c>
      <c r="C28" s="123">
        <v>0.0169345353687558</v>
      </c>
      <c r="D28" s="123">
        <v>0.00605212034943349</v>
      </c>
      <c r="E28" s="123">
        <v>0.00684285884562984</v>
      </c>
      <c r="F28" s="123">
        <v>0.00457143601161288</v>
      </c>
      <c r="G28" s="123">
        <v>0.00483287368497456</v>
      </c>
      <c r="H28" s="123">
        <v>0.0401697954670914</v>
      </c>
      <c r="I28" s="123">
        <v>0.0306279719807713</v>
      </c>
      <c r="J28" s="123">
        <v>0.0409780793881423</v>
      </c>
      <c r="K28" s="123">
        <v>0.00595238095238095</v>
      </c>
      <c r="L28" s="123">
        <v>0.00510590141028791</v>
      </c>
      <c r="M28" s="123">
        <v>0.0354847769924541</v>
      </c>
      <c r="O28" s="93" t="s">
        <v>323</v>
      </c>
      <c r="P28" s="123">
        <v>0.00890207715133531</v>
      </c>
      <c r="Q28" s="123">
        <v>0.0126582278481013</v>
      </c>
      <c r="R28" s="123">
        <v>0.00769230769230769</v>
      </c>
      <c r="S28" s="123">
        <v>0</v>
      </c>
      <c r="T28" s="123">
        <v>0</v>
      </c>
      <c r="U28" s="123">
        <v>0</v>
      </c>
      <c r="V28" s="123">
        <v>0</v>
      </c>
      <c r="W28" s="123">
        <v>0.0384615384615385</v>
      </c>
      <c r="X28" s="123">
        <v>0</v>
      </c>
      <c r="Y28" s="123">
        <v>0</v>
      </c>
      <c r="Z28" s="123">
        <v>0.0101010101010101</v>
      </c>
      <c r="AA28" s="123">
        <v>0.0333333333333333</v>
      </c>
    </row>
    <row r="29" spans="1:27" ht="15">
      <c r="A29" s="93" t="s">
        <v>324</v>
      </c>
      <c r="B29" s="123">
        <v>0.036512474008848</v>
      </c>
      <c r="C29" s="123">
        <v>0.0529911984989202</v>
      </c>
      <c r="D29" s="123">
        <v>0.00456935021940802</v>
      </c>
      <c r="E29" s="123">
        <v>0.0100017887521614</v>
      </c>
      <c r="F29" s="123">
        <v>0.0286943383743947</v>
      </c>
      <c r="G29" s="123">
        <v>0.0763902985261389</v>
      </c>
      <c r="H29" s="123">
        <v>0.0838716814407378</v>
      </c>
      <c r="I29" s="123">
        <v>0.0834525952525268</v>
      </c>
      <c r="J29" s="123">
        <v>0.0835998028245106</v>
      </c>
      <c r="K29" s="123">
        <v>0.0822893480788218</v>
      </c>
      <c r="L29" s="123">
        <v>0.0100789968913041</v>
      </c>
      <c r="M29" s="123">
        <v>0.0745989816113286</v>
      </c>
      <c r="O29" s="93" t="s">
        <v>324</v>
      </c>
      <c r="P29" s="123">
        <v>0.0326409495548961</v>
      </c>
      <c r="Q29" s="123">
        <v>0.0430379746835443</v>
      </c>
      <c r="R29" s="123">
        <v>0.00769230769230769</v>
      </c>
      <c r="S29" s="123">
        <v>0</v>
      </c>
      <c r="T29" s="123">
        <v>0.0720720720720721</v>
      </c>
      <c r="U29" s="123">
        <v>0.0689655172413793</v>
      </c>
      <c r="V29" s="123">
        <v>0.0454545454545455</v>
      </c>
      <c r="W29" s="123">
        <v>0.346153846153846</v>
      </c>
      <c r="X29" s="123">
        <v>0</v>
      </c>
      <c r="Y29" s="123">
        <v>0</v>
      </c>
      <c r="Z29" s="123">
        <v>0</v>
      </c>
      <c r="AA29" s="123">
        <v>0.0666666666666667</v>
      </c>
    </row>
    <row r="30" spans="1:27" ht="15">
      <c r="A30" s="93" t="s">
        <v>313</v>
      </c>
      <c r="B30" s="123">
        <v>5.74560656801045E-4</v>
      </c>
      <c r="C30" s="123">
        <v>0.00211636145518609</v>
      </c>
      <c r="D30" s="123">
        <v>0.00359162266288444</v>
      </c>
      <c r="E30" s="123">
        <v>0</v>
      </c>
      <c r="F30" s="123">
        <v>0.00179684995279909</v>
      </c>
      <c r="G30" s="123">
        <v>0.00561746497230368</v>
      </c>
      <c r="H30" s="123">
        <v>0</v>
      </c>
      <c r="I30" s="123">
        <v>0</v>
      </c>
      <c r="J30" s="123">
        <v>0</v>
      </c>
      <c r="K30" s="123">
        <v>0</v>
      </c>
      <c r="L30" s="123">
        <v>0</v>
      </c>
      <c r="M30" s="123">
        <v>0</v>
      </c>
      <c r="O30" s="93" t="s">
        <v>313</v>
      </c>
      <c r="P30" s="123">
        <v>0</v>
      </c>
      <c r="Q30" s="123">
        <v>0</v>
      </c>
      <c r="R30" s="123">
        <v>0</v>
      </c>
      <c r="S30" s="123">
        <v>0</v>
      </c>
      <c r="T30" s="123">
        <v>0</v>
      </c>
      <c r="U30" s="123">
        <v>0</v>
      </c>
      <c r="V30" s="123">
        <v>0</v>
      </c>
      <c r="W30" s="123">
        <v>0</v>
      </c>
      <c r="X30" s="123">
        <v>0</v>
      </c>
      <c r="Y30" s="123">
        <v>0</v>
      </c>
      <c r="Z30" s="123">
        <v>0</v>
      </c>
      <c r="AA30" s="123">
        <v>0</v>
      </c>
    </row>
    <row r="31" spans="1:27" ht="15">
      <c r="A31" s="93" t="s">
        <v>312</v>
      </c>
      <c r="B31" s="123">
        <v>0.0124700398223508</v>
      </c>
      <c r="C31" s="123">
        <v>0.0126357163111672</v>
      </c>
      <c r="D31" s="123">
        <v>0.0126181222431729</v>
      </c>
      <c r="E31" s="123">
        <v>0.00514062147889175</v>
      </c>
      <c r="F31" s="123">
        <v>0.0161780425464366</v>
      </c>
      <c r="G31" s="123">
        <v>0.0192450974578372</v>
      </c>
      <c r="H31" s="123">
        <v>0.0261521691324671</v>
      </c>
      <c r="I31" s="123">
        <v>0.0155569215073272</v>
      </c>
      <c r="J31" s="123">
        <v>0.0450401227979291</v>
      </c>
      <c r="K31" s="123">
        <v>0</v>
      </c>
      <c r="L31" s="123">
        <v>0.0117590332239893</v>
      </c>
      <c r="M31" s="123">
        <v>0.00773725246682138</v>
      </c>
      <c r="O31" s="93" t="s">
        <v>312</v>
      </c>
      <c r="P31" s="123">
        <v>0.0178041543026706</v>
      </c>
      <c r="Q31" s="123">
        <v>0.0227848101265823</v>
      </c>
      <c r="R31" s="123">
        <v>0.0115384615384615</v>
      </c>
      <c r="S31" s="123">
        <v>0.0681818181818182</v>
      </c>
      <c r="T31" s="123">
        <v>0.036036036036036</v>
      </c>
      <c r="U31" s="123">
        <v>0</v>
      </c>
      <c r="V31" s="123">
        <v>0</v>
      </c>
      <c r="W31" s="123">
        <v>0</v>
      </c>
      <c r="X31" s="123">
        <v>0</v>
      </c>
      <c r="Y31" s="123">
        <v>0</v>
      </c>
      <c r="Z31" s="123">
        <v>0.0404040404040404</v>
      </c>
      <c r="AA31" s="123">
        <v>0</v>
      </c>
    </row>
    <row r="32" spans="1:27" ht="15">
      <c r="A32" s="93" t="s">
        <v>314</v>
      </c>
      <c r="B32" s="123">
        <v>0.0540280416666667</v>
      </c>
      <c r="C32" s="123">
        <v>0.0402857083333333</v>
      </c>
      <c r="D32" s="123">
        <v>0.0371958333333333</v>
      </c>
      <c r="E32" s="123">
        <v>0.03927925</v>
      </c>
      <c r="F32" s="123">
        <v>0.03143275</v>
      </c>
      <c r="G32" s="123">
        <v>0.0411197916666667</v>
      </c>
      <c r="H32" s="123">
        <v>0.0438398333333333</v>
      </c>
      <c r="I32" s="123">
        <v>0.0371293333333333</v>
      </c>
      <c r="J32" s="123">
        <v>0.0361924583333333</v>
      </c>
      <c r="K32" s="123">
        <v>0.0372017083333333</v>
      </c>
      <c r="L32" s="123">
        <v>0.0349264166666667</v>
      </c>
      <c r="M32" s="123">
        <v>0.0424412916666667</v>
      </c>
      <c r="O32" s="93" t="s">
        <v>314</v>
      </c>
      <c r="P32" s="123">
        <v>0.057027</v>
      </c>
      <c r="Q32" s="123">
        <v>0.049609</v>
      </c>
      <c r="R32" s="123">
        <v>0.04589</v>
      </c>
      <c r="S32" s="123">
        <v>0.049589</v>
      </c>
      <c r="T32" s="123">
        <v>0.037361</v>
      </c>
      <c r="U32" s="123">
        <v>0.048832</v>
      </c>
      <c r="V32" s="123">
        <v>0.047812</v>
      </c>
      <c r="W32" s="123">
        <v>0.046265</v>
      </c>
      <c r="X32" s="123">
        <v>0.040274</v>
      </c>
      <c r="Y32" s="123">
        <v>0.042436</v>
      </c>
      <c r="Z32" s="123">
        <v>0.040603</v>
      </c>
      <c r="AA32" s="123">
        <v>0.044708</v>
      </c>
    </row>
    <row r="33" spans="1:27" ht="15">
      <c r="A33" s="93" t="s">
        <v>315</v>
      </c>
      <c r="B33" s="123">
        <v>0.00847466666666667</v>
      </c>
      <c r="C33" s="123">
        <v>0.00437641666666667</v>
      </c>
      <c r="D33" s="123">
        <v>0.00693829166666667</v>
      </c>
      <c r="E33" s="123">
        <v>0.0134449166666667</v>
      </c>
      <c r="F33" s="123">
        <v>0.00533758333333333</v>
      </c>
      <c r="G33" s="123">
        <v>0.0122675</v>
      </c>
      <c r="H33" s="123">
        <v>0.0141690833333333</v>
      </c>
      <c r="I33" s="123">
        <v>0.009830125</v>
      </c>
      <c r="J33" s="123">
        <v>0.0101365833333333</v>
      </c>
      <c r="K33" s="123">
        <v>0.00505975</v>
      </c>
      <c r="L33" s="123">
        <v>0.0155908333333333</v>
      </c>
      <c r="M33" s="123">
        <v>0.00112979166666667</v>
      </c>
      <c r="O33" s="93" t="s">
        <v>315</v>
      </c>
      <c r="P33" s="123">
        <v>0.008691</v>
      </c>
      <c r="Q33" s="123">
        <v>0.005101</v>
      </c>
      <c r="R33" s="123">
        <v>0.007289</v>
      </c>
      <c r="S33" s="123">
        <v>0.013547</v>
      </c>
      <c r="T33" s="123">
        <v>0.005192</v>
      </c>
      <c r="U33" s="123">
        <v>0.015184</v>
      </c>
      <c r="V33" s="123">
        <v>0.014522</v>
      </c>
      <c r="W33" s="123">
        <v>0.010157</v>
      </c>
      <c r="X33" s="123">
        <v>0.009691</v>
      </c>
      <c r="Y33" s="123">
        <v>0.00468</v>
      </c>
      <c r="Z33" s="123">
        <v>0.014089</v>
      </c>
      <c r="AA33" s="123">
        <v>0.001238</v>
      </c>
    </row>
    <row r="34" spans="1:27" ht="15">
      <c r="A34" s="93" t="s">
        <v>320</v>
      </c>
      <c r="B34" s="123">
        <v>0.0605975</v>
      </c>
      <c r="C34" s="123">
        <v>0.0383971666666667</v>
      </c>
      <c r="D34" s="123">
        <v>0.046432</v>
      </c>
      <c r="E34" s="123">
        <v>0.0412657083333333</v>
      </c>
      <c r="F34" s="123">
        <v>0.056818125</v>
      </c>
      <c r="G34" s="123">
        <v>0.0397629583333333</v>
      </c>
      <c r="H34" s="123">
        <v>0.0473605833333333</v>
      </c>
      <c r="I34" s="123">
        <v>0.0532287916666667</v>
      </c>
      <c r="J34" s="123">
        <v>0.0380312083333333</v>
      </c>
      <c r="K34" s="123">
        <v>0.0501957916666667</v>
      </c>
      <c r="L34" s="123">
        <v>0.0533107083333333</v>
      </c>
      <c r="M34" s="123">
        <v>0.0517133333333333</v>
      </c>
      <c r="O34" s="93" t="s">
        <v>320</v>
      </c>
      <c r="P34" s="123">
        <v>0.064477</v>
      </c>
      <c r="Q34" s="123">
        <v>0.042467</v>
      </c>
      <c r="R34" s="123">
        <v>0.051669</v>
      </c>
      <c r="S34" s="123">
        <v>0.049529</v>
      </c>
      <c r="T34" s="123">
        <v>0.061038</v>
      </c>
      <c r="U34" s="123">
        <v>0.041407</v>
      </c>
      <c r="V34" s="123">
        <v>0.049486</v>
      </c>
      <c r="W34" s="123">
        <v>0.055378</v>
      </c>
      <c r="X34" s="123">
        <v>0.042309</v>
      </c>
      <c r="Y34" s="123">
        <v>0.054896</v>
      </c>
      <c r="Z34" s="123">
        <v>0.057901</v>
      </c>
      <c r="AA34" s="123">
        <v>0.059977</v>
      </c>
    </row>
    <row r="35" spans="1:27" ht="15">
      <c r="A35" s="93" t="s">
        <v>321</v>
      </c>
      <c r="B35" s="123">
        <v>0.142791583333333</v>
      </c>
      <c r="C35" s="123">
        <v>0.330900166666667</v>
      </c>
      <c r="D35" s="123">
        <v>0.23699225</v>
      </c>
      <c r="E35" s="123">
        <v>0.255900916666667</v>
      </c>
      <c r="F35" s="123">
        <v>0.0880752083333333</v>
      </c>
      <c r="G35" s="123">
        <v>0.173622083333333</v>
      </c>
      <c r="H35" s="123">
        <v>0.154071083333333</v>
      </c>
      <c r="I35" s="123">
        <v>0.149968416666667</v>
      </c>
      <c r="J35" s="123">
        <v>0.2941875</v>
      </c>
      <c r="K35" s="123">
        <v>0.17529975</v>
      </c>
      <c r="L35" s="123">
        <v>0.208329625</v>
      </c>
      <c r="M35" s="123">
        <v>0.0895455416666667</v>
      </c>
      <c r="O35" s="93" t="s">
        <v>321</v>
      </c>
      <c r="P35" s="123">
        <v>0.140772</v>
      </c>
      <c r="Q35" s="123">
        <v>0.304375</v>
      </c>
      <c r="R35" s="123">
        <v>0.225784</v>
      </c>
      <c r="S35" s="123">
        <v>0.241784</v>
      </c>
      <c r="T35" s="123">
        <v>0.084707</v>
      </c>
      <c r="U35" s="123">
        <v>0.175511</v>
      </c>
      <c r="V35" s="123">
        <v>0.158481</v>
      </c>
      <c r="W35" s="123">
        <v>0.143471</v>
      </c>
      <c r="X35" s="123">
        <v>0.289936</v>
      </c>
      <c r="Y35" s="123">
        <v>0.155823</v>
      </c>
      <c r="Z35" s="123">
        <v>0.206352</v>
      </c>
      <c r="AA35" s="123">
        <v>0.089479</v>
      </c>
    </row>
    <row r="36" spans="1:27" ht="15">
      <c r="A36" s="93" t="s">
        <v>311</v>
      </c>
      <c r="B36" s="123">
        <v>0.212420166666667</v>
      </c>
      <c r="C36" s="123">
        <v>0.169548125</v>
      </c>
      <c r="D36" s="123">
        <v>0.198815291666667</v>
      </c>
      <c r="E36" s="123">
        <v>0.166555208333333</v>
      </c>
      <c r="F36" s="123">
        <v>0.269508875</v>
      </c>
      <c r="G36" s="123">
        <v>0.186090291666667</v>
      </c>
      <c r="H36" s="123">
        <v>0.206247375</v>
      </c>
      <c r="I36" s="123">
        <v>0.157343333333333</v>
      </c>
      <c r="J36" s="123">
        <v>0.190896541666667</v>
      </c>
      <c r="K36" s="123">
        <v>0.24559425</v>
      </c>
      <c r="L36" s="123">
        <v>0.199561291666667</v>
      </c>
      <c r="M36" s="123">
        <v>0.196192708333333</v>
      </c>
      <c r="O36" s="93" t="s">
        <v>311</v>
      </c>
      <c r="P36" s="123">
        <v>0.210439</v>
      </c>
      <c r="Q36" s="123">
        <v>0.171628</v>
      </c>
      <c r="R36" s="123">
        <v>0.19901</v>
      </c>
      <c r="S36" s="123">
        <v>0.166463</v>
      </c>
      <c r="T36" s="123">
        <v>0.270746</v>
      </c>
      <c r="U36" s="123">
        <v>0.183452</v>
      </c>
      <c r="V36" s="123">
        <v>0.201548</v>
      </c>
      <c r="W36" s="123">
        <v>0.154778</v>
      </c>
      <c r="X36" s="123">
        <v>0.192703</v>
      </c>
      <c r="Y36" s="123">
        <v>0.256324</v>
      </c>
      <c r="Z36" s="123">
        <v>0.192987</v>
      </c>
      <c r="AA36" s="123">
        <v>0.188525</v>
      </c>
    </row>
    <row r="37" spans="1:27" ht="15">
      <c r="A37" s="93" t="s">
        <v>332</v>
      </c>
      <c r="B37" s="123">
        <v>0.00861425</v>
      </c>
      <c r="C37" s="123">
        <v>0.00845833333333333</v>
      </c>
      <c r="D37" s="123">
        <v>0.0110252083333333</v>
      </c>
      <c r="E37" s="123">
        <v>0.00877554166666667</v>
      </c>
      <c r="F37" s="123">
        <v>0.00963916666666667</v>
      </c>
      <c r="G37" s="123">
        <v>0.008953</v>
      </c>
      <c r="H37" s="123">
        <v>0.0104665</v>
      </c>
      <c r="I37" s="123">
        <v>0.0116534166666667</v>
      </c>
      <c r="J37" s="123">
        <v>0.00700070833333333</v>
      </c>
      <c r="K37" s="123">
        <v>0.00586633333333333</v>
      </c>
      <c r="L37" s="123">
        <v>0.01058875</v>
      </c>
      <c r="M37" s="123">
        <v>0.0143244166666667</v>
      </c>
      <c r="O37" s="93" t="s">
        <v>332</v>
      </c>
      <c r="P37" s="123">
        <v>0.008448</v>
      </c>
      <c r="Q37" s="123">
        <v>0.008877</v>
      </c>
      <c r="R37" s="123">
        <v>0.009521</v>
      </c>
      <c r="S37" s="123">
        <v>0.008506</v>
      </c>
      <c r="T37" s="123">
        <v>0.008491</v>
      </c>
      <c r="U37" s="123">
        <v>0.008435</v>
      </c>
      <c r="V37" s="123">
        <v>0.011219</v>
      </c>
      <c r="W37" s="123">
        <v>0.010511</v>
      </c>
      <c r="X37" s="123">
        <v>0.006454</v>
      </c>
      <c r="Y37" s="123">
        <v>0.005352</v>
      </c>
      <c r="Z37" s="123">
        <v>0.011939</v>
      </c>
      <c r="AA37" s="123">
        <v>0.011805</v>
      </c>
    </row>
    <row r="38" spans="1:27" ht="15">
      <c r="A38" s="93" t="s">
        <v>340</v>
      </c>
      <c r="B38" s="123">
        <v>0.0328051666666667</v>
      </c>
      <c r="C38" s="123">
        <v>0.0304662916666667</v>
      </c>
      <c r="D38" s="123">
        <v>0.0428255</v>
      </c>
      <c r="E38" s="123">
        <v>0.0317925833333333</v>
      </c>
      <c r="F38" s="123">
        <v>0.0647877083333333</v>
      </c>
      <c r="G38" s="123">
        <v>0.0370513333333333</v>
      </c>
      <c r="H38" s="123">
        <v>0.0363473333333333</v>
      </c>
      <c r="I38" s="123">
        <v>0.0331704166666667</v>
      </c>
      <c r="J38" s="123">
        <v>0.02608975</v>
      </c>
      <c r="K38" s="123">
        <v>0.0405608333333333</v>
      </c>
      <c r="L38" s="123">
        <v>0.0316124166666667</v>
      </c>
      <c r="M38" s="123">
        <v>0.0610683333333333</v>
      </c>
      <c r="O38" s="93" t="s">
        <v>340</v>
      </c>
      <c r="P38" s="123">
        <v>0.032467</v>
      </c>
      <c r="Q38" s="123">
        <v>0.032168</v>
      </c>
      <c r="R38" s="123">
        <v>0.041736</v>
      </c>
      <c r="S38" s="123">
        <v>0.031245</v>
      </c>
      <c r="T38" s="123">
        <v>0.058558</v>
      </c>
      <c r="U38" s="123">
        <v>0.036335</v>
      </c>
      <c r="V38" s="123">
        <v>0.035314</v>
      </c>
      <c r="W38" s="123">
        <v>0.031958</v>
      </c>
      <c r="X38" s="123">
        <v>0.026898</v>
      </c>
      <c r="Y38" s="123">
        <v>0.041742</v>
      </c>
      <c r="Z38" s="123">
        <v>0.0326</v>
      </c>
      <c r="AA38" s="123">
        <v>0.055496</v>
      </c>
    </row>
    <row r="39" spans="1:27" ht="15">
      <c r="A39" s="93" t="s">
        <v>292</v>
      </c>
      <c r="B39" s="123">
        <v>0.0892390833333333</v>
      </c>
      <c r="C39" s="123">
        <v>0.078821625</v>
      </c>
      <c r="D39" s="123">
        <v>0.0815028333333333</v>
      </c>
      <c r="E39" s="123">
        <v>0.0640468333333333</v>
      </c>
      <c r="F39" s="123">
        <v>0.129706916666667</v>
      </c>
      <c r="G39" s="123">
        <v>0.07519425</v>
      </c>
      <c r="H39" s="123">
        <v>0.056801375</v>
      </c>
      <c r="I39" s="123">
        <v>0.0747644166666667</v>
      </c>
      <c r="J39" s="123">
        <v>0.0869610833333333</v>
      </c>
      <c r="K39" s="123">
        <v>0.0766280833333333</v>
      </c>
      <c r="L39" s="123">
        <v>0.100333291666667</v>
      </c>
      <c r="M39" s="123">
        <v>0.174848125</v>
      </c>
      <c r="O39" s="93" t="s">
        <v>292</v>
      </c>
      <c r="P39" s="123">
        <v>0.092459</v>
      </c>
      <c r="Q39" s="123">
        <v>0.075612</v>
      </c>
      <c r="R39" s="123">
        <v>0.080817</v>
      </c>
      <c r="S39" s="123">
        <v>0.061551</v>
      </c>
      <c r="T39" s="123">
        <v>0.125254</v>
      </c>
      <c r="U39" s="123">
        <v>0.068678</v>
      </c>
      <c r="V39" s="123">
        <v>0.051768</v>
      </c>
      <c r="W39" s="123">
        <v>0.077317</v>
      </c>
      <c r="X39" s="123">
        <v>0.076403</v>
      </c>
      <c r="Y39" s="123">
        <v>0.075359</v>
      </c>
      <c r="Z39" s="123">
        <v>0.092931</v>
      </c>
      <c r="AA39" s="123">
        <v>0.173571</v>
      </c>
    </row>
    <row r="40" spans="1:27" ht="15">
      <c r="A40" s="93" t="s">
        <v>263</v>
      </c>
      <c r="B40" s="123">
        <v>0.239337875</v>
      </c>
      <c r="C40" s="123">
        <v>0.205956083333333</v>
      </c>
      <c r="D40" s="123">
        <v>0.225189333333333</v>
      </c>
      <c r="E40" s="123">
        <v>0.246239375</v>
      </c>
      <c r="F40" s="123">
        <v>0.193705333333333</v>
      </c>
      <c r="G40" s="123">
        <v>0.2975385</v>
      </c>
      <c r="H40" s="123">
        <v>0.268318083333333</v>
      </c>
      <c r="I40" s="123">
        <v>0.285414041666667</v>
      </c>
      <c r="J40" s="123">
        <v>0.187282541666667</v>
      </c>
      <c r="K40" s="123">
        <v>0.213587041666667</v>
      </c>
      <c r="L40" s="123">
        <v>0.225196666666667</v>
      </c>
      <c r="M40" s="123">
        <v>0.241772791666667</v>
      </c>
      <c r="O40" s="93" t="s">
        <v>263</v>
      </c>
      <c r="P40" s="123">
        <v>0.23273</v>
      </c>
      <c r="Q40" s="123">
        <v>0.212331</v>
      </c>
      <c r="R40" s="123">
        <v>0.22685</v>
      </c>
      <c r="S40" s="123">
        <v>0.247493</v>
      </c>
      <c r="T40" s="123">
        <v>0.19837</v>
      </c>
      <c r="U40" s="123">
        <v>0.293563</v>
      </c>
      <c r="V40" s="123">
        <v>0.262876</v>
      </c>
      <c r="W40" s="123">
        <v>0.288302</v>
      </c>
      <c r="X40" s="123">
        <v>0.194429</v>
      </c>
      <c r="Y40" s="123">
        <v>0.221184</v>
      </c>
      <c r="Z40" s="123">
        <v>0.223663</v>
      </c>
      <c r="AA40" s="123">
        <v>0.246757</v>
      </c>
    </row>
    <row r="41" spans="1:27" ht="15">
      <c r="A41" s="93" t="s">
        <v>267</v>
      </c>
      <c r="B41" s="123">
        <v>0.121859791666667</v>
      </c>
      <c r="C41" s="123">
        <v>0.079154</v>
      </c>
      <c r="D41" s="123">
        <v>0.0901770833333333</v>
      </c>
      <c r="E41" s="123">
        <v>0.0992772916666667</v>
      </c>
      <c r="F41" s="123">
        <v>0.117009541666667</v>
      </c>
      <c r="G41" s="123">
        <v>0.10102325</v>
      </c>
      <c r="H41" s="123">
        <v>0.107375083333333</v>
      </c>
      <c r="I41" s="123">
        <v>0.119608166666667</v>
      </c>
      <c r="J41" s="123">
        <v>0.0980125416666667</v>
      </c>
      <c r="K41" s="123">
        <v>0.115505458333333</v>
      </c>
      <c r="L41" s="123">
        <v>0.0940149166666667</v>
      </c>
      <c r="M41" s="123">
        <v>0.0881735833333333</v>
      </c>
      <c r="O41" s="93" t="s">
        <v>267</v>
      </c>
      <c r="P41" s="123">
        <v>0.123562</v>
      </c>
      <c r="Q41" s="123">
        <v>0.088726</v>
      </c>
      <c r="R41" s="123">
        <v>0.093723</v>
      </c>
      <c r="S41" s="123">
        <v>0.105381</v>
      </c>
      <c r="T41" s="123">
        <v>0.121901</v>
      </c>
      <c r="U41" s="123">
        <v>0.105727</v>
      </c>
      <c r="V41" s="123">
        <v>0.113968</v>
      </c>
      <c r="W41" s="123">
        <v>0.120518</v>
      </c>
      <c r="X41" s="123">
        <v>0.095935</v>
      </c>
      <c r="Y41" s="123">
        <v>0.116922</v>
      </c>
      <c r="Z41" s="123">
        <v>0.102044</v>
      </c>
      <c r="AA41" s="123">
        <v>0.090521</v>
      </c>
    </row>
    <row r="42" spans="1:27" ht="15">
      <c r="A42" s="93" t="s">
        <v>271</v>
      </c>
      <c r="B42" s="123">
        <v>0.0367970416666667</v>
      </c>
      <c r="C42" s="123">
        <v>0.025983</v>
      </c>
      <c r="D42" s="123">
        <v>0.0297775833333333</v>
      </c>
      <c r="E42" s="123">
        <v>0.0268539583333333</v>
      </c>
      <c r="F42" s="123">
        <v>0.0273794583333333</v>
      </c>
      <c r="G42" s="123">
        <v>0.026240875</v>
      </c>
      <c r="H42" s="123">
        <v>0.0269727916666667</v>
      </c>
      <c r="I42" s="123">
        <v>0.0255207083333333</v>
      </c>
      <c r="J42" s="123">
        <v>0.0198952083333333</v>
      </c>
      <c r="K42" s="123">
        <v>0.0238525</v>
      </c>
      <c r="L42" s="123">
        <v>0.028686375</v>
      </c>
      <c r="M42" s="123">
        <v>0.0323482916666667</v>
      </c>
      <c r="O42" s="93" t="s">
        <v>271</v>
      </c>
      <c r="P42" s="123">
        <v>0.039221</v>
      </c>
      <c r="Q42" s="123">
        <v>0.028498</v>
      </c>
      <c r="R42" s="123">
        <v>0.03138</v>
      </c>
      <c r="S42" s="123">
        <v>0.027089</v>
      </c>
      <c r="T42" s="123">
        <v>0.028421</v>
      </c>
      <c r="U42" s="123">
        <v>0.027355</v>
      </c>
      <c r="V42" s="123">
        <v>0.029118</v>
      </c>
      <c r="W42" s="123">
        <v>0.025794</v>
      </c>
      <c r="X42" s="123">
        <v>0.021778</v>
      </c>
      <c r="Y42" s="123">
        <v>0.024742</v>
      </c>
      <c r="Z42" s="123">
        <v>0.029576</v>
      </c>
      <c r="AA42" s="123">
        <v>0.033121</v>
      </c>
    </row>
    <row r="43" spans="1:27" ht="15">
      <c r="A43" s="93" t="s">
        <v>291</v>
      </c>
      <c r="B43" s="123">
        <v>0.0470629583333333</v>
      </c>
      <c r="C43" s="123">
        <v>0.027938875</v>
      </c>
      <c r="D43" s="123">
        <v>0.0322845416666667</v>
      </c>
      <c r="E43" s="123">
        <v>0.0458435</v>
      </c>
      <c r="F43" s="123">
        <v>0.0379819583333333</v>
      </c>
      <c r="G43" s="123">
        <v>0.0453659583333333</v>
      </c>
      <c r="H43" s="123">
        <v>0.0718752916666667</v>
      </c>
      <c r="I43" s="123">
        <v>0.0794834166666667</v>
      </c>
      <c r="J43" s="123">
        <v>0.0413705416666667</v>
      </c>
      <c r="K43" s="123">
        <v>0.0499485</v>
      </c>
      <c r="L43" s="123">
        <v>0.0347401666666667</v>
      </c>
      <c r="M43" s="123">
        <v>0.0488825833333333</v>
      </c>
      <c r="O43" s="93" t="s">
        <v>291</v>
      </c>
      <c r="P43" s="123">
        <v>0.046734</v>
      </c>
      <c r="Q43" s="123">
        <v>0.030217</v>
      </c>
      <c r="R43" s="123">
        <v>0.032221</v>
      </c>
      <c r="S43" s="123">
        <v>0.047414</v>
      </c>
      <c r="T43" s="123">
        <v>0.037322</v>
      </c>
      <c r="U43" s="123">
        <v>0.044352</v>
      </c>
      <c r="V43" s="123">
        <v>0.071699</v>
      </c>
      <c r="W43" s="123">
        <v>0.081816</v>
      </c>
      <c r="X43" s="123">
        <v>0.043464</v>
      </c>
      <c r="Y43" s="123">
        <v>0.042976</v>
      </c>
      <c r="Z43" s="123">
        <v>0.035919</v>
      </c>
      <c r="AA43" s="123">
        <v>0.04951</v>
      </c>
    </row>
    <row r="44" spans="1:27" ht="15">
      <c r="A44" s="93" t="s">
        <v>275</v>
      </c>
      <c r="B44" s="123">
        <v>0.008813437500000002</v>
      </c>
      <c r="C44" s="123">
        <v>0.00841731249999999</v>
      </c>
      <c r="D44" s="123">
        <v>0.011587812499999992</v>
      </c>
      <c r="E44" s="123">
        <v>0.008831312500000004</v>
      </c>
      <c r="F44" s="123">
        <v>0.01004612500000001</v>
      </c>
      <c r="G44" s="123">
        <v>0.009116687499999996</v>
      </c>
      <c r="H44" s="123">
        <v>0.010139124999999999</v>
      </c>
      <c r="I44" s="123">
        <v>0.01222925</v>
      </c>
      <c r="J44" s="123">
        <v>0.0072243125</v>
      </c>
      <c r="K44" s="123">
        <v>0.006057062499999998</v>
      </c>
      <c r="L44" s="123">
        <v>0.010498750000000005</v>
      </c>
      <c r="M44" s="123">
        <v>0.0150599375</v>
      </c>
      <c r="O44" s="93" t="s">
        <v>275</v>
      </c>
      <c r="P44" s="123">
        <v>0.007448999999999961</v>
      </c>
      <c r="Q44" s="123">
        <v>0.008171500000000002</v>
      </c>
      <c r="R44" s="123">
        <v>0.010213499999999997</v>
      </c>
      <c r="S44" s="123">
        <v>0.00864549999999999</v>
      </c>
      <c r="T44" s="123">
        <v>0.009118500000000005</v>
      </c>
      <c r="U44" s="123">
        <v>0.009180000000000002</v>
      </c>
      <c r="V44" s="123">
        <v>0.011161499999999994</v>
      </c>
      <c r="W44" s="123">
        <v>0.010711499999999995</v>
      </c>
      <c r="X44" s="123">
        <v>0.006631999999999999</v>
      </c>
      <c r="Y44" s="123">
        <v>0.005845</v>
      </c>
      <c r="Z44" s="123">
        <v>0.01055800000000003</v>
      </c>
      <c r="AA44" s="123">
        <v>0.013222000000000008</v>
      </c>
    </row>
    <row r="45" spans="1:27" ht="15">
      <c r="A45" s="93" t="s">
        <v>279</v>
      </c>
      <c r="B45" s="123">
        <v>0.032973187500000015</v>
      </c>
      <c r="C45" s="123">
        <v>0.03049956249999997</v>
      </c>
      <c r="D45" s="123">
        <v>0.04336581250000004</v>
      </c>
      <c r="E45" s="123">
        <v>0.03207062499999999</v>
      </c>
      <c r="F45" s="123">
        <v>0.06606362499999996</v>
      </c>
      <c r="G45" s="123">
        <v>0.037682249999999994</v>
      </c>
      <c r="H45" s="123">
        <v>0.036687375</v>
      </c>
      <c r="I45" s="123">
        <v>0.03387250000000001</v>
      </c>
      <c r="J45" s="123">
        <v>0.026128624999999996</v>
      </c>
      <c r="K45" s="123">
        <v>0.0403238125</v>
      </c>
      <c r="L45" s="123">
        <v>0.031229249999999986</v>
      </c>
      <c r="M45" s="123">
        <v>0.062366875</v>
      </c>
      <c r="O45" s="93" t="s">
        <v>279</v>
      </c>
      <c r="P45" s="123">
        <v>0.03246699999999991</v>
      </c>
      <c r="Q45" s="123">
        <v>0.029231999999999994</v>
      </c>
      <c r="R45" s="123">
        <v>0.042667500000000205</v>
      </c>
      <c r="S45" s="123">
        <v>0.03177349999999996</v>
      </c>
      <c r="T45" s="123">
        <v>0.06380900000000002</v>
      </c>
      <c r="U45" s="123">
        <v>0.0378385</v>
      </c>
      <c r="V45" s="123">
        <v>0.03695999999999999</v>
      </c>
      <c r="W45" s="123">
        <v>0.031727</v>
      </c>
      <c r="X45" s="123">
        <v>0.026024500000000006</v>
      </c>
      <c r="Y45" s="123">
        <v>0.041787500000000005</v>
      </c>
      <c r="Z45" s="123">
        <v>0.032702499999999954</v>
      </c>
      <c r="AA45" s="123">
        <v>0.06102650000000005</v>
      </c>
    </row>
    <row r="46" spans="1:27" ht="15">
      <c r="A46" s="93" t="s">
        <v>282</v>
      </c>
      <c r="B46" s="123">
        <v>0.08697850000000007</v>
      </c>
      <c r="C46" s="123">
        <v>0.08033381250000005</v>
      </c>
      <c r="D46" s="123">
        <v>0.08063824999999997</v>
      </c>
      <c r="E46" s="123">
        <v>0.0626863125</v>
      </c>
      <c r="F46" s="123">
        <v>0.13063568749999996</v>
      </c>
      <c r="G46" s="123">
        <v>0.075691125</v>
      </c>
      <c r="H46" s="123">
        <v>0.057958437499999974</v>
      </c>
      <c r="I46" s="123">
        <v>0.07449549999999999</v>
      </c>
      <c r="J46" s="123">
        <v>0.09004562500000002</v>
      </c>
      <c r="K46" s="123">
        <v>0.07576862499999999</v>
      </c>
      <c r="L46" s="123">
        <v>0.10100168750000005</v>
      </c>
      <c r="M46" s="123">
        <v>0.17411537499999996</v>
      </c>
      <c r="O46" s="93" t="s">
        <v>282</v>
      </c>
      <c r="P46" s="123">
        <v>0.09328099999999956</v>
      </c>
      <c r="Q46" s="123">
        <v>0.0782374999999998</v>
      </c>
      <c r="R46" s="123">
        <v>0.08702749999999979</v>
      </c>
      <c r="S46" s="123">
        <v>0.07060499999999992</v>
      </c>
      <c r="T46" s="123">
        <v>0.1358710000000004</v>
      </c>
      <c r="U46" s="123">
        <v>0.076681</v>
      </c>
      <c r="V46" s="123">
        <v>0.055844000000000005</v>
      </c>
      <c r="W46" s="123">
        <v>0.07654449999999999</v>
      </c>
      <c r="X46" s="123">
        <v>0.08461549999999998</v>
      </c>
      <c r="Y46" s="123">
        <v>0.08705750000000001</v>
      </c>
      <c r="Z46" s="123">
        <v>0.10350949999999978</v>
      </c>
      <c r="AA46" s="123">
        <v>0.18090400000000006</v>
      </c>
    </row>
    <row r="47" spans="1:27" ht="15">
      <c r="A47" s="93" t="s">
        <v>285</v>
      </c>
      <c r="B47" s="123">
        <v>0.24115600000000006</v>
      </c>
      <c r="C47" s="123">
        <v>0.2056989374999999</v>
      </c>
      <c r="D47" s="123">
        <v>0.22629018750000013</v>
      </c>
      <c r="E47" s="123">
        <v>0.2466098125</v>
      </c>
      <c r="F47" s="123">
        <v>0.19203056249999992</v>
      </c>
      <c r="G47" s="123">
        <v>0.2974300625</v>
      </c>
      <c r="H47" s="123">
        <v>0.2704623125</v>
      </c>
      <c r="I47" s="123">
        <v>0.28615874999999996</v>
      </c>
      <c r="J47" s="123">
        <v>0.18496987499999998</v>
      </c>
      <c r="K47" s="123">
        <v>0.212161</v>
      </c>
      <c r="L47" s="123">
        <v>0.22561456249999984</v>
      </c>
      <c r="M47" s="123">
        <v>0.2406501250000001</v>
      </c>
      <c r="O47" s="93" t="s">
        <v>285</v>
      </c>
      <c r="P47" s="123">
        <v>0.23071649999999977</v>
      </c>
      <c r="Q47" s="123">
        <v>0.1919460000000003</v>
      </c>
      <c r="R47" s="123">
        <v>0.21512149999999947</v>
      </c>
      <c r="S47" s="123">
        <v>0.23730249999999997</v>
      </c>
      <c r="T47" s="123">
        <v>0.18793899999999975</v>
      </c>
      <c r="U47" s="123">
        <v>0.2999124999999999</v>
      </c>
      <c r="V47" s="123">
        <v>0.26063000000000014</v>
      </c>
      <c r="W47" s="123">
        <v>0.27216299999999993</v>
      </c>
      <c r="X47" s="123">
        <v>0.18344700000000008</v>
      </c>
      <c r="Y47" s="123">
        <v>0.21091100000000002</v>
      </c>
      <c r="Z47" s="123">
        <v>0.2240280000000002</v>
      </c>
      <c r="AA47" s="123">
        <v>0.23824450000000005</v>
      </c>
    </row>
    <row r="48" spans="1:27" ht="15">
      <c r="A48" s="93" t="s">
        <v>288</v>
      </c>
      <c r="B48" s="123">
        <v>0.12143125000000013</v>
      </c>
      <c r="C48" s="123">
        <v>0.07668662500000005</v>
      </c>
      <c r="D48" s="123">
        <v>0.0898330625</v>
      </c>
      <c r="E48" s="123">
        <v>0.097646375</v>
      </c>
      <c r="F48" s="123">
        <v>0.11646606249999993</v>
      </c>
      <c r="G48" s="123">
        <v>0.10001256249999996</v>
      </c>
      <c r="H48" s="123">
        <v>0.10620250000000005</v>
      </c>
      <c r="I48" s="123">
        <v>0.11817949999999999</v>
      </c>
      <c r="J48" s="123">
        <v>0.09767362500000001</v>
      </c>
      <c r="K48" s="123">
        <v>0.114813375</v>
      </c>
      <c r="L48" s="123">
        <v>0.09220400000000002</v>
      </c>
      <c r="M48" s="123">
        <v>0.08728237499999998</v>
      </c>
      <c r="O48" s="93" t="s">
        <v>288</v>
      </c>
      <c r="P48" s="123">
        <v>0.12511950000000022</v>
      </c>
      <c r="Q48" s="123">
        <v>0.08074950000000011</v>
      </c>
      <c r="R48" s="123">
        <v>0.09130499999999975</v>
      </c>
      <c r="S48" s="123">
        <v>0.102906</v>
      </c>
      <c r="T48" s="123">
        <v>0.11792549999999971</v>
      </c>
      <c r="U48" s="123">
        <v>0.10865600000000003</v>
      </c>
      <c r="V48" s="123">
        <v>0.1085485</v>
      </c>
      <c r="W48" s="123">
        <v>0.1210195</v>
      </c>
      <c r="X48" s="123">
        <v>0.09888500000000003</v>
      </c>
      <c r="Y48" s="123">
        <v>0.11986050000000002</v>
      </c>
      <c r="Z48" s="123">
        <v>0.09853000000000015</v>
      </c>
      <c r="AA48" s="123">
        <v>0.08956499999999998</v>
      </c>
    </row>
    <row r="49" spans="1:27" ht="15">
      <c r="A49" s="93" t="s">
        <v>289</v>
      </c>
      <c r="B49" s="123">
        <v>0.03585056249999996</v>
      </c>
      <c r="C49" s="123">
        <v>0.025458249999999974</v>
      </c>
      <c r="D49" s="123">
        <v>0.029232375000000005</v>
      </c>
      <c r="E49" s="123">
        <v>0.026717812499999993</v>
      </c>
      <c r="F49" s="123">
        <v>0.027027625000000003</v>
      </c>
      <c r="G49" s="123">
        <v>0.02551712499999999</v>
      </c>
      <c r="H49" s="123">
        <v>0.0263871875</v>
      </c>
      <c r="I49" s="123">
        <v>0.025570937499999998</v>
      </c>
      <c r="J49" s="123">
        <v>0.019219</v>
      </c>
      <c r="K49" s="123">
        <v>0.023497687500000003</v>
      </c>
      <c r="L49" s="123">
        <v>0.028260624999999998</v>
      </c>
      <c r="M49" s="123">
        <v>0.0324118125</v>
      </c>
      <c r="O49" s="93" t="s">
        <v>289</v>
      </c>
      <c r="P49" s="123">
        <v>0.03774649999999988</v>
      </c>
      <c r="Q49" s="123">
        <v>0.026180499999999884</v>
      </c>
      <c r="R49" s="123">
        <v>0.029975500000000023</v>
      </c>
      <c r="S49" s="123">
        <v>0.02754250000000002</v>
      </c>
      <c r="T49" s="123">
        <v>0.027607000000000013</v>
      </c>
      <c r="U49" s="123">
        <v>0.028133999999999992</v>
      </c>
      <c r="V49" s="123">
        <v>0.028128999999999998</v>
      </c>
      <c r="W49" s="123">
        <v>0.02493599999999999</v>
      </c>
      <c r="X49" s="123">
        <v>0.02082499999999999</v>
      </c>
      <c r="Y49" s="123">
        <v>0.024394</v>
      </c>
      <c r="Z49" s="123">
        <v>0.028939500000000028</v>
      </c>
      <c r="AA49" s="123">
        <v>0.03133000000000004</v>
      </c>
    </row>
    <row r="50" spans="1:27" ht="15">
      <c r="A50" s="93" t="s">
        <v>290</v>
      </c>
      <c r="B50" s="123">
        <v>0.047938437500000076</v>
      </c>
      <c r="C50" s="123">
        <v>0.02787849999999999</v>
      </c>
      <c r="D50" s="123">
        <v>0.03272456250000002</v>
      </c>
      <c r="E50" s="123">
        <v>0.04625449999999996</v>
      </c>
      <c r="F50" s="123">
        <v>0.038358124999999986</v>
      </c>
      <c r="G50" s="123">
        <v>0.04576225</v>
      </c>
      <c r="H50" s="123">
        <v>0.07278687499999999</v>
      </c>
      <c r="I50" s="123">
        <v>0.08047231249999999</v>
      </c>
      <c r="J50" s="123">
        <v>0.041600687500000004</v>
      </c>
      <c r="K50" s="123">
        <v>0.0528745</v>
      </c>
      <c r="L50" s="123">
        <v>0.034769374999999964</v>
      </c>
      <c r="M50" s="123">
        <v>0.049820562500000005</v>
      </c>
      <c r="O50" s="93" t="s">
        <v>290</v>
      </c>
      <c r="P50" s="123">
        <v>0.04645300000000005</v>
      </c>
      <c r="Q50" s="123">
        <v>0.027283500000000037</v>
      </c>
      <c r="R50" s="123">
        <v>0.03173699999999992</v>
      </c>
      <c r="S50" s="123">
        <v>0.04569400000000001</v>
      </c>
      <c r="T50" s="123">
        <v>0.03602100000000012</v>
      </c>
      <c r="U50" s="123">
        <v>0.0471075</v>
      </c>
      <c r="V50" s="123">
        <v>0.07051149999999998</v>
      </c>
      <c r="W50" s="123">
        <v>0.0776155</v>
      </c>
      <c r="X50" s="123">
        <v>0.042019000000000015</v>
      </c>
      <c r="Y50" s="123">
        <v>0.046795</v>
      </c>
      <c r="Z50" s="123">
        <v>0.03552999999999993</v>
      </c>
      <c r="AA50" s="123">
        <v>0.04605300000000003</v>
      </c>
    </row>
    <row r="51" spans="1:27" ht="15">
      <c r="A51" s="93" t="s">
        <v>333</v>
      </c>
      <c r="B51" s="123">
        <v>0</v>
      </c>
      <c r="C51" s="123">
        <v>0</v>
      </c>
      <c r="D51" s="123">
        <v>0</v>
      </c>
      <c r="E51" s="123">
        <v>0</v>
      </c>
      <c r="F51" s="123">
        <v>0</v>
      </c>
      <c r="G51" s="123">
        <v>177.0109405517578</v>
      </c>
      <c r="H51" s="123">
        <v>47.01749801635742</v>
      </c>
      <c r="I51" s="123">
        <v>378.357177734375</v>
      </c>
      <c r="J51" s="123">
        <v>593.0840454101562</v>
      </c>
      <c r="K51" s="123">
        <v>1215.0196533203125</v>
      </c>
      <c r="L51" s="123">
        <v>0</v>
      </c>
      <c r="M51" s="123">
        <v>91.26094055175781</v>
      </c>
      <c r="O51" s="93" t="s">
        <v>333</v>
      </c>
      <c r="P51" s="123">
        <v>0</v>
      </c>
      <c r="Q51" s="123">
        <v>0</v>
      </c>
      <c r="R51" s="123">
        <v>0</v>
      </c>
      <c r="S51" s="123">
        <v>0</v>
      </c>
      <c r="T51" s="123">
        <v>0</v>
      </c>
      <c r="U51" s="123">
        <v>879.4149780273438</v>
      </c>
      <c r="V51" s="123">
        <v>348.5625</v>
      </c>
      <c r="W51" s="123">
        <v>804.7512817382812</v>
      </c>
      <c r="X51" s="123">
        <v>1561.9849853515625</v>
      </c>
      <c r="Y51" s="123">
        <v>3358.807373046875</v>
      </c>
      <c r="Z51" s="123">
        <v>0</v>
      </c>
      <c r="AA51" s="123">
        <v>34.66749954223633</v>
      </c>
    </row>
    <row r="52" spans="1:27" ht="15">
      <c r="A52" s="93" t="s">
        <v>351</v>
      </c>
      <c r="B52" s="123">
        <v>0</v>
      </c>
      <c r="C52" s="123">
        <v>0</v>
      </c>
      <c r="D52" s="123">
        <v>0</v>
      </c>
      <c r="E52" s="123">
        <v>0</v>
      </c>
      <c r="F52" s="123">
        <v>0</v>
      </c>
      <c r="G52" s="123">
        <v>0</v>
      </c>
      <c r="H52" s="123">
        <v>0</v>
      </c>
      <c r="I52" s="123">
        <v>0</v>
      </c>
      <c r="J52" s="123">
        <v>0</v>
      </c>
      <c r="K52" s="123">
        <v>0</v>
      </c>
      <c r="L52" s="123">
        <v>0</v>
      </c>
      <c r="M52" s="123">
        <v>0</v>
      </c>
      <c r="O52" s="93" t="s">
        <v>351</v>
      </c>
      <c r="P52" s="123">
        <v>0</v>
      </c>
      <c r="Q52" s="123">
        <v>0</v>
      </c>
      <c r="R52" s="123">
        <v>0</v>
      </c>
      <c r="S52" s="123">
        <v>0</v>
      </c>
      <c r="T52" s="123">
        <v>0</v>
      </c>
      <c r="U52" s="123">
        <v>0</v>
      </c>
      <c r="V52" s="123">
        <v>0</v>
      </c>
      <c r="W52" s="123">
        <v>0</v>
      </c>
      <c r="X52" s="123">
        <v>0</v>
      </c>
      <c r="Y52" s="123">
        <v>0</v>
      </c>
      <c r="Z52" s="123">
        <v>0</v>
      </c>
      <c r="AA52" s="123">
        <v>0</v>
      </c>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row r="108" spans="1:27" ht="15">
      <c r="A108" s="123"/>
      <c r="B108" s="123"/>
      <c r="C108" s="123"/>
      <c r="D108" s="123"/>
      <c r="E108" s="123"/>
      <c r="F108" s="123"/>
      <c r="G108" s="123"/>
      <c r="H108" s="123"/>
      <c r="I108" s="123"/>
      <c r="J108" s="123"/>
      <c r="K108" s="123"/>
      <c r="L108" s="123"/>
      <c r="M108" s="123"/>
      <c r="P108" s="123"/>
      <c r="Q108" s="123"/>
      <c r="R108" s="123"/>
      <c r="S108" s="123"/>
      <c r="T108" s="123"/>
      <c r="U108" s="123"/>
      <c r="V108" s="123"/>
      <c r="W108" s="123"/>
      <c r="X108" s="123"/>
      <c r="Y108" s="123"/>
      <c r="Z108" s="123"/>
      <c r="AA108" s="123"/>
    </row>
    <row r="109" spans="1:27" ht="15">
      <c r="A109" s="123"/>
      <c r="B109" s="123"/>
      <c r="C109" s="123"/>
      <c r="D109" s="123"/>
      <c r="E109" s="123"/>
      <c r="F109" s="123"/>
      <c r="G109" s="123"/>
      <c r="H109" s="123"/>
      <c r="I109" s="123"/>
      <c r="J109" s="123"/>
      <c r="K109" s="123"/>
      <c r="L109" s="123"/>
      <c r="M109" s="123"/>
      <c r="P109" s="123"/>
      <c r="Q109" s="123"/>
      <c r="R109" s="123"/>
      <c r="S109" s="123"/>
      <c r="T109" s="123"/>
      <c r="U109" s="123"/>
      <c r="V109" s="123"/>
      <c r="W109" s="123"/>
      <c r="X109" s="123"/>
      <c r="Y109" s="123"/>
      <c r="Z109" s="123"/>
      <c r="AA109" s="123"/>
    </row>
    <row r="110" spans="1:27" ht="15">
      <c r="A110" s="123"/>
      <c r="B110" s="123"/>
      <c r="C110" s="123"/>
      <c r="D110" s="123"/>
      <c r="E110" s="123"/>
      <c r="F110" s="123"/>
      <c r="G110" s="123"/>
      <c r="H110" s="123"/>
      <c r="I110" s="123"/>
      <c r="J110" s="123"/>
      <c r="K110" s="123"/>
      <c r="L110" s="123"/>
      <c r="M110" s="123"/>
      <c r="P110" s="123"/>
      <c r="Q110" s="123"/>
      <c r="R110" s="123"/>
      <c r="S110" s="123"/>
      <c r="T110" s="123"/>
      <c r="U110" s="123"/>
      <c r="V110" s="123"/>
      <c r="W110" s="123"/>
      <c r="X110" s="123"/>
      <c r="Y110" s="123"/>
      <c r="Z110" s="123"/>
      <c r="AA110" s="123"/>
    </row>
    <row r="111" spans="1:27" ht="15">
      <c r="A111" s="123"/>
      <c r="B111" s="123"/>
      <c r="C111" s="123"/>
      <c r="D111" s="123"/>
      <c r="E111" s="123"/>
      <c r="F111" s="123"/>
      <c r="G111" s="123"/>
      <c r="H111" s="123"/>
      <c r="I111" s="123"/>
      <c r="J111" s="123"/>
      <c r="K111" s="123"/>
      <c r="L111" s="123"/>
      <c r="M111" s="123"/>
      <c r="P111" s="123"/>
      <c r="Q111" s="123"/>
      <c r="R111" s="123"/>
      <c r="S111" s="123"/>
      <c r="T111" s="123"/>
      <c r="U111" s="123"/>
      <c r="V111" s="123"/>
      <c r="W111" s="123"/>
      <c r="X111" s="123"/>
      <c r="Y111" s="123"/>
      <c r="Z111" s="123"/>
      <c r="AA111" s="123"/>
    </row>
    <row r="112" spans="1:27" ht="15">
      <c r="A112" s="123"/>
      <c r="B112" s="123"/>
      <c r="C112" s="123"/>
      <c r="D112" s="123"/>
      <c r="E112" s="123"/>
      <c r="F112" s="123"/>
      <c r="G112" s="123"/>
      <c r="H112" s="123"/>
      <c r="I112" s="123"/>
      <c r="J112" s="123"/>
      <c r="K112" s="123"/>
      <c r="L112" s="123"/>
      <c r="M112" s="123"/>
      <c r="P112" s="123"/>
      <c r="Q112" s="123"/>
      <c r="R112" s="123"/>
      <c r="S112" s="123"/>
      <c r="T112" s="123"/>
      <c r="U112" s="123"/>
      <c r="V112" s="123"/>
      <c r="W112" s="123"/>
      <c r="X112" s="123"/>
      <c r="Y112" s="123"/>
      <c r="Z112" s="123"/>
      <c r="AA112" s="123"/>
    </row>
    <row r="113" spans="1:27" ht="15">
      <c r="A113" s="123"/>
      <c r="B113" s="123"/>
      <c r="C113" s="123"/>
      <c r="D113" s="123"/>
      <c r="E113" s="123"/>
      <c r="F113" s="123"/>
      <c r="G113" s="123"/>
      <c r="H113" s="123"/>
      <c r="I113" s="123"/>
      <c r="J113" s="123"/>
      <c r="K113" s="123"/>
      <c r="L113" s="123"/>
      <c r="M113" s="123"/>
      <c r="P113" s="123"/>
      <c r="Q113" s="123"/>
      <c r="R113" s="123"/>
      <c r="S113" s="123"/>
      <c r="T113" s="123"/>
      <c r="U113" s="123"/>
      <c r="V113" s="123"/>
      <c r="W113" s="123"/>
      <c r="X113" s="123"/>
      <c r="Y113" s="123"/>
      <c r="Z113" s="123"/>
      <c r="AA113" s="123"/>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C1DC11-ACE2-493C-8D74-9AAC0EE56B5C}">
  <dimension ref="A1:BB25"/>
  <sheetViews>
    <sheetView workbookViewId="0" topLeftCell="A1">
      <selection pane="topLeft" activeCell="U21" sqref="U21"/>
    </sheetView>
  </sheetViews>
  <sheetFormatPr defaultColWidth="8.66428571428571" defaultRowHeight="15"/>
  <cols>
    <col min="1" max="16384" width="8.71428571428571" style="123"/>
  </cols>
  <sheetData>
    <row r="1" spans="1:54" ht="15">
      <c r="A1" s="123" t="s">
        <v>432</v>
      </c>
      <c r="B1" s="123" t="s">
        <v>433</v>
      </c>
      <c r="C1" s="123" t="s">
        <v>434</v>
      </c>
      <c r="D1" s="123" t="s">
        <v>216</v>
      </c>
      <c r="E1" s="123" t="s">
        <v>435</v>
      </c>
      <c r="F1" s="123" t="s">
        <v>436</v>
      </c>
      <c r="G1" s="123" t="s">
        <v>236</v>
      </c>
      <c r="H1" s="123" t="s">
        <v>240</v>
      </c>
      <c r="I1" s="123" t="s">
        <v>244</v>
      </c>
      <c r="J1" s="123" t="s">
        <v>247</v>
      </c>
      <c r="K1" s="123" t="s">
        <v>251</v>
      </c>
      <c r="L1" s="123" t="s">
        <v>255</v>
      </c>
      <c r="M1" s="123" t="s">
        <v>259</v>
      </c>
      <c r="N1" s="123" t="s">
        <v>298</v>
      </c>
      <c r="O1" s="123" t="s">
        <v>301</v>
      </c>
      <c r="P1" s="123" t="s">
        <v>304</v>
      </c>
      <c r="Q1" s="123" t="s">
        <v>293</v>
      </c>
      <c r="R1" s="123" t="s">
        <v>305</v>
      </c>
      <c r="S1" s="123" t="s">
        <v>306</v>
      </c>
      <c r="T1" s="123" t="s">
        <v>307</v>
      </c>
      <c r="U1" s="123" t="s">
        <v>308</v>
      </c>
      <c r="V1" s="123" t="s">
        <v>309</v>
      </c>
      <c r="W1" s="123" t="s">
        <v>310</v>
      </c>
      <c r="X1" s="123" t="s">
        <v>317</v>
      </c>
      <c r="Y1" s="123" t="s">
        <v>318</v>
      </c>
      <c r="Z1" s="123" t="s">
        <v>319</v>
      </c>
      <c r="AA1" s="123" t="s">
        <v>316</v>
      </c>
      <c r="AB1" s="123" t="s">
        <v>329</v>
      </c>
      <c r="AC1" s="123" t="s">
        <v>322</v>
      </c>
      <c r="AD1" s="123" t="s">
        <v>323</v>
      </c>
      <c r="AE1" s="123" t="s">
        <v>324</v>
      </c>
      <c r="AF1" s="123" t="s">
        <v>313</v>
      </c>
      <c r="AG1" s="123" t="s">
        <v>312</v>
      </c>
      <c r="AH1" s="123" t="s">
        <v>314</v>
      </c>
      <c r="AI1" s="123" t="s">
        <v>315</v>
      </c>
      <c r="AJ1" s="123" t="s">
        <v>320</v>
      </c>
      <c r="AK1" s="123" t="s">
        <v>321</v>
      </c>
      <c r="AL1" s="123" t="s">
        <v>311</v>
      </c>
      <c r="AM1" s="123" t="s">
        <v>332</v>
      </c>
      <c r="AN1" s="123" t="s">
        <v>340</v>
      </c>
      <c r="AO1" s="123" t="s">
        <v>292</v>
      </c>
      <c r="AP1" s="123" t="s">
        <v>263</v>
      </c>
      <c r="AQ1" s="123" t="s">
        <v>267</v>
      </c>
      <c r="AR1" s="123" t="s">
        <v>271</v>
      </c>
      <c r="AS1" s="123" t="s">
        <v>291</v>
      </c>
      <c r="AT1" s="123" t="s">
        <v>275</v>
      </c>
      <c r="AU1" s="123" t="s">
        <v>279</v>
      </c>
      <c r="AV1" s="123" t="s">
        <v>282</v>
      </c>
      <c r="AW1" s="123" t="s">
        <v>285</v>
      </c>
      <c r="AX1" s="123" t="s">
        <v>288</v>
      </c>
      <c r="AY1" s="123" t="s">
        <v>289</v>
      </c>
      <c r="AZ1" s="123" t="s">
        <v>290</v>
      </c>
      <c r="BA1" s="123" t="s">
        <v>333</v>
      </c>
      <c r="BB1" s="123" t="s">
        <v>351</v>
      </c>
    </row>
    <row r="2" spans="1:54" ht="15">
      <c r="A2" s="123" t="s">
        <v>376</v>
      </c>
      <c r="B2" s="123" t="s">
        <v>437</v>
      </c>
      <c r="C2" s="123" t="s">
        <v>438</v>
      </c>
      <c r="D2" s="123">
        <v>0.77836768522287</v>
      </c>
      <c r="E2" s="123">
        <v>0.777269381522342</v>
      </c>
      <c r="F2" s="123">
        <v>0.776724890621367</v>
      </c>
      <c r="G2" s="123">
        <v>0.524260232078574</v>
      </c>
      <c r="H2" s="123">
        <v>0.0233390121878937</v>
      </c>
      <c r="I2" s="123">
        <v>0.0686601472516975</v>
      </c>
      <c r="J2" s="123">
        <v>0.545956164906854</v>
      </c>
      <c r="K2" s="123">
        <v>0.208560865871375</v>
      </c>
      <c r="L2" s="123">
        <v>0.0881391782844006</v>
      </c>
      <c r="M2" s="123">
        <v>0.0653446314977798</v>
      </c>
      <c r="N2" s="123">
        <v>0.357067167341686</v>
      </c>
      <c r="O2" s="123">
        <v>0.505890127753783</v>
      </c>
      <c r="P2" s="123">
        <v>0.112158029020231</v>
      </c>
      <c r="Q2" s="123">
        <v>0.115120964341274</v>
      </c>
      <c r="R2" s="123">
        <v>0.46348718260391</v>
      </c>
      <c r="S2" s="123">
        <v>0.162029229488918</v>
      </c>
      <c r="T2" s="123">
        <v>0.0904479548264428</v>
      </c>
      <c r="U2" s="123">
        <v>0.0776954729513546</v>
      </c>
      <c r="V2" s="123">
        <v>0.1007875399831</v>
      </c>
      <c r="W2" s="123">
        <v>0.0291141587905418</v>
      </c>
      <c r="X2" s="123">
        <v>0.00332394394822464</v>
      </c>
      <c r="Y2" s="123">
        <v>0.0326349245369773</v>
      </c>
      <c r="Z2" s="123">
        <v>0.00248190752012664</v>
      </c>
      <c r="AA2" s="123">
        <v>0.523487450480369</v>
      </c>
      <c r="AB2" s="123">
        <v>0.321607264740497</v>
      </c>
      <c r="AC2" s="123">
        <v>0.277814532282605</v>
      </c>
      <c r="AD2" s="123">
        <v>0.025920216623234</v>
      </c>
      <c r="AE2" s="123">
        <v>0.135181262687861</v>
      </c>
      <c r="AF2" s="123">
        <v>0.0791965639446352</v>
      </c>
      <c r="AG2" s="123">
        <v>0.0579092054570948</v>
      </c>
      <c r="AH2" s="123">
        <v>0.00480785136114385</v>
      </c>
      <c r="AI2" s="123">
        <v>0.109954996461029</v>
      </c>
      <c r="AJ2" s="123">
        <v>0.0406734634937958</v>
      </c>
      <c r="AK2" s="123">
        <v>0.119085566936203</v>
      </c>
      <c r="AL2" s="123">
        <v>3.78280620216104E-4</v>
      </c>
      <c r="AM2" s="123">
        <v>0.00767959116888512</v>
      </c>
      <c r="AN2" s="123">
        <v>1.49342891278375E-4</v>
      </c>
      <c r="AO2" s="123">
        <v>0.0540252916666667</v>
      </c>
      <c r="AP2" s="123">
        <v>0.008186</v>
      </c>
      <c r="AQ2" s="123">
        <v>0.0600999583333333</v>
      </c>
      <c r="AR2" s="123">
        <v>0.143768291666667</v>
      </c>
      <c r="AS2" s="123">
        <v>0.212179541666667</v>
      </c>
      <c r="AT2" s="123">
        <v>0.00890279166666667</v>
      </c>
      <c r="AU2" s="123">
        <v>0.0326691666666667</v>
      </c>
      <c r="AV2" s="123">
        <v>0.0861156666666667</v>
      </c>
      <c r="AW2" s="123">
        <v>0.241486208333333</v>
      </c>
      <c r="AX2" s="123">
        <v>0.122448375</v>
      </c>
      <c r="AY2" s="123">
        <v>0.035908625</v>
      </c>
      <c r="AZ2" s="123">
        <v>0.048235625</v>
      </c>
      <c r="BA2" s="123">
        <v>4055.65041666667</v>
      </c>
      <c r="BB2" s="123">
        <v>5982.84895833333</v>
      </c>
    </row>
    <row r="3" spans="1:54" ht="15">
      <c r="A3" s="123" t="s">
        <v>377</v>
      </c>
      <c r="B3" s="123" t="s">
        <v>437</v>
      </c>
      <c r="C3" s="123" t="s">
        <v>438</v>
      </c>
      <c r="D3" s="123">
        <v>0.756411974664364</v>
      </c>
      <c r="E3" s="123">
        <v>0.751385281041072</v>
      </c>
      <c r="F3" s="123">
        <v>0.752550752987024</v>
      </c>
      <c r="G3" s="123">
        <v>0.567748230102914</v>
      </c>
      <c r="H3" s="123">
        <v>0.0274087401282516</v>
      </c>
      <c r="I3" s="123">
        <v>0.101524583671919</v>
      </c>
      <c r="J3" s="123">
        <v>0.505800234616897</v>
      </c>
      <c r="K3" s="123">
        <v>0.173430377959889</v>
      </c>
      <c r="L3" s="123">
        <v>0.109790605650613</v>
      </c>
      <c r="M3" s="123">
        <v>0.0820454579724302</v>
      </c>
      <c r="N3" s="123">
        <v>0.345280023694515</v>
      </c>
      <c r="O3" s="123">
        <v>0.53728005830777</v>
      </c>
      <c r="P3" s="123">
        <v>0.0888177632726521</v>
      </c>
      <c r="Q3" s="123">
        <v>0.0702074440661909</v>
      </c>
      <c r="R3" s="123">
        <v>0.567017672604641</v>
      </c>
      <c r="S3" s="123">
        <v>0.114015991625992</v>
      </c>
      <c r="T3" s="123">
        <v>0.033230675621315</v>
      </c>
      <c r="U3" s="123">
        <v>0.0604708136266552</v>
      </c>
      <c r="V3" s="123">
        <v>0.0674828616219088</v>
      </c>
      <c r="W3" s="123">
        <v>0.0153627748536244</v>
      </c>
      <c r="X3" s="123">
        <v>0.00286895848494684</v>
      </c>
      <c r="Y3" s="123">
        <v>0.0250213840927979</v>
      </c>
      <c r="Z3" s="123">
        <v>0.00183566433566434</v>
      </c>
      <c r="AA3" s="123">
        <v>0.568925272778911</v>
      </c>
      <c r="AB3" s="123">
        <v>0.28560472472745</v>
      </c>
      <c r="AC3" s="123">
        <v>0.312734552042651</v>
      </c>
      <c r="AD3" s="123">
        <v>0.0195307640154401</v>
      </c>
      <c r="AE3" s="123">
        <v>0.182201513650268</v>
      </c>
      <c r="AF3" s="123">
        <v>0.0416099357301192</v>
      </c>
      <c r="AG3" s="123">
        <v>0.0584167420002189</v>
      </c>
      <c r="AH3" s="123">
        <v>0.0153253242623289</v>
      </c>
      <c r="AI3" s="123">
        <v>0.157440207592375</v>
      </c>
      <c r="AJ3" s="123">
        <v>0.0372812139063203</v>
      </c>
      <c r="AK3" s="123">
        <v>0.147600425651189</v>
      </c>
      <c r="AL3" s="123">
        <v>7.05427403624236E-4</v>
      </c>
      <c r="AM3" s="123">
        <v>0.00356445336860106</v>
      </c>
      <c r="AN3" s="123">
        <v>5.27426160337553E-4</v>
      </c>
      <c r="AO3" s="123">
        <v>0.0379624166666667</v>
      </c>
      <c r="AP3" s="123">
        <v>0.004216625</v>
      </c>
      <c r="AQ3" s="123">
        <v>0.0368678333333333</v>
      </c>
      <c r="AR3" s="123">
        <v>0.335648791666667</v>
      </c>
      <c r="AS3" s="123">
        <v>0.168040791666667</v>
      </c>
      <c r="AT3" s="123">
        <v>0.00864083333333333</v>
      </c>
      <c r="AU3" s="123">
        <v>0.03015625</v>
      </c>
      <c r="AV3" s="123">
        <v>0.0805189583333333</v>
      </c>
      <c r="AW3" s="123">
        <v>0.20502175</v>
      </c>
      <c r="AX3" s="123">
        <v>0.0775932083333333</v>
      </c>
      <c r="AY3" s="123">
        <v>0.0255802083333333</v>
      </c>
      <c r="AZ3" s="123">
        <v>0.0277147916666667</v>
      </c>
      <c r="BA3" s="123">
        <v>4090.505625</v>
      </c>
      <c r="BB3" s="123">
        <v>4968.28541666667</v>
      </c>
    </row>
    <row r="4" spans="1:54" ht="15">
      <c r="A4" s="123" t="s">
        <v>378</v>
      </c>
      <c r="B4" s="123" t="s">
        <v>437</v>
      </c>
      <c r="C4" s="123" t="s">
        <v>438</v>
      </c>
      <c r="D4" s="123">
        <v>0.812774932962817</v>
      </c>
      <c r="E4" s="123">
        <v>0.812463470169501</v>
      </c>
      <c r="F4" s="123">
        <v>0.812490411743759</v>
      </c>
      <c r="G4" s="123">
        <v>0.511297568311506</v>
      </c>
      <c r="H4" s="123">
        <v>0.0240185139796271</v>
      </c>
      <c r="I4" s="123">
        <v>0.0865237947051633</v>
      </c>
      <c r="J4" s="123">
        <v>0.372325686935439</v>
      </c>
      <c r="K4" s="123">
        <v>0.251624499519605</v>
      </c>
      <c r="L4" s="123">
        <v>0.155279187557266</v>
      </c>
      <c r="M4" s="123">
        <v>0.1102283173029</v>
      </c>
      <c r="N4" s="123">
        <v>0.138125007883394</v>
      </c>
      <c r="O4" s="123">
        <v>0.775606127370263</v>
      </c>
      <c r="P4" s="123">
        <v>0.0692669942238673</v>
      </c>
      <c r="Q4" s="123">
        <v>0.0413759320845754</v>
      </c>
      <c r="R4" s="123">
        <v>0.451469937644965</v>
      </c>
      <c r="S4" s="123">
        <v>0.152123538955098</v>
      </c>
      <c r="T4" s="123">
        <v>0.0603278187285449</v>
      </c>
      <c r="U4" s="123">
        <v>0.110552754230536</v>
      </c>
      <c r="V4" s="123">
        <v>0.135900963385619</v>
      </c>
      <c r="W4" s="123">
        <v>0.0338287382878912</v>
      </c>
      <c r="X4" s="123">
        <v>2.93427230046948E-4</v>
      </c>
      <c r="Y4" s="123">
        <v>0.0197885637221401</v>
      </c>
      <c r="Z4" s="123">
        <v>0.00296881771702144</v>
      </c>
      <c r="AA4" s="123">
        <v>0.259086799886312</v>
      </c>
      <c r="AB4" s="123">
        <v>0.280392571691579</v>
      </c>
      <c r="AC4" s="123">
        <v>0.377906750799484</v>
      </c>
      <c r="AD4" s="123">
        <v>0.0169381245092975</v>
      </c>
      <c r="AE4" s="123">
        <v>0.10472837370186</v>
      </c>
      <c r="AF4" s="123">
        <v>0.118064967401683</v>
      </c>
      <c r="AG4" s="123">
        <v>0.064847196879248</v>
      </c>
      <c r="AH4" s="123">
        <v>0.00653337245822349</v>
      </c>
      <c r="AI4" s="123">
        <v>0.0685928719923142</v>
      </c>
      <c r="AJ4" s="123">
        <v>0.0151544526305334</v>
      </c>
      <c r="AK4" s="123">
        <v>0.0488169269687632</v>
      </c>
      <c r="AL4" s="123">
        <v>0.00218174502383802</v>
      </c>
      <c r="AM4" s="123">
        <v>0.00225445277416146</v>
      </c>
      <c r="AN4" s="123">
        <v>0</v>
      </c>
      <c r="AO4" s="123">
        <v>0.0369137916666667</v>
      </c>
      <c r="AP4" s="123">
        <v>0.00686770833333333</v>
      </c>
      <c r="AQ4" s="123">
        <v>0.0448127916666667</v>
      </c>
      <c r="AR4" s="123">
        <v>0.239417125</v>
      </c>
      <c r="AS4" s="123">
        <v>0.19669975</v>
      </c>
      <c r="AT4" s="123">
        <v>0.0119739166666667</v>
      </c>
      <c r="AU4" s="123">
        <v>0.0430856666666667</v>
      </c>
      <c r="AV4" s="123">
        <v>0.0803972916666667</v>
      </c>
      <c r="AW4" s="123">
        <v>0.225777416666667</v>
      </c>
      <c r="AX4" s="123">
        <v>0.0909130833333333</v>
      </c>
      <c r="AY4" s="123">
        <v>0.029310875</v>
      </c>
      <c r="AZ4" s="123">
        <v>0.032703875</v>
      </c>
      <c r="BA4" s="123">
        <v>7109.54416666667</v>
      </c>
      <c r="BB4" s="123">
        <v>6685.85666666667</v>
      </c>
    </row>
    <row r="5" spans="1:54" ht="15">
      <c r="A5" s="123" t="s">
        <v>379</v>
      </c>
      <c r="B5" s="123" t="s">
        <v>437</v>
      </c>
      <c r="C5" s="123" t="s">
        <v>438</v>
      </c>
      <c r="D5" s="123">
        <v>0.790580229951853</v>
      </c>
      <c r="E5" s="123">
        <v>0.787967153264509</v>
      </c>
      <c r="F5" s="123">
        <v>0.789168779870849</v>
      </c>
      <c r="G5" s="123">
        <v>0.394632153786628</v>
      </c>
      <c r="H5" s="123">
        <v>0.037396664787586</v>
      </c>
      <c r="I5" s="123">
        <v>0.126775901771384</v>
      </c>
      <c r="J5" s="123">
        <v>0.554568852424317</v>
      </c>
      <c r="K5" s="123">
        <v>0.157651683413047</v>
      </c>
      <c r="L5" s="123">
        <v>0.066231805253644</v>
      </c>
      <c r="M5" s="123">
        <v>0.0573750923500227</v>
      </c>
      <c r="N5" s="123">
        <v>0.137499163112554</v>
      </c>
      <c r="O5" s="123">
        <v>0.758314980125838</v>
      </c>
      <c r="P5" s="123">
        <v>0.08714188838229</v>
      </c>
      <c r="Q5" s="123">
        <v>0.0548674318614324</v>
      </c>
      <c r="R5" s="123">
        <v>0.598782326563795</v>
      </c>
      <c r="S5" s="123">
        <v>0.152630755748135</v>
      </c>
      <c r="T5" s="123">
        <v>0.0299596409898864</v>
      </c>
      <c r="U5" s="123">
        <v>0.0747732663795579</v>
      </c>
      <c r="V5" s="123">
        <v>0.0620509937795074</v>
      </c>
      <c r="W5" s="123">
        <v>0.0136268015892659</v>
      </c>
      <c r="X5" s="123">
        <v>0.00349019175524135</v>
      </c>
      <c r="Y5" s="123">
        <v>0.0220579077546766</v>
      </c>
      <c r="Z5" s="123">
        <v>0.00732399036247094</v>
      </c>
      <c r="AA5" s="123">
        <v>0.477590047873503</v>
      </c>
      <c r="AB5" s="123">
        <v>0.323128760457936</v>
      </c>
      <c r="AC5" s="123">
        <v>0.282504494428636</v>
      </c>
      <c r="AD5" s="123">
        <v>0.0117796569178388</v>
      </c>
      <c r="AE5" s="123">
        <v>0.116007720931582</v>
      </c>
      <c r="AF5" s="123">
        <v>0.117017050977161</v>
      </c>
      <c r="AG5" s="123">
        <v>0.0640045142431555</v>
      </c>
      <c r="AH5" s="123">
        <v>0.00245710281442082</v>
      </c>
      <c r="AI5" s="123">
        <v>0.105268778173949</v>
      </c>
      <c r="AJ5" s="123">
        <v>0.0193305014571573</v>
      </c>
      <c r="AK5" s="123">
        <v>0.104171396411549</v>
      </c>
      <c r="AL5" s="123">
        <v>6.37545630074869E-4</v>
      </c>
      <c r="AM5" s="123">
        <v>0.00241739549565828</v>
      </c>
      <c r="AN5" s="123">
        <v>9.42684766214178E-5</v>
      </c>
      <c r="AO5" s="123">
        <v>0.0388315</v>
      </c>
      <c r="AP5" s="123">
        <v>0.0132895416666667</v>
      </c>
      <c r="AQ5" s="123">
        <v>0.038699375</v>
      </c>
      <c r="AR5" s="123">
        <v>0.258508083333333</v>
      </c>
      <c r="AS5" s="123">
        <v>0.167018791666667</v>
      </c>
      <c r="AT5" s="123">
        <v>0.00898725</v>
      </c>
      <c r="AU5" s="123">
        <v>0.032221125</v>
      </c>
      <c r="AV5" s="123">
        <v>0.0635517083333333</v>
      </c>
      <c r="AW5" s="123">
        <v>0.246325916666667</v>
      </c>
      <c r="AX5" s="123">
        <v>0.0985595416666667</v>
      </c>
      <c r="AY5" s="123">
        <v>0.0266055</v>
      </c>
      <c r="AZ5" s="123">
        <v>0.0462291666666667</v>
      </c>
      <c r="BA5" s="123">
        <v>5059.81145833333</v>
      </c>
      <c r="BB5" s="123">
        <v>6174.47895833333</v>
      </c>
    </row>
    <row r="6" spans="1:54" ht="15">
      <c r="A6" s="123" t="s">
        <v>380</v>
      </c>
      <c r="B6" s="123" t="s">
        <v>437</v>
      </c>
      <c r="C6" s="123" t="s">
        <v>438</v>
      </c>
      <c r="D6" s="123">
        <v>0.78722776917794</v>
      </c>
      <c r="E6" s="123">
        <v>0.790088193602444</v>
      </c>
      <c r="F6" s="123">
        <v>0.791160426061091</v>
      </c>
      <c r="G6" s="123">
        <v>0.500225798053611</v>
      </c>
      <c r="H6" s="123">
        <v>0.0321426488517549</v>
      </c>
      <c r="I6" s="123">
        <v>0.104887862836522</v>
      </c>
      <c r="J6" s="123">
        <v>0.503954756170077</v>
      </c>
      <c r="K6" s="123">
        <v>0.204957164833887</v>
      </c>
      <c r="L6" s="123">
        <v>0.0913087066638683</v>
      </c>
      <c r="M6" s="123">
        <v>0.0627488606438915</v>
      </c>
      <c r="N6" s="123">
        <v>0.213337222308362</v>
      </c>
      <c r="O6" s="123">
        <v>0.69368452799409</v>
      </c>
      <c r="P6" s="123">
        <v>0.0741197803474409</v>
      </c>
      <c r="Q6" s="123">
        <v>0.0348545499224863</v>
      </c>
      <c r="R6" s="123">
        <v>0.502688551049618</v>
      </c>
      <c r="S6" s="123">
        <v>0.107516048120698</v>
      </c>
      <c r="T6" s="123">
        <v>0.0602506878706609</v>
      </c>
      <c r="U6" s="123">
        <v>0.0751302929576135</v>
      </c>
      <c r="V6" s="123">
        <v>0.101359148207743</v>
      </c>
      <c r="W6" s="123">
        <v>0.0404545764262048</v>
      </c>
      <c r="X6" s="123">
        <v>6.03864734299517E-4</v>
      </c>
      <c r="Y6" s="123">
        <v>0.0170654397499541</v>
      </c>
      <c r="Z6" s="123">
        <v>6.26962618832538E-4</v>
      </c>
      <c r="AA6" s="123">
        <v>0.364944013346671</v>
      </c>
      <c r="AB6" s="123">
        <v>0.329151531517163</v>
      </c>
      <c r="AC6" s="123">
        <v>0.198578698758761</v>
      </c>
      <c r="AD6" s="123">
        <v>0.0185924594080689</v>
      </c>
      <c r="AE6" s="123">
        <v>0.12219458275387</v>
      </c>
      <c r="AF6" s="123">
        <v>0.0588856115411286</v>
      </c>
      <c r="AG6" s="123">
        <v>0.0528758477145486</v>
      </c>
      <c r="AH6" s="123">
        <v>0.0322199345643114</v>
      </c>
      <c r="AI6" s="123">
        <v>0.153226342420102</v>
      </c>
      <c r="AJ6" s="123">
        <v>0.0138985574817289</v>
      </c>
      <c r="AK6" s="123">
        <v>0.0878372555141377</v>
      </c>
      <c r="AL6" s="123">
        <v>6.22471210706505E-4</v>
      </c>
      <c r="AM6" s="123">
        <v>0.00454525593704578</v>
      </c>
      <c r="AN6" s="123">
        <v>0</v>
      </c>
      <c r="AO6" s="123">
        <v>0.031645625</v>
      </c>
      <c r="AP6" s="123">
        <v>0.00547908333333333</v>
      </c>
      <c r="AQ6" s="123">
        <v>0.0560743333333333</v>
      </c>
      <c r="AR6" s="123">
        <v>0.0889422083333333</v>
      </c>
      <c r="AS6" s="123">
        <v>0.265112458333333</v>
      </c>
      <c r="AT6" s="123">
        <v>0.0116501666666667</v>
      </c>
      <c r="AU6" s="123">
        <v>0.0660982083333333</v>
      </c>
      <c r="AV6" s="123">
        <v>0.131602208333333</v>
      </c>
      <c r="AW6" s="123">
        <v>0.191803</v>
      </c>
      <c r="AX6" s="123">
        <v>0.118484583333333</v>
      </c>
      <c r="AY6" s="123">
        <v>0.027375</v>
      </c>
      <c r="AZ6" s="123">
        <v>0.0385532083333333</v>
      </c>
      <c r="BA6" s="123">
        <v>4828.18854166667</v>
      </c>
      <c r="BB6" s="123">
        <v>5896.94604166667</v>
      </c>
    </row>
    <row r="7" spans="1:54" ht="15">
      <c r="A7" s="123" t="s">
        <v>381</v>
      </c>
      <c r="B7" s="123" t="s">
        <v>437</v>
      </c>
      <c r="C7" s="123" t="s">
        <v>438</v>
      </c>
      <c r="D7" s="123">
        <v>0.735091277983664</v>
      </c>
      <c r="E7" s="123">
        <v>0.737499174031339</v>
      </c>
      <c r="F7" s="123">
        <v>0.736469029288833</v>
      </c>
      <c r="G7" s="123">
        <v>0.504810349123922</v>
      </c>
      <c r="H7" s="123">
        <v>0.0442188899955523</v>
      </c>
      <c r="I7" s="123">
        <v>0.115384256397988</v>
      </c>
      <c r="J7" s="123">
        <v>0.454093961939939</v>
      </c>
      <c r="K7" s="123">
        <v>0.198494098727547</v>
      </c>
      <c r="L7" s="123">
        <v>0.0903968927206601</v>
      </c>
      <c r="M7" s="123">
        <v>0.0974119002183134</v>
      </c>
      <c r="N7" s="123">
        <v>0.090382820965308</v>
      </c>
      <c r="O7" s="123">
        <v>0.839202114628598</v>
      </c>
      <c r="P7" s="123">
        <v>0.0586432776523127</v>
      </c>
      <c r="Q7" s="123">
        <v>0.0203987745536612</v>
      </c>
      <c r="R7" s="123">
        <v>0.546243586664082</v>
      </c>
      <c r="S7" s="123">
        <v>0.160884644160122</v>
      </c>
      <c r="T7" s="123">
        <v>0.0423733583048333</v>
      </c>
      <c r="U7" s="123">
        <v>0.0710533291740237</v>
      </c>
      <c r="V7" s="123">
        <v>0.061161260172152</v>
      </c>
      <c r="W7" s="123">
        <v>0.0199897637652903</v>
      </c>
      <c r="X7" s="123">
        <v>9.35260996563518E-4</v>
      </c>
      <c r="Y7" s="123">
        <v>0.0284068026487061</v>
      </c>
      <c r="Z7" s="123">
        <v>0.0343197572546428</v>
      </c>
      <c r="AA7" s="123">
        <v>0.427575726500384</v>
      </c>
      <c r="AB7" s="123">
        <v>0.244122832866811</v>
      </c>
      <c r="AC7" s="123">
        <v>0.380678147981654</v>
      </c>
      <c r="AD7" s="123">
        <v>0.0229761029096892</v>
      </c>
      <c r="AE7" s="123">
        <v>0.164436581967907</v>
      </c>
      <c r="AF7" s="123">
        <v>0.0703062028562502</v>
      </c>
      <c r="AG7" s="123">
        <v>0.165992180016239</v>
      </c>
      <c r="AH7" s="123">
        <v>0.0059572763083905</v>
      </c>
      <c r="AI7" s="123">
        <v>0.143009206312425</v>
      </c>
      <c r="AJ7" s="123">
        <v>0.0235423605572865</v>
      </c>
      <c r="AK7" s="123">
        <v>0.163302825142954</v>
      </c>
      <c r="AL7" s="123">
        <v>0.00142793589275304</v>
      </c>
      <c r="AM7" s="123">
        <v>0.00295101226392583</v>
      </c>
      <c r="AN7" s="123">
        <v>0.00141255128460585</v>
      </c>
      <c r="AO7" s="123">
        <v>0.041295625</v>
      </c>
      <c r="AP7" s="123">
        <v>0.0118420833333333</v>
      </c>
      <c r="AQ7" s="123">
        <v>0.037669</v>
      </c>
      <c r="AR7" s="123">
        <v>0.1743735</v>
      </c>
      <c r="AS7" s="123">
        <v>0.186504041666667</v>
      </c>
      <c r="AT7" s="123">
        <v>0.00920520833333333</v>
      </c>
      <c r="AU7" s="123">
        <v>0.0380320833333333</v>
      </c>
      <c r="AV7" s="123">
        <v>0.0769209166666667</v>
      </c>
      <c r="AW7" s="123">
        <v>0.296674041666667</v>
      </c>
      <c r="AX7" s="123">
        <v>0.100908833333333</v>
      </c>
      <c r="AY7" s="123">
        <v>0.0253100416666667</v>
      </c>
      <c r="AZ7" s="123">
        <v>0.0457581666666667</v>
      </c>
      <c r="BA7" s="123">
        <v>4480.51375</v>
      </c>
      <c r="BB7" s="123">
        <v>4519.22</v>
      </c>
    </row>
    <row r="8" spans="1:54" ht="15">
      <c r="A8" s="123" t="s">
        <v>382</v>
      </c>
      <c r="B8" s="123" t="s">
        <v>437</v>
      </c>
      <c r="C8" s="123" t="s">
        <v>438</v>
      </c>
      <c r="D8" s="123">
        <v>0.829983091451426</v>
      </c>
      <c r="E8" s="123">
        <v>0.827227358649623</v>
      </c>
      <c r="F8" s="123">
        <v>0.82846574712599</v>
      </c>
      <c r="G8" s="123">
        <v>0.648427467864645</v>
      </c>
      <c r="H8" s="123">
        <v>0.158862406372812</v>
      </c>
      <c r="I8" s="123">
        <v>0.163400261051777</v>
      </c>
      <c r="J8" s="123">
        <v>0.506795822736235</v>
      </c>
      <c r="K8" s="123">
        <v>0.121866594819165</v>
      </c>
      <c r="L8" s="123">
        <v>0.0376769958095917</v>
      </c>
      <c r="M8" s="123">
        <v>0.0113979192104192</v>
      </c>
      <c r="N8" s="123">
        <v>0.0834294423255337</v>
      </c>
      <c r="O8" s="123">
        <v>0.834475595000676</v>
      </c>
      <c r="P8" s="123">
        <v>0.0713975795257496</v>
      </c>
      <c r="Q8" s="123">
        <v>0.0179310050565135</v>
      </c>
      <c r="R8" s="123">
        <v>0.579330442163609</v>
      </c>
      <c r="S8" s="123">
        <v>0.177918537545549</v>
      </c>
      <c r="T8" s="123">
        <v>0.0294209798128142</v>
      </c>
      <c r="U8" s="123">
        <v>0.067000046016374</v>
      </c>
      <c r="V8" s="123">
        <v>0.0309508917868051</v>
      </c>
      <c r="W8" s="123">
        <v>0.00115740740740741</v>
      </c>
      <c r="X8" s="123">
        <v>0.00492919389978214</v>
      </c>
      <c r="Y8" s="123">
        <v>0.015871210886207</v>
      </c>
      <c r="Z8" s="123">
        <v>0.00173611111111111</v>
      </c>
      <c r="AA8" s="123">
        <v>0.681274858590613</v>
      </c>
      <c r="AB8" s="123">
        <v>0.445168124569134</v>
      </c>
      <c r="AC8" s="123">
        <v>0.148266720801674</v>
      </c>
      <c r="AD8" s="123">
        <v>0.0283262551371125</v>
      </c>
      <c r="AE8" s="123">
        <v>0.104866019464294</v>
      </c>
      <c r="AF8" s="123">
        <v>0.0438912037507733</v>
      </c>
      <c r="AG8" s="123">
        <v>0.0614419513885746</v>
      </c>
      <c r="AH8" s="123">
        <v>0.00779635780160696</v>
      </c>
      <c r="AI8" s="123">
        <v>0.220307546829803</v>
      </c>
      <c r="AJ8" s="123">
        <v>0.0406975756805005</v>
      </c>
      <c r="AK8" s="123">
        <v>0.0801081439497675</v>
      </c>
      <c r="AL8" s="123">
        <v>0</v>
      </c>
      <c r="AM8" s="123">
        <v>0.00871923791856603</v>
      </c>
      <c r="AN8" s="123">
        <v>8.68055555555556E-4</v>
      </c>
      <c r="AO8" s="123">
        <v>0.0445950833333333</v>
      </c>
      <c r="AP8" s="123">
        <v>0.0136639166666667</v>
      </c>
      <c r="AQ8" s="123">
        <v>0.0454847916666667</v>
      </c>
      <c r="AR8" s="123">
        <v>0.157282208333333</v>
      </c>
      <c r="AS8" s="123">
        <v>0.205126291666667</v>
      </c>
      <c r="AT8" s="123">
        <v>0.0102792083333333</v>
      </c>
      <c r="AU8" s="123">
        <v>0.0366655416666667</v>
      </c>
      <c r="AV8" s="123">
        <v>0.0593774583333333</v>
      </c>
      <c r="AW8" s="123">
        <v>0.266012833333333</v>
      </c>
      <c r="AX8" s="123">
        <v>0.106933916666667</v>
      </c>
      <c r="AY8" s="123">
        <v>0.0264794166666667</v>
      </c>
      <c r="AZ8" s="123">
        <v>0.0725082083333333</v>
      </c>
      <c r="BA8" s="123">
        <v>2557.37229166667</v>
      </c>
      <c r="BB8" s="123">
        <v>6671.84458333333</v>
      </c>
    </row>
    <row r="9" spans="1:54" ht="15">
      <c r="A9" s="123" t="s">
        <v>383</v>
      </c>
      <c r="B9" s="123" t="s">
        <v>437</v>
      </c>
      <c r="C9" s="123" t="s">
        <v>438</v>
      </c>
      <c r="D9" s="123">
        <v>0.810090307831928</v>
      </c>
      <c r="E9" s="123">
        <v>0.808471620239974</v>
      </c>
      <c r="F9" s="123">
        <v>0.8084262154105</v>
      </c>
      <c r="G9" s="123">
        <v>0.474551741984765</v>
      </c>
      <c r="H9" s="123">
        <v>0.154087587228089</v>
      </c>
      <c r="I9" s="123">
        <v>0.153469189497126</v>
      </c>
      <c r="J9" s="123">
        <v>0.386457264750034</v>
      </c>
      <c r="K9" s="123">
        <v>0.166292398489797</v>
      </c>
      <c r="L9" s="123">
        <v>0.0722388230573156</v>
      </c>
      <c r="M9" s="123">
        <v>0.0674547369776392</v>
      </c>
      <c r="N9" s="123">
        <v>0.0389923558239785</v>
      </c>
      <c r="O9" s="123">
        <v>0.905868514590006</v>
      </c>
      <c r="P9" s="123">
        <v>0.0492472640254301</v>
      </c>
      <c r="Q9" s="123">
        <v>0.0223061297921576</v>
      </c>
      <c r="R9" s="123">
        <v>0.607733934370208</v>
      </c>
      <c r="S9" s="123">
        <v>0.138655850333141</v>
      </c>
      <c r="T9" s="123">
        <v>0.026510939984045</v>
      </c>
      <c r="U9" s="123">
        <v>0.0496249791851782</v>
      </c>
      <c r="V9" s="123">
        <v>0.0519935692487335</v>
      </c>
      <c r="W9" s="123">
        <v>0.0143149553036744</v>
      </c>
      <c r="X9" s="123">
        <v>7.40303983228512E-4</v>
      </c>
      <c r="Y9" s="123">
        <v>0.0104245713036788</v>
      </c>
      <c r="Z9" s="123">
        <v>4.29553264604811E-4</v>
      </c>
      <c r="AA9" s="123">
        <v>0.371329690858018</v>
      </c>
      <c r="AB9" s="123">
        <v>0.323131418009933</v>
      </c>
      <c r="AC9" s="123">
        <v>0.293112755684327</v>
      </c>
      <c r="AD9" s="123">
        <v>0.0296780651203917</v>
      </c>
      <c r="AE9" s="123">
        <v>0.159772459582838</v>
      </c>
      <c r="AF9" s="123">
        <v>0.0736591080611175</v>
      </c>
      <c r="AG9" s="123">
        <v>0.0658350621644967</v>
      </c>
      <c r="AH9" s="123">
        <v>0.00262200939689816</v>
      </c>
      <c r="AI9" s="123">
        <v>0.0992378430453401</v>
      </c>
      <c r="AJ9" s="123">
        <v>0.0287090562010719</v>
      </c>
      <c r="AK9" s="123">
        <v>0.118771503115155</v>
      </c>
      <c r="AL9" s="123">
        <v>0</v>
      </c>
      <c r="AM9" s="123">
        <v>0.0054376916196462</v>
      </c>
      <c r="AN9" s="123">
        <v>0.00307511281237577</v>
      </c>
      <c r="AO9" s="123">
        <v>0.0374839166666667</v>
      </c>
      <c r="AP9" s="123">
        <v>0.0101600416666667</v>
      </c>
      <c r="AQ9" s="123">
        <v>0.0512842083333333</v>
      </c>
      <c r="AR9" s="123">
        <v>0.147052958333333</v>
      </c>
      <c r="AS9" s="123">
        <v>0.159694041666667</v>
      </c>
      <c r="AT9" s="123">
        <v>0.0126811666666667</v>
      </c>
      <c r="AU9" s="123">
        <v>0.0336115416666667</v>
      </c>
      <c r="AV9" s="123">
        <v>0.0727754166666667</v>
      </c>
      <c r="AW9" s="123">
        <v>0.2853925</v>
      </c>
      <c r="AX9" s="123">
        <v>0.121351625</v>
      </c>
      <c r="AY9" s="123">
        <v>0.02549475</v>
      </c>
      <c r="AZ9" s="123">
        <v>0.079778625</v>
      </c>
      <c r="BA9" s="123">
        <v>3405.451875</v>
      </c>
      <c r="BB9" s="123">
        <v>5800.63395833333</v>
      </c>
    </row>
    <row r="10" spans="1:54" ht="15">
      <c r="A10" s="123" t="s">
        <v>384</v>
      </c>
      <c r="B10" s="123" t="s">
        <v>437</v>
      </c>
      <c r="C10" s="123" t="s">
        <v>438</v>
      </c>
      <c r="D10" s="123">
        <v>0.868885610667749</v>
      </c>
      <c r="E10" s="123">
        <v>0.866595954345227</v>
      </c>
      <c r="F10" s="123">
        <v>0.866110989115791</v>
      </c>
      <c r="G10" s="123">
        <v>0.518118740519044</v>
      </c>
      <c r="H10" s="123">
        <v>0.0386427798283205</v>
      </c>
      <c r="I10" s="123">
        <v>0.171736143511503</v>
      </c>
      <c r="J10" s="123">
        <v>0.521517473137094</v>
      </c>
      <c r="K10" s="123">
        <v>0.181753513105165</v>
      </c>
      <c r="L10" s="123">
        <v>0.0511799297093787</v>
      </c>
      <c r="M10" s="123">
        <v>0.0351701607085383</v>
      </c>
      <c r="N10" s="123">
        <v>0.0353387594526257</v>
      </c>
      <c r="O10" s="123">
        <v>0.922110846099779</v>
      </c>
      <c r="P10" s="123">
        <v>0.0309055511459931</v>
      </c>
      <c r="Q10" s="123">
        <v>0.0195982352255819</v>
      </c>
      <c r="R10" s="123">
        <v>0.711252070832108</v>
      </c>
      <c r="S10" s="123">
        <v>0.111134016010312</v>
      </c>
      <c r="T10" s="123">
        <v>0.032836935829758</v>
      </c>
      <c r="U10" s="123">
        <v>0.0542564739440112</v>
      </c>
      <c r="V10" s="123">
        <v>0.0274099373475081</v>
      </c>
      <c r="W10" s="123">
        <v>0.00802470285576028</v>
      </c>
      <c r="X10" s="123">
        <v>0</v>
      </c>
      <c r="Y10" s="123">
        <v>0.0163161711373203</v>
      </c>
      <c r="Z10" s="123">
        <v>7.71604938271605E-4</v>
      </c>
      <c r="AA10" s="123">
        <v>0.451447026972852</v>
      </c>
      <c r="AB10" s="123">
        <v>0.359770793980688</v>
      </c>
      <c r="AC10" s="123">
        <v>0.209677994337204</v>
      </c>
      <c r="AD10" s="123">
        <v>0.017541199513084</v>
      </c>
      <c r="AE10" s="123">
        <v>0.156995240457604</v>
      </c>
      <c r="AF10" s="123">
        <v>0.0510993074082725</v>
      </c>
      <c r="AG10" s="123">
        <v>0.0318469415090564</v>
      </c>
      <c r="AH10" s="123">
        <v>0.00115740740740741</v>
      </c>
      <c r="AI10" s="123">
        <v>0.149440468714915</v>
      </c>
      <c r="AJ10" s="123">
        <v>0.0229625432642597</v>
      </c>
      <c r="AK10" s="123">
        <v>0.143212660119843</v>
      </c>
      <c r="AL10" s="123">
        <v>0.00213675213675214</v>
      </c>
      <c r="AM10" s="123">
        <v>0.00614909781576448</v>
      </c>
      <c r="AN10" s="123">
        <v>0</v>
      </c>
      <c r="AO10" s="123">
        <v>0.036286875</v>
      </c>
      <c r="AP10" s="123">
        <v>0.0101267083333333</v>
      </c>
      <c r="AQ10" s="123">
        <v>0.03637325</v>
      </c>
      <c r="AR10" s="123">
        <v>0.295653458333333</v>
      </c>
      <c r="AS10" s="123">
        <v>0.189050875</v>
      </c>
      <c r="AT10" s="123">
        <v>0.0074555</v>
      </c>
      <c r="AU10" s="123">
        <v>0.0261557083333333</v>
      </c>
      <c r="AV10" s="123">
        <v>0.0901746666666667</v>
      </c>
      <c r="AW10" s="123">
        <v>0.185129666666667</v>
      </c>
      <c r="AX10" s="123">
        <v>0.0987645416666667</v>
      </c>
      <c r="AY10" s="123">
        <v>0.0192734166666667</v>
      </c>
      <c r="AZ10" s="123">
        <v>0.0416785833333333</v>
      </c>
      <c r="BA10" s="123">
        <v>3729.65270833333</v>
      </c>
      <c r="BB10" s="123">
        <v>6898.95479166667</v>
      </c>
    </row>
    <row r="11" spans="1:54" ht="15">
      <c r="A11" s="123" t="s">
        <v>385</v>
      </c>
      <c r="B11" s="123" t="s">
        <v>437</v>
      </c>
      <c r="C11" s="123" t="s">
        <v>438</v>
      </c>
      <c r="D11" s="123">
        <v>0.795584417635274</v>
      </c>
      <c r="E11" s="123">
        <v>0.795807938764937</v>
      </c>
      <c r="F11" s="123">
        <v>0.793219047185843</v>
      </c>
      <c r="G11" s="123">
        <v>0.477532011113887</v>
      </c>
      <c r="H11" s="123">
        <v>0.00840843348909403</v>
      </c>
      <c r="I11" s="123">
        <v>0.0618038149448227</v>
      </c>
      <c r="J11" s="123">
        <v>0.512488243164646</v>
      </c>
      <c r="K11" s="123">
        <v>0.222091806401757</v>
      </c>
      <c r="L11" s="123">
        <v>0.108695035865116</v>
      </c>
      <c r="M11" s="123">
        <v>0.086512666134564</v>
      </c>
      <c r="N11" s="123">
        <v>0.151895282391614</v>
      </c>
      <c r="O11" s="123">
        <v>0.784803544618509</v>
      </c>
      <c r="P11" s="123">
        <v>0.0537956879607613</v>
      </c>
      <c r="Q11" s="123">
        <v>0.024354963117561</v>
      </c>
      <c r="R11" s="123">
        <v>0.443846301132068</v>
      </c>
      <c r="S11" s="123">
        <v>0.199292252268009</v>
      </c>
      <c r="T11" s="123">
        <v>0.0376652767818</v>
      </c>
      <c r="U11" s="123">
        <v>0.0822703549912067</v>
      </c>
      <c r="V11" s="123">
        <v>0.123500739792093</v>
      </c>
      <c r="W11" s="123">
        <v>0.0355548989345432</v>
      </c>
      <c r="X11" s="123">
        <v>0.00474360524227546</v>
      </c>
      <c r="Y11" s="123">
        <v>0.0344290665870831</v>
      </c>
      <c r="Z11" s="123">
        <v>0.00289319870436892</v>
      </c>
      <c r="AA11" s="123">
        <v>0.34398365844129</v>
      </c>
      <c r="AB11" s="123">
        <v>0.257213273351387</v>
      </c>
      <c r="AC11" s="123">
        <v>0.246053276422756</v>
      </c>
      <c r="AD11" s="123">
        <v>0.0107729856663642</v>
      </c>
      <c r="AE11" s="123">
        <v>0.167723390173116</v>
      </c>
      <c r="AF11" s="123">
        <v>0.13425373958963</v>
      </c>
      <c r="AG11" s="123">
        <v>0.102348778823513</v>
      </c>
      <c r="AH11" s="123">
        <v>0.0106783634547984</v>
      </c>
      <c r="AI11" s="123">
        <v>0.139594720456997</v>
      </c>
      <c r="AJ11" s="123">
        <v>0.0529114239334099</v>
      </c>
      <c r="AK11" s="123">
        <v>0.0852658162833986</v>
      </c>
      <c r="AL11" s="123">
        <v>5.70776255707763E-4</v>
      </c>
      <c r="AM11" s="123">
        <v>0.00561704635030391</v>
      </c>
      <c r="AN11" s="123">
        <v>0</v>
      </c>
      <c r="AO11" s="123">
        <v>0.0378770416666667</v>
      </c>
      <c r="AP11" s="123">
        <v>0.00524083333333333</v>
      </c>
      <c r="AQ11" s="123">
        <v>0.0481474166666667</v>
      </c>
      <c r="AR11" s="123">
        <v>0.1814875</v>
      </c>
      <c r="AS11" s="123">
        <v>0.238651</v>
      </c>
      <c r="AT11" s="123">
        <v>0.00620225</v>
      </c>
      <c r="AU11" s="123">
        <v>0.0402347916666667</v>
      </c>
      <c r="AV11" s="123">
        <v>0.075997625</v>
      </c>
      <c r="AW11" s="123">
        <v>0.213075875</v>
      </c>
      <c r="AX11" s="123">
        <v>0.117215583333333</v>
      </c>
      <c r="AY11" s="123">
        <v>0.02418625</v>
      </c>
      <c r="AZ11" s="123">
        <v>0.0516524166666667</v>
      </c>
      <c r="BA11" s="123">
        <v>5915.2925</v>
      </c>
      <c r="BB11" s="123">
        <v>7193.493125</v>
      </c>
    </row>
    <row r="12" spans="1:54" ht="15">
      <c r="A12" s="123" t="s">
        <v>386</v>
      </c>
      <c r="B12" s="123" t="s">
        <v>437</v>
      </c>
      <c r="C12" s="123" t="s">
        <v>438</v>
      </c>
      <c r="D12" s="123">
        <v>0.833535472793402</v>
      </c>
      <c r="E12" s="123">
        <v>0.835944355440726</v>
      </c>
      <c r="F12" s="123">
        <v>0.83619705183752</v>
      </c>
      <c r="G12" s="123">
        <v>0.455146270258664</v>
      </c>
      <c r="H12" s="123">
        <v>0.0498415906708837</v>
      </c>
      <c r="I12" s="123">
        <v>0.118591261581494</v>
      </c>
      <c r="J12" s="123">
        <v>0.486629344332341</v>
      </c>
      <c r="K12" s="123">
        <v>0.197688563104858</v>
      </c>
      <c r="L12" s="123">
        <v>0.0860585482608296</v>
      </c>
      <c r="M12" s="123">
        <v>0.0611906920495932</v>
      </c>
      <c r="N12" s="123">
        <v>0.141468409254342</v>
      </c>
      <c r="O12" s="123">
        <v>0.791139648392512</v>
      </c>
      <c r="P12" s="123">
        <v>0.0563427476997811</v>
      </c>
      <c r="Q12" s="123">
        <v>0.0238091587328728</v>
      </c>
      <c r="R12" s="123">
        <v>0.486762102927755</v>
      </c>
      <c r="S12" s="123">
        <v>0.151985158000671</v>
      </c>
      <c r="T12" s="123">
        <v>0.0536660777065973</v>
      </c>
      <c r="U12" s="123">
        <v>0.0798902365957813</v>
      </c>
      <c r="V12" s="123">
        <v>0.0821552722203503</v>
      </c>
      <c r="W12" s="123">
        <v>0.0205551508114724</v>
      </c>
      <c r="X12" s="123">
        <v>0.00312528274055406</v>
      </c>
      <c r="Y12" s="123">
        <v>0.0157977122689945</v>
      </c>
      <c r="Z12" s="123">
        <v>0.00865524213198707</v>
      </c>
      <c r="AA12" s="123">
        <v>0.495496039965425</v>
      </c>
      <c r="AB12" s="123">
        <v>0.183420222120983</v>
      </c>
      <c r="AC12" s="123">
        <v>0.311684069274775</v>
      </c>
      <c r="AD12" s="123">
        <v>0.012962453883806</v>
      </c>
      <c r="AE12" s="123">
        <v>0.155651047022412</v>
      </c>
      <c r="AF12" s="123">
        <v>0.0908827934628349</v>
      </c>
      <c r="AG12" s="123">
        <v>0.0681294617171113</v>
      </c>
      <c r="AH12" s="123">
        <v>0.0137013021952911</v>
      </c>
      <c r="AI12" s="123">
        <v>0.136920102654171</v>
      </c>
      <c r="AJ12" s="123">
        <v>0.0499536197909075</v>
      </c>
      <c r="AK12" s="123">
        <v>0.158503922592089</v>
      </c>
      <c r="AL12" s="123">
        <v>3.33333333333333E-4</v>
      </c>
      <c r="AM12" s="123">
        <v>0.00496522819105924</v>
      </c>
      <c r="AN12" s="123">
        <v>9.5050663395129E-4</v>
      </c>
      <c r="AO12" s="123">
        <v>0.0348637083333333</v>
      </c>
      <c r="AP12" s="123">
        <v>0.016096</v>
      </c>
      <c r="AQ12" s="123">
        <v>0.05333875</v>
      </c>
      <c r="AR12" s="123">
        <v>0.206678916666667</v>
      </c>
      <c r="AS12" s="123">
        <v>0.200276333333333</v>
      </c>
      <c r="AT12" s="123">
        <v>0.010561875</v>
      </c>
      <c r="AU12" s="123">
        <v>0.0308435</v>
      </c>
      <c r="AV12" s="123">
        <v>0.101270125</v>
      </c>
      <c r="AW12" s="123">
        <v>0.225703125</v>
      </c>
      <c r="AX12" s="123">
        <v>0.0940085833333333</v>
      </c>
      <c r="AY12" s="123">
        <v>0.0284633333333333</v>
      </c>
      <c r="AZ12" s="123">
        <v>0.03473475</v>
      </c>
      <c r="BA12" s="123">
        <v>4097.20145833333</v>
      </c>
      <c r="BB12" s="123">
        <v>5800.446875</v>
      </c>
    </row>
    <row r="13" spans="1:54" ht="15">
      <c r="A13" s="123" t="s">
        <v>387</v>
      </c>
      <c r="B13" s="123" t="s">
        <v>437</v>
      </c>
      <c r="C13" s="123" t="s">
        <v>438</v>
      </c>
      <c r="D13" s="123">
        <v>0.773886960273136</v>
      </c>
      <c r="E13" s="123">
        <v>0.778610315740744</v>
      </c>
      <c r="F13" s="123">
        <v>0.777071851684752</v>
      </c>
      <c r="G13" s="123">
        <v>0.532592444829098</v>
      </c>
      <c r="H13" s="123">
        <v>0.0170859594037597</v>
      </c>
      <c r="I13" s="123">
        <v>0.0983111369450284</v>
      </c>
      <c r="J13" s="123">
        <v>0.534312001835785</v>
      </c>
      <c r="K13" s="123">
        <v>0.18750988375696</v>
      </c>
      <c r="L13" s="123">
        <v>0.0972246063004596</v>
      </c>
      <c r="M13" s="123">
        <v>0.0655564117580078</v>
      </c>
      <c r="N13" s="123">
        <v>0.667045604026285</v>
      </c>
      <c r="O13" s="123">
        <v>0.234493638147306</v>
      </c>
      <c r="P13" s="123">
        <v>0.0818347908525839</v>
      </c>
      <c r="Q13" s="123">
        <v>0.0400382706653502</v>
      </c>
      <c r="R13" s="123">
        <v>0.45127613585576</v>
      </c>
      <c r="S13" s="123">
        <v>0.206899416165999</v>
      </c>
      <c r="T13" s="123">
        <v>0.0454470232635711</v>
      </c>
      <c r="U13" s="123">
        <v>0.0722300082622464</v>
      </c>
      <c r="V13" s="123">
        <v>0.131898589641914</v>
      </c>
      <c r="W13" s="123">
        <v>0.0432331691033665</v>
      </c>
      <c r="X13" s="123">
        <v>0.0024470643499053</v>
      </c>
      <c r="Y13" s="123">
        <v>0.030623156880014</v>
      </c>
      <c r="Z13" s="123">
        <v>0.00357347371853271</v>
      </c>
      <c r="AA13" s="123">
        <v>0.544299380618259</v>
      </c>
      <c r="AB13" s="123">
        <v>0.370943258643176</v>
      </c>
      <c r="AC13" s="123">
        <v>0.243405036431969</v>
      </c>
      <c r="AD13" s="123">
        <v>0.0152717856751719</v>
      </c>
      <c r="AE13" s="123">
        <v>0.147641748961652</v>
      </c>
      <c r="AF13" s="123">
        <v>0.0682029525284922</v>
      </c>
      <c r="AG13" s="123">
        <v>0.0418744112808887</v>
      </c>
      <c r="AH13" s="123">
        <v>0.0124502812672994</v>
      </c>
      <c r="AI13" s="123">
        <v>0.153223773555226</v>
      </c>
      <c r="AJ13" s="123">
        <v>0.0477085429471329</v>
      </c>
      <c r="AK13" s="123">
        <v>0.125906626513206</v>
      </c>
      <c r="AL13" s="123">
        <v>8.51759143373661E-4</v>
      </c>
      <c r="AM13" s="123">
        <v>0.00187566269214006</v>
      </c>
      <c r="AN13" s="123">
        <v>3.56125356125356E-4</v>
      </c>
      <c r="AO13" s="123">
        <v>0.0426675416666667</v>
      </c>
      <c r="AP13" s="123">
        <v>0.00109533333333333</v>
      </c>
      <c r="AQ13" s="123">
        <v>0.0489786666666667</v>
      </c>
      <c r="AR13" s="123">
        <v>0.0894858333333333</v>
      </c>
      <c r="AS13" s="123">
        <v>0.19891925</v>
      </c>
      <c r="AT13" s="123">
        <v>0.014923375</v>
      </c>
      <c r="AU13" s="123">
        <v>0.0618048333333333</v>
      </c>
      <c r="AV13" s="123">
        <v>0.173209583333333</v>
      </c>
      <c r="AW13" s="123">
        <v>0.238629</v>
      </c>
      <c r="AX13" s="123">
        <v>0.0903665</v>
      </c>
      <c r="AY13" s="123">
        <v>0.0326459166666667</v>
      </c>
      <c r="AZ13" s="123">
        <v>0.0491304583333333</v>
      </c>
      <c r="BA13" s="123">
        <v>4316.45458333333</v>
      </c>
      <c r="BB13" s="123">
        <v>5818.79083333333</v>
      </c>
    </row>
    <row r="14" spans="1:54" ht="15">
      <c r="A14" s="123" t="s">
        <v>376</v>
      </c>
      <c r="B14" s="123" t="s">
        <v>437</v>
      </c>
      <c r="C14" s="123" t="s">
        <v>439</v>
      </c>
      <c r="D14" s="123">
        <v>0.75968992248062</v>
      </c>
      <c r="E14" s="123">
        <v>0.801267731986281</v>
      </c>
      <c r="F14" s="123">
        <v>0.794417783574589</v>
      </c>
      <c r="G14" s="123">
        <v>0.449612403100775</v>
      </c>
      <c r="H14" s="123">
        <v>0.0581395348837209</v>
      </c>
      <c r="I14" s="123">
        <v>0.0736434108527132</v>
      </c>
      <c r="J14" s="123">
        <v>0.546511627906977</v>
      </c>
      <c r="K14" s="123">
        <v>0.170542635658915</v>
      </c>
      <c r="L14" s="123">
        <v>0.0813953488372093</v>
      </c>
      <c r="M14" s="123">
        <v>0.0697674418604651</v>
      </c>
      <c r="N14" s="123">
        <v>0.391472868217054</v>
      </c>
      <c r="O14" s="123">
        <v>0.511627906976744</v>
      </c>
      <c r="P14" s="123">
        <v>0.0775193798449612</v>
      </c>
      <c r="Q14" s="123">
        <v>0.12015503875969</v>
      </c>
      <c r="R14" s="123">
        <v>0.507751937984496</v>
      </c>
      <c r="S14" s="123">
        <v>0.197674418604651</v>
      </c>
      <c r="T14" s="123">
        <v>0.0891472868217054</v>
      </c>
      <c r="U14" s="123">
        <v>0.0658914728682171</v>
      </c>
      <c r="V14" s="123">
        <v>0.0542635658914729</v>
      </c>
      <c r="W14" s="123">
        <v>0.0271317829457364</v>
      </c>
      <c r="X14" s="123">
        <v>0.00387596899224806</v>
      </c>
      <c r="Y14" s="123">
        <v>0.0465116279069767</v>
      </c>
      <c r="Z14" s="123">
        <v>0.00387596899224806</v>
      </c>
      <c r="AA14" s="123">
        <v>0.62015503875969</v>
      </c>
      <c r="AB14" s="123">
        <v>0.461240310077519</v>
      </c>
      <c r="AC14" s="123">
        <v>0.166666666666667</v>
      </c>
      <c r="AD14" s="123">
        <v>0.0232558139534884</v>
      </c>
      <c r="AE14" s="123">
        <v>0.228682170542636</v>
      </c>
      <c r="AF14" s="123">
        <v>0.0813953488372093</v>
      </c>
      <c r="AG14" s="123">
        <v>0.0426356589147287</v>
      </c>
      <c r="AH14" s="123">
        <v>0.00387596899224806</v>
      </c>
      <c r="AI14" s="123">
        <v>0.131782945736434</v>
      </c>
      <c r="AJ14" s="123">
        <v>0.0891472868217054</v>
      </c>
      <c r="AK14" s="123">
        <v>0.267441860465116</v>
      </c>
      <c r="AL14" s="123">
        <v>0</v>
      </c>
      <c r="AM14" s="123">
        <v>0.00775193798449612</v>
      </c>
      <c r="AN14" s="123">
        <v>0</v>
      </c>
      <c r="AO14" s="123">
        <v>0.048138</v>
      </c>
      <c r="AP14" s="123">
        <v>0.0083</v>
      </c>
      <c r="AQ14" s="123">
        <v>0.057929</v>
      </c>
      <c r="AR14" s="123">
        <v>0.143842</v>
      </c>
      <c r="AS14" s="123">
        <v>0.211299</v>
      </c>
      <c r="AT14" s="123">
        <v>0.008468</v>
      </c>
      <c r="AU14" s="123">
        <v>0.032697</v>
      </c>
      <c r="AV14" s="123">
        <v>0.09375</v>
      </c>
      <c r="AW14" s="123">
        <v>0.240049</v>
      </c>
      <c r="AX14" s="123">
        <v>0.121554</v>
      </c>
      <c r="AY14" s="123">
        <v>0.038551</v>
      </c>
      <c r="AZ14" s="123">
        <v>0.043559</v>
      </c>
      <c r="BA14" s="123">
        <v>3860</v>
      </c>
      <c r="BB14" s="123">
        <v>6186.05</v>
      </c>
    </row>
    <row r="15" spans="1:54" ht="15">
      <c r="A15" s="123" t="s">
        <v>377</v>
      </c>
      <c r="B15" s="123" t="s">
        <v>437</v>
      </c>
      <c r="C15" s="123" t="s">
        <v>439</v>
      </c>
      <c r="D15" s="123">
        <v>0.801075268817204</v>
      </c>
      <c r="E15" s="123">
        <v>0.717531786789954</v>
      </c>
      <c r="F15" s="123">
        <v>0.750919904559119</v>
      </c>
      <c r="G15" s="123">
        <v>0.639784946236559</v>
      </c>
      <c r="H15" s="123">
        <v>0.0537634408602151</v>
      </c>
      <c r="I15" s="123">
        <v>0.198924731182796</v>
      </c>
      <c r="J15" s="123">
        <v>0.50</v>
      </c>
      <c r="K15" s="123">
        <v>0.139784946236559</v>
      </c>
      <c r="L15" s="123">
        <v>0.0376344086021505</v>
      </c>
      <c r="M15" s="123">
        <v>0.0698924731182796</v>
      </c>
      <c r="N15" s="123">
        <v>0.424731182795699</v>
      </c>
      <c r="O15" s="123">
        <v>0.462365591397849</v>
      </c>
      <c r="P15" s="123">
        <v>0.0752688172043011</v>
      </c>
      <c r="Q15" s="123">
        <v>0.102150537634409</v>
      </c>
      <c r="R15" s="123">
        <v>0.709677419354839</v>
      </c>
      <c r="S15" s="123">
        <v>0.0483870967741935</v>
      </c>
      <c r="T15" s="123">
        <v>0.0376344086021505</v>
      </c>
      <c r="U15" s="123">
        <v>0.0591397849462366</v>
      </c>
      <c r="V15" s="123">
        <v>0.0483870967741935</v>
      </c>
      <c r="W15" s="123">
        <v>0.00537634408602151</v>
      </c>
      <c r="X15" s="123">
        <v>0</v>
      </c>
      <c r="Y15" s="123">
        <v>0.0483870967741935</v>
      </c>
      <c r="Z15" s="123">
        <v>0.0591397849462366</v>
      </c>
      <c r="AA15" s="123">
        <v>0.731182795698925</v>
      </c>
      <c r="AB15" s="123">
        <v>0.408602150537634</v>
      </c>
      <c r="AC15" s="123">
        <v>0.193548387096774</v>
      </c>
      <c r="AD15" s="123">
        <v>0.00537634408602151</v>
      </c>
      <c r="AE15" s="123">
        <v>0.17741935483871</v>
      </c>
      <c r="AF15" s="123">
        <v>0.043010752688172</v>
      </c>
      <c r="AG15" s="123">
        <v>0.0645161290322581</v>
      </c>
      <c r="AH15" s="123">
        <v>0.0268817204301075</v>
      </c>
      <c r="AI15" s="123">
        <v>0.311827956989247</v>
      </c>
      <c r="AJ15" s="123">
        <v>0.0645161290322581</v>
      </c>
      <c r="AK15" s="123">
        <v>0.102150537634409</v>
      </c>
      <c r="AL15" s="123">
        <v>0</v>
      </c>
      <c r="AM15" s="123">
        <v>0.021505376344086</v>
      </c>
      <c r="AN15" s="123">
        <v>0.010752688172043</v>
      </c>
      <c r="AO15" s="123">
        <v>0.039978</v>
      </c>
      <c r="AP15" s="123">
        <v>0.004317</v>
      </c>
      <c r="AQ15" s="123">
        <v>0.037872</v>
      </c>
      <c r="AR15" s="123">
        <v>0.329675</v>
      </c>
      <c r="AS15" s="123">
        <v>0.17123</v>
      </c>
      <c r="AT15" s="123">
        <v>0.008433</v>
      </c>
      <c r="AU15" s="123">
        <v>0.03003</v>
      </c>
      <c r="AV15" s="123">
        <v>0.075804</v>
      </c>
      <c r="AW15" s="123">
        <v>0.208033</v>
      </c>
      <c r="AX15" s="123">
        <v>0.080842</v>
      </c>
      <c r="AY15" s="123">
        <v>0.026775</v>
      </c>
      <c r="AZ15" s="123">
        <v>0.026991</v>
      </c>
      <c r="BA15" s="123">
        <v>5196.915</v>
      </c>
      <c r="BB15" s="123">
        <v>6579.235</v>
      </c>
    </row>
    <row r="16" spans="1:54" ht="15">
      <c r="A16" s="123" t="s">
        <v>378</v>
      </c>
      <c r="B16" s="123" t="s">
        <v>437</v>
      </c>
      <c r="C16" s="123" t="s">
        <v>439</v>
      </c>
      <c r="D16" s="123">
        <v>0.830188679245283</v>
      </c>
      <c r="E16" s="123">
        <v>0.814250983107539</v>
      </c>
      <c r="F16" s="123">
        <v>0.801071411047559</v>
      </c>
      <c r="G16" s="123">
        <v>0.575471698113208</v>
      </c>
      <c r="H16" s="123">
        <v>0.00943396226415094</v>
      </c>
      <c r="I16" s="123">
        <v>0.122641509433962</v>
      </c>
      <c r="J16" s="123">
        <v>0.433962264150943</v>
      </c>
      <c r="K16" s="123">
        <v>0.179245283018868</v>
      </c>
      <c r="L16" s="123">
        <v>0.132075471698113</v>
      </c>
      <c r="M16" s="123">
        <v>0.122641509433962</v>
      </c>
      <c r="N16" s="123">
        <v>0.254716981132075</v>
      </c>
      <c r="O16" s="123">
        <v>0.641509433962264</v>
      </c>
      <c r="P16" s="123">
        <v>0.0849056603773585</v>
      </c>
      <c r="Q16" s="123">
        <v>0.0377358490566038</v>
      </c>
      <c r="R16" s="123">
        <v>0.594339622641509</v>
      </c>
      <c r="S16" s="123">
        <v>0.122641509433962</v>
      </c>
      <c r="T16" s="123">
        <v>0.0377358490566038</v>
      </c>
      <c r="U16" s="123">
        <v>0.0566037735849057</v>
      </c>
      <c r="V16" s="123">
        <v>0.0943396226415094</v>
      </c>
      <c r="W16" s="123">
        <v>0.0754716981132075</v>
      </c>
      <c r="X16" s="123">
        <v>0</v>
      </c>
      <c r="Y16" s="123">
        <v>0</v>
      </c>
      <c r="Z16" s="123">
        <v>0.00943396226415094</v>
      </c>
      <c r="AA16" s="123">
        <v>0.452830188679245</v>
      </c>
      <c r="AB16" s="123">
        <v>0.415094339622642</v>
      </c>
      <c r="AC16" s="123">
        <v>0.320754716981132</v>
      </c>
      <c r="AD16" s="123">
        <v>0.00943396226415094</v>
      </c>
      <c r="AE16" s="123">
        <v>0.0754716981132075</v>
      </c>
      <c r="AF16" s="123">
        <v>0.160377358490566</v>
      </c>
      <c r="AG16" s="123">
        <v>0.113207547169811</v>
      </c>
      <c r="AH16" s="123">
        <v>0.0188679245283019</v>
      </c>
      <c r="AI16" s="123">
        <v>0.0754716981132075</v>
      </c>
      <c r="AJ16" s="123">
        <v>0.0188679245283019</v>
      </c>
      <c r="AK16" s="123">
        <v>0.0471698113207547</v>
      </c>
      <c r="AL16" s="123">
        <v>0</v>
      </c>
      <c r="AM16" s="123">
        <v>0</v>
      </c>
      <c r="AN16" s="123">
        <v>0</v>
      </c>
      <c r="AO16" s="123">
        <v>0.032322</v>
      </c>
      <c r="AP16" s="123">
        <v>0.006952</v>
      </c>
      <c r="AQ16" s="123">
        <v>0.046276</v>
      </c>
      <c r="AR16" s="123">
        <v>0.233938</v>
      </c>
      <c r="AS16" s="123">
        <v>0.202856</v>
      </c>
      <c r="AT16" s="123">
        <v>0.010002</v>
      </c>
      <c r="AU16" s="123">
        <v>0.041807</v>
      </c>
      <c r="AV16" s="123">
        <v>0.083463</v>
      </c>
      <c r="AW16" s="123">
        <v>0.226059</v>
      </c>
      <c r="AX16" s="123">
        <v>0.087675</v>
      </c>
      <c r="AY16" s="123">
        <v>0.030724</v>
      </c>
      <c r="AZ16" s="123">
        <v>0.030245</v>
      </c>
      <c r="BA16" s="123">
        <v>6750.23</v>
      </c>
      <c r="BB16" s="123">
        <v>8797.14</v>
      </c>
    </row>
    <row r="17" spans="1:54" ht="15">
      <c r="A17" s="123" t="s">
        <v>379</v>
      </c>
      <c r="B17" s="123" t="s">
        <v>437</v>
      </c>
      <c r="C17" s="123" t="s">
        <v>439</v>
      </c>
      <c r="D17" s="123">
        <v>0.895833333333333</v>
      </c>
      <c r="E17" s="123">
        <v>0.763029704361414</v>
      </c>
      <c r="F17" s="123">
        <v>0.81846285017098</v>
      </c>
      <c r="G17" s="123">
        <v>0.708333333333333</v>
      </c>
      <c r="H17" s="123">
        <v>0.0416666666666667</v>
      </c>
      <c r="I17" s="123">
        <v>0.0625</v>
      </c>
      <c r="J17" s="123">
        <v>0.604166666666667</v>
      </c>
      <c r="K17" s="123">
        <v>0.25</v>
      </c>
      <c r="L17" s="123">
        <v>0</v>
      </c>
      <c r="M17" s="123">
        <v>0.0416666666666667</v>
      </c>
      <c r="N17" s="123">
        <v>0.333333333333333</v>
      </c>
      <c r="O17" s="123">
        <v>0.541666666666667</v>
      </c>
      <c r="P17" s="123">
        <v>0.0833333333333333</v>
      </c>
      <c r="Q17" s="123">
        <v>0</v>
      </c>
      <c r="R17" s="123">
        <v>0.583333333333333</v>
      </c>
      <c r="S17" s="123">
        <v>0.0416666666666667</v>
      </c>
      <c r="T17" s="123">
        <v>0.104166666666667</v>
      </c>
      <c r="U17" s="123">
        <v>0.1875</v>
      </c>
      <c r="V17" s="123">
        <v>0.0625</v>
      </c>
      <c r="W17" s="123">
        <v>0</v>
      </c>
      <c r="X17" s="123">
        <v>0.0208333333333333</v>
      </c>
      <c r="Y17" s="123">
        <v>0.0208333333333333</v>
      </c>
      <c r="Z17" s="123">
        <v>0.104166666666667</v>
      </c>
      <c r="AA17" s="123">
        <v>0.645833333333333</v>
      </c>
      <c r="AB17" s="123">
        <v>0.375</v>
      </c>
      <c r="AC17" s="123">
        <v>0.375</v>
      </c>
      <c r="AD17" s="123">
        <v>0</v>
      </c>
      <c r="AE17" s="123">
        <v>0.104166666666667</v>
      </c>
      <c r="AF17" s="123">
        <v>0.125</v>
      </c>
      <c r="AG17" s="123">
        <v>0.0833333333333333</v>
      </c>
      <c r="AH17" s="123">
        <v>0.0208333333333333</v>
      </c>
      <c r="AI17" s="123">
        <v>0.25</v>
      </c>
      <c r="AJ17" s="123">
        <v>0</v>
      </c>
      <c r="AK17" s="123">
        <v>0.0625</v>
      </c>
      <c r="AL17" s="123">
        <v>0</v>
      </c>
      <c r="AM17" s="123">
        <v>0</v>
      </c>
      <c r="AN17" s="123">
        <v>0</v>
      </c>
      <c r="AO17" s="123">
        <v>0.035111</v>
      </c>
      <c r="AP17" s="123">
        <v>0.012591</v>
      </c>
      <c r="AQ17" s="123">
        <v>0.041662</v>
      </c>
      <c r="AR17" s="123">
        <v>0.252978</v>
      </c>
      <c r="AS17" s="123">
        <v>0.16572</v>
      </c>
      <c r="AT17" s="123">
        <v>0.008634</v>
      </c>
      <c r="AU17" s="123">
        <v>0.031233</v>
      </c>
      <c r="AV17" s="123">
        <v>0.067486</v>
      </c>
      <c r="AW17" s="123">
        <v>0.24971</v>
      </c>
      <c r="AX17" s="123">
        <v>0.100235</v>
      </c>
      <c r="AY17" s="123">
        <v>0.026684</v>
      </c>
      <c r="AZ17" s="123">
        <v>0.043066</v>
      </c>
      <c r="BA17" s="123">
        <v>5787.015</v>
      </c>
      <c r="BB17" s="123">
        <v>7702.16</v>
      </c>
    </row>
    <row r="18" spans="1:54" ht="15">
      <c r="A18" s="123" t="s">
        <v>380</v>
      </c>
      <c r="B18" s="123" t="s">
        <v>437</v>
      </c>
      <c r="C18" s="123" t="s">
        <v>439</v>
      </c>
      <c r="D18" s="123">
        <v>0.760869565217391</v>
      </c>
      <c r="E18" s="123">
        <v>0.729964221181882</v>
      </c>
      <c r="F18" s="123">
        <v>0.713390604322387</v>
      </c>
      <c r="G18" s="123">
        <v>0.434782608695652</v>
      </c>
      <c r="H18" s="123">
        <v>0.0217391304347826</v>
      </c>
      <c r="I18" s="123">
        <v>0.152173913043478</v>
      </c>
      <c r="J18" s="123">
        <v>0.510869565217391</v>
      </c>
      <c r="K18" s="123">
        <v>0.141304347826087</v>
      </c>
      <c r="L18" s="123">
        <v>0.0869565217391304</v>
      </c>
      <c r="M18" s="123">
        <v>0.0869565217391304</v>
      </c>
      <c r="N18" s="123">
        <v>0.260869565217391</v>
      </c>
      <c r="O18" s="123">
        <v>0.652173913043478</v>
      </c>
      <c r="P18" s="123">
        <v>0.0543478260869565</v>
      </c>
      <c r="Q18" s="123">
        <v>0.0543478260869565</v>
      </c>
      <c r="R18" s="123">
        <v>0.554347826086957</v>
      </c>
      <c r="S18" s="123">
        <v>0.130434782608696</v>
      </c>
      <c r="T18" s="123">
        <v>0.0652173913043478</v>
      </c>
      <c r="U18" s="123">
        <v>0.0543478260869565</v>
      </c>
      <c r="V18" s="123">
        <v>0.0869565217391304</v>
      </c>
      <c r="W18" s="123">
        <v>0.0434782608695652</v>
      </c>
      <c r="X18" s="123">
        <v>0</v>
      </c>
      <c r="Y18" s="123">
        <v>0.0108695652173913</v>
      </c>
      <c r="Z18" s="123">
        <v>0</v>
      </c>
      <c r="AA18" s="123">
        <v>0.434782608695652</v>
      </c>
      <c r="AB18" s="123">
        <v>0.423913043478261</v>
      </c>
      <c r="AC18" s="123">
        <v>0.0760869565217391</v>
      </c>
      <c r="AD18" s="123">
        <v>0</v>
      </c>
      <c r="AE18" s="123">
        <v>0.16304347826087</v>
      </c>
      <c r="AF18" s="123">
        <v>0.0652173913043478</v>
      </c>
      <c r="AG18" s="123">
        <v>0.0652173913043478</v>
      </c>
      <c r="AH18" s="123">
        <v>0.0652173913043478</v>
      </c>
      <c r="AI18" s="123">
        <v>0.228260869565217</v>
      </c>
      <c r="AJ18" s="123">
        <v>0.0217391304347826</v>
      </c>
      <c r="AK18" s="123">
        <v>0.173913043478261</v>
      </c>
      <c r="AL18" s="123">
        <v>0</v>
      </c>
      <c r="AM18" s="123">
        <v>0.0108695652173913</v>
      </c>
      <c r="AN18" s="123">
        <v>0</v>
      </c>
      <c r="AO18" s="123">
        <v>0.027906</v>
      </c>
      <c r="AP18" s="123">
        <v>0.004653</v>
      </c>
      <c r="AQ18" s="123">
        <v>0.054816</v>
      </c>
      <c r="AR18" s="123">
        <v>0.088588</v>
      </c>
      <c r="AS18" s="123">
        <v>0.271159</v>
      </c>
      <c r="AT18" s="123">
        <v>0.008916</v>
      </c>
      <c r="AU18" s="123">
        <v>0.063618</v>
      </c>
      <c r="AV18" s="123">
        <v>0.127821</v>
      </c>
      <c r="AW18" s="123">
        <v>0.199804</v>
      </c>
      <c r="AX18" s="123">
        <v>0.115233</v>
      </c>
      <c r="AY18" s="123">
        <v>0.028224</v>
      </c>
      <c r="AZ18" s="123">
        <v>0.037169</v>
      </c>
      <c r="BA18" s="123">
        <v>2541.925</v>
      </c>
      <c r="BB18" s="123">
        <v>7597.405</v>
      </c>
    </row>
    <row r="19" spans="1:54" ht="15">
      <c r="A19" s="123" t="s">
        <v>381</v>
      </c>
      <c r="B19" s="123" t="s">
        <v>437</v>
      </c>
      <c r="C19" s="123" t="s">
        <v>439</v>
      </c>
      <c r="D19" s="123">
        <v>0.643478260869565</v>
      </c>
      <c r="E19" s="123">
        <v>0.693740037890731</v>
      </c>
      <c r="F19" s="123">
        <v>0.6540523543726</v>
      </c>
      <c r="G19" s="123">
        <v>0.504347826086956</v>
      </c>
      <c r="H19" s="123">
        <v>0.0347826086956522</v>
      </c>
      <c r="I19" s="123">
        <v>0.165217391304348</v>
      </c>
      <c r="J19" s="123">
        <v>0.478260869565217</v>
      </c>
      <c r="K19" s="123">
        <v>0.182608695652174</v>
      </c>
      <c r="L19" s="123">
        <v>0.0521739130434783</v>
      </c>
      <c r="M19" s="123">
        <v>0.0869565217391304</v>
      </c>
      <c r="N19" s="123">
        <v>0.104347826086957</v>
      </c>
      <c r="O19" s="123">
        <v>0.808695652173913</v>
      </c>
      <c r="P19" s="123">
        <v>0.0869565217391304</v>
      </c>
      <c r="Q19" s="123">
        <v>0.0260869565217391</v>
      </c>
      <c r="R19" s="123">
        <v>0.60</v>
      </c>
      <c r="S19" s="123">
        <v>0.139130434782609</v>
      </c>
      <c r="T19" s="123">
        <v>0.0347826086956522</v>
      </c>
      <c r="U19" s="123">
        <v>0.0782608695652174</v>
      </c>
      <c r="V19" s="123">
        <v>0.0434782608695652</v>
      </c>
      <c r="W19" s="123">
        <v>0.0173913043478261</v>
      </c>
      <c r="X19" s="123">
        <v>0</v>
      </c>
      <c r="Y19" s="123">
        <v>0.0260869565217391</v>
      </c>
      <c r="Z19" s="123">
        <v>0.0521739130434783</v>
      </c>
      <c r="AA19" s="123">
        <v>0.469565217391304</v>
      </c>
      <c r="AB19" s="123">
        <v>0.226086956521739</v>
      </c>
      <c r="AC19" s="123">
        <v>0.391304347826087</v>
      </c>
      <c r="AD19" s="123">
        <v>0.00869565217391304</v>
      </c>
      <c r="AE19" s="123">
        <v>0.165217391304348</v>
      </c>
      <c r="AF19" s="123">
        <v>0.0173913043478261</v>
      </c>
      <c r="AG19" s="123">
        <v>0.356521739130435</v>
      </c>
      <c r="AH19" s="123">
        <v>0.0173913043478261</v>
      </c>
      <c r="AI19" s="123">
        <v>0.20</v>
      </c>
      <c r="AJ19" s="123">
        <v>0</v>
      </c>
      <c r="AK19" s="123">
        <v>0.191304347826087</v>
      </c>
      <c r="AL19" s="123">
        <v>0.0173913043478261</v>
      </c>
      <c r="AM19" s="123">
        <v>0.00869565217391304</v>
      </c>
      <c r="AN19" s="123">
        <v>0</v>
      </c>
      <c r="AO19" s="123">
        <v>0.037</v>
      </c>
      <c r="AP19" s="123">
        <v>0.011824</v>
      </c>
      <c r="AQ19" s="123">
        <v>0.040904</v>
      </c>
      <c r="AR19" s="123">
        <v>0.176884</v>
      </c>
      <c r="AS19" s="123">
        <v>0.185399</v>
      </c>
      <c r="AT19" s="123">
        <v>0.008663</v>
      </c>
      <c r="AU19" s="123">
        <v>0.035105</v>
      </c>
      <c r="AV19" s="123">
        <v>0.073858</v>
      </c>
      <c r="AW19" s="123">
        <v>0.298498</v>
      </c>
      <c r="AX19" s="123">
        <v>0.098881</v>
      </c>
      <c r="AY19" s="123">
        <v>0.02706</v>
      </c>
      <c r="AZ19" s="123">
        <v>0.042924</v>
      </c>
      <c r="BA19" s="123">
        <v>5176.14</v>
      </c>
      <c r="BB19" s="123">
        <v>4215.25</v>
      </c>
    </row>
    <row r="20" spans="1:54" ht="15">
      <c r="A20" s="123" t="s">
        <v>382</v>
      </c>
      <c r="B20" s="123" t="s">
        <v>437</v>
      </c>
      <c r="C20" s="123" t="s">
        <v>439</v>
      </c>
      <c r="D20" s="123">
        <v>0.909090909090909</v>
      </c>
      <c r="E20" s="123">
        <v>0.880039066864601</v>
      </c>
      <c r="F20" s="123">
        <v>0.906392436803937</v>
      </c>
      <c r="G20" s="123">
        <v>0.727272727272727</v>
      </c>
      <c r="H20" s="123">
        <v>0.121212121212121</v>
      </c>
      <c r="I20" s="123">
        <v>0.181818181818182</v>
      </c>
      <c r="J20" s="123">
        <v>0.424242424242424</v>
      </c>
      <c r="K20" s="123">
        <v>0.242424242424242</v>
      </c>
      <c r="L20" s="123">
        <v>0</v>
      </c>
      <c r="M20" s="123">
        <v>0.0303030303030303</v>
      </c>
      <c r="N20" s="123">
        <v>0.151515151515152</v>
      </c>
      <c r="O20" s="123">
        <v>0.787878787878788</v>
      </c>
      <c r="P20" s="123">
        <v>0.0303030303030303</v>
      </c>
      <c r="Q20" s="123">
        <v>0</v>
      </c>
      <c r="R20" s="123">
        <v>0.606060606060606</v>
      </c>
      <c r="S20" s="123">
        <v>0.212121212121212</v>
      </c>
      <c r="T20" s="123">
        <v>0.0303030303030303</v>
      </c>
      <c r="U20" s="123">
        <v>0.0909090909090909</v>
      </c>
      <c r="V20" s="123">
        <v>0</v>
      </c>
      <c r="W20" s="123">
        <v>0</v>
      </c>
      <c r="X20" s="123">
        <v>0</v>
      </c>
      <c r="Y20" s="123">
        <v>0</v>
      </c>
      <c r="Z20" s="123">
        <v>0</v>
      </c>
      <c r="AA20" s="123">
        <v>0.333333333333333</v>
      </c>
      <c r="AB20" s="123">
        <v>0.606060606060606</v>
      </c>
      <c r="AC20" s="123">
        <v>0.0909090909090909</v>
      </c>
      <c r="AD20" s="123">
        <v>0</v>
      </c>
      <c r="AE20" s="123">
        <v>0.0606060606060606</v>
      </c>
      <c r="AF20" s="123">
        <v>0.0303030303030303</v>
      </c>
      <c r="AG20" s="123">
        <v>0</v>
      </c>
      <c r="AH20" s="123">
        <v>0</v>
      </c>
      <c r="AI20" s="123">
        <v>0.181818181818182</v>
      </c>
      <c r="AJ20" s="123">
        <v>0.0303030303030303</v>
      </c>
      <c r="AK20" s="123">
        <v>0.0303030303030303</v>
      </c>
      <c r="AL20" s="123">
        <v>0</v>
      </c>
      <c r="AM20" s="123">
        <v>0</v>
      </c>
      <c r="AN20" s="123">
        <v>0</v>
      </c>
      <c r="AO20" s="123">
        <v>0.039038</v>
      </c>
      <c r="AP20" s="123">
        <v>0.015397</v>
      </c>
      <c r="AQ20" s="123">
        <v>0.048153</v>
      </c>
      <c r="AR20" s="123">
        <v>0.155334</v>
      </c>
      <c r="AS20" s="123">
        <v>0.210695</v>
      </c>
      <c r="AT20" s="123">
        <v>0.010787</v>
      </c>
      <c r="AU20" s="123">
        <v>0.035341</v>
      </c>
      <c r="AV20" s="123">
        <v>0.053693</v>
      </c>
      <c r="AW20" s="123">
        <v>0.267941</v>
      </c>
      <c r="AX20" s="123">
        <v>0.106736</v>
      </c>
      <c r="AY20" s="123">
        <v>0.027483</v>
      </c>
      <c r="AZ20" s="123">
        <v>0.06844</v>
      </c>
      <c r="BA20" s="123">
        <v>6547.27</v>
      </c>
      <c r="BB20" s="123">
        <v>8182.06</v>
      </c>
    </row>
    <row r="21" spans="1:54" ht="15">
      <c r="A21" s="123" t="s">
        <v>383</v>
      </c>
      <c r="B21" s="123" t="s">
        <v>437</v>
      </c>
      <c r="C21" s="123" t="s">
        <v>439</v>
      </c>
      <c r="D21" s="123">
        <v>0.8375</v>
      </c>
      <c r="E21" s="123">
        <v>0.779325381278766</v>
      </c>
      <c r="F21" s="123">
        <v>0.764509066970846</v>
      </c>
      <c r="G21" s="123">
        <v>0.475</v>
      </c>
      <c r="H21" s="123">
        <v>0.1625</v>
      </c>
      <c r="I21" s="123">
        <v>0.15</v>
      </c>
      <c r="J21" s="123">
        <v>0.425</v>
      </c>
      <c r="K21" s="123">
        <v>0.1625</v>
      </c>
      <c r="L21" s="123">
        <v>0.0375</v>
      </c>
      <c r="M21" s="123">
        <v>0.0625</v>
      </c>
      <c r="N21" s="123">
        <v>0.0625</v>
      </c>
      <c r="O21" s="123">
        <v>0.9125</v>
      </c>
      <c r="P21" s="123">
        <v>0.025</v>
      </c>
      <c r="Q21" s="123">
        <v>0.0125</v>
      </c>
      <c r="R21" s="123">
        <v>0.65</v>
      </c>
      <c r="S21" s="123">
        <v>0.05</v>
      </c>
      <c r="T21" s="123">
        <v>0.025</v>
      </c>
      <c r="U21" s="123">
        <v>0.0875</v>
      </c>
      <c r="V21" s="123">
        <v>0.075</v>
      </c>
      <c r="W21" s="123">
        <v>0.025</v>
      </c>
      <c r="X21" s="123">
        <v>0</v>
      </c>
      <c r="Y21" s="123">
        <v>0.0125</v>
      </c>
      <c r="Z21" s="123">
        <v>0</v>
      </c>
      <c r="AA21" s="123">
        <v>0.3625</v>
      </c>
      <c r="AB21" s="123">
        <v>0.4875</v>
      </c>
      <c r="AC21" s="123">
        <v>0.3125</v>
      </c>
      <c r="AD21" s="123">
        <v>0</v>
      </c>
      <c r="AE21" s="123">
        <v>0.125</v>
      </c>
      <c r="AF21" s="123">
        <v>0.1125</v>
      </c>
      <c r="AG21" s="123">
        <v>0.0625</v>
      </c>
      <c r="AH21" s="123">
        <v>0</v>
      </c>
      <c r="AI21" s="123">
        <v>0.1625</v>
      </c>
      <c r="AJ21" s="123">
        <v>0.0375</v>
      </c>
      <c r="AK21" s="123">
        <v>0.20</v>
      </c>
      <c r="AL21" s="123">
        <v>0</v>
      </c>
      <c r="AM21" s="123">
        <v>0</v>
      </c>
      <c r="AN21" s="123">
        <v>0</v>
      </c>
      <c r="AO21" s="123">
        <v>0.034449</v>
      </c>
      <c r="AP21" s="123">
        <v>0.008563</v>
      </c>
      <c r="AQ21" s="123">
        <v>0.053209</v>
      </c>
      <c r="AR21" s="123">
        <v>0.158466</v>
      </c>
      <c r="AS21" s="123">
        <v>0.157265</v>
      </c>
      <c r="AT21" s="123">
        <v>0.010483</v>
      </c>
      <c r="AU21" s="123">
        <v>0.031147</v>
      </c>
      <c r="AV21" s="123">
        <v>0.072181</v>
      </c>
      <c r="AW21" s="123">
        <v>0.286601</v>
      </c>
      <c r="AX21" s="123">
        <v>0.12347</v>
      </c>
      <c r="AY21" s="123">
        <v>0.024774</v>
      </c>
      <c r="AZ21" s="123">
        <v>0.07384</v>
      </c>
      <c r="BA21" s="123">
        <v>6445.80</v>
      </c>
      <c r="BB21" s="123">
        <v>7753.95</v>
      </c>
    </row>
    <row r="22" spans="1:54" ht="15">
      <c r="A22" s="123" t="s">
        <v>384</v>
      </c>
      <c r="B22" s="123" t="s">
        <v>437</v>
      </c>
      <c r="C22" s="123" t="s">
        <v>439</v>
      </c>
      <c r="D22" s="123">
        <v>0.85</v>
      </c>
      <c r="E22" s="123">
        <v>0.845772486458648</v>
      </c>
      <c r="F22" s="123">
        <v>0.831954024892979</v>
      </c>
      <c r="G22" s="123">
        <v>0.60</v>
      </c>
      <c r="H22" s="123">
        <v>0.05</v>
      </c>
      <c r="I22" s="123">
        <v>0.15</v>
      </c>
      <c r="J22" s="123">
        <v>0.60</v>
      </c>
      <c r="K22" s="123">
        <v>0.20</v>
      </c>
      <c r="L22" s="123">
        <v>0</v>
      </c>
      <c r="M22" s="123">
        <v>0</v>
      </c>
      <c r="N22" s="123">
        <v>0</v>
      </c>
      <c r="O22" s="123">
        <v>0.95</v>
      </c>
      <c r="P22" s="123">
        <v>0.05</v>
      </c>
      <c r="Q22" s="123">
        <v>0</v>
      </c>
      <c r="R22" s="123">
        <v>0.90</v>
      </c>
      <c r="S22" s="123">
        <v>0.10</v>
      </c>
      <c r="T22" s="123">
        <v>0</v>
      </c>
      <c r="U22" s="123">
        <v>0</v>
      </c>
      <c r="V22" s="123">
        <v>0</v>
      </c>
      <c r="W22" s="123">
        <v>0</v>
      </c>
      <c r="X22" s="123">
        <v>0</v>
      </c>
      <c r="Y22" s="123">
        <v>0</v>
      </c>
      <c r="Z22" s="123">
        <v>0</v>
      </c>
      <c r="AA22" s="123">
        <v>0.40</v>
      </c>
      <c r="AB22" s="123">
        <v>0.55</v>
      </c>
      <c r="AC22" s="123">
        <v>0</v>
      </c>
      <c r="AD22" s="123">
        <v>0</v>
      </c>
      <c r="AE22" s="123">
        <v>0.35</v>
      </c>
      <c r="AF22" s="123">
        <v>0</v>
      </c>
      <c r="AG22" s="123">
        <v>0.05</v>
      </c>
      <c r="AH22" s="123">
        <v>0.05</v>
      </c>
      <c r="AI22" s="123">
        <v>0.15</v>
      </c>
      <c r="AJ22" s="123">
        <v>0</v>
      </c>
      <c r="AK22" s="123">
        <v>0.20</v>
      </c>
      <c r="AL22" s="123">
        <v>0</v>
      </c>
      <c r="AM22" s="123">
        <v>0</v>
      </c>
      <c r="AN22" s="123">
        <v>0</v>
      </c>
      <c r="AO22" s="123">
        <v>0.032239</v>
      </c>
      <c r="AP22" s="123">
        <v>0.009665</v>
      </c>
      <c r="AQ22" s="123">
        <v>0.037778</v>
      </c>
      <c r="AR22" s="123">
        <v>0.296784</v>
      </c>
      <c r="AS22" s="123">
        <v>0.191981</v>
      </c>
      <c r="AT22" s="123">
        <v>0.006727</v>
      </c>
      <c r="AU22" s="123">
        <v>0.025508</v>
      </c>
      <c r="AV22" s="123">
        <v>0.079765</v>
      </c>
      <c r="AW22" s="123">
        <v>0.191858</v>
      </c>
      <c r="AX22" s="123">
        <v>0.101029</v>
      </c>
      <c r="AY22" s="123">
        <v>0.020809</v>
      </c>
      <c r="AZ22" s="123">
        <v>0.038096</v>
      </c>
      <c r="BA22" s="123">
        <v>2693.385</v>
      </c>
      <c r="BB22" s="123">
        <v>9238.81</v>
      </c>
    </row>
    <row r="23" spans="1:54" ht="15">
      <c r="A23" s="123" t="s">
        <v>385</v>
      </c>
      <c r="B23" s="123" t="s">
        <v>437</v>
      </c>
      <c r="C23" s="123" t="s">
        <v>439</v>
      </c>
      <c r="D23" s="123">
        <v>0.739130434782609</v>
      </c>
      <c r="E23" s="123">
        <v>0.787869219632002</v>
      </c>
      <c r="F23" s="123">
        <v>0.743935176157872</v>
      </c>
      <c r="G23" s="123">
        <v>0.478260869565217</v>
      </c>
      <c r="H23" s="123">
        <v>0.0434782608695652</v>
      </c>
      <c r="I23" s="123">
        <v>0.0869565217391304</v>
      </c>
      <c r="J23" s="123">
        <v>0.565217391304348</v>
      </c>
      <c r="K23" s="123">
        <v>0.217391304347826</v>
      </c>
      <c r="L23" s="123">
        <v>0.0869565217391304</v>
      </c>
      <c r="M23" s="123">
        <v>0</v>
      </c>
      <c r="N23" s="123">
        <v>0.304347826086957</v>
      </c>
      <c r="O23" s="123">
        <v>0.695652173913043</v>
      </c>
      <c r="P23" s="123">
        <v>0</v>
      </c>
      <c r="Q23" s="123">
        <v>0.0869565217391304</v>
      </c>
      <c r="R23" s="123">
        <v>0.652173913043478</v>
      </c>
      <c r="S23" s="123">
        <v>0.0869565217391304</v>
      </c>
      <c r="T23" s="123">
        <v>0.0434782608695652</v>
      </c>
      <c r="U23" s="123">
        <v>0.0434782608695652</v>
      </c>
      <c r="V23" s="123">
        <v>0.0434782608695652</v>
      </c>
      <c r="W23" s="123">
        <v>0</v>
      </c>
      <c r="X23" s="123">
        <v>0</v>
      </c>
      <c r="Y23" s="123">
        <v>0.130434782608696</v>
      </c>
      <c r="Z23" s="123">
        <v>0</v>
      </c>
      <c r="AA23" s="123">
        <v>0.565217391304348</v>
      </c>
      <c r="AB23" s="123">
        <v>0.347826086956522</v>
      </c>
      <c r="AC23" s="123">
        <v>0.0434782608695652</v>
      </c>
      <c r="AD23" s="123">
        <v>0</v>
      </c>
      <c r="AE23" s="123">
        <v>0.391304347826087</v>
      </c>
      <c r="AF23" s="123">
        <v>0.0869565217391304</v>
      </c>
      <c r="AG23" s="123">
        <v>0.260869565217391</v>
      </c>
      <c r="AH23" s="123">
        <v>0.0434782608695652</v>
      </c>
      <c r="AI23" s="123">
        <v>0.260869565217391</v>
      </c>
      <c r="AJ23" s="123">
        <v>0.0869565217391304</v>
      </c>
      <c r="AK23" s="123">
        <v>0.130434782608696</v>
      </c>
      <c r="AL23" s="123">
        <v>0</v>
      </c>
      <c r="AM23" s="123">
        <v>0</v>
      </c>
      <c r="AN23" s="123">
        <v>0</v>
      </c>
      <c r="AO23" s="123">
        <v>0.030755</v>
      </c>
      <c r="AP23" s="123">
        <v>0.004718</v>
      </c>
      <c r="AQ23" s="123">
        <v>0.051117</v>
      </c>
      <c r="AR23" s="123">
        <v>0.170007</v>
      </c>
      <c r="AS23" s="123">
        <v>0.252355</v>
      </c>
      <c r="AT23" s="123">
        <v>0.005602</v>
      </c>
      <c r="AU23" s="123">
        <v>0.040666</v>
      </c>
      <c r="AV23" s="123">
        <v>0.075564</v>
      </c>
      <c r="AW23" s="123">
        <v>0.217448</v>
      </c>
      <c r="AX23" s="123">
        <v>0.114391</v>
      </c>
      <c r="AY23" s="123">
        <v>0.024884</v>
      </c>
      <c r="AZ23" s="123">
        <v>0.043248</v>
      </c>
      <c r="BA23" s="123">
        <v>1624.28</v>
      </c>
      <c r="BB23" s="123">
        <v>8567.09</v>
      </c>
    </row>
    <row r="24" spans="1:54" ht="15">
      <c r="A24" s="123" t="s">
        <v>386</v>
      </c>
      <c r="B24" s="123" t="s">
        <v>437</v>
      </c>
      <c r="C24" s="123" t="s">
        <v>439</v>
      </c>
      <c r="D24" s="123">
        <v>0.773109243697479</v>
      </c>
      <c r="E24" s="123">
        <v>0.83118703357535</v>
      </c>
      <c r="F24" s="123">
        <v>0.830106975048616</v>
      </c>
      <c r="G24" s="123">
        <v>0.411764705882353</v>
      </c>
      <c r="H24" s="123">
        <v>0.0420168067226891</v>
      </c>
      <c r="I24" s="123">
        <v>0.092436974789916</v>
      </c>
      <c r="J24" s="123">
        <v>0.470588235294118</v>
      </c>
      <c r="K24" s="123">
        <v>0.151260504201681</v>
      </c>
      <c r="L24" s="123">
        <v>0.184873949579832</v>
      </c>
      <c r="M24" s="123">
        <v>0.0588235294117647</v>
      </c>
      <c r="N24" s="123">
        <v>0.168067226890756</v>
      </c>
      <c r="O24" s="123">
        <v>0.756302521008403</v>
      </c>
      <c r="P24" s="123">
        <v>0.0588235294117647</v>
      </c>
      <c r="Q24" s="123">
        <v>0.0336134453781513</v>
      </c>
      <c r="R24" s="123">
        <v>0.495798319327731</v>
      </c>
      <c r="S24" s="123">
        <v>0.100840336134454</v>
      </c>
      <c r="T24" s="123">
        <v>0.0336134453781513</v>
      </c>
      <c r="U24" s="123">
        <v>0.0756302521008403</v>
      </c>
      <c r="V24" s="123">
        <v>0.142857142857143</v>
      </c>
      <c r="W24" s="123">
        <v>0.0168067226890756</v>
      </c>
      <c r="X24" s="123">
        <v>0</v>
      </c>
      <c r="Y24" s="123">
        <v>0.00840336134453781</v>
      </c>
      <c r="Z24" s="123">
        <v>0.00840336134453781</v>
      </c>
      <c r="AA24" s="123">
        <v>0.521008403361345</v>
      </c>
      <c r="AB24" s="123">
        <v>0.176470588235294</v>
      </c>
      <c r="AC24" s="123">
        <v>0.285714285714286</v>
      </c>
      <c r="AD24" s="123">
        <v>0</v>
      </c>
      <c r="AE24" s="123">
        <v>0.252100840336134</v>
      </c>
      <c r="AF24" s="123">
        <v>0.117647058823529</v>
      </c>
      <c r="AG24" s="123">
        <v>0.0756302521008403</v>
      </c>
      <c r="AH24" s="123">
        <v>0.0168067226890756</v>
      </c>
      <c r="AI24" s="123">
        <v>0.0840336134453782</v>
      </c>
      <c r="AJ24" s="123">
        <v>0.0588235294117647</v>
      </c>
      <c r="AK24" s="123">
        <v>0.243697478991597</v>
      </c>
      <c r="AL24" s="123">
        <v>0</v>
      </c>
      <c r="AM24" s="123">
        <v>0.00840336134453781</v>
      </c>
      <c r="AN24" s="123">
        <v>0</v>
      </c>
      <c r="AO24" s="123">
        <v>0.030202</v>
      </c>
      <c r="AP24" s="123">
        <v>0.015856</v>
      </c>
      <c r="AQ24" s="123">
        <v>0.050939</v>
      </c>
      <c r="AR24" s="123">
        <v>0.210801</v>
      </c>
      <c r="AS24" s="123">
        <v>0.198667</v>
      </c>
      <c r="AT24" s="123">
        <v>0.010252</v>
      </c>
      <c r="AU24" s="123">
        <v>0.032251</v>
      </c>
      <c r="AV24" s="123">
        <v>0.099209</v>
      </c>
      <c r="AW24" s="123">
        <v>0.226184</v>
      </c>
      <c r="AX24" s="123">
        <v>0.092861</v>
      </c>
      <c r="AY24" s="123">
        <v>0.029624</v>
      </c>
      <c r="AZ24" s="123">
        <v>0.033355</v>
      </c>
      <c r="BA24" s="123">
        <v>5416.17</v>
      </c>
      <c r="BB24" s="123">
        <v>6455.72</v>
      </c>
    </row>
    <row r="25" spans="1:54" ht="15">
      <c r="A25" s="123" t="s">
        <v>387</v>
      </c>
      <c r="B25" s="123" t="s">
        <v>437</v>
      </c>
      <c r="C25" s="123" t="s">
        <v>439</v>
      </c>
      <c r="D25" s="123">
        <v>0.75</v>
      </c>
      <c r="E25" s="123">
        <v>0.720742800019112</v>
      </c>
      <c r="F25" s="123">
        <v>0.702101080958982</v>
      </c>
      <c r="G25" s="123">
        <v>0.50</v>
      </c>
      <c r="H25" s="123">
        <v>0</v>
      </c>
      <c r="I25" s="123">
        <v>0.111111111111111</v>
      </c>
      <c r="J25" s="123">
        <v>0.555555555555556</v>
      </c>
      <c r="K25" s="123">
        <v>0.222222222222222</v>
      </c>
      <c r="L25" s="123">
        <v>0.0277777777777778</v>
      </c>
      <c r="M25" s="123">
        <v>0.0833333333333333</v>
      </c>
      <c r="N25" s="123">
        <v>0.805555555555556</v>
      </c>
      <c r="O25" s="123">
        <v>0.138888888888889</v>
      </c>
      <c r="P25" s="123">
        <v>0.0277777777777778</v>
      </c>
      <c r="Q25" s="123">
        <v>0.0277777777777778</v>
      </c>
      <c r="R25" s="123">
        <v>0.583333333333333</v>
      </c>
      <c r="S25" s="123">
        <v>0.138888888888889</v>
      </c>
      <c r="T25" s="123">
        <v>0.0277777777777778</v>
      </c>
      <c r="U25" s="123">
        <v>0.0555555555555556</v>
      </c>
      <c r="V25" s="123">
        <v>0.166666666666667</v>
      </c>
      <c r="W25" s="123">
        <v>0.0277777777777778</v>
      </c>
      <c r="X25" s="123">
        <v>0</v>
      </c>
      <c r="Y25" s="123">
        <v>0.111111111111111</v>
      </c>
      <c r="Z25" s="123">
        <v>0</v>
      </c>
      <c r="AA25" s="123">
        <v>0.722222222222222</v>
      </c>
      <c r="AB25" s="123">
        <v>0.305555555555556</v>
      </c>
      <c r="AC25" s="123">
        <v>0.0833333333333333</v>
      </c>
      <c r="AD25" s="123">
        <v>0.0277777777777778</v>
      </c>
      <c r="AE25" s="123">
        <v>0.222222222222222</v>
      </c>
      <c r="AF25" s="123">
        <v>0.0555555555555556</v>
      </c>
      <c r="AG25" s="123">
        <v>0.111111111111111</v>
      </c>
      <c r="AH25" s="123">
        <v>0.0555555555555556</v>
      </c>
      <c r="AI25" s="123">
        <v>0.277777777777778</v>
      </c>
      <c r="AJ25" s="123">
        <v>0.0277777777777778</v>
      </c>
      <c r="AK25" s="123">
        <v>0.194444444444444</v>
      </c>
      <c r="AL25" s="123">
        <v>0</v>
      </c>
      <c r="AM25" s="123">
        <v>0</v>
      </c>
      <c r="AN25" s="123">
        <v>0</v>
      </c>
      <c r="AO25" s="123">
        <v>0.032776</v>
      </c>
      <c r="AP25" s="123">
        <v>0.001161</v>
      </c>
      <c r="AQ25" s="123">
        <v>0.052266</v>
      </c>
      <c r="AR25" s="123">
        <v>0.091324</v>
      </c>
      <c r="AS25" s="123">
        <v>0.196487</v>
      </c>
      <c r="AT25" s="123">
        <v>0.01318</v>
      </c>
      <c r="AU25" s="123">
        <v>0.05965</v>
      </c>
      <c r="AV25" s="123">
        <v>0.176833</v>
      </c>
      <c r="AW25" s="123">
        <v>0.242513</v>
      </c>
      <c r="AX25" s="123">
        <v>0.088386</v>
      </c>
      <c r="AY25" s="123">
        <v>0.031813</v>
      </c>
      <c r="AZ25" s="123">
        <v>0.046386</v>
      </c>
      <c r="BA25" s="123">
        <v>1409.79</v>
      </c>
      <c r="BB25" s="123">
        <v>10407.825</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375E41-8C16-4177-88C0-8187411E5371}">
  <dimension ref="A1:AA107"/>
  <sheetViews>
    <sheetView workbookViewId="0" topLeftCell="B1">
      <selection pane="topLeft" activeCell="U21" sqref="U21"/>
    </sheetView>
  </sheetViews>
  <sheetFormatPr defaultColWidth="8.83428571428571" defaultRowHeight="15"/>
  <cols>
    <col min="1" max="1" width="10.8571428571429" bestFit="1" customWidth="1"/>
    <col min="15" max="15" width="10.8571428571429" bestFit="1" customWidth="1"/>
  </cols>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216</v>
      </c>
      <c r="B4" s="123">
        <v>0.77836768522287</v>
      </c>
      <c r="C4" s="123">
        <v>0.756411974664364</v>
      </c>
      <c r="D4" s="123">
        <v>0.812774932962817</v>
      </c>
      <c r="E4" s="123">
        <v>0.790580229951853</v>
      </c>
      <c r="F4" s="123">
        <v>0.78722776917794</v>
      </c>
      <c r="G4" s="123">
        <v>0.735091277983664</v>
      </c>
      <c r="H4" s="123">
        <v>0.829983091451426</v>
      </c>
      <c r="I4" s="123">
        <v>0.810090307831928</v>
      </c>
      <c r="J4" s="123">
        <v>0.868885610667749</v>
      </c>
      <c r="K4" s="123">
        <v>0.795584417635274</v>
      </c>
      <c r="L4" s="123">
        <v>0.833535472793402</v>
      </c>
      <c r="M4" s="123">
        <v>0.773886960273136</v>
      </c>
      <c r="N4" s="169"/>
      <c r="O4" s="93" t="s">
        <v>216</v>
      </c>
      <c r="P4" s="123">
        <v>0.75968992248062</v>
      </c>
      <c r="Q4" s="123">
        <v>0.801075268817204</v>
      </c>
      <c r="R4" s="123">
        <v>0.830188679245283</v>
      </c>
      <c r="S4" s="123">
        <v>0.895833333333333</v>
      </c>
      <c r="T4" s="123">
        <v>0.760869565217391</v>
      </c>
      <c r="U4" s="123">
        <v>0.643478260869565</v>
      </c>
      <c r="V4" s="123">
        <v>0.909090909090909</v>
      </c>
      <c r="W4" s="123">
        <v>0.8375</v>
      </c>
      <c r="X4" s="123">
        <v>0.85</v>
      </c>
      <c r="Y4" s="123">
        <v>0.739130434782609</v>
      </c>
      <c r="Z4" s="123">
        <v>0.773109243697479</v>
      </c>
      <c r="AA4" s="123">
        <v>0.75</v>
      </c>
    </row>
    <row r="5" spans="1:27" ht="15">
      <c r="A5" s="93" t="s">
        <v>236</v>
      </c>
      <c r="B5" s="123">
        <v>0.524260232078574</v>
      </c>
      <c r="C5" s="123">
        <v>0.567748230102914</v>
      </c>
      <c r="D5" s="123">
        <v>0.511297568311506</v>
      </c>
      <c r="E5" s="123">
        <v>0.394632153786628</v>
      </c>
      <c r="F5" s="123">
        <v>0.500225798053611</v>
      </c>
      <c r="G5" s="123">
        <v>0.504810349123922</v>
      </c>
      <c r="H5" s="123">
        <v>0.648427467864645</v>
      </c>
      <c r="I5" s="123">
        <v>0.474551741984765</v>
      </c>
      <c r="J5" s="123">
        <v>0.518118740519044</v>
      </c>
      <c r="K5" s="123">
        <v>0.477532011113887</v>
      </c>
      <c r="L5" s="123">
        <v>0.455146270258664</v>
      </c>
      <c r="M5" s="123">
        <v>0.532592444829098</v>
      </c>
      <c r="N5" s="169"/>
      <c r="O5" s="93" t="s">
        <v>236</v>
      </c>
      <c r="P5" s="123">
        <v>0.449612403100775</v>
      </c>
      <c r="Q5" s="123">
        <v>0.639784946236559</v>
      </c>
      <c r="R5" s="123">
        <v>0.575471698113208</v>
      </c>
      <c r="S5" s="123">
        <v>0.708333333333333</v>
      </c>
      <c r="T5" s="123">
        <v>0.434782608695652</v>
      </c>
      <c r="U5" s="123">
        <v>0.504347826086956</v>
      </c>
      <c r="V5" s="123">
        <v>0.727272727272727</v>
      </c>
      <c r="W5" s="123">
        <v>0.475</v>
      </c>
      <c r="X5" s="123">
        <v>0.60</v>
      </c>
      <c r="Y5" s="123">
        <v>0.478260869565217</v>
      </c>
      <c r="Z5" s="123">
        <v>0.411764705882353</v>
      </c>
      <c r="AA5" s="123">
        <v>0.50</v>
      </c>
    </row>
    <row r="6" spans="1:27" ht="15">
      <c r="A6" s="93" t="s">
        <v>240</v>
      </c>
      <c r="B6" s="123">
        <v>0.0233390121878937</v>
      </c>
      <c r="C6" s="123">
        <v>0.0274087401282516</v>
      </c>
      <c r="D6" s="123">
        <v>0.0240185139796271</v>
      </c>
      <c r="E6" s="123">
        <v>0.037396664787586</v>
      </c>
      <c r="F6" s="123">
        <v>0.0321426488517549</v>
      </c>
      <c r="G6" s="123">
        <v>0.0442188899955523</v>
      </c>
      <c r="H6" s="123">
        <v>0.158862406372812</v>
      </c>
      <c r="I6" s="123">
        <v>0.154087587228089</v>
      </c>
      <c r="J6" s="123">
        <v>0.0386427798283205</v>
      </c>
      <c r="K6" s="123">
        <v>0.00840843348909403</v>
      </c>
      <c r="L6" s="123">
        <v>0.0498415906708837</v>
      </c>
      <c r="M6" s="123">
        <v>0.0170859594037597</v>
      </c>
      <c r="N6" s="169"/>
      <c r="O6" s="93" t="s">
        <v>240</v>
      </c>
      <c r="P6" s="123">
        <v>0.0581395348837209</v>
      </c>
      <c r="Q6" s="123">
        <v>0.0537634408602151</v>
      </c>
      <c r="R6" s="123">
        <v>0.00943396226415094</v>
      </c>
      <c r="S6" s="123">
        <v>0.0416666666666667</v>
      </c>
      <c r="T6" s="123">
        <v>0.0217391304347826</v>
      </c>
      <c r="U6" s="123">
        <v>0.0347826086956522</v>
      </c>
      <c r="V6" s="123">
        <v>0.121212121212121</v>
      </c>
      <c r="W6" s="123">
        <v>0.1625</v>
      </c>
      <c r="X6" s="123">
        <v>0.05</v>
      </c>
      <c r="Y6" s="123">
        <v>0.0434782608695652</v>
      </c>
      <c r="Z6" s="123">
        <v>0.0420168067226891</v>
      </c>
      <c r="AA6" s="123">
        <v>0</v>
      </c>
    </row>
    <row r="7" spans="1:27" ht="15">
      <c r="A7" s="93" t="s">
        <v>244</v>
      </c>
      <c r="B7" s="123">
        <v>0.0686601472516975</v>
      </c>
      <c r="C7" s="123">
        <v>0.101524583671919</v>
      </c>
      <c r="D7" s="123">
        <v>0.0865237947051633</v>
      </c>
      <c r="E7" s="123">
        <v>0.126775901771384</v>
      </c>
      <c r="F7" s="123">
        <v>0.104887862836522</v>
      </c>
      <c r="G7" s="123">
        <v>0.115384256397988</v>
      </c>
      <c r="H7" s="123">
        <v>0.163400261051777</v>
      </c>
      <c r="I7" s="123">
        <v>0.153469189497126</v>
      </c>
      <c r="J7" s="123">
        <v>0.171736143511503</v>
      </c>
      <c r="K7" s="123">
        <v>0.0618038149448227</v>
      </c>
      <c r="L7" s="123">
        <v>0.118591261581494</v>
      </c>
      <c r="M7" s="123">
        <v>0.0983111369450284</v>
      </c>
      <c r="N7" s="169"/>
      <c r="O7" s="93" t="s">
        <v>244</v>
      </c>
      <c r="P7" s="123">
        <v>0.0736434108527132</v>
      </c>
      <c r="Q7" s="123">
        <v>0.198924731182796</v>
      </c>
      <c r="R7" s="123">
        <v>0.122641509433962</v>
      </c>
      <c r="S7" s="123">
        <v>0.0625</v>
      </c>
      <c r="T7" s="123">
        <v>0.152173913043478</v>
      </c>
      <c r="U7" s="123">
        <v>0.165217391304348</v>
      </c>
      <c r="V7" s="123">
        <v>0.181818181818182</v>
      </c>
      <c r="W7" s="123">
        <v>0.15</v>
      </c>
      <c r="X7" s="123">
        <v>0.15</v>
      </c>
      <c r="Y7" s="123">
        <v>0.0869565217391304</v>
      </c>
      <c r="Z7" s="123">
        <v>0.092436974789916</v>
      </c>
      <c r="AA7" s="123">
        <v>0.111111111111111</v>
      </c>
    </row>
    <row r="8" spans="1:27" ht="15">
      <c r="A8" s="93" t="s">
        <v>247</v>
      </c>
      <c r="B8" s="123">
        <v>0.545956164906854</v>
      </c>
      <c r="C8" s="123">
        <v>0.505800234616897</v>
      </c>
      <c r="D8" s="123">
        <v>0.372325686935439</v>
      </c>
      <c r="E8" s="123">
        <v>0.554568852424317</v>
      </c>
      <c r="F8" s="123">
        <v>0.503954756170077</v>
      </c>
      <c r="G8" s="123">
        <v>0.454093961939939</v>
      </c>
      <c r="H8" s="123">
        <v>0.506795822736235</v>
      </c>
      <c r="I8" s="123">
        <v>0.386457264750034</v>
      </c>
      <c r="J8" s="123">
        <v>0.521517473137094</v>
      </c>
      <c r="K8" s="123">
        <v>0.512488243164646</v>
      </c>
      <c r="L8" s="123">
        <v>0.486629344332341</v>
      </c>
      <c r="M8" s="123">
        <v>0.534312001835785</v>
      </c>
      <c r="N8" s="169"/>
      <c r="O8" s="93" t="s">
        <v>247</v>
      </c>
      <c r="P8" s="123">
        <v>0.546511627906977</v>
      </c>
      <c r="Q8" s="123">
        <v>0.50</v>
      </c>
      <c r="R8" s="123">
        <v>0.433962264150943</v>
      </c>
      <c r="S8" s="123">
        <v>0.604166666666667</v>
      </c>
      <c r="T8" s="123">
        <v>0.510869565217391</v>
      </c>
      <c r="U8" s="123">
        <v>0.478260869565217</v>
      </c>
      <c r="V8" s="123">
        <v>0.424242424242424</v>
      </c>
      <c r="W8" s="123">
        <v>0.425</v>
      </c>
      <c r="X8" s="123">
        <v>0.60</v>
      </c>
      <c r="Y8" s="123">
        <v>0.565217391304348</v>
      </c>
      <c r="Z8" s="123">
        <v>0.470588235294118</v>
      </c>
      <c r="AA8" s="123">
        <v>0.555555555555556</v>
      </c>
    </row>
    <row r="9" spans="1:27" ht="15">
      <c r="A9" s="93" t="s">
        <v>251</v>
      </c>
      <c r="B9" s="123">
        <v>0.208560865871375</v>
      </c>
      <c r="C9" s="123">
        <v>0.173430377959889</v>
      </c>
      <c r="D9" s="123">
        <v>0.251624499519605</v>
      </c>
      <c r="E9" s="123">
        <v>0.157651683413047</v>
      </c>
      <c r="F9" s="123">
        <v>0.204957164833887</v>
      </c>
      <c r="G9" s="123">
        <v>0.198494098727547</v>
      </c>
      <c r="H9" s="123">
        <v>0.121866594819165</v>
      </c>
      <c r="I9" s="123">
        <v>0.166292398489797</v>
      </c>
      <c r="J9" s="123">
        <v>0.181753513105165</v>
      </c>
      <c r="K9" s="123">
        <v>0.222091806401757</v>
      </c>
      <c r="L9" s="123">
        <v>0.197688563104858</v>
      </c>
      <c r="M9" s="123">
        <v>0.18750988375696</v>
      </c>
      <c r="N9" s="169"/>
      <c r="O9" s="93" t="s">
        <v>251</v>
      </c>
      <c r="P9" s="123">
        <v>0.170542635658915</v>
      </c>
      <c r="Q9" s="123">
        <v>0.139784946236559</v>
      </c>
      <c r="R9" s="123">
        <v>0.179245283018868</v>
      </c>
      <c r="S9" s="123">
        <v>0.25</v>
      </c>
      <c r="T9" s="123">
        <v>0.141304347826087</v>
      </c>
      <c r="U9" s="123">
        <v>0.182608695652174</v>
      </c>
      <c r="V9" s="123">
        <v>0.242424242424242</v>
      </c>
      <c r="W9" s="123">
        <v>0.1625</v>
      </c>
      <c r="X9" s="123">
        <v>0.20</v>
      </c>
      <c r="Y9" s="123">
        <v>0.217391304347826</v>
      </c>
      <c r="Z9" s="123">
        <v>0.151260504201681</v>
      </c>
      <c r="AA9" s="123">
        <v>0.222222222222222</v>
      </c>
    </row>
    <row r="10" spans="1:27" ht="15">
      <c r="A10" s="93" t="s">
        <v>255</v>
      </c>
      <c r="B10" s="123">
        <v>0.0881391782844006</v>
      </c>
      <c r="C10" s="123">
        <v>0.109790605650613</v>
      </c>
      <c r="D10" s="123">
        <v>0.155279187557266</v>
      </c>
      <c r="E10" s="123">
        <v>0.066231805253644</v>
      </c>
      <c r="F10" s="123">
        <v>0.0913087066638683</v>
      </c>
      <c r="G10" s="123">
        <v>0.0903968927206601</v>
      </c>
      <c r="H10" s="123">
        <v>0.0376769958095917</v>
      </c>
      <c r="I10" s="123">
        <v>0.0722388230573156</v>
      </c>
      <c r="J10" s="123">
        <v>0.0511799297093787</v>
      </c>
      <c r="K10" s="123">
        <v>0.108695035865116</v>
      </c>
      <c r="L10" s="123">
        <v>0.0860585482608296</v>
      </c>
      <c r="M10" s="123">
        <v>0.0972246063004596</v>
      </c>
      <c r="N10" s="169"/>
      <c r="O10" s="93" t="s">
        <v>255</v>
      </c>
      <c r="P10" s="123">
        <v>0.0813953488372093</v>
      </c>
      <c r="Q10" s="123">
        <v>0.0376344086021505</v>
      </c>
      <c r="R10" s="123">
        <v>0.132075471698113</v>
      </c>
      <c r="S10" s="123">
        <v>0</v>
      </c>
      <c r="T10" s="123">
        <v>0.0869565217391304</v>
      </c>
      <c r="U10" s="123">
        <v>0.0521739130434783</v>
      </c>
      <c r="V10" s="123">
        <v>0</v>
      </c>
      <c r="W10" s="123">
        <v>0.0375</v>
      </c>
      <c r="X10" s="123">
        <v>0</v>
      </c>
      <c r="Y10" s="123">
        <v>0.0869565217391304</v>
      </c>
      <c r="Z10" s="123">
        <v>0.184873949579832</v>
      </c>
      <c r="AA10" s="123">
        <v>0.0277777777777778</v>
      </c>
    </row>
    <row r="11" spans="1:27" ht="15">
      <c r="A11" s="93" t="s">
        <v>259</v>
      </c>
      <c r="B11" s="123">
        <v>0.0653446314977798</v>
      </c>
      <c r="C11" s="123">
        <v>0.0820454579724302</v>
      </c>
      <c r="D11" s="123">
        <v>0.1102283173029</v>
      </c>
      <c r="E11" s="123">
        <v>0.0573750923500227</v>
      </c>
      <c r="F11" s="123">
        <v>0.0627488606438915</v>
      </c>
      <c r="G11" s="123">
        <v>0.0974119002183134</v>
      </c>
      <c r="H11" s="123">
        <v>0.0113979192104192</v>
      </c>
      <c r="I11" s="123">
        <v>0.0674547369776392</v>
      </c>
      <c r="J11" s="123">
        <v>0.0351701607085383</v>
      </c>
      <c r="K11" s="123">
        <v>0.086512666134564</v>
      </c>
      <c r="L11" s="123">
        <v>0.0611906920495932</v>
      </c>
      <c r="M11" s="123">
        <v>0.0655564117580078</v>
      </c>
      <c r="N11" s="169"/>
      <c r="O11" s="93" t="s">
        <v>259</v>
      </c>
      <c r="P11" s="123">
        <v>0.0697674418604651</v>
      </c>
      <c r="Q11" s="123">
        <v>0.0698924731182796</v>
      </c>
      <c r="R11" s="123">
        <v>0.122641509433962</v>
      </c>
      <c r="S11" s="123">
        <v>0.0416666666666667</v>
      </c>
      <c r="T11" s="123">
        <v>0.0869565217391304</v>
      </c>
      <c r="U11" s="123">
        <v>0.0869565217391304</v>
      </c>
      <c r="V11" s="123">
        <v>0.0303030303030303</v>
      </c>
      <c r="W11" s="123">
        <v>0.0625</v>
      </c>
      <c r="X11" s="123">
        <v>0</v>
      </c>
      <c r="Y11" s="123">
        <v>0</v>
      </c>
      <c r="Z11" s="123">
        <v>0.0588235294117647</v>
      </c>
      <c r="AA11" s="123">
        <v>0.0833333333333333</v>
      </c>
    </row>
    <row r="12" spans="1:27" ht="15">
      <c r="A12" s="93" t="s">
        <v>298</v>
      </c>
      <c r="B12" s="123">
        <v>0.357067167341686</v>
      </c>
      <c r="C12" s="123">
        <v>0.345280023694515</v>
      </c>
      <c r="D12" s="123">
        <v>0.138125007883394</v>
      </c>
      <c r="E12" s="123">
        <v>0.137499163112554</v>
      </c>
      <c r="F12" s="123">
        <v>0.213337222308362</v>
      </c>
      <c r="G12" s="123">
        <v>0.090382820965308</v>
      </c>
      <c r="H12" s="123">
        <v>0.0834294423255337</v>
      </c>
      <c r="I12" s="123">
        <v>0.0389923558239785</v>
      </c>
      <c r="J12" s="123">
        <v>0.0353387594526257</v>
      </c>
      <c r="K12" s="123">
        <v>0.151895282391614</v>
      </c>
      <c r="L12" s="123">
        <v>0.141468409254342</v>
      </c>
      <c r="M12" s="123">
        <v>0.667045604026285</v>
      </c>
      <c r="N12" s="169"/>
      <c r="O12" s="93" t="s">
        <v>298</v>
      </c>
      <c r="P12" s="123">
        <v>0.391472868217054</v>
      </c>
      <c r="Q12" s="123">
        <v>0.424731182795699</v>
      </c>
      <c r="R12" s="123">
        <v>0.254716981132075</v>
      </c>
      <c r="S12" s="123">
        <v>0.333333333333333</v>
      </c>
      <c r="T12" s="123">
        <v>0.260869565217391</v>
      </c>
      <c r="U12" s="123">
        <v>0.104347826086957</v>
      </c>
      <c r="V12" s="123">
        <v>0.151515151515152</v>
      </c>
      <c r="W12" s="123">
        <v>0.0625</v>
      </c>
      <c r="X12" s="123">
        <v>0</v>
      </c>
      <c r="Y12" s="123">
        <v>0.304347826086957</v>
      </c>
      <c r="Z12" s="123">
        <v>0.168067226890756</v>
      </c>
      <c r="AA12" s="123">
        <v>0.805555555555556</v>
      </c>
    </row>
    <row r="13" spans="1:27" ht="15">
      <c r="A13" s="93" t="s">
        <v>301</v>
      </c>
      <c r="B13" s="123">
        <v>0.505890127753783</v>
      </c>
      <c r="C13" s="123">
        <v>0.53728005830777</v>
      </c>
      <c r="D13" s="123">
        <v>0.775606127370263</v>
      </c>
      <c r="E13" s="123">
        <v>0.758314980125838</v>
      </c>
      <c r="F13" s="123">
        <v>0.69368452799409</v>
      </c>
      <c r="G13" s="123">
        <v>0.839202114628598</v>
      </c>
      <c r="H13" s="123">
        <v>0.834475595000676</v>
      </c>
      <c r="I13" s="123">
        <v>0.905868514590006</v>
      </c>
      <c r="J13" s="123">
        <v>0.922110846099779</v>
      </c>
      <c r="K13" s="123">
        <v>0.784803544618509</v>
      </c>
      <c r="L13" s="123">
        <v>0.791139648392512</v>
      </c>
      <c r="M13" s="123">
        <v>0.234493638147306</v>
      </c>
      <c r="N13" s="169"/>
      <c r="O13" s="93" t="s">
        <v>301</v>
      </c>
      <c r="P13" s="123">
        <v>0.511627906976744</v>
      </c>
      <c r="Q13" s="123">
        <v>0.462365591397849</v>
      </c>
      <c r="R13" s="123">
        <v>0.641509433962264</v>
      </c>
      <c r="S13" s="123">
        <v>0.541666666666667</v>
      </c>
      <c r="T13" s="123">
        <v>0.652173913043478</v>
      </c>
      <c r="U13" s="123">
        <v>0.808695652173913</v>
      </c>
      <c r="V13" s="123">
        <v>0.787878787878788</v>
      </c>
      <c r="W13" s="123">
        <v>0.9125</v>
      </c>
      <c r="X13" s="123">
        <v>0.95</v>
      </c>
      <c r="Y13" s="123">
        <v>0.695652173913043</v>
      </c>
      <c r="Z13" s="123">
        <v>0.756302521008403</v>
      </c>
      <c r="AA13" s="123">
        <v>0.138888888888889</v>
      </c>
    </row>
    <row r="14" spans="1:27" ht="15">
      <c r="A14" s="93" t="s">
        <v>304</v>
      </c>
      <c r="B14" s="123">
        <v>0.112158029020231</v>
      </c>
      <c r="C14" s="123">
        <v>0.0888177632726521</v>
      </c>
      <c r="D14" s="123">
        <v>0.0692669942238673</v>
      </c>
      <c r="E14" s="123">
        <v>0.08714188838229</v>
      </c>
      <c r="F14" s="123">
        <v>0.0741197803474409</v>
      </c>
      <c r="G14" s="123">
        <v>0.0586432776523127</v>
      </c>
      <c r="H14" s="123">
        <v>0.0713975795257496</v>
      </c>
      <c r="I14" s="123">
        <v>0.0492472640254301</v>
      </c>
      <c r="J14" s="123">
        <v>0.0309055511459931</v>
      </c>
      <c r="K14" s="123">
        <v>0.0537956879607613</v>
      </c>
      <c r="L14" s="123">
        <v>0.0563427476997811</v>
      </c>
      <c r="M14" s="123">
        <v>0.0818347908525839</v>
      </c>
      <c r="N14" s="169"/>
      <c r="O14" s="93" t="s">
        <v>304</v>
      </c>
      <c r="P14" s="123">
        <v>0.0775193798449612</v>
      </c>
      <c r="Q14" s="123">
        <v>0.0752688172043011</v>
      </c>
      <c r="R14" s="123">
        <v>0.0849056603773585</v>
      </c>
      <c r="S14" s="123">
        <v>0.0833333333333333</v>
      </c>
      <c r="T14" s="123">
        <v>0.0543478260869565</v>
      </c>
      <c r="U14" s="123">
        <v>0.0869565217391304</v>
      </c>
      <c r="V14" s="123">
        <v>0.0303030303030303</v>
      </c>
      <c r="W14" s="123">
        <v>0.025</v>
      </c>
      <c r="X14" s="123">
        <v>0.05</v>
      </c>
      <c r="Y14" s="123">
        <v>0</v>
      </c>
      <c r="Z14" s="123">
        <v>0.0588235294117647</v>
      </c>
      <c r="AA14" s="123">
        <v>0.0277777777777778</v>
      </c>
    </row>
    <row r="15" spans="1:27" ht="15">
      <c r="A15" s="93" t="s">
        <v>293</v>
      </c>
      <c r="B15" s="123">
        <v>0.115120964341274</v>
      </c>
      <c r="C15" s="123">
        <v>0.0702074440661909</v>
      </c>
      <c r="D15" s="123">
        <v>0.0413759320845754</v>
      </c>
      <c r="E15" s="123">
        <v>0.0548674318614324</v>
      </c>
      <c r="F15" s="123">
        <v>0.0348545499224863</v>
      </c>
      <c r="G15" s="123">
        <v>0.0203987745536612</v>
      </c>
      <c r="H15" s="123">
        <v>0.0179310050565135</v>
      </c>
      <c r="I15" s="123">
        <v>0.0223061297921576</v>
      </c>
      <c r="J15" s="123">
        <v>0.0195982352255819</v>
      </c>
      <c r="K15" s="123">
        <v>0.024354963117561</v>
      </c>
      <c r="L15" s="123">
        <v>0.0238091587328728</v>
      </c>
      <c r="M15" s="123">
        <v>0.0400382706653502</v>
      </c>
      <c r="N15" s="169"/>
      <c r="O15" s="93" t="s">
        <v>293</v>
      </c>
      <c r="P15" s="123">
        <v>0.12015503875969</v>
      </c>
      <c r="Q15" s="123">
        <v>0.102150537634409</v>
      </c>
      <c r="R15" s="123">
        <v>0.0377358490566038</v>
      </c>
      <c r="S15" s="123">
        <v>0</v>
      </c>
      <c r="T15" s="123">
        <v>0.0543478260869565</v>
      </c>
      <c r="U15" s="123">
        <v>0.0260869565217391</v>
      </c>
      <c r="V15" s="123">
        <v>0</v>
      </c>
      <c r="W15" s="123">
        <v>0.0125</v>
      </c>
      <c r="X15" s="123">
        <v>0</v>
      </c>
      <c r="Y15" s="123">
        <v>0.0869565217391304</v>
      </c>
      <c r="Z15" s="123">
        <v>0.0336134453781513</v>
      </c>
      <c r="AA15" s="123">
        <v>0.0277777777777778</v>
      </c>
    </row>
    <row r="16" spans="1:27" ht="15">
      <c r="A16" s="93" t="s">
        <v>305</v>
      </c>
      <c r="B16" s="123">
        <v>0.46348718260391</v>
      </c>
      <c r="C16" s="123">
        <v>0.567017672604641</v>
      </c>
      <c r="D16" s="123">
        <v>0.451469937644965</v>
      </c>
      <c r="E16" s="123">
        <v>0.598782326563795</v>
      </c>
      <c r="F16" s="123">
        <v>0.502688551049618</v>
      </c>
      <c r="G16" s="123">
        <v>0.546243586664082</v>
      </c>
      <c r="H16" s="123">
        <v>0.579330442163609</v>
      </c>
      <c r="I16" s="123">
        <v>0.607733934370208</v>
      </c>
      <c r="J16" s="123">
        <v>0.711252070832108</v>
      </c>
      <c r="K16" s="123">
        <v>0.443846301132068</v>
      </c>
      <c r="L16" s="123">
        <v>0.486762102927755</v>
      </c>
      <c r="M16" s="123">
        <v>0.45127613585576</v>
      </c>
      <c r="N16" s="169"/>
      <c r="O16" s="93" t="s">
        <v>305</v>
      </c>
      <c r="P16" s="123">
        <v>0.507751937984496</v>
      </c>
      <c r="Q16" s="123">
        <v>0.709677419354839</v>
      </c>
      <c r="R16" s="123">
        <v>0.594339622641509</v>
      </c>
      <c r="S16" s="123">
        <v>0.583333333333333</v>
      </c>
      <c r="T16" s="123">
        <v>0.554347826086957</v>
      </c>
      <c r="U16" s="123">
        <v>0.60</v>
      </c>
      <c r="V16" s="123">
        <v>0.606060606060606</v>
      </c>
      <c r="W16" s="123">
        <v>0.65</v>
      </c>
      <c r="X16" s="123">
        <v>0.90</v>
      </c>
      <c r="Y16" s="123">
        <v>0.652173913043478</v>
      </c>
      <c r="Z16" s="123">
        <v>0.495798319327731</v>
      </c>
      <c r="AA16" s="123">
        <v>0.583333333333333</v>
      </c>
    </row>
    <row r="17" spans="1:27" ht="15">
      <c r="A17" s="93" t="s">
        <v>306</v>
      </c>
      <c r="B17" s="123">
        <v>0.162029229488918</v>
      </c>
      <c r="C17" s="123">
        <v>0.114015991625992</v>
      </c>
      <c r="D17" s="123">
        <v>0.152123538955098</v>
      </c>
      <c r="E17" s="123">
        <v>0.152630755748135</v>
      </c>
      <c r="F17" s="123">
        <v>0.107516048120698</v>
      </c>
      <c r="G17" s="123">
        <v>0.160884644160122</v>
      </c>
      <c r="H17" s="123">
        <v>0.177918537545549</v>
      </c>
      <c r="I17" s="123">
        <v>0.138655850333141</v>
      </c>
      <c r="J17" s="123">
        <v>0.111134016010312</v>
      </c>
      <c r="K17" s="123">
        <v>0.199292252268009</v>
      </c>
      <c r="L17" s="123">
        <v>0.151985158000671</v>
      </c>
      <c r="M17" s="123">
        <v>0.206899416165999</v>
      </c>
      <c r="N17" s="169"/>
      <c r="O17" s="93" t="s">
        <v>306</v>
      </c>
      <c r="P17" s="123">
        <v>0.197674418604651</v>
      </c>
      <c r="Q17" s="123">
        <v>0.0483870967741935</v>
      </c>
      <c r="R17" s="123">
        <v>0.122641509433962</v>
      </c>
      <c r="S17" s="123">
        <v>0.0416666666666667</v>
      </c>
      <c r="T17" s="123">
        <v>0.130434782608696</v>
      </c>
      <c r="U17" s="123">
        <v>0.139130434782609</v>
      </c>
      <c r="V17" s="123">
        <v>0.212121212121212</v>
      </c>
      <c r="W17" s="123">
        <v>0.05</v>
      </c>
      <c r="X17" s="123">
        <v>0.10</v>
      </c>
      <c r="Y17" s="123">
        <v>0.0869565217391304</v>
      </c>
      <c r="Z17" s="123">
        <v>0.100840336134454</v>
      </c>
      <c r="AA17" s="123">
        <v>0.138888888888889</v>
      </c>
    </row>
    <row r="18" spans="1:27" ht="15">
      <c r="A18" s="93" t="s">
        <v>307</v>
      </c>
      <c r="B18" s="123">
        <v>0.0904479548264428</v>
      </c>
      <c r="C18" s="123">
        <v>0.033230675621315</v>
      </c>
      <c r="D18" s="123">
        <v>0.0603278187285449</v>
      </c>
      <c r="E18" s="123">
        <v>0.0299596409898864</v>
      </c>
      <c r="F18" s="123">
        <v>0.0602506878706609</v>
      </c>
      <c r="G18" s="123">
        <v>0.0423733583048333</v>
      </c>
      <c r="H18" s="123">
        <v>0.0294209798128142</v>
      </c>
      <c r="I18" s="123">
        <v>0.026510939984045</v>
      </c>
      <c r="J18" s="123">
        <v>0.032836935829758</v>
      </c>
      <c r="K18" s="123">
        <v>0.0376652767818</v>
      </c>
      <c r="L18" s="123">
        <v>0.0536660777065973</v>
      </c>
      <c r="M18" s="123">
        <v>0.0454470232635711</v>
      </c>
      <c r="N18" s="169"/>
      <c r="O18" s="93" t="s">
        <v>307</v>
      </c>
      <c r="P18" s="123">
        <v>0.0891472868217054</v>
      </c>
      <c r="Q18" s="123">
        <v>0.0376344086021505</v>
      </c>
      <c r="R18" s="123">
        <v>0.0377358490566038</v>
      </c>
      <c r="S18" s="123">
        <v>0.104166666666667</v>
      </c>
      <c r="T18" s="123">
        <v>0.0652173913043478</v>
      </c>
      <c r="U18" s="123">
        <v>0.0347826086956522</v>
      </c>
      <c r="V18" s="123">
        <v>0.0303030303030303</v>
      </c>
      <c r="W18" s="123">
        <v>0.025</v>
      </c>
      <c r="X18" s="123">
        <v>0</v>
      </c>
      <c r="Y18" s="123">
        <v>0.0434782608695652</v>
      </c>
      <c r="Z18" s="123">
        <v>0.0336134453781513</v>
      </c>
      <c r="AA18" s="123">
        <v>0.0277777777777778</v>
      </c>
    </row>
    <row r="19" spans="1:27" ht="15">
      <c r="A19" s="93" t="s">
        <v>308</v>
      </c>
      <c r="B19" s="123">
        <v>0.0776954729513546</v>
      </c>
      <c r="C19" s="123">
        <v>0.0604708136266552</v>
      </c>
      <c r="D19" s="123">
        <v>0.110552754230536</v>
      </c>
      <c r="E19" s="123">
        <v>0.0747732663795579</v>
      </c>
      <c r="F19" s="123">
        <v>0.0751302929576135</v>
      </c>
      <c r="G19" s="123">
        <v>0.0710533291740237</v>
      </c>
      <c r="H19" s="123">
        <v>0.067000046016374</v>
      </c>
      <c r="I19" s="123">
        <v>0.0496249791851782</v>
      </c>
      <c r="J19" s="123">
        <v>0.0542564739440112</v>
      </c>
      <c r="K19" s="123">
        <v>0.0822703549912067</v>
      </c>
      <c r="L19" s="123">
        <v>0.0798902365957813</v>
      </c>
      <c r="M19" s="123">
        <v>0.0722300082622464</v>
      </c>
      <c r="N19" s="169"/>
      <c r="O19" s="93" t="s">
        <v>308</v>
      </c>
      <c r="P19" s="123">
        <v>0.0658914728682171</v>
      </c>
      <c r="Q19" s="123">
        <v>0.0591397849462366</v>
      </c>
      <c r="R19" s="123">
        <v>0.0566037735849057</v>
      </c>
      <c r="S19" s="123">
        <v>0.1875</v>
      </c>
      <c r="T19" s="123">
        <v>0.0543478260869565</v>
      </c>
      <c r="U19" s="123">
        <v>0.0782608695652174</v>
      </c>
      <c r="V19" s="123">
        <v>0.0909090909090909</v>
      </c>
      <c r="W19" s="123">
        <v>0.0875</v>
      </c>
      <c r="X19" s="123">
        <v>0</v>
      </c>
      <c r="Y19" s="123">
        <v>0.0434782608695652</v>
      </c>
      <c r="Z19" s="123">
        <v>0.0756302521008403</v>
      </c>
      <c r="AA19" s="123">
        <v>0.0555555555555556</v>
      </c>
    </row>
    <row r="20" spans="1:27" ht="15">
      <c r="A20" s="93" t="s">
        <v>309</v>
      </c>
      <c r="B20" s="123">
        <v>0.1007875399831</v>
      </c>
      <c r="C20" s="123">
        <v>0.0674828616219088</v>
      </c>
      <c r="D20" s="123">
        <v>0.135900963385619</v>
      </c>
      <c r="E20" s="123">
        <v>0.0620509937795074</v>
      </c>
      <c r="F20" s="123">
        <v>0.101359148207743</v>
      </c>
      <c r="G20" s="123">
        <v>0.061161260172152</v>
      </c>
      <c r="H20" s="123">
        <v>0.0309508917868051</v>
      </c>
      <c r="I20" s="123">
        <v>0.0519935692487335</v>
      </c>
      <c r="J20" s="123">
        <v>0.0274099373475081</v>
      </c>
      <c r="K20" s="123">
        <v>0.123500739792093</v>
      </c>
      <c r="L20" s="123">
        <v>0.0821552722203503</v>
      </c>
      <c r="M20" s="123">
        <v>0.131898589641914</v>
      </c>
      <c r="N20" s="169"/>
      <c r="O20" s="93" t="s">
        <v>309</v>
      </c>
      <c r="P20" s="123">
        <v>0.0542635658914729</v>
      </c>
      <c r="Q20" s="123">
        <v>0.0483870967741935</v>
      </c>
      <c r="R20" s="123">
        <v>0.0943396226415094</v>
      </c>
      <c r="S20" s="123">
        <v>0.0625</v>
      </c>
      <c r="T20" s="123">
        <v>0.0869565217391304</v>
      </c>
      <c r="U20" s="123">
        <v>0.0434782608695652</v>
      </c>
      <c r="V20" s="123">
        <v>0</v>
      </c>
      <c r="W20" s="123">
        <v>0.075</v>
      </c>
      <c r="X20" s="123">
        <v>0</v>
      </c>
      <c r="Y20" s="123">
        <v>0.0434782608695652</v>
      </c>
      <c r="Z20" s="123">
        <v>0.142857142857143</v>
      </c>
      <c r="AA20" s="123">
        <v>0.166666666666667</v>
      </c>
    </row>
    <row r="21" spans="1:27" ht="15">
      <c r="A21" s="93" t="s">
        <v>310</v>
      </c>
      <c r="B21" s="123">
        <v>0.0291141587905418</v>
      </c>
      <c r="C21" s="123">
        <v>0.0153627748536244</v>
      </c>
      <c r="D21" s="123">
        <v>0.0338287382878912</v>
      </c>
      <c r="E21" s="123">
        <v>0.0136268015892659</v>
      </c>
      <c r="F21" s="123">
        <v>0.0404545764262048</v>
      </c>
      <c r="G21" s="123">
        <v>0.0199897637652903</v>
      </c>
      <c r="H21" s="123">
        <v>0.00115740740740741</v>
      </c>
      <c r="I21" s="123">
        <v>0.0143149553036744</v>
      </c>
      <c r="J21" s="123">
        <v>0.00802470285576028</v>
      </c>
      <c r="K21" s="123">
        <v>0.0355548989345432</v>
      </c>
      <c r="L21" s="123">
        <v>0.0205551508114724</v>
      </c>
      <c r="M21" s="123">
        <v>0.0432331691033665</v>
      </c>
      <c r="N21" s="169"/>
      <c r="O21" s="93" t="s">
        <v>310</v>
      </c>
      <c r="P21" s="123">
        <v>0.0271317829457364</v>
      </c>
      <c r="Q21" s="123">
        <v>0.00537634408602151</v>
      </c>
      <c r="R21" s="123">
        <v>0.0754716981132075</v>
      </c>
      <c r="S21" s="123">
        <v>0</v>
      </c>
      <c r="T21" s="123">
        <v>0.0434782608695652</v>
      </c>
      <c r="U21" s="123">
        <v>0.0173913043478261</v>
      </c>
      <c r="V21" s="123">
        <v>0</v>
      </c>
      <c r="W21" s="123">
        <v>0.025</v>
      </c>
      <c r="X21" s="123">
        <v>0</v>
      </c>
      <c r="Y21" s="123">
        <v>0</v>
      </c>
      <c r="Z21" s="123">
        <v>0.0168067226890756</v>
      </c>
      <c r="AA21" s="123">
        <v>0.0277777777777778</v>
      </c>
    </row>
    <row r="22" spans="1:27" ht="15">
      <c r="A22" s="93" t="s">
        <v>317</v>
      </c>
      <c r="B22" s="123">
        <v>0.00332394394822464</v>
      </c>
      <c r="C22" s="123">
        <v>0.00286895848494684</v>
      </c>
      <c r="D22" s="123">
        <v>2.93427230046948E-4</v>
      </c>
      <c r="E22" s="123">
        <v>0.00349019175524135</v>
      </c>
      <c r="F22" s="123">
        <v>6.03864734299517E-4</v>
      </c>
      <c r="G22" s="123">
        <v>9.35260996563518E-4</v>
      </c>
      <c r="H22" s="123">
        <v>0.00492919389978214</v>
      </c>
      <c r="I22" s="123">
        <v>7.40303983228512E-4</v>
      </c>
      <c r="J22" s="123">
        <v>0</v>
      </c>
      <c r="K22" s="123">
        <v>0.00474360524227546</v>
      </c>
      <c r="L22" s="123">
        <v>0.00312528274055406</v>
      </c>
      <c r="M22" s="123">
        <v>0.0024470643499053</v>
      </c>
      <c r="N22" s="169"/>
      <c r="O22" s="93" t="s">
        <v>317</v>
      </c>
      <c r="P22" s="123">
        <v>0.00387596899224806</v>
      </c>
      <c r="Q22" s="123">
        <v>0</v>
      </c>
      <c r="R22" s="123">
        <v>0</v>
      </c>
      <c r="S22" s="123">
        <v>0.0208333333333333</v>
      </c>
      <c r="T22" s="123">
        <v>0</v>
      </c>
      <c r="U22" s="123">
        <v>0</v>
      </c>
      <c r="V22" s="123">
        <v>0</v>
      </c>
      <c r="W22" s="123">
        <v>0</v>
      </c>
      <c r="X22" s="123">
        <v>0</v>
      </c>
      <c r="Y22" s="123">
        <v>0</v>
      </c>
      <c r="Z22" s="123">
        <v>0</v>
      </c>
      <c r="AA22" s="123">
        <v>0</v>
      </c>
    </row>
    <row r="23" spans="1:27" ht="15">
      <c r="A23" s="93" t="s">
        <v>318</v>
      </c>
      <c r="B23" s="123">
        <v>0.0326349245369773</v>
      </c>
      <c r="C23" s="123">
        <v>0.0250213840927979</v>
      </c>
      <c r="D23" s="123">
        <v>0.0197885637221401</v>
      </c>
      <c r="E23" s="123">
        <v>0.0220579077546766</v>
      </c>
      <c r="F23" s="123">
        <v>0.0170654397499541</v>
      </c>
      <c r="G23" s="123">
        <v>0.0284068026487061</v>
      </c>
      <c r="H23" s="123">
        <v>0.015871210886207</v>
      </c>
      <c r="I23" s="123">
        <v>0.0104245713036788</v>
      </c>
      <c r="J23" s="123">
        <v>0.0163161711373203</v>
      </c>
      <c r="K23" s="123">
        <v>0.0344290665870831</v>
      </c>
      <c r="L23" s="123">
        <v>0.0157977122689945</v>
      </c>
      <c r="M23" s="123">
        <v>0.030623156880014</v>
      </c>
      <c r="N23" s="169"/>
      <c r="O23" s="93" t="s">
        <v>318</v>
      </c>
      <c r="P23" s="123">
        <v>0.0465116279069767</v>
      </c>
      <c r="Q23" s="123">
        <v>0.0483870967741935</v>
      </c>
      <c r="R23" s="123">
        <v>0</v>
      </c>
      <c r="S23" s="123">
        <v>0.0208333333333333</v>
      </c>
      <c r="T23" s="123">
        <v>0.0108695652173913</v>
      </c>
      <c r="U23" s="123">
        <v>0.0260869565217391</v>
      </c>
      <c r="V23" s="123">
        <v>0</v>
      </c>
      <c r="W23" s="123">
        <v>0.0125</v>
      </c>
      <c r="X23" s="123">
        <v>0</v>
      </c>
      <c r="Y23" s="123">
        <v>0.130434782608696</v>
      </c>
      <c r="Z23" s="123">
        <v>0.00840336134453781</v>
      </c>
      <c r="AA23" s="123">
        <v>0.111111111111111</v>
      </c>
    </row>
    <row r="24" spans="1:27" ht="15">
      <c r="A24" s="93" t="s">
        <v>319</v>
      </c>
      <c r="B24" s="123">
        <v>0.00248190752012664</v>
      </c>
      <c r="C24" s="123">
        <v>0.00183566433566434</v>
      </c>
      <c r="D24" s="123">
        <v>0.00296881771702144</v>
      </c>
      <c r="E24" s="123">
        <v>0.00732399036247094</v>
      </c>
      <c r="F24" s="123">
        <v>6.26962618832538E-4</v>
      </c>
      <c r="G24" s="123">
        <v>0.0343197572546428</v>
      </c>
      <c r="H24" s="123">
        <v>0.00173611111111111</v>
      </c>
      <c r="I24" s="123">
        <v>4.29553264604811E-4</v>
      </c>
      <c r="J24" s="123">
        <v>7.71604938271605E-4</v>
      </c>
      <c r="K24" s="123">
        <v>0.00289319870436892</v>
      </c>
      <c r="L24" s="123">
        <v>0.00865524213198707</v>
      </c>
      <c r="M24" s="123">
        <v>0.00357347371853271</v>
      </c>
      <c r="N24" s="169"/>
      <c r="O24" s="93" t="s">
        <v>319</v>
      </c>
      <c r="P24" s="123">
        <v>0.00387596899224806</v>
      </c>
      <c r="Q24" s="123">
        <v>0.0591397849462366</v>
      </c>
      <c r="R24" s="123">
        <v>0.00943396226415094</v>
      </c>
      <c r="S24" s="123">
        <v>0.104166666666667</v>
      </c>
      <c r="T24" s="123">
        <v>0</v>
      </c>
      <c r="U24" s="123">
        <v>0.0521739130434783</v>
      </c>
      <c r="V24" s="123">
        <v>0</v>
      </c>
      <c r="W24" s="123">
        <v>0</v>
      </c>
      <c r="X24" s="123">
        <v>0</v>
      </c>
      <c r="Y24" s="123">
        <v>0</v>
      </c>
      <c r="Z24" s="123">
        <v>0.00840336134453781</v>
      </c>
      <c r="AA24" s="123">
        <v>0</v>
      </c>
    </row>
    <row r="25" spans="1:27" ht="15">
      <c r="A25" s="93" t="s">
        <v>316</v>
      </c>
      <c r="B25" s="123">
        <v>0.523487450480369</v>
      </c>
      <c r="C25" s="123">
        <v>0.568925272778911</v>
      </c>
      <c r="D25" s="123">
        <v>0.259086799886312</v>
      </c>
      <c r="E25" s="123">
        <v>0.477590047873503</v>
      </c>
      <c r="F25" s="123">
        <v>0.364944013346671</v>
      </c>
      <c r="G25" s="123">
        <v>0.427575726500384</v>
      </c>
      <c r="H25" s="123">
        <v>0.681274858590613</v>
      </c>
      <c r="I25" s="123">
        <v>0.371329690858018</v>
      </c>
      <c r="J25" s="123">
        <v>0.451447026972852</v>
      </c>
      <c r="K25" s="123">
        <v>0.34398365844129</v>
      </c>
      <c r="L25" s="123">
        <v>0.495496039965425</v>
      </c>
      <c r="M25" s="123">
        <v>0.544299380618259</v>
      </c>
      <c r="N25" s="169"/>
      <c r="O25" s="93" t="s">
        <v>316</v>
      </c>
      <c r="P25" s="123">
        <v>0.62015503875969</v>
      </c>
      <c r="Q25" s="123">
        <v>0.731182795698925</v>
      </c>
      <c r="R25" s="123">
        <v>0.452830188679245</v>
      </c>
      <c r="S25" s="123">
        <v>0.645833333333333</v>
      </c>
      <c r="T25" s="123">
        <v>0.434782608695652</v>
      </c>
      <c r="U25" s="123">
        <v>0.469565217391304</v>
      </c>
      <c r="V25" s="123">
        <v>0.333333333333333</v>
      </c>
      <c r="W25" s="123">
        <v>0.3625</v>
      </c>
      <c r="X25" s="123">
        <v>0.40</v>
      </c>
      <c r="Y25" s="123">
        <v>0.565217391304348</v>
      </c>
      <c r="Z25" s="123">
        <v>0.521008403361345</v>
      </c>
      <c r="AA25" s="123">
        <v>0.722222222222222</v>
      </c>
    </row>
    <row r="26" spans="1:27" ht="15">
      <c r="A26" s="93" t="s">
        <v>329</v>
      </c>
      <c r="B26" s="123">
        <v>0.321607264740497</v>
      </c>
      <c r="C26" s="123">
        <v>0.28560472472745</v>
      </c>
      <c r="D26" s="123">
        <v>0.280392571691579</v>
      </c>
      <c r="E26" s="123">
        <v>0.323128760457936</v>
      </c>
      <c r="F26" s="123">
        <v>0.329151531517163</v>
      </c>
      <c r="G26" s="123">
        <v>0.244122832866811</v>
      </c>
      <c r="H26" s="123">
        <v>0.445168124569134</v>
      </c>
      <c r="I26" s="123">
        <v>0.323131418009933</v>
      </c>
      <c r="J26" s="123">
        <v>0.359770793980688</v>
      </c>
      <c r="K26" s="123">
        <v>0.257213273351387</v>
      </c>
      <c r="L26" s="123">
        <v>0.183420222120983</v>
      </c>
      <c r="M26" s="123">
        <v>0.370943258643176</v>
      </c>
      <c r="N26" s="169"/>
      <c r="O26" s="93" t="s">
        <v>329</v>
      </c>
      <c r="P26" s="123">
        <v>0.461240310077519</v>
      </c>
      <c r="Q26" s="123">
        <v>0.408602150537634</v>
      </c>
      <c r="R26" s="123">
        <v>0.415094339622642</v>
      </c>
      <c r="S26" s="123">
        <v>0.375</v>
      </c>
      <c r="T26" s="123">
        <v>0.423913043478261</v>
      </c>
      <c r="U26" s="123">
        <v>0.226086956521739</v>
      </c>
      <c r="V26" s="123">
        <v>0.606060606060606</v>
      </c>
      <c r="W26" s="123">
        <v>0.4875</v>
      </c>
      <c r="X26" s="123">
        <v>0.55</v>
      </c>
      <c r="Y26" s="123">
        <v>0.347826086956522</v>
      </c>
      <c r="Z26" s="123">
        <v>0.176470588235294</v>
      </c>
      <c r="AA26" s="123">
        <v>0.305555555555556</v>
      </c>
    </row>
    <row r="27" spans="1:27" ht="15">
      <c r="A27" s="93" t="s">
        <v>322</v>
      </c>
      <c r="B27" s="123">
        <v>0.277814532282605</v>
      </c>
      <c r="C27" s="123">
        <v>0.312734552042651</v>
      </c>
      <c r="D27" s="123">
        <v>0.377906750799484</v>
      </c>
      <c r="E27" s="123">
        <v>0.282504494428636</v>
      </c>
      <c r="F27" s="123">
        <v>0.198578698758761</v>
      </c>
      <c r="G27" s="123">
        <v>0.380678147981654</v>
      </c>
      <c r="H27" s="123">
        <v>0.148266720801674</v>
      </c>
      <c r="I27" s="123">
        <v>0.293112755684327</v>
      </c>
      <c r="J27" s="123">
        <v>0.209677994337204</v>
      </c>
      <c r="K27" s="123">
        <v>0.246053276422756</v>
      </c>
      <c r="L27" s="123">
        <v>0.311684069274775</v>
      </c>
      <c r="M27" s="123">
        <v>0.243405036431969</v>
      </c>
      <c r="N27" s="169"/>
      <c r="O27" s="93" t="s">
        <v>322</v>
      </c>
      <c r="P27" s="123">
        <v>0.166666666666667</v>
      </c>
      <c r="Q27" s="123">
        <v>0.193548387096774</v>
      </c>
      <c r="R27" s="123">
        <v>0.320754716981132</v>
      </c>
      <c r="S27" s="123">
        <v>0.375</v>
      </c>
      <c r="T27" s="123">
        <v>0.0760869565217391</v>
      </c>
      <c r="U27" s="123">
        <v>0.391304347826087</v>
      </c>
      <c r="V27" s="123">
        <v>0.0909090909090909</v>
      </c>
      <c r="W27" s="123">
        <v>0.3125</v>
      </c>
      <c r="X27" s="123">
        <v>0</v>
      </c>
      <c r="Y27" s="123">
        <v>0.0434782608695652</v>
      </c>
      <c r="Z27" s="123">
        <v>0.285714285714286</v>
      </c>
      <c r="AA27" s="123">
        <v>0.0833333333333333</v>
      </c>
    </row>
    <row r="28" spans="1:27" ht="15">
      <c r="A28" s="93" t="s">
        <v>323</v>
      </c>
      <c r="B28" s="123">
        <v>0.025920216623234</v>
      </c>
      <c r="C28" s="123">
        <v>0.0195307640154401</v>
      </c>
      <c r="D28" s="123">
        <v>0.0169381245092975</v>
      </c>
      <c r="E28" s="123">
        <v>0.0117796569178388</v>
      </c>
      <c r="F28" s="123">
        <v>0.0185924594080689</v>
      </c>
      <c r="G28" s="123">
        <v>0.0229761029096892</v>
      </c>
      <c r="H28" s="123">
        <v>0.0283262551371125</v>
      </c>
      <c r="I28" s="123">
        <v>0.0296780651203917</v>
      </c>
      <c r="J28" s="123">
        <v>0.017541199513084</v>
      </c>
      <c r="K28" s="123">
        <v>0.0107729856663642</v>
      </c>
      <c r="L28" s="123">
        <v>0.012962453883806</v>
      </c>
      <c r="M28" s="123">
        <v>0.0152717856751719</v>
      </c>
      <c r="N28" s="169"/>
      <c r="O28" s="93" t="s">
        <v>323</v>
      </c>
      <c r="P28" s="123">
        <v>0.0232558139534884</v>
      </c>
      <c r="Q28" s="123">
        <v>0.00537634408602151</v>
      </c>
      <c r="R28" s="123">
        <v>0.00943396226415094</v>
      </c>
      <c r="S28" s="123">
        <v>0</v>
      </c>
      <c r="T28" s="123">
        <v>0</v>
      </c>
      <c r="U28" s="123">
        <v>0.00869565217391304</v>
      </c>
      <c r="V28" s="123">
        <v>0</v>
      </c>
      <c r="W28" s="123">
        <v>0</v>
      </c>
      <c r="X28" s="123">
        <v>0</v>
      </c>
      <c r="Y28" s="123">
        <v>0</v>
      </c>
      <c r="Z28" s="123">
        <v>0</v>
      </c>
      <c r="AA28" s="123">
        <v>0.0277777777777778</v>
      </c>
    </row>
    <row r="29" spans="1:27" ht="15">
      <c r="A29" s="93" t="s">
        <v>324</v>
      </c>
      <c r="B29" s="123">
        <v>0.135181262687861</v>
      </c>
      <c r="C29" s="123">
        <v>0.182201513650268</v>
      </c>
      <c r="D29" s="123">
        <v>0.10472837370186</v>
      </c>
      <c r="E29" s="123">
        <v>0.116007720931582</v>
      </c>
      <c r="F29" s="123">
        <v>0.12219458275387</v>
      </c>
      <c r="G29" s="123">
        <v>0.164436581967907</v>
      </c>
      <c r="H29" s="123">
        <v>0.104866019464294</v>
      </c>
      <c r="I29" s="123">
        <v>0.159772459582838</v>
      </c>
      <c r="J29" s="123">
        <v>0.156995240457604</v>
      </c>
      <c r="K29" s="123">
        <v>0.167723390173116</v>
      </c>
      <c r="L29" s="123">
        <v>0.155651047022412</v>
      </c>
      <c r="M29" s="123">
        <v>0.147641748961652</v>
      </c>
      <c r="N29" s="169"/>
      <c r="O29" s="93" t="s">
        <v>324</v>
      </c>
      <c r="P29" s="123">
        <v>0.228682170542636</v>
      </c>
      <c r="Q29" s="123">
        <v>0.17741935483871</v>
      </c>
      <c r="R29" s="123">
        <v>0.0754716981132075</v>
      </c>
      <c r="S29" s="123">
        <v>0.104166666666667</v>
      </c>
      <c r="T29" s="123">
        <v>0.16304347826087</v>
      </c>
      <c r="U29" s="123">
        <v>0.165217391304348</v>
      </c>
      <c r="V29" s="123">
        <v>0.0606060606060606</v>
      </c>
      <c r="W29" s="123">
        <v>0.125</v>
      </c>
      <c r="X29" s="123">
        <v>0.35</v>
      </c>
      <c r="Y29" s="123">
        <v>0.391304347826087</v>
      </c>
      <c r="Z29" s="123">
        <v>0.252100840336134</v>
      </c>
      <c r="AA29" s="123">
        <v>0.222222222222222</v>
      </c>
    </row>
    <row r="30" spans="1:27" ht="15">
      <c r="A30" s="93" t="s">
        <v>313</v>
      </c>
      <c r="B30" s="123">
        <v>0.0791965639446352</v>
      </c>
      <c r="C30" s="123">
        <v>0.0416099357301192</v>
      </c>
      <c r="D30" s="123">
        <v>0.118064967401683</v>
      </c>
      <c r="E30" s="123">
        <v>0.117017050977161</v>
      </c>
      <c r="F30" s="123">
        <v>0.0588856115411286</v>
      </c>
      <c r="G30" s="123">
        <v>0.0703062028562502</v>
      </c>
      <c r="H30" s="123">
        <v>0.0438912037507733</v>
      </c>
      <c r="I30" s="123">
        <v>0.0736591080611175</v>
      </c>
      <c r="J30" s="123">
        <v>0.0510993074082725</v>
      </c>
      <c r="K30" s="123">
        <v>0.13425373958963</v>
      </c>
      <c r="L30" s="123">
        <v>0.0908827934628349</v>
      </c>
      <c r="M30" s="123">
        <v>0.0682029525284922</v>
      </c>
      <c r="N30" s="169"/>
      <c r="O30" s="93" t="s">
        <v>313</v>
      </c>
      <c r="P30" s="123">
        <v>0.0813953488372093</v>
      </c>
      <c r="Q30" s="123">
        <v>0.043010752688172</v>
      </c>
      <c r="R30" s="123">
        <v>0.160377358490566</v>
      </c>
      <c r="S30" s="123">
        <v>0.125</v>
      </c>
      <c r="T30" s="123">
        <v>0.0652173913043478</v>
      </c>
      <c r="U30" s="123">
        <v>0.0173913043478261</v>
      </c>
      <c r="V30" s="123">
        <v>0.0303030303030303</v>
      </c>
      <c r="W30" s="123">
        <v>0.1125</v>
      </c>
      <c r="X30" s="123">
        <v>0</v>
      </c>
      <c r="Y30" s="123">
        <v>0.0869565217391304</v>
      </c>
      <c r="Z30" s="123">
        <v>0.117647058823529</v>
      </c>
      <c r="AA30" s="123">
        <v>0.0555555555555556</v>
      </c>
    </row>
    <row r="31" spans="1:27" ht="15">
      <c r="A31" s="93" t="s">
        <v>312</v>
      </c>
      <c r="B31" s="123">
        <v>0.0579092054570948</v>
      </c>
      <c r="C31" s="123">
        <v>0.0584167420002189</v>
      </c>
      <c r="D31" s="123">
        <v>0.064847196879248</v>
      </c>
      <c r="E31" s="123">
        <v>0.0640045142431555</v>
      </c>
      <c r="F31" s="123">
        <v>0.0528758477145486</v>
      </c>
      <c r="G31" s="123">
        <v>0.165992180016239</v>
      </c>
      <c r="H31" s="123">
        <v>0.0614419513885746</v>
      </c>
      <c r="I31" s="123">
        <v>0.0658350621644967</v>
      </c>
      <c r="J31" s="123">
        <v>0.0318469415090564</v>
      </c>
      <c r="K31" s="123">
        <v>0.102348778823513</v>
      </c>
      <c r="L31" s="123">
        <v>0.0681294617171113</v>
      </c>
      <c r="M31" s="123">
        <v>0.0418744112808887</v>
      </c>
      <c r="N31" s="169"/>
      <c r="O31" s="93" t="s">
        <v>312</v>
      </c>
      <c r="P31" s="123">
        <v>0.0426356589147287</v>
      </c>
      <c r="Q31" s="123">
        <v>0.0645161290322581</v>
      </c>
      <c r="R31" s="123">
        <v>0.113207547169811</v>
      </c>
      <c r="S31" s="123">
        <v>0.0833333333333333</v>
      </c>
      <c r="T31" s="123">
        <v>0.0652173913043478</v>
      </c>
      <c r="U31" s="123">
        <v>0.356521739130435</v>
      </c>
      <c r="V31" s="123">
        <v>0</v>
      </c>
      <c r="W31" s="123">
        <v>0.0625</v>
      </c>
      <c r="X31" s="123">
        <v>0.05</v>
      </c>
      <c r="Y31" s="123">
        <v>0.260869565217391</v>
      </c>
      <c r="Z31" s="123">
        <v>0.0756302521008403</v>
      </c>
      <c r="AA31" s="123">
        <v>0.111111111111111</v>
      </c>
    </row>
    <row r="32" spans="1:27" ht="15">
      <c r="A32" s="93" t="s">
        <v>314</v>
      </c>
      <c r="B32" s="123">
        <v>0.00480785136114385</v>
      </c>
      <c r="C32" s="123">
        <v>0.0153253242623289</v>
      </c>
      <c r="D32" s="123">
        <v>0.00653337245822349</v>
      </c>
      <c r="E32" s="123">
        <v>0.00245710281442082</v>
      </c>
      <c r="F32" s="123">
        <v>0.0322199345643114</v>
      </c>
      <c r="G32" s="123">
        <v>0.0059572763083905</v>
      </c>
      <c r="H32" s="123">
        <v>0.00779635780160696</v>
      </c>
      <c r="I32" s="123">
        <v>0.00262200939689816</v>
      </c>
      <c r="J32" s="123">
        <v>0.00115740740740741</v>
      </c>
      <c r="K32" s="123">
        <v>0.0106783634547984</v>
      </c>
      <c r="L32" s="123">
        <v>0.0137013021952911</v>
      </c>
      <c r="M32" s="123">
        <v>0.0124502812672994</v>
      </c>
      <c r="N32" s="169"/>
      <c r="O32" s="93" t="s">
        <v>314</v>
      </c>
      <c r="P32" s="123">
        <v>0.00387596899224806</v>
      </c>
      <c r="Q32" s="123">
        <v>0.0268817204301075</v>
      </c>
      <c r="R32" s="123">
        <v>0.0188679245283019</v>
      </c>
      <c r="S32" s="123">
        <v>0.0208333333333333</v>
      </c>
      <c r="T32" s="123">
        <v>0.0652173913043478</v>
      </c>
      <c r="U32" s="123">
        <v>0.0173913043478261</v>
      </c>
      <c r="V32" s="123">
        <v>0</v>
      </c>
      <c r="W32" s="123">
        <v>0</v>
      </c>
      <c r="X32" s="123">
        <v>0.05</v>
      </c>
      <c r="Y32" s="123">
        <v>0.0434782608695652</v>
      </c>
      <c r="Z32" s="123">
        <v>0.0168067226890756</v>
      </c>
      <c r="AA32" s="123">
        <v>0.0555555555555556</v>
      </c>
    </row>
    <row r="33" spans="1:27" ht="15">
      <c r="A33" s="93" t="s">
        <v>315</v>
      </c>
      <c r="B33" s="123">
        <v>0.109954996461029</v>
      </c>
      <c r="C33" s="123">
        <v>0.157440207592375</v>
      </c>
      <c r="D33" s="123">
        <v>0.0685928719923142</v>
      </c>
      <c r="E33" s="123">
        <v>0.105268778173949</v>
      </c>
      <c r="F33" s="123">
        <v>0.153226342420102</v>
      </c>
      <c r="G33" s="123">
        <v>0.143009206312425</v>
      </c>
      <c r="H33" s="123">
        <v>0.220307546829803</v>
      </c>
      <c r="I33" s="123">
        <v>0.0992378430453401</v>
      </c>
      <c r="J33" s="123">
        <v>0.149440468714915</v>
      </c>
      <c r="K33" s="123">
        <v>0.139594720456997</v>
      </c>
      <c r="L33" s="123">
        <v>0.136920102654171</v>
      </c>
      <c r="M33" s="123">
        <v>0.153223773555226</v>
      </c>
      <c r="N33" s="169"/>
      <c r="O33" s="93" t="s">
        <v>315</v>
      </c>
      <c r="P33" s="123">
        <v>0.131782945736434</v>
      </c>
      <c r="Q33" s="123">
        <v>0.311827956989247</v>
      </c>
      <c r="R33" s="123">
        <v>0.0754716981132075</v>
      </c>
      <c r="S33" s="123">
        <v>0.25</v>
      </c>
      <c r="T33" s="123">
        <v>0.228260869565217</v>
      </c>
      <c r="U33" s="123">
        <v>0.20</v>
      </c>
      <c r="V33" s="123">
        <v>0.181818181818182</v>
      </c>
      <c r="W33" s="123">
        <v>0.1625</v>
      </c>
      <c r="X33" s="123">
        <v>0.15</v>
      </c>
      <c r="Y33" s="123">
        <v>0.260869565217391</v>
      </c>
      <c r="Z33" s="123">
        <v>0.0840336134453782</v>
      </c>
      <c r="AA33" s="123">
        <v>0.277777777777778</v>
      </c>
    </row>
    <row r="34" spans="1:27" ht="15">
      <c r="A34" s="93" t="s">
        <v>320</v>
      </c>
      <c r="B34" s="123">
        <v>0.0406734634937958</v>
      </c>
      <c r="C34" s="123">
        <v>0.0372812139063203</v>
      </c>
      <c r="D34" s="123">
        <v>0.0151544526305334</v>
      </c>
      <c r="E34" s="123">
        <v>0.0193305014571573</v>
      </c>
      <c r="F34" s="123">
        <v>0.0138985574817289</v>
      </c>
      <c r="G34" s="123">
        <v>0.0235423605572865</v>
      </c>
      <c r="H34" s="123">
        <v>0.0406975756805005</v>
      </c>
      <c r="I34" s="123">
        <v>0.0287090562010719</v>
      </c>
      <c r="J34" s="123">
        <v>0.0229625432642597</v>
      </c>
      <c r="K34" s="123">
        <v>0.0529114239334099</v>
      </c>
      <c r="L34" s="123">
        <v>0.0499536197909075</v>
      </c>
      <c r="M34" s="123">
        <v>0.0477085429471329</v>
      </c>
      <c r="N34" s="169"/>
      <c r="O34" s="93" t="s">
        <v>320</v>
      </c>
      <c r="P34" s="123">
        <v>0.0891472868217054</v>
      </c>
      <c r="Q34" s="123">
        <v>0.0645161290322581</v>
      </c>
      <c r="R34" s="123">
        <v>0.0188679245283019</v>
      </c>
      <c r="S34" s="123">
        <v>0</v>
      </c>
      <c r="T34" s="123">
        <v>0.0217391304347826</v>
      </c>
      <c r="U34" s="123">
        <v>0</v>
      </c>
      <c r="V34" s="123">
        <v>0.0303030303030303</v>
      </c>
      <c r="W34" s="123">
        <v>0.0375</v>
      </c>
      <c r="X34" s="123">
        <v>0</v>
      </c>
      <c r="Y34" s="123">
        <v>0.0869565217391304</v>
      </c>
      <c r="Z34" s="123">
        <v>0.0588235294117647</v>
      </c>
      <c r="AA34" s="123">
        <v>0.0277777777777778</v>
      </c>
    </row>
    <row r="35" spans="1:27" ht="15">
      <c r="A35" s="93" t="s">
        <v>321</v>
      </c>
      <c r="B35" s="123">
        <v>0.119085566936203</v>
      </c>
      <c r="C35" s="123">
        <v>0.147600425651189</v>
      </c>
      <c r="D35" s="123">
        <v>0.0488169269687632</v>
      </c>
      <c r="E35" s="123">
        <v>0.104171396411549</v>
      </c>
      <c r="F35" s="123">
        <v>0.0878372555141377</v>
      </c>
      <c r="G35" s="123">
        <v>0.163302825142954</v>
      </c>
      <c r="H35" s="123">
        <v>0.0801081439497675</v>
      </c>
      <c r="I35" s="123">
        <v>0.118771503115155</v>
      </c>
      <c r="J35" s="123">
        <v>0.143212660119843</v>
      </c>
      <c r="K35" s="123">
        <v>0.0852658162833986</v>
      </c>
      <c r="L35" s="123">
        <v>0.158503922592089</v>
      </c>
      <c r="M35" s="123">
        <v>0.125906626513206</v>
      </c>
      <c r="N35" s="169"/>
      <c r="O35" s="93" t="s">
        <v>321</v>
      </c>
      <c r="P35" s="123">
        <v>0.267441860465116</v>
      </c>
      <c r="Q35" s="123">
        <v>0.102150537634409</v>
      </c>
      <c r="R35" s="123">
        <v>0.0471698113207547</v>
      </c>
      <c r="S35" s="123">
        <v>0.0625</v>
      </c>
      <c r="T35" s="123">
        <v>0.173913043478261</v>
      </c>
      <c r="U35" s="123">
        <v>0.191304347826087</v>
      </c>
      <c r="V35" s="123">
        <v>0.0303030303030303</v>
      </c>
      <c r="W35" s="123">
        <v>0.20</v>
      </c>
      <c r="X35" s="123">
        <v>0.20</v>
      </c>
      <c r="Y35" s="123">
        <v>0.130434782608696</v>
      </c>
      <c r="Z35" s="123">
        <v>0.243697478991597</v>
      </c>
      <c r="AA35" s="123">
        <v>0.194444444444444</v>
      </c>
    </row>
    <row r="36" spans="1:27" ht="15">
      <c r="A36" s="93" t="s">
        <v>311</v>
      </c>
      <c r="B36" s="123">
        <v>3.78280620216104E-4</v>
      </c>
      <c r="C36" s="123">
        <v>7.05427403624236E-4</v>
      </c>
      <c r="D36" s="123">
        <v>0.00218174502383802</v>
      </c>
      <c r="E36" s="123">
        <v>6.37545630074869E-4</v>
      </c>
      <c r="F36" s="123">
        <v>6.22471210706505E-4</v>
      </c>
      <c r="G36" s="123">
        <v>0.00142793589275304</v>
      </c>
      <c r="H36" s="123">
        <v>0</v>
      </c>
      <c r="I36" s="123">
        <v>0</v>
      </c>
      <c r="J36" s="123">
        <v>0.00213675213675214</v>
      </c>
      <c r="K36" s="123">
        <v>5.70776255707763E-4</v>
      </c>
      <c r="L36" s="123">
        <v>3.33333333333333E-4</v>
      </c>
      <c r="M36" s="123">
        <v>8.51759143373661E-4</v>
      </c>
      <c r="N36" s="169"/>
      <c r="O36" s="93" t="s">
        <v>311</v>
      </c>
      <c r="P36" s="123">
        <v>0</v>
      </c>
      <c r="Q36" s="123">
        <v>0</v>
      </c>
      <c r="R36" s="123">
        <v>0</v>
      </c>
      <c r="S36" s="123">
        <v>0</v>
      </c>
      <c r="T36" s="123">
        <v>0</v>
      </c>
      <c r="U36" s="123">
        <v>0.0173913043478261</v>
      </c>
      <c r="V36" s="123">
        <v>0</v>
      </c>
      <c r="W36" s="123">
        <v>0</v>
      </c>
      <c r="X36" s="123">
        <v>0</v>
      </c>
      <c r="Y36" s="123">
        <v>0</v>
      </c>
      <c r="Z36" s="123">
        <v>0</v>
      </c>
      <c r="AA36" s="123">
        <v>0</v>
      </c>
    </row>
    <row r="37" spans="1:27" ht="15">
      <c r="A37" s="93" t="s">
        <v>332</v>
      </c>
      <c r="B37" s="123">
        <v>0.00767959116888512</v>
      </c>
      <c r="C37" s="123">
        <v>0.00356445336860106</v>
      </c>
      <c r="D37" s="123">
        <v>0.00225445277416146</v>
      </c>
      <c r="E37" s="123">
        <v>0.00241739549565828</v>
      </c>
      <c r="F37" s="123">
        <v>0.00454525593704578</v>
      </c>
      <c r="G37" s="123">
        <v>0.00295101226392583</v>
      </c>
      <c r="H37" s="123">
        <v>0.00871923791856603</v>
      </c>
      <c r="I37" s="123">
        <v>0.0054376916196462</v>
      </c>
      <c r="J37" s="123">
        <v>0.00614909781576448</v>
      </c>
      <c r="K37" s="123">
        <v>0.00561704635030391</v>
      </c>
      <c r="L37" s="123">
        <v>0.00496522819105924</v>
      </c>
      <c r="M37" s="123">
        <v>0.00187566269214006</v>
      </c>
      <c r="N37" s="169"/>
      <c r="O37" s="93" t="s">
        <v>332</v>
      </c>
      <c r="P37" s="123">
        <v>0.00775193798449612</v>
      </c>
      <c r="Q37" s="123">
        <v>0.021505376344086</v>
      </c>
      <c r="R37" s="123">
        <v>0</v>
      </c>
      <c r="S37" s="123">
        <v>0</v>
      </c>
      <c r="T37" s="123">
        <v>0.0108695652173913</v>
      </c>
      <c r="U37" s="123">
        <v>0.00869565217391304</v>
      </c>
      <c r="V37" s="123">
        <v>0</v>
      </c>
      <c r="W37" s="123">
        <v>0</v>
      </c>
      <c r="X37" s="123">
        <v>0</v>
      </c>
      <c r="Y37" s="123">
        <v>0</v>
      </c>
      <c r="Z37" s="123">
        <v>0.00840336134453781</v>
      </c>
      <c r="AA37" s="123">
        <v>0</v>
      </c>
    </row>
    <row r="38" spans="1:27" ht="15">
      <c r="A38" s="93" t="s">
        <v>340</v>
      </c>
      <c r="B38" s="123">
        <v>1.49342891278375E-4</v>
      </c>
      <c r="C38" s="123">
        <v>5.27426160337553E-4</v>
      </c>
      <c r="D38" s="123">
        <v>0</v>
      </c>
      <c r="E38" s="123">
        <v>9.42684766214178E-5</v>
      </c>
      <c r="F38" s="123">
        <v>0</v>
      </c>
      <c r="G38" s="123">
        <v>0.00141255128460585</v>
      </c>
      <c r="H38" s="123">
        <v>8.68055555555556E-4</v>
      </c>
      <c r="I38" s="123">
        <v>0.00307511281237577</v>
      </c>
      <c r="J38" s="123">
        <v>0</v>
      </c>
      <c r="K38" s="123">
        <v>0</v>
      </c>
      <c r="L38" s="123">
        <v>9.5050663395129E-4</v>
      </c>
      <c r="M38" s="123">
        <v>3.56125356125356E-4</v>
      </c>
      <c r="N38" s="169"/>
      <c r="O38" s="93" t="s">
        <v>340</v>
      </c>
      <c r="P38" s="123">
        <v>0</v>
      </c>
      <c r="Q38" s="123">
        <v>0.010752688172043</v>
      </c>
      <c r="R38" s="123">
        <v>0</v>
      </c>
      <c r="S38" s="123">
        <v>0</v>
      </c>
      <c r="T38" s="123">
        <v>0</v>
      </c>
      <c r="U38" s="123">
        <v>0</v>
      </c>
      <c r="V38" s="123">
        <v>0</v>
      </c>
      <c r="W38" s="123">
        <v>0</v>
      </c>
      <c r="X38" s="123">
        <v>0</v>
      </c>
      <c r="Y38" s="123">
        <v>0</v>
      </c>
      <c r="Z38" s="123">
        <v>0</v>
      </c>
      <c r="AA38" s="123">
        <v>0</v>
      </c>
    </row>
    <row r="39" spans="1:27" ht="15">
      <c r="A39" s="93" t="s">
        <v>292</v>
      </c>
      <c r="B39" s="123">
        <v>0.0540252916666667</v>
      </c>
      <c r="C39" s="123">
        <v>0.0379624166666667</v>
      </c>
      <c r="D39" s="123">
        <v>0.0369137916666667</v>
      </c>
      <c r="E39" s="123">
        <v>0.0388315</v>
      </c>
      <c r="F39" s="123">
        <v>0.031645625</v>
      </c>
      <c r="G39" s="123">
        <v>0.041295625</v>
      </c>
      <c r="H39" s="123">
        <v>0.0445950833333333</v>
      </c>
      <c r="I39" s="123">
        <v>0.0374839166666667</v>
      </c>
      <c r="J39" s="123">
        <v>0.036286875</v>
      </c>
      <c r="K39" s="123">
        <v>0.0378770416666667</v>
      </c>
      <c r="L39" s="123">
        <v>0.0348637083333333</v>
      </c>
      <c r="M39" s="123">
        <v>0.0426675416666667</v>
      </c>
      <c r="N39" s="169"/>
      <c r="O39" s="93" t="s">
        <v>292</v>
      </c>
      <c r="P39" s="123">
        <v>0.048138</v>
      </c>
      <c r="Q39" s="123">
        <v>0.039978</v>
      </c>
      <c r="R39" s="123">
        <v>0.032322</v>
      </c>
      <c r="S39" s="123">
        <v>0.035111</v>
      </c>
      <c r="T39" s="123">
        <v>0.027906</v>
      </c>
      <c r="U39" s="123">
        <v>0.037</v>
      </c>
      <c r="V39" s="123">
        <v>0.039038</v>
      </c>
      <c r="W39" s="123">
        <v>0.034449</v>
      </c>
      <c r="X39" s="123">
        <v>0.032239</v>
      </c>
      <c r="Y39" s="123">
        <v>0.030755</v>
      </c>
      <c r="Z39" s="123">
        <v>0.030202</v>
      </c>
      <c r="AA39" s="123">
        <v>0.032776</v>
      </c>
    </row>
    <row r="40" spans="1:27" ht="15">
      <c r="A40" s="93" t="s">
        <v>263</v>
      </c>
      <c r="B40" s="123">
        <v>0.008186</v>
      </c>
      <c r="C40" s="123">
        <v>0.004216625</v>
      </c>
      <c r="D40" s="123">
        <v>0.00686770833333333</v>
      </c>
      <c r="E40" s="123">
        <v>0.0132895416666667</v>
      </c>
      <c r="F40" s="123">
        <v>0.00547908333333333</v>
      </c>
      <c r="G40" s="123">
        <v>0.0118420833333333</v>
      </c>
      <c r="H40" s="123">
        <v>0.0136639166666667</v>
      </c>
      <c r="I40" s="123">
        <v>0.0101600416666667</v>
      </c>
      <c r="J40" s="123">
        <v>0.0101267083333333</v>
      </c>
      <c r="K40" s="123">
        <v>0.00524083333333333</v>
      </c>
      <c r="L40" s="123">
        <v>0.016096</v>
      </c>
      <c r="M40" s="123">
        <v>0.00109533333333333</v>
      </c>
      <c r="N40" s="169"/>
      <c r="O40" s="93" t="s">
        <v>263</v>
      </c>
      <c r="P40" s="123">
        <v>0.0083</v>
      </c>
      <c r="Q40" s="123">
        <v>0.004317</v>
      </c>
      <c r="R40" s="123">
        <v>0.006952</v>
      </c>
      <c r="S40" s="123">
        <v>0.012591</v>
      </c>
      <c r="T40" s="123">
        <v>0.004653</v>
      </c>
      <c r="U40" s="123">
        <v>0.011824</v>
      </c>
      <c r="V40" s="123">
        <v>0.015397</v>
      </c>
      <c r="W40" s="123">
        <v>0.008563</v>
      </c>
      <c r="X40" s="123">
        <v>0.009665</v>
      </c>
      <c r="Y40" s="123">
        <v>0.004718</v>
      </c>
      <c r="Z40" s="123">
        <v>0.015856</v>
      </c>
      <c r="AA40" s="123">
        <v>0.001161</v>
      </c>
    </row>
    <row r="41" spans="1:27" ht="15">
      <c r="A41" s="93" t="s">
        <v>267</v>
      </c>
      <c r="B41" s="123">
        <v>0.0600999583333333</v>
      </c>
      <c r="C41" s="123">
        <v>0.0368678333333333</v>
      </c>
      <c r="D41" s="123">
        <v>0.0448127916666667</v>
      </c>
      <c r="E41" s="123">
        <v>0.038699375</v>
      </c>
      <c r="F41" s="123">
        <v>0.0560743333333333</v>
      </c>
      <c r="G41" s="123">
        <v>0.037669</v>
      </c>
      <c r="H41" s="123">
        <v>0.0454847916666667</v>
      </c>
      <c r="I41" s="123">
        <v>0.0512842083333333</v>
      </c>
      <c r="J41" s="123">
        <v>0.03637325</v>
      </c>
      <c r="K41" s="123">
        <v>0.0481474166666667</v>
      </c>
      <c r="L41" s="123">
        <v>0.05333875</v>
      </c>
      <c r="M41" s="123">
        <v>0.0489786666666667</v>
      </c>
      <c r="N41" s="169"/>
      <c r="O41" s="93" t="s">
        <v>267</v>
      </c>
      <c r="P41" s="123">
        <v>0.057929</v>
      </c>
      <c r="Q41" s="123">
        <v>0.037872</v>
      </c>
      <c r="R41" s="123">
        <v>0.046276</v>
      </c>
      <c r="S41" s="123">
        <v>0.041662</v>
      </c>
      <c r="T41" s="123">
        <v>0.054816</v>
      </c>
      <c r="U41" s="123">
        <v>0.040904</v>
      </c>
      <c r="V41" s="123">
        <v>0.048153</v>
      </c>
      <c r="W41" s="123">
        <v>0.053209</v>
      </c>
      <c r="X41" s="123">
        <v>0.037778</v>
      </c>
      <c r="Y41" s="123">
        <v>0.051117</v>
      </c>
      <c r="Z41" s="123">
        <v>0.050939</v>
      </c>
      <c r="AA41" s="123">
        <v>0.052266</v>
      </c>
    </row>
    <row r="42" spans="1:27" ht="15">
      <c r="A42" s="93" t="s">
        <v>271</v>
      </c>
      <c r="B42" s="123">
        <v>0.143768291666667</v>
      </c>
      <c r="C42" s="123">
        <v>0.335648791666667</v>
      </c>
      <c r="D42" s="123">
        <v>0.239417125</v>
      </c>
      <c r="E42" s="123">
        <v>0.258508083333333</v>
      </c>
      <c r="F42" s="123">
        <v>0.0889422083333333</v>
      </c>
      <c r="G42" s="123">
        <v>0.1743735</v>
      </c>
      <c r="H42" s="123">
        <v>0.157282208333333</v>
      </c>
      <c r="I42" s="123">
        <v>0.147052958333333</v>
      </c>
      <c r="J42" s="123">
        <v>0.295653458333333</v>
      </c>
      <c r="K42" s="123">
        <v>0.1814875</v>
      </c>
      <c r="L42" s="123">
        <v>0.206678916666667</v>
      </c>
      <c r="M42" s="123">
        <v>0.0894858333333333</v>
      </c>
      <c r="N42" s="169"/>
      <c r="O42" s="93" t="s">
        <v>271</v>
      </c>
      <c r="P42" s="123">
        <v>0.143842</v>
      </c>
      <c r="Q42" s="123">
        <v>0.329675</v>
      </c>
      <c r="R42" s="123">
        <v>0.233938</v>
      </c>
      <c r="S42" s="123">
        <v>0.252978</v>
      </c>
      <c r="T42" s="123">
        <v>0.088588</v>
      </c>
      <c r="U42" s="123">
        <v>0.176884</v>
      </c>
      <c r="V42" s="123">
        <v>0.155334</v>
      </c>
      <c r="W42" s="123">
        <v>0.158466</v>
      </c>
      <c r="X42" s="123">
        <v>0.296784</v>
      </c>
      <c r="Y42" s="123">
        <v>0.170007</v>
      </c>
      <c r="Z42" s="123">
        <v>0.210801</v>
      </c>
      <c r="AA42" s="123">
        <v>0.091324</v>
      </c>
    </row>
    <row r="43" spans="1:27" ht="15">
      <c r="A43" s="93" t="s">
        <v>291</v>
      </c>
      <c r="B43" s="123">
        <v>0.212179541666667</v>
      </c>
      <c r="C43" s="123">
        <v>0.168040791666667</v>
      </c>
      <c r="D43" s="123">
        <v>0.19669975</v>
      </c>
      <c r="E43" s="123">
        <v>0.167018791666667</v>
      </c>
      <c r="F43" s="123">
        <v>0.265112458333333</v>
      </c>
      <c r="G43" s="123">
        <v>0.186504041666667</v>
      </c>
      <c r="H43" s="123">
        <v>0.205126291666667</v>
      </c>
      <c r="I43" s="123">
        <v>0.159694041666667</v>
      </c>
      <c r="J43" s="123">
        <v>0.189050875</v>
      </c>
      <c r="K43" s="123">
        <v>0.238651</v>
      </c>
      <c r="L43" s="123">
        <v>0.200276333333333</v>
      </c>
      <c r="M43" s="123">
        <v>0.19891925</v>
      </c>
      <c r="N43" s="169"/>
      <c r="O43" s="93" t="s">
        <v>291</v>
      </c>
      <c r="P43" s="123">
        <v>0.211299</v>
      </c>
      <c r="Q43" s="123">
        <v>0.17123</v>
      </c>
      <c r="R43" s="123">
        <v>0.202856</v>
      </c>
      <c r="S43" s="123">
        <v>0.16572</v>
      </c>
      <c r="T43" s="123">
        <v>0.271159</v>
      </c>
      <c r="U43" s="123">
        <v>0.185399</v>
      </c>
      <c r="V43" s="123">
        <v>0.210695</v>
      </c>
      <c r="W43" s="123">
        <v>0.157265</v>
      </c>
      <c r="X43" s="123">
        <v>0.191981</v>
      </c>
      <c r="Y43" s="123">
        <v>0.252355</v>
      </c>
      <c r="Z43" s="123">
        <v>0.198667</v>
      </c>
      <c r="AA43" s="123">
        <v>0.196487</v>
      </c>
    </row>
    <row r="44" spans="1:27" ht="15">
      <c r="A44" s="93" t="s">
        <v>275</v>
      </c>
      <c r="B44" s="123">
        <v>0.00890279166666667</v>
      </c>
      <c r="C44" s="123">
        <v>0.00864083333333333</v>
      </c>
      <c r="D44" s="123">
        <v>0.0119739166666667</v>
      </c>
      <c r="E44" s="123">
        <v>0.00898725</v>
      </c>
      <c r="F44" s="123">
        <v>0.0116501666666667</v>
      </c>
      <c r="G44" s="123">
        <v>0.00920520833333333</v>
      </c>
      <c r="H44" s="123">
        <v>0.0102792083333333</v>
      </c>
      <c r="I44" s="123">
        <v>0.0126811666666667</v>
      </c>
      <c r="J44" s="123">
        <v>0.0074555</v>
      </c>
      <c r="K44" s="123">
        <v>0.00620225</v>
      </c>
      <c r="L44" s="123">
        <v>0.010561875</v>
      </c>
      <c r="M44" s="123">
        <v>0.014923375</v>
      </c>
      <c r="N44" s="169"/>
      <c r="O44" s="93" t="s">
        <v>275</v>
      </c>
      <c r="P44" s="123">
        <v>0.008468</v>
      </c>
      <c r="Q44" s="123">
        <v>0.008433</v>
      </c>
      <c r="R44" s="123">
        <v>0.010002</v>
      </c>
      <c r="S44" s="123">
        <v>0.008634</v>
      </c>
      <c r="T44" s="123">
        <v>0.008916</v>
      </c>
      <c r="U44" s="123">
        <v>0.008663</v>
      </c>
      <c r="V44" s="123">
        <v>0.010787</v>
      </c>
      <c r="W44" s="123">
        <v>0.010483</v>
      </c>
      <c r="X44" s="123">
        <v>0.006727</v>
      </c>
      <c r="Y44" s="123">
        <v>0.005602</v>
      </c>
      <c r="Z44" s="123">
        <v>0.010252</v>
      </c>
      <c r="AA44" s="123">
        <v>0.01318</v>
      </c>
    </row>
    <row r="45" spans="1:27" ht="15">
      <c r="A45" s="93" t="s">
        <v>279</v>
      </c>
      <c r="B45" s="123">
        <v>0.0326691666666667</v>
      </c>
      <c r="C45" s="123">
        <v>0.03015625</v>
      </c>
      <c r="D45" s="123">
        <v>0.0430856666666667</v>
      </c>
      <c r="E45" s="123">
        <v>0.032221125</v>
      </c>
      <c r="F45" s="123">
        <v>0.0660982083333333</v>
      </c>
      <c r="G45" s="123">
        <v>0.0380320833333333</v>
      </c>
      <c r="H45" s="123">
        <v>0.0366655416666667</v>
      </c>
      <c r="I45" s="123">
        <v>0.0336115416666667</v>
      </c>
      <c r="J45" s="123">
        <v>0.0261557083333333</v>
      </c>
      <c r="K45" s="123">
        <v>0.0402347916666667</v>
      </c>
      <c r="L45" s="123">
        <v>0.0308435</v>
      </c>
      <c r="M45" s="123">
        <v>0.0618048333333333</v>
      </c>
      <c r="N45" s="169"/>
      <c r="O45" s="93" t="s">
        <v>279</v>
      </c>
      <c r="P45" s="123">
        <v>0.032697</v>
      </c>
      <c r="Q45" s="123">
        <v>0.03003</v>
      </c>
      <c r="R45" s="123">
        <v>0.041807</v>
      </c>
      <c r="S45" s="123">
        <v>0.031233</v>
      </c>
      <c r="T45" s="123">
        <v>0.063618</v>
      </c>
      <c r="U45" s="123">
        <v>0.035105</v>
      </c>
      <c r="V45" s="123">
        <v>0.035341</v>
      </c>
      <c r="W45" s="123">
        <v>0.031147</v>
      </c>
      <c r="X45" s="123">
        <v>0.025508</v>
      </c>
      <c r="Y45" s="123">
        <v>0.040666</v>
      </c>
      <c r="Z45" s="123">
        <v>0.032251</v>
      </c>
      <c r="AA45" s="123">
        <v>0.05965</v>
      </c>
    </row>
    <row r="46" spans="1:27" ht="15">
      <c r="A46" s="93" t="s">
        <v>282</v>
      </c>
      <c r="B46" s="123">
        <v>0.0861156666666667</v>
      </c>
      <c r="C46" s="123">
        <v>0.0805189583333333</v>
      </c>
      <c r="D46" s="123">
        <v>0.0803972916666667</v>
      </c>
      <c r="E46" s="123">
        <v>0.0635517083333333</v>
      </c>
      <c r="F46" s="123">
        <v>0.131602208333333</v>
      </c>
      <c r="G46" s="123">
        <v>0.0769209166666667</v>
      </c>
      <c r="H46" s="123">
        <v>0.0593774583333333</v>
      </c>
      <c r="I46" s="123">
        <v>0.0727754166666667</v>
      </c>
      <c r="J46" s="123">
        <v>0.0901746666666667</v>
      </c>
      <c r="K46" s="123">
        <v>0.075997625</v>
      </c>
      <c r="L46" s="123">
        <v>0.101270125</v>
      </c>
      <c r="M46" s="123">
        <v>0.173209583333333</v>
      </c>
      <c r="N46" s="169"/>
      <c r="O46" s="93" t="s">
        <v>282</v>
      </c>
      <c r="P46" s="123">
        <v>0.09375</v>
      </c>
      <c r="Q46" s="123">
        <v>0.075804</v>
      </c>
      <c r="R46" s="123">
        <v>0.083463</v>
      </c>
      <c r="S46" s="123">
        <v>0.067486</v>
      </c>
      <c r="T46" s="123">
        <v>0.127821</v>
      </c>
      <c r="U46" s="123">
        <v>0.073858</v>
      </c>
      <c r="V46" s="123">
        <v>0.053693</v>
      </c>
      <c r="W46" s="123">
        <v>0.072181</v>
      </c>
      <c r="X46" s="123">
        <v>0.079765</v>
      </c>
      <c r="Y46" s="123">
        <v>0.075564</v>
      </c>
      <c r="Z46" s="123">
        <v>0.099209</v>
      </c>
      <c r="AA46" s="123">
        <v>0.176833</v>
      </c>
    </row>
    <row r="47" spans="1:27" ht="15">
      <c r="A47" s="93" t="s">
        <v>285</v>
      </c>
      <c r="B47" s="123">
        <v>0.241486208333333</v>
      </c>
      <c r="C47" s="123">
        <v>0.20502175</v>
      </c>
      <c r="D47" s="123">
        <v>0.225777416666667</v>
      </c>
      <c r="E47" s="123">
        <v>0.246325916666667</v>
      </c>
      <c r="F47" s="123">
        <v>0.191803</v>
      </c>
      <c r="G47" s="123">
        <v>0.296674041666667</v>
      </c>
      <c r="H47" s="123">
        <v>0.266012833333333</v>
      </c>
      <c r="I47" s="123">
        <v>0.2853925</v>
      </c>
      <c r="J47" s="123">
        <v>0.185129666666667</v>
      </c>
      <c r="K47" s="123">
        <v>0.213075875</v>
      </c>
      <c r="L47" s="123">
        <v>0.225703125</v>
      </c>
      <c r="M47" s="123">
        <v>0.238629</v>
      </c>
      <c r="N47" s="169"/>
      <c r="O47" s="93" t="s">
        <v>285</v>
      </c>
      <c r="P47" s="123">
        <v>0.240049</v>
      </c>
      <c r="Q47" s="123">
        <v>0.208033</v>
      </c>
      <c r="R47" s="123">
        <v>0.226059</v>
      </c>
      <c r="S47" s="123">
        <v>0.24971</v>
      </c>
      <c r="T47" s="123">
        <v>0.199804</v>
      </c>
      <c r="U47" s="123">
        <v>0.298498</v>
      </c>
      <c r="V47" s="123">
        <v>0.267941</v>
      </c>
      <c r="W47" s="123">
        <v>0.286601</v>
      </c>
      <c r="X47" s="123">
        <v>0.191858</v>
      </c>
      <c r="Y47" s="123">
        <v>0.217448</v>
      </c>
      <c r="Z47" s="123">
        <v>0.226184</v>
      </c>
      <c r="AA47" s="123">
        <v>0.242513</v>
      </c>
    </row>
    <row r="48" spans="1:27" ht="15">
      <c r="A48" s="93" t="s">
        <v>288</v>
      </c>
      <c r="B48" s="123">
        <v>0.122448375</v>
      </c>
      <c r="C48" s="123">
        <v>0.0775932083333333</v>
      </c>
      <c r="D48" s="123">
        <v>0.0909130833333333</v>
      </c>
      <c r="E48" s="123">
        <v>0.0985595416666667</v>
      </c>
      <c r="F48" s="123">
        <v>0.118484583333333</v>
      </c>
      <c r="G48" s="123">
        <v>0.100908833333333</v>
      </c>
      <c r="H48" s="123">
        <v>0.106933916666667</v>
      </c>
      <c r="I48" s="123">
        <v>0.121351625</v>
      </c>
      <c r="J48" s="123">
        <v>0.0987645416666667</v>
      </c>
      <c r="K48" s="123">
        <v>0.117215583333333</v>
      </c>
      <c r="L48" s="123">
        <v>0.0940085833333333</v>
      </c>
      <c r="M48" s="123">
        <v>0.0903665</v>
      </c>
      <c r="N48" s="169"/>
      <c r="O48" s="93" t="s">
        <v>288</v>
      </c>
      <c r="P48" s="123">
        <v>0.121554</v>
      </c>
      <c r="Q48" s="123">
        <v>0.080842</v>
      </c>
      <c r="R48" s="123">
        <v>0.087675</v>
      </c>
      <c r="S48" s="123">
        <v>0.100235</v>
      </c>
      <c r="T48" s="123">
        <v>0.115233</v>
      </c>
      <c r="U48" s="123">
        <v>0.098881</v>
      </c>
      <c r="V48" s="123">
        <v>0.106736</v>
      </c>
      <c r="W48" s="123">
        <v>0.12347</v>
      </c>
      <c r="X48" s="123">
        <v>0.101029</v>
      </c>
      <c r="Y48" s="123">
        <v>0.114391</v>
      </c>
      <c r="Z48" s="123">
        <v>0.092861</v>
      </c>
      <c r="AA48" s="123">
        <v>0.088386</v>
      </c>
    </row>
    <row r="49" spans="1:27" ht="15">
      <c r="A49" s="93" t="s">
        <v>289</v>
      </c>
      <c r="B49" s="123">
        <v>0.035908625</v>
      </c>
      <c r="C49" s="123">
        <v>0.0255802083333333</v>
      </c>
      <c r="D49" s="123">
        <v>0.029310875</v>
      </c>
      <c r="E49" s="123">
        <v>0.0266055</v>
      </c>
      <c r="F49" s="123">
        <v>0.027375</v>
      </c>
      <c r="G49" s="123">
        <v>0.0253100416666667</v>
      </c>
      <c r="H49" s="123">
        <v>0.0264794166666667</v>
      </c>
      <c r="I49" s="123">
        <v>0.02549475</v>
      </c>
      <c r="J49" s="123">
        <v>0.0192734166666667</v>
      </c>
      <c r="K49" s="123">
        <v>0.02418625</v>
      </c>
      <c r="L49" s="123">
        <v>0.0284633333333333</v>
      </c>
      <c r="M49" s="123">
        <v>0.0326459166666667</v>
      </c>
      <c r="N49" s="169"/>
      <c r="O49" s="93" t="s">
        <v>289</v>
      </c>
      <c r="P49" s="123">
        <v>0.038551</v>
      </c>
      <c r="Q49" s="123">
        <v>0.026775</v>
      </c>
      <c r="R49" s="123">
        <v>0.030724</v>
      </c>
      <c r="S49" s="123">
        <v>0.026684</v>
      </c>
      <c r="T49" s="123">
        <v>0.028224</v>
      </c>
      <c r="U49" s="123">
        <v>0.02706</v>
      </c>
      <c r="V49" s="123">
        <v>0.027483</v>
      </c>
      <c r="W49" s="123">
        <v>0.024774</v>
      </c>
      <c r="X49" s="123">
        <v>0.020809</v>
      </c>
      <c r="Y49" s="123">
        <v>0.024884</v>
      </c>
      <c r="Z49" s="123">
        <v>0.029624</v>
      </c>
      <c r="AA49" s="123">
        <v>0.031813</v>
      </c>
    </row>
    <row r="50" spans="1:27" ht="15">
      <c r="A50" s="93" t="s">
        <v>290</v>
      </c>
      <c r="B50" s="123">
        <v>0.048235625</v>
      </c>
      <c r="C50" s="123">
        <v>0.0277147916666667</v>
      </c>
      <c r="D50" s="123">
        <v>0.032703875</v>
      </c>
      <c r="E50" s="123">
        <v>0.0462291666666667</v>
      </c>
      <c r="F50" s="123">
        <v>0.0385532083333333</v>
      </c>
      <c r="G50" s="123">
        <v>0.0457581666666667</v>
      </c>
      <c r="H50" s="123">
        <v>0.0725082083333333</v>
      </c>
      <c r="I50" s="123">
        <v>0.079778625</v>
      </c>
      <c r="J50" s="123">
        <v>0.0416785833333333</v>
      </c>
      <c r="K50" s="123">
        <v>0.0516524166666667</v>
      </c>
      <c r="L50" s="123">
        <v>0.03473475</v>
      </c>
      <c r="M50" s="123">
        <v>0.0491304583333333</v>
      </c>
      <c r="N50" s="169"/>
      <c r="O50" s="93" t="s">
        <v>290</v>
      </c>
      <c r="P50" s="123">
        <v>0.043559</v>
      </c>
      <c r="Q50" s="123">
        <v>0.026991</v>
      </c>
      <c r="R50" s="123">
        <v>0.030245</v>
      </c>
      <c r="S50" s="123">
        <v>0.043066</v>
      </c>
      <c r="T50" s="123">
        <v>0.037169</v>
      </c>
      <c r="U50" s="123">
        <v>0.042924</v>
      </c>
      <c r="V50" s="123">
        <v>0.06844</v>
      </c>
      <c r="W50" s="123">
        <v>0.07384</v>
      </c>
      <c r="X50" s="123">
        <v>0.038096</v>
      </c>
      <c r="Y50" s="123">
        <v>0.043248</v>
      </c>
      <c r="Z50" s="123">
        <v>0.033355</v>
      </c>
      <c r="AA50" s="123">
        <v>0.046386</v>
      </c>
    </row>
    <row r="51" spans="1:27" ht="15">
      <c r="A51" s="93" t="s">
        <v>333</v>
      </c>
      <c r="B51" s="123">
        <v>4055.65041666667</v>
      </c>
      <c r="C51" s="123">
        <v>4090.505625</v>
      </c>
      <c r="D51" s="123">
        <v>7109.54416666667</v>
      </c>
      <c r="E51" s="123">
        <v>5059.81145833333</v>
      </c>
      <c r="F51" s="123">
        <v>4828.18854166667</v>
      </c>
      <c r="G51" s="123">
        <v>4480.51375</v>
      </c>
      <c r="H51" s="123">
        <v>2557.37229166667</v>
      </c>
      <c r="I51" s="123">
        <v>3405.451875</v>
      </c>
      <c r="J51" s="123">
        <v>3729.65270833333</v>
      </c>
      <c r="K51" s="123">
        <v>5915.2925</v>
      </c>
      <c r="L51" s="123">
        <v>4097.20145833333</v>
      </c>
      <c r="M51" s="123">
        <v>4316.45458333333</v>
      </c>
      <c r="N51" s="169"/>
      <c r="O51" s="93" t="s">
        <v>333</v>
      </c>
      <c r="P51" s="123">
        <v>3860</v>
      </c>
      <c r="Q51" s="123">
        <v>5196.915</v>
      </c>
      <c r="R51" s="123">
        <v>6750.23</v>
      </c>
      <c r="S51" s="123">
        <v>5787.015</v>
      </c>
      <c r="T51" s="123">
        <v>2541.925</v>
      </c>
      <c r="U51" s="123">
        <v>5176.14</v>
      </c>
      <c r="V51" s="123">
        <v>6547.27</v>
      </c>
      <c r="W51" s="123">
        <v>6445.80</v>
      </c>
      <c r="X51" s="123">
        <v>2693.385</v>
      </c>
      <c r="Y51" s="123">
        <v>1624.28</v>
      </c>
      <c r="Z51" s="123">
        <v>5416.17</v>
      </c>
      <c r="AA51" s="123">
        <v>1409.79</v>
      </c>
    </row>
    <row r="52" spans="1:27" ht="15">
      <c r="A52" s="93" t="s">
        <v>351</v>
      </c>
      <c r="B52" s="123">
        <v>5982.84895833333</v>
      </c>
      <c r="C52" s="123">
        <v>4968.28541666667</v>
      </c>
      <c r="D52" s="123">
        <v>6685.85666666667</v>
      </c>
      <c r="E52" s="123">
        <v>6174.47895833333</v>
      </c>
      <c r="F52" s="123">
        <v>5896.94604166667</v>
      </c>
      <c r="G52" s="123">
        <v>4519.22</v>
      </c>
      <c r="H52" s="123">
        <v>6671.84458333333</v>
      </c>
      <c r="I52" s="123">
        <v>5800.63395833333</v>
      </c>
      <c r="J52" s="123">
        <v>6898.95479166667</v>
      </c>
      <c r="K52" s="123">
        <v>7193.493125</v>
      </c>
      <c r="L52" s="123">
        <v>5800.446875</v>
      </c>
      <c r="M52" s="123">
        <v>5818.79083333333</v>
      </c>
      <c r="N52" s="169"/>
      <c r="O52" s="93" t="s">
        <v>351</v>
      </c>
      <c r="P52" s="123">
        <v>6186.05</v>
      </c>
      <c r="Q52" s="123">
        <v>6579.235</v>
      </c>
      <c r="R52" s="123">
        <v>8797.14</v>
      </c>
      <c r="S52" s="123">
        <v>7702.16</v>
      </c>
      <c r="T52" s="123">
        <v>7597.405</v>
      </c>
      <c r="U52" s="123">
        <v>4215.25</v>
      </c>
      <c r="V52" s="123">
        <v>8182.06</v>
      </c>
      <c r="W52" s="123">
        <v>7753.95</v>
      </c>
      <c r="X52" s="123">
        <v>9238.81</v>
      </c>
      <c r="Y52" s="123">
        <v>8567.09</v>
      </c>
      <c r="Z52" s="123">
        <v>6455.72</v>
      </c>
      <c r="AA52" s="123">
        <v>10407.825</v>
      </c>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DAA4215-001C-46AD-BAFC-D7320705D328}">
  <dimension ref="A1:BB25"/>
  <sheetViews>
    <sheetView workbookViewId="0" topLeftCell="A1">
      <selection pane="topLeft" activeCell="U21" sqref="U21"/>
    </sheetView>
  </sheetViews>
  <sheetFormatPr defaultColWidth="8.66428571428571" defaultRowHeight="15"/>
  <cols>
    <col min="1" max="16384" width="8.71428571428571" style="123"/>
  </cols>
  <sheetData>
    <row r="1" spans="1:54" ht="15">
      <c r="A1" s="123" t="s">
        <v>432</v>
      </c>
      <c r="B1" s="123" t="s">
        <v>433</v>
      </c>
      <c r="C1" s="123" t="s">
        <v>434</v>
      </c>
      <c r="D1" s="123" t="s">
        <v>216</v>
      </c>
      <c r="E1" s="123" t="s">
        <v>435</v>
      </c>
      <c r="F1" s="123" t="s">
        <v>436</v>
      </c>
      <c r="G1" s="123" t="s">
        <v>236</v>
      </c>
      <c r="H1" s="123" t="s">
        <v>240</v>
      </c>
      <c r="I1" s="123" t="s">
        <v>244</v>
      </c>
      <c r="J1" s="123" t="s">
        <v>247</v>
      </c>
      <c r="K1" s="123" t="s">
        <v>251</v>
      </c>
      <c r="L1" s="123" t="s">
        <v>255</v>
      </c>
      <c r="M1" s="123" t="s">
        <v>259</v>
      </c>
      <c r="N1" s="123" t="s">
        <v>298</v>
      </c>
      <c r="O1" s="123" t="s">
        <v>301</v>
      </c>
      <c r="P1" s="123" t="s">
        <v>304</v>
      </c>
      <c r="Q1" s="123" t="s">
        <v>293</v>
      </c>
      <c r="R1" s="123" t="s">
        <v>305</v>
      </c>
      <c r="S1" s="123" t="s">
        <v>306</v>
      </c>
      <c r="T1" s="123" t="s">
        <v>307</v>
      </c>
      <c r="U1" s="123" t="s">
        <v>308</v>
      </c>
      <c r="V1" s="123" t="s">
        <v>309</v>
      </c>
      <c r="W1" s="123" t="s">
        <v>310</v>
      </c>
      <c r="X1" s="123" t="s">
        <v>317</v>
      </c>
      <c r="Y1" s="123" t="s">
        <v>318</v>
      </c>
      <c r="Z1" s="123" t="s">
        <v>319</v>
      </c>
      <c r="AA1" s="123" t="s">
        <v>316</v>
      </c>
      <c r="AB1" s="123" t="s">
        <v>329</v>
      </c>
      <c r="AC1" s="123" t="s">
        <v>322</v>
      </c>
      <c r="AD1" s="123" t="s">
        <v>323</v>
      </c>
      <c r="AE1" s="123" t="s">
        <v>324</v>
      </c>
      <c r="AF1" s="123" t="s">
        <v>313</v>
      </c>
      <c r="AG1" s="123" t="s">
        <v>312</v>
      </c>
      <c r="AH1" s="123" t="s">
        <v>314</v>
      </c>
      <c r="AI1" s="123" t="s">
        <v>315</v>
      </c>
      <c r="AJ1" s="123" t="s">
        <v>320</v>
      </c>
      <c r="AK1" s="123" t="s">
        <v>321</v>
      </c>
      <c r="AL1" s="123" t="s">
        <v>311</v>
      </c>
      <c r="AM1" s="123" t="s">
        <v>332</v>
      </c>
      <c r="AN1" s="123" t="s">
        <v>340</v>
      </c>
      <c r="AO1" s="123" t="s">
        <v>292</v>
      </c>
      <c r="AP1" s="123" t="s">
        <v>263</v>
      </c>
      <c r="AQ1" s="123" t="s">
        <v>267</v>
      </c>
      <c r="AR1" s="123" t="s">
        <v>271</v>
      </c>
      <c r="AS1" s="123" t="s">
        <v>291</v>
      </c>
      <c r="AT1" s="123" t="s">
        <v>275</v>
      </c>
      <c r="AU1" s="123" t="s">
        <v>279</v>
      </c>
      <c r="AV1" s="123" t="s">
        <v>282</v>
      </c>
      <c r="AW1" s="123" t="s">
        <v>285</v>
      </c>
      <c r="AX1" s="123" t="s">
        <v>288</v>
      </c>
      <c r="AY1" s="123" t="s">
        <v>289</v>
      </c>
      <c r="AZ1" s="123" t="s">
        <v>290</v>
      </c>
      <c r="BA1" s="123" t="s">
        <v>333</v>
      </c>
      <c r="BB1" s="123" t="s">
        <v>351</v>
      </c>
    </row>
    <row r="2" spans="1:54" ht="15">
      <c r="A2" s="123" t="s">
        <v>376</v>
      </c>
      <c r="B2" s="123" t="s">
        <v>442</v>
      </c>
      <c r="C2" s="123" t="s">
        <v>438</v>
      </c>
      <c r="D2" s="123">
        <v>0.781199184366808</v>
      </c>
      <c r="E2" s="123">
        <v>0.771458610058245</v>
      </c>
      <c r="F2" s="123">
        <v>0.774312081488721</v>
      </c>
      <c r="G2" s="123">
        <v>0.554704613451644</v>
      </c>
      <c r="H2" s="123">
        <v>0.00290162969502998</v>
      </c>
      <c r="I2" s="123">
        <v>0.0226053077225366</v>
      </c>
      <c r="J2" s="123">
        <v>0.419008311226596</v>
      </c>
      <c r="K2" s="123">
        <v>0.320766936447443</v>
      </c>
      <c r="L2" s="123">
        <v>0.129272562100971</v>
      </c>
      <c r="M2" s="123">
        <v>0.105445252807424</v>
      </c>
      <c r="N2" s="123">
        <v>0.279030547042327</v>
      </c>
      <c r="O2" s="123">
        <v>0.601347820783276</v>
      </c>
      <c r="P2" s="123">
        <v>0.0866017542079541</v>
      </c>
      <c r="Q2" s="123">
        <v>0.0869813847383838</v>
      </c>
      <c r="R2" s="123">
        <v>0.43548146030021</v>
      </c>
      <c r="S2" s="123">
        <v>0.199437107519743</v>
      </c>
      <c r="T2" s="123">
        <v>0.0649291309025384</v>
      </c>
      <c r="U2" s="123">
        <v>0.0880716225219833</v>
      </c>
      <c r="V2" s="123">
        <v>0.119991016874675</v>
      </c>
      <c r="W2" s="123">
        <v>0.0423661333673085</v>
      </c>
      <c r="X2" s="123">
        <v>0</v>
      </c>
      <c r="Y2" s="123">
        <v>0.0158403810747684</v>
      </c>
      <c r="Z2" s="123">
        <v>0.00196105574012551</v>
      </c>
      <c r="AA2" s="123">
        <v>0.371185050452339</v>
      </c>
      <c r="AB2" s="123">
        <v>0.0692488508178855</v>
      </c>
      <c r="AC2" s="123">
        <v>0.766382181619677</v>
      </c>
      <c r="AD2" s="123">
        <v>0.0429671543801047</v>
      </c>
      <c r="AE2" s="123">
        <v>0.136329743055562</v>
      </c>
      <c r="AF2" s="123">
        <v>0.0888763101227835</v>
      </c>
      <c r="AG2" s="123">
        <v>0.0398351308172028</v>
      </c>
      <c r="AH2" s="123">
        <v>0.00251220212460523</v>
      </c>
      <c r="AI2" s="123">
        <v>0.084009676610184</v>
      </c>
      <c r="AJ2" s="123">
        <v>0.02176072902509</v>
      </c>
      <c r="AK2" s="123">
        <v>0.0289805530434403</v>
      </c>
      <c r="AL2" s="123">
        <v>0</v>
      </c>
      <c r="AM2" s="123">
        <v>0.0221792122006534</v>
      </c>
      <c r="AN2" s="123">
        <v>0</v>
      </c>
      <c r="AO2" s="123">
        <v>0.0540252916666667</v>
      </c>
      <c r="AP2" s="123">
        <v>0.008186</v>
      </c>
      <c r="AQ2" s="123">
        <v>0.0600999583333333</v>
      </c>
      <c r="AR2" s="123">
        <v>0.143768291666667</v>
      </c>
      <c r="AS2" s="123">
        <v>0.212179541666667</v>
      </c>
      <c r="AT2" s="123">
        <v>0.00890279166666667</v>
      </c>
      <c r="AU2" s="123">
        <v>0.0326691666666667</v>
      </c>
      <c r="AV2" s="123">
        <v>0.0861156666666667</v>
      </c>
      <c r="AW2" s="123">
        <v>0.241486208333333</v>
      </c>
      <c r="AX2" s="123">
        <v>0.122448375</v>
      </c>
      <c r="AY2" s="123">
        <v>0.035908625</v>
      </c>
      <c r="AZ2" s="123">
        <v>0.048235625</v>
      </c>
      <c r="BA2" s="123">
        <v>7374.26354166667</v>
      </c>
      <c r="BB2" s="123">
        <v>6581.70270833333</v>
      </c>
    </row>
    <row r="3" spans="1:54" ht="15">
      <c r="A3" s="123" t="s">
        <v>377</v>
      </c>
      <c r="B3" s="123" t="s">
        <v>442</v>
      </c>
      <c r="C3" s="123" t="s">
        <v>438</v>
      </c>
      <c r="D3" s="123">
        <v>0.790484837319664</v>
      </c>
      <c r="E3" s="123">
        <v>0.774400569511311</v>
      </c>
      <c r="F3" s="123">
        <v>0.77518354475725</v>
      </c>
      <c r="G3" s="123">
        <v>0.54320166416402</v>
      </c>
      <c r="H3" s="123">
        <v>0.00589125387446063</v>
      </c>
      <c r="I3" s="123">
        <v>0.0397233094587618</v>
      </c>
      <c r="J3" s="123">
        <v>0.420820682453472</v>
      </c>
      <c r="K3" s="123">
        <v>0.256350370468701</v>
      </c>
      <c r="L3" s="123">
        <v>0.158944822248073</v>
      </c>
      <c r="M3" s="123">
        <v>0.118269561496531</v>
      </c>
      <c r="N3" s="123">
        <v>0.190293880824128</v>
      </c>
      <c r="O3" s="123">
        <v>0.70570611777882</v>
      </c>
      <c r="P3" s="123">
        <v>0.0591378432171498</v>
      </c>
      <c r="Q3" s="123">
        <v>0.0666145329345863</v>
      </c>
      <c r="R3" s="123">
        <v>0.481905424101631</v>
      </c>
      <c r="S3" s="123">
        <v>0.146866927403681</v>
      </c>
      <c r="T3" s="123">
        <v>0.0367635156212317</v>
      </c>
      <c r="U3" s="123">
        <v>0.0786392276260103</v>
      </c>
      <c r="V3" s="123">
        <v>0.137743358877785</v>
      </c>
      <c r="W3" s="123">
        <v>0.0335537915139551</v>
      </c>
      <c r="X3" s="123">
        <v>0</v>
      </c>
      <c r="Y3" s="123">
        <v>0.00354355560850266</v>
      </c>
      <c r="Z3" s="123">
        <v>0</v>
      </c>
      <c r="AA3" s="123">
        <v>0.223078746237753</v>
      </c>
      <c r="AB3" s="123">
        <v>0.126407633854822</v>
      </c>
      <c r="AC3" s="123">
        <v>0.737800355951548</v>
      </c>
      <c r="AD3" s="123">
        <v>0.0250740068220772</v>
      </c>
      <c r="AE3" s="123">
        <v>0.0769643552823117</v>
      </c>
      <c r="AF3" s="123">
        <v>0.0473128729989402</v>
      </c>
      <c r="AG3" s="123">
        <v>0.0276960314206516</v>
      </c>
      <c r="AH3" s="123">
        <v>0.0162820379614198</v>
      </c>
      <c r="AI3" s="123">
        <v>0.0879223014625171</v>
      </c>
      <c r="AJ3" s="123">
        <v>0.0112640753372256</v>
      </c>
      <c r="AK3" s="123">
        <v>0.0232634747081312</v>
      </c>
      <c r="AL3" s="123">
        <v>9.46969696969697E-4</v>
      </c>
      <c r="AM3" s="123">
        <v>0.00371154737644057</v>
      </c>
      <c r="AN3" s="123">
        <v>0</v>
      </c>
      <c r="AO3" s="123">
        <v>0.0379624166666667</v>
      </c>
      <c r="AP3" s="123">
        <v>0.004216625</v>
      </c>
      <c r="AQ3" s="123">
        <v>0.0368678333333333</v>
      </c>
      <c r="AR3" s="123">
        <v>0.335648791666667</v>
      </c>
      <c r="AS3" s="123">
        <v>0.168040791666667</v>
      </c>
      <c r="AT3" s="123">
        <v>0.00864083333333333</v>
      </c>
      <c r="AU3" s="123">
        <v>0.03015625</v>
      </c>
      <c r="AV3" s="123">
        <v>0.0805189583333333</v>
      </c>
      <c r="AW3" s="123">
        <v>0.20502175</v>
      </c>
      <c r="AX3" s="123">
        <v>0.0775932083333333</v>
      </c>
      <c r="AY3" s="123">
        <v>0.0255802083333333</v>
      </c>
      <c r="AZ3" s="123">
        <v>0.0277147916666667</v>
      </c>
      <c r="BA3" s="123">
        <v>9096.58083333333</v>
      </c>
      <c r="BB3" s="123">
        <v>7106.05729166667</v>
      </c>
    </row>
    <row r="4" spans="1:54" ht="15">
      <c r="A4" s="123" t="s">
        <v>378</v>
      </c>
      <c r="B4" s="123" t="s">
        <v>442</v>
      </c>
      <c r="C4" s="123" t="s">
        <v>438</v>
      </c>
      <c r="D4" s="123">
        <v>0.80843795024074</v>
      </c>
      <c r="E4" s="123">
        <v>0.810236617939229</v>
      </c>
      <c r="F4" s="123">
        <v>0.803194351906732</v>
      </c>
      <c r="G4" s="123">
        <v>0.559551834963227</v>
      </c>
      <c r="H4" s="123">
        <v>0.00384496717898413</v>
      </c>
      <c r="I4" s="123">
        <v>0.0421641741435192</v>
      </c>
      <c r="J4" s="123">
        <v>0.277168524668373</v>
      </c>
      <c r="K4" s="123">
        <v>0.294179085937494</v>
      </c>
      <c r="L4" s="123">
        <v>0.22433801989343</v>
      </c>
      <c r="M4" s="123">
        <v>0.1583052281782</v>
      </c>
      <c r="N4" s="123">
        <v>0.0857439053415399</v>
      </c>
      <c r="O4" s="123">
        <v>0.833226893393616</v>
      </c>
      <c r="P4" s="123">
        <v>0.0636973430954299</v>
      </c>
      <c r="Q4" s="123">
        <v>0.0320701066474734</v>
      </c>
      <c r="R4" s="123">
        <v>0.424919063632678</v>
      </c>
      <c r="S4" s="123">
        <v>0.139672638209615</v>
      </c>
      <c r="T4" s="123">
        <v>0.0516911335665739</v>
      </c>
      <c r="U4" s="123">
        <v>0.11446754694883</v>
      </c>
      <c r="V4" s="123">
        <v>0.160116828431607</v>
      </c>
      <c r="W4" s="123">
        <v>0.0383996213609881</v>
      </c>
      <c r="X4" s="123">
        <v>9.25925925925926E-4</v>
      </c>
      <c r="Y4" s="123">
        <v>0.00539081896867234</v>
      </c>
      <c r="Z4" s="123">
        <v>0.00262345679012346</v>
      </c>
      <c r="AA4" s="123">
        <v>0.157209777823996</v>
      </c>
      <c r="AB4" s="123">
        <v>0.132736287265639</v>
      </c>
      <c r="AC4" s="123">
        <v>0.549166772370816</v>
      </c>
      <c r="AD4" s="123">
        <v>0.0135647697801056</v>
      </c>
      <c r="AE4" s="123">
        <v>0.0741268747585781</v>
      </c>
      <c r="AF4" s="123">
        <v>0.105603685419614</v>
      </c>
      <c r="AG4" s="123">
        <v>0.0470813815692772</v>
      </c>
      <c r="AH4" s="123">
        <v>0.00830080430833593</v>
      </c>
      <c r="AI4" s="123">
        <v>0.065516809932501</v>
      </c>
      <c r="AJ4" s="123">
        <v>0.00846179433165258</v>
      </c>
      <c r="AK4" s="123">
        <v>0.0266731654103411</v>
      </c>
      <c r="AL4" s="123">
        <v>0</v>
      </c>
      <c r="AM4" s="123">
        <v>0.00236591106156324</v>
      </c>
      <c r="AN4" s="123">
        <v>0</v>
      </c>
      <c r="AO4" s="123">
        <v>0.0369137916666667</v>
      </c>
      <c r="AP4" s="123">
        <v>0.00686770833333333</v>
      </c>
      <c r="AQ4" s="123">
        <v>0.0448127916666667</v>
      </c>
      <c r="AR4" s="123">
        <v>0.239417125</v>
      </c>
      <c r="AS4" s="123">
        <v>0.19669975</v>
      </c>
      <c r="AT4" s="123">
        <v>0.0119739166666667</v>
      </c>
      <c r="AU4" s="123">
        <v>0.0430856666666667</v>
      </c>
      <c r="AV4" s="123">
        <v>0.0803972916666667</v>
      </c>
      <c r="AW4" s="123">
        <v>0.225777416666667</v>
      </c>
      <c r="AX4" s="123">
        <v>0.0909130833333333</v>
      </c>
      <c r="AY4" s="123">
        <v>0.029310875</v>
      </c>
      <c r="AZ4" s="123">
        <v>0.032703875</v>
      </c>
      <c r="BA4" s="123">
        <v>8838.31520833333</v>
      </c>
      <c r="BB4" s="123">
        <v>7142.07333333333</v>
      </c>
    </row>
    <row r="5" spans="1:54" ht="15">
      <c r="A5" s="123" t="s">
        <v>379</v>
      </c>
      <c r="B5" s="123" t="s">
        <v>442</v>
      </c>
      <c r="C5" s="123" t="s">
        <v>438</v>
      </c>
      <c r="D5" s="123">
        <v>0.736211111950294</v>
      </c>
      <c r="E5" s="123">
        <v>0.732356751447866</v>
      </c>
      <c r="F5" s="123">
        <v>0.739773455888853</v>
      </c>
      <c r="G5" s="123">
        <v>0.501354285477652</v>
      </c>
      <c r="H5" s="123">
        <v>0.0016724014747265</v>
      </c>
      <c r="I5" s="123">
        <v>0.02707720149708</v>
      </c>
      <c r="J5" s="123">
        <v>0.41245702540628</v>
      </c>
      <c r="K5" s="123">
        <v>0.261682172714776</v>
      </c>
      <c r="L5" s="123">
        <v>0.15040160436638</v>
      </c>
      <c r="M5" s="123">
        <v>0.146709594540758</v>
      </c>
      <c r="N5" s="123">
        <v>0.0838867512340245</v>
      </c>
      <c r="O5" s="123">
        <v>0.853091471859621</v>
      </c>
      <c r="P5" s="123">
        <v>0.0504323046756624</v>
      </c>
      <c r="Q5" s="123">
        <v>0.0260295514054391</v>
      </c>
      <c r="R5" s="123">
        <v>0.501731725236561</v>
      </c>
      <c r="S5" s="123">
        <v>0.162960768074549</v>
      </c>
      <c r="T5" s="123">
        <v>0.0410443727996628</v>
      </c>
      <c r="U5" s="123">
        <v>0.100934579355372</v>
      </c>
      <c r="V5" s="123">
        <v>0.094006437182758</v>
      </c>
      <c r="W5" s="123">
        <v>0.0283101067420381</v>
      </c>
      <c r="X5" s="123">
        <v>0.00102941102847496</v>
      </c>
      <c r="Y5" s="123">
        <v>0.00940577429677939</v>
      </c>
      <c r="Z5" s="123">
        <v>0.0036173212760453</v>
      </c>
      <c r="AA5" s="123">
        <v>0.275302198315173</v>
      </c>
      <c r="AB5" s="123">
        <v>0.10476470552975</v>
      </c>
      <c r="AC5" s="123">
        <v>0.831465406884944</v>
      </c>
      <c r="AD5" s="123">
        <v>0.0121787796269352</v>
      </c>
      <c r="AE5" s="123">
        <v>0.0686664517434697</v>
      </c>
      <c r="AF5" s="123">
        <v>0.093183129351894</v>
      </c>
      <c r="AG5" s="123">
        <v>0.0478862638948787</v>
      </c>
      <c r="AH5" s="123">
        <v>0.00290052993135133</v>
      </c>
      <c r="AI5" s="123">
        <v>0.0848724176841497</v>
      </c>
      <c r="AJ5" s="123">
        <v>0.00483980678436219</v>
      </c>
      <c r="AK5" s="123">
        <v>0.0444005998156381</v>
      </c>
      <c r="AL5" s="123">
        <v>1.19047619047619E-4</v>
      </c>
      <c r="AM5" s="123">
        <v>0.00237405176491924</v>
      </c>
      <c r="AN5" s="123">
        <v>0</v>
      </c>
      <c r="AO5" s="123">
        <v>0.0388315</v>
      </c>
      <c r="AP5" s="123">
        <v>0.0132895416666667</v>
      </c>
      <c r="AQ5" s="123">
        <v>0.038699375</v>
      </c>
      <c r="AR5" s="123">
        <v>0.258508083333333</v>
      </c>
      <c r="AS5" s="123">
        <v>0.167018791666667</v>
      </c>
      <c r="AT5" s="123">
        <v>0.00898725</v>
      </c>
      <c r="AU5" s="123">
        <v>0.032221125</v>
      </c>
      <c r="AV5" s="123">
        <v>0.0635517083333333</v>
      </c>
      <c r="AW5" s="123">
        <v>0.246325916666667</v>
      </c>
      <c r="AX5" s="123">
        <v>0.0985595416666667</v>
      </c>
      <c r="AY5" s="123">
        <v>0.0266055</v>
      </c>
      <c r="AZ5" s="123">
        <v>0.0462291666666667</v>
      </c>
      <c r="BA5" s="123">
        <v>8529.9825</v>
      </c>
      <c r="BB5" s="123">
        <v>5463.925</v>
      </c>
    </row>
    <row r="6" spans="1:54" ht="15">
      <c r="A6" s="123" t="s">
        <v>380</v>
      </c>
      <c r="B6" s="123" t="s">
        <v>442</v>
      </c>
      <c r="C6" s="123" t="s">
        <v>438</v>
      </c>
      <c r="D6" s="123">
        <v>0.808625989001378</v>
      </c>
      <c r="E6" s="123">
        <v>0.812625142975756</v>
      </c>
      <c r="F6" s="123">
        <v>0.818860645460336</v>
      </c>
      <c r="G6" s="123">
        <v>0.533243504585855</v>
      </c>
      <c r="H6" s="123">
        <v>0.00261010601532331</v>
      </c>
      <c r="I6" s="123">
        <v>0.0217758911112817</v>
      </c>
      <c r="J6" s="123">
        <v>0.385984409800667</v>
      </c>
      <c r="K6" s="123">
        <v>0.293449291199518</v>
      </c>
      <c r="L6" s="123">
        <v>0.163295858765833</v>
      </c>
      <c r="M6" s="123">
        <v>0.132884443107378</v>
      </c>
      <c r="N6" s="123">
        <v>0.0945345871071346</v>
      </c>
      <c r="O6" s="123">
        <v>0.83777764808963</v>
      </c>
      <c r="P6" s="123">
        <v>0.0499902490266714</v>
      </c>
      <c r="Q6" s="123">
        <v>0.0217974243686785</v>
      </c>
      <c r="R6" s="123">
        <v>0.348962308040462</v>
      </c>
      <c r="S6" s="123">
        <v>0.13276266891571</v>
      </c>
      <c r="T6" s="123">
        <v>0.0390977280162868</v>
      </c>
      <c r="U6" s="123">
        <v>0.101801747044122</v>
      </c>
      <c r="V6" s="123">
        <v>0.239743445540471</v>
      </c>
      <c r="W6" s="123">
        <v>0.090121823672313</v>
      </c>
      <c r="X6" s="123">
        <v>9.70172826136005E-4</v>
      </c>
      <c r="Y6" s="123">
        <v>0.00223289802606903</v>
      </c>
      <c r="Z6" s="123">
        <v>9.95051635111876E-4</v>
      </c>
      <c r="AA6" s="123">
        <v>0.100631153068635</v>
      </c>
      <c r="AB6" s="123">
        <v>0.0500591060600254</v>
      </c>
      <c r="AC6" s="123">
        <v>0.858206285691945</v>
      </c>
      <c r="AD6" s="123">
        <v>0.0240447240467094</v>
      </c>
      <c r="AE6" s="123">
        <v>0.0955797910941278</v>
      </c>
      <c r="AF6" s="123">
        <v>0.0636583157872957</v>
      </c>
      <c r="AG6" s="123">
        <v>0.0354507300254702</v>
      </c>
      <c r="AH6" s="123">
        <v>0.00727771300366752</v>
      </c>
      <c r="AI6" s="123">
        <v>0.0684882500355419</v>
      </c>
      <c r="AJ6" s="123">
        <v>0.00350582762589565</v>
      </c>
      <c r="AK6" s="123">
        <v>0.0172432340950326</v>
      </c>
      <c r="AL6" s="123">
        <v>2.22816399286988E-4</v>
      </c>
      <c r="AM6" s="123">
        <v>0.00147039328692412</v>
      </c>
      <c r="AN6" s="123">
        <v>0</v>
      </c>
      <c r="AO6" s="123">
        <v>0.031645625</v>
      </c>
      <c r="AP6" s="123">
        <v>0.00547908333333333</v>
      </c>
      <c r="AQ6" s="123">
        <v>0.0560743333333333</v>
      </c>
      <c r="AR6" s="123">
        <v>0.0889422083333333</v>
      </c>
      <c r="AS6" s="123">
        <v>0.265112458333333</v>
      </c>
      <c r="AT6" s="123">
        <v>0.0116501666666667</v>
      </c>
      <c r="AU6" s="123">
        <v>0.0660982083333333</v>
      </c>
      <c r="AV6" s="123">
        <v>0.131602208333333</v>
      </c>
      <c r="AW6" s="123">
        <v>0.191803</v>
      </c>
      <c r="AX6" s="123">
        <v>0.118484583333333</v>
      </c>
      <c r="AY6" s="123">
        <v>0.027375</v>
      </c>
      <c r="AZ6" s="123">
        <v>0.0385532083333333</v>
      </c>
      <c r="BA6" s="123">
        <v>10665.595625</v>
      </c>
      <c r="BB6" s="123">
        <v>8319.03520833333</v>
      </c>
    </row>
    <row r="7" spans="1:54" ht="15">
      <c r="A7" s="123" t="s">
        <v>381</v>
      </c>
      <c r="B7" s="123" t="s">
        <v>442</v>
      </c>
      <c r="C7" s="123" t="s">
        <v>438</v>
      </c>
      <c r="D7" s="123">
        <v>0.737476810821372</v>
      </c>
      <c r="E7" s="123">
        <v>0.735203322942945</v>
      </c>
      <c r="F7" s="123">
        <v>0.712513419761764</v>
      </c>
      <c r="G7" s="123">
        <v>0.513822033262964</v>
      </c>
      <c r="H7" s="123">
        <v>0.00221143370814423</v>
      </c>
      <c r="I7" s="123">
        <v>0.0366400722561893</v>
      </c>
      <c r="J7" s="123">
        <v>0.428748012451643</v>
      </c>
      <c r="K7" s="123">
        <v>0.261695593354913</v>
      </c>
      <c r="L7" s="123">
        <v>0.13871643337051</v>
      </c>
      <c r="M7" s="123">
        <v>0.131988454858601</v>
      </c>
      <c r="N7" s="123">
        <v>0.0618891725317232</v>
      </c>
      <c r="O7" s="123">
        <v>0.891010535103477</v>
      </c>
      <c r="P7" s="123">
        <v>0.0356119306565473</v>
      </c>
      <c r="Q7" s="123">
        <v>0.0117227561730497</v>
      </c>
      <c r="R7" s="123">
        <v>0.55654638153995</v>
      </c>
      <c r="S7" s="123">
        <v>0.129584102855013</v>
      </c>
      <c r="T7" s="123">
        <v>0.0366284628321926</v>
      </c>
      <c r="U7" s="123">
        <v>0.0912482537352694</v>
      </c>
      <c r="V7" s="123">
        <v>0.0570380986197394</v>
      </c>
      <c r="W7" s="123">
        <v>0.0260298087434996</v>
      </c>
      <c r="X7" s="123">
        <v>6.77506775067751E-4</v>
      </c>
      <c r="Y7" s="123">
        <v>0.0178717615193774</v>
      </c>
      <c r="Z7" s="123">
        <v>0.037284706081487</v>
      </c>
      <c r="AA7" s="123">
        <v>0.273467046935165</v>
      </c>
      <c r="AB7" s="123">
        <v>0.115447252809876</v>
      </c>
      <c r="AC7" s="123">
        <v>0.715049154292567</v>
      </c>
      <c r="AD7" s="123">
        <v>0.0320165649983419</v>
      </c>
      <c r="AE7" s="123">
        <v>0.113403494774034</v>
      </c>
      <c r="AF7" s="123">
        <v>0.0822238142793853</v>
      </c>
      <c r="AG7" s="123">
        <v>0.124878076264851</v>
      </c>
      <c r="AH7" s="123">
        <v>0.00237357878464952</v>
      </c>
      <c r="AI7" s="123">
        <v>0.131327220412282</v>
      </c>
      <c r="AJ7" s="123">
        <v>0.0085423373637162</v>
      </c>
      <c r="AK7" s="123">
        <v>0.0940217218182615</v>
      </c>
      <c r="AL7" s="123">
        <v>6.88658583395425E-4</v>
      </c>
      <c r="AM7" s="123">
        <v>0.0122285500496008</v>
      </c>
      <c r="AN7" s="123">
        <v>3.38753387533875E-4</v>
      </c>
      <c r="AO7" s="123">
        <v>0.041295625</v>
      </c>
      <c r="AP7" s="123">
        <v>0.0118420833333333</v>
      </c>
      <c r="AQ7" s="123">
        <v>0.037669</v>
      </c>
      <c r="AR7" s="123">
        <v>0.1743735</v>
      </c>
      <c r="AS7" s="123">
        <v>0.186504041666667</v>
      </c>
      <c r="AT7" s="123">
        <v>0.00920520833333333</v>
      </c>
      <c r="AU7" s="123">
        <v>0.0380320833333333</v>
      </c>
      <c r="AV7" s="123">
        <v>0.0769209166666667</v>
      </c>
      <c r="AW7" s="123">
        <v>0.296674041666667</v>
      </c>
      <c r="AX7" s="123">
        <v>0.100908833333333</v>
      </c>
      <c r="AY7" s="123">
        <v>0.0253100416666667</v>
      </c>
      <c r="AZ7" s="123">
        <v>0.0457581666666667</v>
      </c>
      <c r="BA7" s="123">
        <v>7428.06229166667</v>
      </c>
      <c r="BB7" s="123">
        <v>5601.90979166667</v>
      </c>
    </row>
    <row r="8" spans="1:54" ht="15">
      <c r="A8" s="123" t="s">
        <v>382</v>
      </c>
      <c r="B8" s="123" t="s">
        <v>442</v>
      </c>
      <c r="C8" s="123" t="s">
        <v>438</v>
      </c>
      <c r="D8" s="123">
        <v>0.854227960864958</v>
      </c>
      <c r="E8" s="123">
        <v>0.844168215479819</v>
      </c>
      <c r="F8" s="123">
        <v>0.82715315371357</v>
      </c>
      <c r="G8" s="123">
        <v>0.415025776954957</v>
      </c>
      <c r="H8" s="123">
        <v>0.0122685185185185</v>
      </c>
      <c r="I8" s="123">
        <v>0.0395050125313283</v>
      </c>
      <c r="J8" s="123">
        <v>0.355570597559762</v>
      </c>
      <c r="K8" s="123">
        <v>0.353844980412318</v>
      </c>
      <c r="L8" s="123">
        <v>0.145425502072174</v>
      </c>
      <c r="M8" s="123">
        <v>0.0933853889058997</v>
      </c>
      <c r="N8" s="123">
        <v>0.0300677654102577</v>
      </c>
      <c r="O8" s="123">
        <v>0.934631308663816</v>
      </c>
      <c r="P8" s="123">
        <v>0.0260416666666667</v>
      </c>
      <c r="Q8" s="123">
        <v>0.00277777777777778</v>
      </c>
      <c r="R8" s="123">
        <v>0.53105513122928</v>
      </c>
      <c r="S8" s="123">
        <v>0.184579602758782</v>
      </c>
      <c r="T8" s="123">
        <v>0.0199074074074074</v>
      </c>
      <c r="U8" s="123">
        <v>0.0972876234389392</v>
      </c>
      <c r="V8" s="123">
        <v>0.100059853001029</v>
      </c>
      <c r="W8" s="123">
        <v>0.0147194989106754</v>
      </c>
      <c r="X8" s="123">
        <v>0</v>
      </c>
      <c r="Y8" s="123">
        <v>0.00661375661375661</v>
      </c>
      <c r="Z8" s="123">
        <v>0</v>
      </c>
      <c r="AA8" s="123">
        <v>0.121404748359083</v>
      </c>
      <c r="AB8" s="123">
        <v>0.211638569620381</v>
      </c>
      <c r="AC8" s="123">
        <v>0.548211202497193</v>
      </c>
      <c r="AD8" s="123">
        <v>0.0223688305731649</v>
      </c>
      <c r="AE8" s="123">
        <v>0.0493666056166056</v>
      </c>
      <c r="AF8" s="123">
        <v>0.105331343063541</v>
      </c>
      <c r="AG8" s="123">
        <v>0.018290927482104</v>
      </c>
      <c r="AH8" s="123">
        <v>0</v>
      </c>
      <c r="AI8" s="123">
        <v>0.0645947802197802</v>
      </c>
      <c r="AJ8" s="123">
        <v>0.0130952380952381</v>
      </c>
      <c r="AK8" s="123">
        <v>0.0175213675213675</v>
      </c>
      <c r="AL8" s="123">
        <v>0</v>
      </c>
      <c r="AM8" s="123">
        <v>0.009375</v>
      </c>
      <c r="AN8" s="123">
        <v>0</v>
      </c>
      <c r="AO8" s="123">
        <v>0.0445950833333333</v>
      </c>
      <c r="AP8" s="123">
        <v>0.0136639166666667</v>
      </c>
      <c r="AQ8" s="123">
        <v>0.0454847916666667</v>
      </c>
      <c r="AR8" s="123">
        <v>0.157282208333333</v>
      </c>
      <c r="AS8" s="123">
        <v>0.205126291666667</v>
      </c>
      <c r="AT8" s="123">
        <v>0.0102792083333333</v>
      </c>
      <c r="AU8" s="123">
        <v>0.0366655416666667</v>
      </c>
      <c r="AV8" s="123">
        <v>0.0593774583333333</v>
      </c>
      <c r="AW8" s="123">
        <v>0.266012833333333</v>
      </c>
      <c r="AX8" s="123">
        <v>0.106933916666667</v>
      </c>
      <c r="AY8" s="123">
        <v>0.0264794166666667</v>
      </c>
      <c r="AZ8" s="123">
        <v>0.0725082083333333</v>
      </c>
      <c r="BA8" s="123">
        <v>9257.23083333333</v>
      </c>
      <c r="BB8" s="123">
        <v>8540.23270833333</v>
      </c>
    </row>
    <row r="9" spans="1:54" ht="15">
      <c r="A9" s="123" t="s">
        <v>383</v>
      </c>
      <c r="B9" s="123" t="s">
        <v>442</v>
      </c>
      <c r="C9" s="123" t="s">
        <v>438</v>
      </c>
      <c r="D9" s="123">
        <v>0.765922793853671</v>
      </c>
      <c r="E9" s="123">
        <v>0.757293076586314</v>
      </c>
      <c r="F9" s="123">
        <v>0.772624847005626</v>
      </c>
      <c r="G9" s="123">
        <v>0.440146941854285</v>
      </c>
      <c r="H9" s="123">
        <v>0.00462962962962963</v>
      </c>
      <c r="I9" s="123">
        <v>0.0529233497983498</v>
      </c>
      <c r="J9" s="123">
        <v>0.318791397523546</v>
      </c>
      <c r="K9" s="123">
        <v>0.317746661880163</v>
      </c>
      <c r="L9" s="123">
        <v>0.152454657323952</v>
      </c>
      <c r="M9" s="123">
        <v>0.153454303844359</v>
      </c>
      <c r="N9" s="123">
        <v>0.0245006151256151</v>
      </c>
      <c r="O9" s="123">
        <v>0.917044282497319</v>
      </c>
      <c r="P9" s="123">
        <v>0.0534205944013819</v>
      </c>
      <c r="Q9" s="123">
        <v>0.0111119953031718</v>
      </c>
      <c r="R9" s="123">
        <v>0.570773369989015</v>
      </c>
      <c r="S9" s="123">
        <v>0.132765584102971</v>
      </c>
      <c r="T9" s="123">
        <v>0.0275161929573694</v>
      </c>
      <c r="U9" s="123">
        <v>0.07911767760427</v>
      </c>
      <c r="V9" s="123">
        <v>0.0824511223063106</v>
      </c>
      <c r="W9" s="123">
        <v>0.0136501035906808</v>
      </c>
      <c r="X9" s="123">
        <v>0</v>
      </c>
      <c r="Y9" s="123">
        <v>0.00115740740740741</v>
      </c>
      <c r="Z9" s="123">
        <v>0</v>
      </c>
      <c r="AA9" s="123">
        <v>0.196709760547958</v>
      </c>
      <c r="AB9" s="123">
        <v>0.12832589630003</v>
      </c>
      <c r="AC9" s="123">
        <v>0.69468104531366</v>
      </c>
      <c r="AD9" s="123">
        <v>0.0118686868686869</v>
      </c>
      <c r="AE9" s="123">
        <v>0.101462510449702</v>
      </c>
      <c r="AF9" s="123">
        <v>0.123562079489249</v>
      </c>
      <c r="AG9" s="123">
        <v>0.0439496748770942</v>
      </c>
      <c r="AH9" s="123">
        <v>0.009494301994302</v>
      </c>
      <c r="AI9" s="123">
        <v>0.0837266948520444</v>
      </c>
      <c r="AJ9" s="123">
        <v>0.0103114478114478</v>
      </c>
      <c r="AK9" s="123">
        <v>0.0446671341214685</v>
      </c>
      <c r="AL9" s="123">
        <v>0.00231481481481481</v>
      </c>
      <c r="AM9" s="123">
        <v>0.0155986874535262</v>
      </c>
      <c r="AN9" s="123">
        <v>0</v>
      </c>
      <c r="AO9" s="123">
        <v>0.0374839166666667</v>
      </c>
      <c r="AP9" s="123">
        <v>0.0101600416666667</v>
      </c>
      <c r="AQ9" s="123">
        <v>0.0512842083333333</v>
      </c>
      <c r="AR9" s="123">
        <v>0.147052958333333</v>
      </c>
      <c r="AS9" s="123">
        <v>0.159694041666667</v>
      </c>
      <c r="AT9" s="123">
        <v>0.0126811666666667</v>
      </c>
      <c r="AU9" s="123">
        <v>0.0336115416666667</v>
      </c>
      <c r="AV9" s="123">
        <v>0.0727754166666667</v>
      </c>
      <c r="AW9" s="123">
        <v>0.2853925</v>
      </c>
      <c r="AX9" s="123">
        <v>0.121351625</v>
      </c>
      <c r="AY9" s="123">
        <v>0.02549475</v>
      </c>
      <c r="AZ9" s="123">
        <v>0.079778625</v>
      </c>
      <c r="BA9" s="123">
        <v>8687.1775</v>
      </c>
      <c r="BB9" s="123">
        <v>5554.341875</v>
      </c>
    </row>
    <row r="10" spans="1:54" ht="15">
      <c r="A10" s="123" t="s">
        <v>384</v>
      </c>
      <c r="B10" s="123" t="s">
        <v>442</v>
      </c>
      <c r="C10" s="123" t="s">
        <v>438</v>
      </c>
      <c r="D10" s="123">
        <v>0.801589232433867</v>
      </c>
      <c r="E10" s="123">
        <v>0.803174483633511</v>
      </c>
      <c r="F10" s="123">
        <v>0.790905751275516</v>
      </c>
      <c r="G10" s="123">
        <v>0.55332730439768</v>
      </c>
      <c r="H10" s="123">
        <v>0.0076593137254902</v>
      </c>
      <c r="I10" s="123">
        <v>0.0271141768997161</v>
      </c>
      <c r="J10" s="123">
        <v>0.435560540703078</v>
      </c>
      <c r="K10" s="123">
        <v>0.256859550343981</v>
      </c>
      <c r="L10" s="123">
        <v>0.132075797469406</v>
      </c>
      <c r="M10" s="123">
        <v>0.14073062085833</v>
      </c>
      <c r="N10" s="123">
        <v>0.014217032967033</v>
      </c>
      <c r="O10" s="123">
        <v>0.951886815741305</v>
      </c>
      <c r="P10" s="123">
        <v>0.0300562820106164</v>
      </c>
      <c r="Q10" s="123">
        <v>0.0103660228660229</v>
      </c>
      <c r="R10" s="123">
        <v>0.555403083678711</v>
      </c>
      <c r="S10" s="123">
        <v>0.142391697675292</v>
      </c>
      <c r="T10" s="123">
        <v>0.0376168186854139</v>
      </c>
      <c r="U10" s="123">
        <v>0.0950951751542833</v>
      </c>
      <c r="V10" s="123">
        <v>0.0697219073384621</v>
      </c>
      <c r="W10" s="123">
        <v>0.00546875</v>
      </c>
      <c r="X10" s="123">
        <v>0</v>
      </c>
      <c r="Y10" s="123">
        <v>0.00138888888888889</v>
      </c>
      <c r="Z10" s="123">
        <v>0</v>
      </c>
      <c r="AA10" s="123">
        <v>0.206135555567154</v>
      </c>
      <c r="AB10" s="123">
        <v>0.0944203475830658</v>
      </c>
      <c r="AC10" s="123">
        <v>0.830186501829549</v>
      </c>
      <c r="AD10" s="123">
        <v>0.0466363415227944</v>
      </c>
      <c r="AE10" s="123">
        <v>0.0865261411394667</v>
      </c>
      <c r="AF10" s="123">
        <v>0.055288884865579</v>
      </c>
      <c r="AG10" s="123">
        <v>0.0382359175539827</v>
      </c>
      <c r="AH10" s="123">
        <v>0</v>
      </c>
      <c r="AI10" s="123">
        <v>0.108266347193398</v>
      </c>
      <c r="AJ10" s="123">
        <v>0.009375</v>
      </c>
      <c r="AK10" s="123">
        <v>0.0716566567056763</v>
      </c>
      <c r="AL10" s="123">
        <v>0</v>
      </c>
      <c r="AM10" s="123">
        <v>0.0234969346206769</v>
      </c>
      <c r="AN10" s="123">
        <v>0</v>
      </c>
      <c r="AO10" s="123">
        <v>0.036286875</v>
      </c>
      <c r="AP10" s="123">
        <v>0.0101267083333333</v>
      </c>
      <c r="AQ10" s="123">
        <v>0.03637325</v>
      </c>
      <c r="AR10" s="123">
        <v>0.295653458333333</v>
      </c>
      <c r="AS10" s="123">
        <v>0.189050875</v>
      </c>
      <c r="AT10" s="123">
        <v>0.0074555</v>
      </c>
      <c r="AU10" s="123">
        <v>0.0261557083333333</v>
      </c>
      <c r="AV10" s="123">
        <v>0.0901746666666667</v>
      </c>
      <c r="AW10" s="123">
        <v>0.185129666666667</v>
      </c>
      <c r="AX10" s="123">
        <v>0.0987645416666667</v>
      </c>
      <c r="AY10" s="123">
        <v>0.0192734166666667</v>
      </c>
      <c r="AZ10" s="123">
        <v>0.0416785833333333</v>
      </c>
      <c r="BA10" s="123">
        <v>7635.78395833333</v>
      </c>
      <c r="BB10" s="123">
        <v>6669.01354166667</v>
      </c>
    </row>
    <row r="11" spans="1:54" ht="15">
      <c r="A11" s="123" t="s">
        <v>385</v>
      </c>
      <c r="B11" s="123" t="s">
        <v>442</v>
      </c>
      <c r="C11" s="123" t="s">
        <v>438</v>
      </c>
      <c r="D11" s="123">
        <v>0.777237437662076</v>
      </c>
      <c r="E11" s="123">
        <v>0.773061898588438</v>
      </c>
      <c r="F11" s="123">
        <v>0.764901999912988</v>
      </c>
      <c r="G11" s="123">
        <v>0.508083361968323</v>
      </c>
      <c r="H11" s="123">
        <v>8.86524822695035E-4</v>
      </c>
      <c r="I11" s="123">
        <v>0.0195760192620202</v>
      </c>
      <c r="J11" s="123">
        <v>0.346574390792315</v>
      </c>
      <c r="K11" s="123">
        <v>0.296115348575198</v>
      </c>
      <c r="L11" s="123">
        <v>0.178971755171584</v>
      </c>
      <c r="M11" s="123">
        <v>0.157875961376188</v>
      </c>
      <c r="N11" s="123">
        <v>0.0964862448375424</v>
      </c>
      <c r="O11" s="123">
        <v>0.850787924673968</v>
      </c>
      <c r="P11" s="123">
        <v>0.0422424310191968</v>
      </c>
      <c r="Q11" s="123">
        <v>0.0103924805191227</v>
      </c>
      <c r="R11" s="123">
        <v>0.40483081022137</v>
      </c>
      <c r="S11" s="123">
        <v>0.151613344902994</v>
      </c>
      <c r="T11" s="123">
        <v>0.0397850941691203</v>
      </c>
      <c r="U11" s="123">
        <v>0.0941252025956958</v>
      </c>
      <c r="V11" s="123">
        <v>0.150940407554723</v>
      </c>
      <c r="W11" s="123">
        <v>0.0647129523486598</v>
      </c>
      <c r="X11" s="123">
        <v>0</v>
      </c>
      <c r="Y11" s="123">
        <v>0.00922047874446526</v>
      </c>
      <c r="Z11" s="123">
        <v>0.00189393939393939</v>
      </c>
      <c r="AA11" s="123">
        <v>0.125949696155189</v>
      </c>
      <c r="AB11" s="123">
        <v>0.0561782428890327</v>
      </c>
      <c r="AC11" s="123">
        <v>0.786749657556804</v>
      </c>
      <c r="AD11" s="123">
        <v>0.0136018097187058</v>
      </c>
      <c r="AE11" s="123">
        <v>0.0899051380823162</v>
      </c>
      <c r="AF11" s="123">
        <v>0.111566402588055</v>
      </c>
      <c r="AG11" s="123">
        <v>0.0701545226339036</v>
      </c>
      <c r="AH11" s="123">
        <v>0.00772763662084829</v>
      </c>
      <c r="AI11" s="123">
        <v>0.0659054564831927</v>
      </c>
      <c r="AJ11" s="123">
        <v>0.0128965017203964</v>
      </c>
      <c r="AK11" s="123">
        <v>0.0389179351729111</v>
      </c>
      <c r="AL11" s="123">
        <v>0</v>
      </c>
      <c r="AM11" s="123">
        <v>0.00571328840178047</v>
      </c>
      <c r="AN11" s="123">
        <v>0</v>
      </c>
      <c r="AO11" s="123">
        <v>0.0378770416666667</v>
      </c>
      <c r="AP11" s="123">
        <v>0.00524083333333333</v>
      </c>
      <c r="AQ11" s="123">
        <v>0.0481474166666667</v>
      </c>
      <c r="AR11" s="123">
        <v>0.1814875</v>
      </c>
      <c r="AS11" s="123">
        <v>0.238651</v>
      </c>
      <c r="AT11" s="123">
        <v>0.00620225</v>
      </c>
      <c r="AU11" s="123">
        <v>0.0402347916666667</v>
      </c>
      <c r="AV11" s="123">
        <v>0.075997625</v>
      </c>
      <c r="AW11" s="123">
        <v>0.213075875</v>
      </c>
      <c r="AX11" s="123">
        <v>0.117215583333333</v>
      </c>
      <c r="AY11" s="123">
        <v>0.02418625</v>
      </c>
      <c r="AZ11" s="123">
        <v>0.0516524166666667</v>
      </c>
      <c r="BA11" s="123">
        <v>10424.75375</v>
      </c>
      <c r="BB11" s="123">
        <v>7793.994375</v>
      </c>
    </row>
    <row r="12" spans="1:54" ht="15">
      <c r="A12" s="123" t="s">
        <v>386</v>
      </c>
      <c r="B12" s="123" t="s">
        <v>442</v>
      </c>
      <c r="C12" s="123" t="s">
        <v>438</v>
      </c>
      <c r="D12" s="123">
        <v>0.822629036721869</v>
      </c>
      <c r="E12" s="123">
        <v>0.826946706418868</v>
      </c>
      <c r="F12" s="123">
        <v>0.821646706375163</v>
      </c>
      <c r="G12" s="123">
        <v>0.451477086749981</v>
      </c>
      <c r="H12" s="123">
        <v>0.00143147212525203</v>
      </c>
      <c r="I12" s="123">
        <v>0.0306627916176208</v>
      </c>
      <c r="J12" s="123">
        <v>0.429359676831812</v>
      </c>
      <c r="K12" s="123">
        <v>0.266993920109429</v>
      </c>
      <c r="L12" s="123">
        <v>0.134032835717366</v>
      </c>
      <c r="M12" s="123">
        <v>0.13751930359852</v>
      </c>
      <c r="N12" s="123">
        <v>0.123061347015517</v>
      </c>
      <c r="O12" s="123">
        <v>0.817890442230921</v>
      </c>
      <c r="P12" s="123">
        <v>0.0468378317931369</v>
      </c>
      <c r="Q12" s="123">
        <v>0.0100564815288165</v>
      </c>
      <c r="R12" s="123">
        <v>0.412471372541532</v>
      </c>
      <c r="S12" s="123">
        <v>0.156792269898597</v>
      </c>
      <c r="T12" s="123">
        <v>0.0550919048359587</v>
      </c>
      <c r="U12" s="123">
        <v>0.12835611398844</v>
      </c>
      <c r="V12" s="123">
        <v>0.127719100059409</v>
      </c>
      <c r="W12" s="123">
        <v>0.0307568051925713</v>
      </c>
      <c r="X12" s="123">
        <v>0</v>
      </c>
      <c r="Y12" s="123">
        <v>0.0110181589311954</v>
      </c>
      <c r="Z12" s="123">
        <v>0.00124884366327475</v>
      </c>
      <c r="AA12" s="123">
        <v>0.253783526686457</v>
      </c>
      <c r="AB12" s="123">
        <v>0.0676768185531996</v>
      </c>
      <c r="AC12" s="123">
        <v>0.768560138201029</v>
      </c>
      <c r="AD12" s="123">
        <v>0.0173192247386842</v>
      </c>
      <c r="AE12" s="123">
        <v>0.0887444657961208</v>
      </c>
      <c r="AF12" s="123">
        <v>0.0943707320546493</v>
      </c>
      <c r="AG12" s="123">
        <v>0.0491559701807348</v>
      </c>
      <c r="AH12" s="123">
        <v>0.00504078202331361</v>
      </c>
      <c r="AI12" s="123">
        <v>0.0867454842938309</v>
      </c>
      <c r="AJ12" s="123">
        <v>0.0180563603833791</v>
      </c>
      <c r="AK12" s="123">
        <v>0.0675093728154259</v>
      </c>
      <c r="AL12" s="123">
        <v>0</v>
      </c>
      <c r="AM12" s="123">
        <v>0.00710379874770637</v>
      </c>
      <c r="AN12" s="123">
        <v>0</v>
      </c>
      <c r="AO12" s="123">
        <v>0.0348637083333333</v>
      </c>
      <c r="AP12" s="123">
        <v>0.016096</v>
      </c>
      <c r="AQ12" s="123">
        <v>0.05333875</v>
      </c>
      <c r="AR12" s="123">
        <v>0.206678916666667</v>
      </c>
      <c r="AS12" s="123">
        <v>0.200276333333333</v>
      </c>
      <c r="AT12" s="123">
        <v>0.010561875</v>
      </c>
      <c r="AU12" s="123">
        <v>0.0308435</v>
      </c>
      <c r="AV12" s="123">
        <v>0.101270125</v>
      </c>
      <c r="AW12" s="123">
        <v>0.225703125</v>
      </c>
      <c r="AX12" s="123">
        <v>0.0940085833333333</v>
      </c>
      <c r="AY12" s="123">
        <v>0.0284633333333333</v>
      </c>
      <c r="AZ12" s="123">
        <v>0.03473475</v>
      </c>
      <c r="BA12" s="123">
        <v>8612.74291666667</v>
      </c>
      <c r="BB12" s="123">
        <v>6790.055</v>
      </c>
    </row>
    <row r="13" spans="1:54" ht="15">
      <c r="A13" s="123" t="s">
        <v>387</v>
      </c>
      <c r="B13" s="123" t="s">
        <v>442</v>
      </c>
      <c r="C13" s="123" t="s">
        <v>438</v>
      </c>
      <c r="D13" s="123">
        <v>0.766929922667919</v>
      </c>
      <c r="E13" s="123">
        <v>0.778323637656997</v>
      </c>
      <c r="F13" s="123">
        <v>0.769109814062209</v>
      </c>
      <c r="G13" s="123">
        <v>0.603143402969947</v>
      </c>
      <c r="H13" s="123">
        <v>0.0101400712813756</v>
      </c>
      <c r="I13" s="123">
        <v>0.0477194651107695</v>
      </c>
      <c r="J13" s="123">
        <v>0.47218676686694</v>
      </c>
      <c r="K13" s="123">
        <v>0.243612406551408</v>
      </c>
      <c r="L13" s="123">
        <v>0.121380772480157</v>
      </c>
      <c r="M13" s="123">
        <v>0.104960517709349</v>
      </c>
      <c r="N13" s="123">
        <v>0.579324609787453</v>
      </c>
      <c r="O13" s="123">
        <v>0.32813606166392</v>
      </c>
      <c r="P13" s="123">
        <v>0.0564308713656918</v>
      </c>
      <c r="Q13" s="123">
        <v>0.0434333206006484</v>
      </c>
      <c r="R13" s="123">
        <v>0.366861648575165</v>
      </c>
      <c r="S13" s="123">
        <v>0.160930927752189</v>
      </c>
      <c r="T13" s="123">
        <v>0.0404815014170311</v>
      </c>
      <c r="U13" s="123">
        <v>0.111287932383917</v>
      </c>
      <c r="V13" s="123">
        <v>0.155579662329202</v>
      </c>
      <c r="W13" s="123">
        <v>0.0761416874685657</v>
      </c>
      <c r="X13" s="123">
        <v>0.00252175252175252</v>
      </c>
      <c r="Y13" s="123">
        <v>0.0122459257034655</v>
      </c>
      <c r="Z13" s="123">
        <v>0</v>
      </c>
      <c r="AA13" s="123">
        <v>0.451370392917794</v>
      </c>
      <c r="AB13" s="123">
        <v>0.107370713674008</v>
      </c>
      <c r="AC13" s="123">
        <v>0.717987977165398</v>
      </c>
      <c r="AD13" s="123">
        <v>0.0669249671375053</v>
      </c>
      <c r="AE13" s="123">
        <v>0.128287484333537</v>
      </c>
      <c r="AF13" s="123">
        <v>0.0504503585987025</v>
      </c>
      <c r="AG13" s="123">
        <v>0.0265149500042678</v>
      </c>
      <c r="AH13" s="123">
        <v>0.0113596426096426</v>
      </c>
      <c r="AI13" s="123">
        <v>0.151255843907555</v>
      </c>
      <c r="AJ13" s="123">
        <v>0.0386648830510723</v>
      </c>
      <c r="AK13" s="123">
        <v>0.0732865801313273</v>
      </c>
      <c r="AL13" s="123">
        <v>0</v>
      </c>
      <c r="AM13" s="123">
        <v>0.00605590958851828</v>
      </c>
      <c r="AN13" s="123">
        <v>0</v>
      </c>
      <c r="AO13" s="123">
        <v>0.0426675416666667</v>
      </c>
      <c r="AP13" s="123">
        <v>0.00109533333333333</v>
      </c>
      <c r="AQ13" s="123">
        <v>0.0489786666666667</v>
      </c>
      <c r="AR13" s="123">
        <v>0.0894858333333333</v>
      </c>
      <c r="AS13" s="123">
        <v>0.19891925</v>
      </c>
      <c r="AT13" s="123">
        <v>0.014923375</v>
      </c>
      <c r="AU13" s="123">
        <v>0.0618048333333333</v>
      </c>
      <c r="AV13" s="123">
        <v>0.173209583333333</v>
      </c>
      <c r="AW13" s="123">
        <v>0.238629</v>
      </c>
      <c r="AX13" s="123">
        <v>0.0903665</v>
      </c>
      <c r="AY13" s="123">
        <v>0.0326459166666667</v>
      </c>
      <c r="AZ13" s="123">
        <v>0.0491304583333333</v>
      </c>
      <c r="BA13" s="123">
        <v>7413.41083333333</v>
      </c>
      <c r="BB13" s="123">
        <v>6584.58583333333</v>
      </c>
    </row>
    <row r="14" spans="1:54" ht="15">
      <c r="A14" s="123" t="s">
        <v>376</v>
      </c>
      <c r="B14" s="123" t="s">
        <v>442</v>
      </c>
      <c r="C14" s="123" t="s">
        <v>439</v>
      </c>
      <c r="D14" s="123">
        <v>0.60</v>
      </c>
      <c r="E14" s="123">
        <v>0.651281914801684</v>
      </c>
      <c r="F14" s="123">
        <v>0.585927521571506</v>
      </c>
      <c r="G14" s="123">
        <v>0.65</v>
      </c>
      <c r="H14" s="123">
        <v>0</v>
      </c>
      <c r="I14" s="123">
        <v>0</v>
      </c>
      <c r="J14" s="123">
        <v>0.40</v>
      </c>
      <c r="K14" s="123">
        <v>0.10</v>
      </c>
      <c r="L14" s="123">
        <v>0.25</v>
      </c>
      <c r="M14" s="123">
        <v>0.25</v>
      </c>
      <c r="N14" s="123">
        <v>0.45</v>
      </c>
      <c r="O14" s="123">
        <v>0.50</v>
      </c>
      <c r="P14" s="123">
        <v>0.05</v>
      </c>
      <c r="Q14" s="123">
        <v>0.05</v>
      </c>
      <c r="R14" s="123">
        <v>0.50</v>
      </c>
      <c r="S14" s="123">
        <v>0.20</v>
      </c>
      <c r="T14" s="123">
        <v>0</v>
      </c>
      <c r="U14" s="123">
        <v>0.05</v>
      </c>
      <c r="V14" s="123">
        <v>0.15</v>
      </c>
      <c r="W14" s="123">
        <v>0.10</v>
      </c>
      <c r="X14" s="123">
        <v>0.05</v>
      </c>
      <c r="Y14" s="123">
        <v>0.10</v>
      </c>
      <c r="Z14" s="123">
        <v>0</v>
      </c>
      <c r="AA14" s="123">
        <v>0.65</v>
      </c>
      <c r="AB14" s="123">
        <v>0.10</v>
      </c>
      <c r="AC14" s="123">
        <v>0.70</v>
      </c>
      <c r="AD14" s="123">
        <v>0.15</v>
      </c>
      <c r="AE14" s="123">
        <v>0.30</v>
      </c>
      <c r="AF14" s="123">
        <v>0.10</v>
      </c>
      <c r="AG14" s="123">
        <v>0.05</v>
      </c>
      <c r="AH14" s="123">
        <v>0</v>
      </c>
      <c r="AI14" s="123">
        <v>0.20</v>
      </c>
      <c r="AJ14" s="123">
        <v>0.10</v>
      </c>
      <c r="AK14" s="123">
        <v>0.05</v>
      </c>
      <c r="AL14" s="123">
        <v>0</v>
      </c>
      <c r="AM14" s="123">
        <v>0</v>
      </c>
      <c r="AN14" s="123">
        <v>0</v>
      </c>
      <c r="AO14" s="123">
        <v>0.048138</v>
      </c>
      <c r="AP14" s="123">
        <v>0.0083</v>
      </c>
      <c r="AQ14" s="123">
        <v>0.057929</v>
      </c>
      <c r="AR14" s="123">
        <v>0.143842</v>
      </c>
      <c r="AS14" s="123">
        <v>0.211299</v>
      </c>
      <c r="AT14" s="123">
        <v>0.008468</v>
      </c>
      <c r="AU14" s="123">
        <v>0.032697</v>
      </c>
      <c r="AV14" s="123">
        <v>0.09375</v>
      </c>
      <c r="AW14" s="123">
        <v>0.240049</v>
      </c>
      <c r="AX14" s="123">
        <v>0.121554</v>
      </c>
      <c r="AY14" s="123">
        <v>0.038551</v>
      </c>
      <c r="AZ14" s="123">
        <v>0.043559</v>
      </c>
      <c r="BA14" s="123">
        <v>8208.615</v>
      </c>
      <c r="BB14" s="123">
        <v>5061.78</v>
      </c>
    </row>
    <row r="15" spans="1:54" ht="15">
      <c r="A15" s="123" t="s">
        <v>377</v>
      </c>
      <c r="B15" s="123" t="s">
        <v>442</v>
      </c>
      <c r="C15" s="123" t="s">
        <v>439</v>
      </c>
      <c r="D15" s="123">
        <v>0.833333333333333</v>
      </c>
      <c r="E15" s="123">
        <v>0.717786443006111</v>
      </c>
      <c r="F15" s="123">
        <v>0.713983994960365</v>
      </c>
      <c r="G15" s="123">
        <v>0.361111111111111</v>
      </c>
      <c r="H15" s="123">
        <v>0</v>
      </c>
      <c r="I15" s="123">
        <v>0.0555555555555556</v>
      </c>
      <c r="J15" s="123">
        <v>0.416666666666667</v>
      </c>
      <c r="K15" s="123">
        <v>0.305555555555556</v>
      </c>
      <c r="L15" s="123">
        <v>0.111111111111111</v>
      </c>
      <c r="M15" s="123">
        <v>0.111111111111111</v>
      </c>
      <c r="N15" s="123">
        <v>0.305555555555556</v>
      </c>
      <c r="O15" s="123">
        <v>0.555555555555556</v>
      </c>
      <c r="P15" s="123">
        <v>0.0833333333333333</v>
      </c>
      <c r="Q15" s="123">
        <v>0.111111111111111</v>
      </c>
      <c r="R15" s="123">
        <v>0.50</v>
      </c>
      <c r="S15" s="123">
        <v>0.0833333333333333</v>
      </c>
      <c r="T15" s="123">
        <v>0</v>
      </c>
      <c r="U15" s="123">
        <v>0.111111111111111</v>
      </c>
      <c r="V15" s="123">
        <v>0.111111111111111</v>
      </c>
      <c r="W15" s="123">
        <v>0</v>
      </c>
      <c r="X15" s="123">
        <v>0</v>
      </c>
      <c r="Y15" s="123">
        <v>0</v>
      </c>
      <c r="Z15" s="123">
        <v>0.0277777777777778</v>
      </c>
      <c r="AA15" s="123">
        <v>0.50</v>
      </c>
      <c r="AB15" s="123">
        <v>0.222222222222222</v>
      </c>
      <c r="AC15" s="123">
        <v>0.694444444444444</v>
      </c>
      <c r="AD15" s="123">
        <v>0.0277777777777778</v>
      </c>
      <c r="AE15" s="123">
        <v>0.111111111111111</v>
      </c>
      <c r="AF15" s="123">
        <v>0.0277777777777778</v>
      </c>
      <c r="AG15" s="123">
        <v>0</v>
      </c>
      <c r="AH15" s="123">
        <v>0</v>
      </c>
      <c r="AI15" s="123">
        <v>0.166666666666667</v>
      </c>
      <c r="AJ15" s="123">
        <v>0.0277777777777778</v>
      </c>
      <c r="AK15" s="123">
        <v>0.0833333333333333</v>
      </c>
      <c r="AL15" s="123">
        <v>0</v>
      </c>
      <c r="AM15" s="123">
        <v>0.0555555555555556</v>
      </c>
      <c r="AN15" s="123">
        <v>0</v>
      </c>
      <c r="AO15" s="123">
        <v>0.039978</v>
      </c>
      <c r="AP15" s="123">
        <v>0.004317</v>
      </c>
      <c r="AQ15" s="123">
        <v>0.037872</v>
      </c>
      <c r="AR15" s="123">
        <v>0.329675</v>
      </c>
      <c r="AS15" s="123">
        <v>0.17123</v>
      </c>
      <c r="AT15" s="123">
        <v>0.008433</v>
      </c>
      <c r="AU15" s="123">
        <v>0.03003</v>
      </c>
      <c r="AV15" s="123">
        <v>0.075804</v>
      </c>
      <c r="AW15" s="123">
        <v>0.208033</v>
      </c>
      <c r="AX15" s="123">
        <v>0.080842</v>
      </c>
      <c r="AY15" s="123">
        <v>0.026775</v>
      </c>
      <c r="AZ15" s="123">
        <v>0.026991</v>
      </c>
      <c r="BA15" s="123">
        <v>11544.495</v>
      </c>
      <c r="BB15" s="123">
        <v>7910.695</v>
      </c>
    </row>
    <row r="16" spans="1:54" ht="15">
      <c r="A16" s="123" t="s">
        <v>378</v>
      </c>
      <c r="B16" s="123" t="s">
        <v>442</v>
      </c>
      <c r="C16" s="123" t="s">
        <v>439</v>
      </c>
      <c r="D16" s="123">
        <v>0.888888888888889</v>
      </c>
      <c r="E16" s="123">
        <v>0.799060215385609</v>
      </c>
      <c r="F16" s="123">
        <v>0.774888409582626</v>
      </c>
      <c r="G16" s="123">
        <v>0.592592592592593</v>
      </c>
      <c r="H16" s="123">
        <v>0</v>
      </c>
      <c r="I16" s="123">
        <v>0.037037037037037</v>
      </c>
      <c r="J16" s="123">
        <v>0.296296296296296</v>
      </c>
      <c r="K16" s="123">
        <v>0.296296296296296</v>
      </c>
      <c r="L16" s="123">
        <v>0.185185185185185</v>
      </c>
      <c r="M16" s="123">
        <v>0.185185185185185</v>
      </c>
      <c r="N16" s="123">
        <v>0.0740740740740741</v>
      </c>
      <c r="O16" s="123">
        <v>0.703703703703704</v>
      </c>
      <c r="P16" s="123">
        <v>0.222222222222222</v>
      </c>
      <c r="Q16" s="123">
        <v>0.0740740740740741</v>
      </c>
      <c r="R16" s="123">
        <v>0.37037037037037</v>
      </c>
      <c r="S16" s="123">
        <v>0.222222222222222</v>
      </c>
      <c r="T16" s="123">
        <v>0</v>
      </c>
      <c r="U16" s="123">
        <v>0.111111111111111</v>
      </c>
      <c r="V16" s="123">
        <v>0.185185185185185</v>
      </c>
      <c r="W16" s="123">
        <v>0.0740740740740741</v>
      </c>
      <c r="X16" s="123">
        <v>0</v>
      </c>
      <c r="Y16" s="123">
        <v>0</v>
      </c>
      <c r="Z16" s="123">
        <v>0.037037037037037</v>
      </c>
      <c r="AA16" s="123">
        <v>0.333333333333333</v>
      </c>
      <c r="AB16" s="123">
        <v>0.259259259259259</v>
      </c>
      <c r="AC16" s="123">
        <v>0.592592592592593</v>
      </c>
      <c r="AD16" s="123">
        <v>0.037037037037037</v>
      </c>
      <c r="AE16" s="123">
        <v>0.111111111111111</v>
      </c>
      <c r="AF16" s="123">
        <v>0.148148148148148</v>
      </c>
      <c r="AG16" s="123">
        <v>0.037037037037037</v>
      </c>
      <c r="AH16" s="123">
        <v>0.037037037037037</v>
      </c>
      <c r="AI16" s="123">
        <v>0.0740740740740741</v>
      </c>
      <c r="AJ16" s="123">
        <v>0</v>
      </c>
      <c r="AK16" s="123">
        <v>0</v>
      </c>
      <c r="AL16" s="123">
        <v>0</v>
      </c>
      <c r="AM16" s="123">
        <v>0</v>
      </c>
      <c r="AN16" s="123">
        <v>0</v>
      </c>
      <c r="AO16" s="123">
        <v>0.032322</v>
      </c>
      <c r="AP16" s="123">
        <v>0.006952</v>
      </c>
      <c r="AQ16" s="123">
        <v>0.046276</v>
      </c>
      <c r="AR16" s="123">
        <v>0.233938</v>
      </c>
      <c r="AS16" s="123">
        <v>0.202856</v>
      </c>
      <c r="AT16" s="123">
        <v>0.010002</v>
      </c>
      <c r="AU16" s="123">
        <v>0.041807</v>
      </c>
      <c r="AV16" s="123">
        <v>0.083463</v>
      </c>
      <c r="AW16" s="123">
        <v>0.226059</v>
      </c>
      <c r="AX16" s="123">
        <v>0.087675</v>
      </c>
      <c r="AY16" s="123">
        <v>0.030724</v>
      </c>
      <c r="AZ16" s="123">
        <v>0.030245</v>
      </c>
      <c r="BA16" s="123">
        <v>7240.97</v>
      </c>
      <c r="BB16" s="123">
        <v>9893.7</v>
      </c>
    </row>
    <row r="17" spans="1:54" ht="15">
      <c r="A17" s="123" t="s">
        <v>379</v>
      </c>
      <c r="B17" s="123" t="s">
        <v>442</v>
      </c>
      <c r="C17" s="123" t="s">
        <v>439</v>
      </c>
      <c r="D17" s="123">
        <v>0.777777777777778</v>
      </c>
      <c r="E17" s="123">
        <v>0.663690338130585</v>
      </c>
      <c r="F17" s="123">
        <v>0.593894548360771</v>
      </c>
      <c r="G17" s="123">
        <v>0.50</v>
      </c>
      <c r="H17" s="123">
        <v>0</v>
      </c>
      <c r="I17" s="123">
        <v>0</v>
      </c>
      <c r="J17" s="123">
        <v>0.50</v>
      </c>
      <c r="K17" s="123">
        <v>0.166666666666667</v>
      </c>
      <c r="L17" s="123">
        <v>0.111111111111111</v>
      </c>
      <c r="M17" s="123">
        <v>0.222222222222222</v>
      </c>
      <c r="N17" s="123">
        <v>0</v>
      </c>
      <c r="O17" s="123">
        <v>0.888888888888889</v>
      </c>
      <c r="P17" s="123">
        <v>0.111111111111111</v>
      </c>
      <c r="Q17" s="123">
        <v>0</v>
      </c>
      <c r="R17" s="123">
        <v>0.666666666666667</v>
      </c>
      <c r="S17" s="123">
        <v>0.0555555555555556</v>
      </c>
      <c r="T17" s="123">
        <v>0</v>
      </c>
      <c r="U17" s="123">
        <v>0.0555555555555556</v>
      </c>
      <c r="V17" s="123">
        <v>0.0555555555555556</v>
      </c>
      <c r="W17" s="123">
        <v>0.0555555555555556</v>
      </c>
      <c r="X17" s="123">
        <v>0.0555555555555556</v>
      </c>
      <c r="Y17" s="123">
        <v>0</v>
      </c>
      <c r="Z17" s="123">
        <v>0</v>
      </c>
      <c r="AA17" s="123">
        <v>0.444444444444444</v>
      </c>
      <c r="AB17" s="123">
        <v>0.388888888888889</v>
      </c>
      <c r="AC17" s="123">
        <v>0.666666666666667</v>
      </c>
      <c r="AD17" s="123">
        <v>0</v>
      </c>
      <c r="AE17" s="123">
        <v>0.0555555555555556</v>
      </c>
      <c r="AF17" s="123">
        <v>0.0555555555555556</v>
      </c>
      <c r="AG17" s="123">
        <v>0</v>
      </c>
      <c r="AH17" s="123">
        <v>0</v>
      </c>
      <c r="AI17" s="123">
        <v>0.222222222222222</v>
      </c>
      <c r="AJ17" s="123">
        <v>0</v>
      </c>
      <c r="AK17" s="123">
        <v>0</v>
      </c>
      <c r="AL17" s="123">
        <v>0</v>
      </c>
      <c r="AM17" s="123">
        <v>0</v>
      </c>
      <c r="AN17" s="123">
        <v>0</v>
      </c>
      <c r="AO17" s="123">
        <v>0.035111</v>
      </c>
      <c r="AP17" s="123">
        <v>0.012591</v>
      </c>
      <c r="AQ17" s="123">
        <v>0.041662</v>
      </c>
      <c r="AR17" s="123">
        <v>0.252978</v>
      </c>
      <c r="AS17" s="123">
        <v>0.16572</v>
      </c>
      <c r="AT17" s="123">
        <v>0.008634</v>
      </c>
      <c r="AU17" s="123">
        <v>0.031233</v>
      </c>
      <c r="AV17" s="123">
        <v>0.067486</v>
      </c>
      <c r="AW17" s="123">
        <v>0.24971</v>
      </c>
      <c r="AX17" s="123">
        <v>0.100235</v>
      </c>
      <c r="AY17" s="123">
        <v>0.026684</v>
      </c>
      <c r="AZ17" s="123">
        <v>0.043066</v>
      </c>
      <c r="BA17" s="123">
        <v>9360.05</v>
      </c>
      <c r="BB17" s="123">
        <v>5827.365</v>
      </c>
    </row>
    <row r="18" spans="1:54" ht="15">
      <c r="A18" s="123" t="s">
        <v>380</v>
      </c>
      <c r="B18" s="123" t="s">
        <v>442</v>
      </c>
      <c r="C18" s="123" t="s">
        <v>439</v>
      </c>
      <c r="D18" s="123">
        <v>0.833333333333333</v>
      </c>
      <c r="E18" s="123">
        <v>0.768903265293701</v>
      </c>
      <c r="F18" s="123">
        <v>0.790894537184572</v>
      </c>
      <c r="G18" s="123">
        <v>0.626984126984127</v>
      </c>
      <c r="H18" s="123">
        <v>0</v>
      </c>
      <c r="I18" s="123">
        <v>0.0158730158730159</v>
      </c>
      <c r="J18" s="123">
        <v>0.396825396825397</v>
      </c>
      <c r="K18" s="123">
        <v>0.357142857142857</v>
      </c>
      <c r="L18" s="123">
        <v>0.0793650793650794</v>
      </c>
      <c r="M18" s="123">
        <v>0.150793650793651</v>
      </c>
      <c r="N18" s="123">
        <v>0.111111111111111</v>
      </c>
      <c r="O18" s="123">
        <v>0.761904761904762</v>
      </c>
      <c r="P18" s="123">
        <v>0.0634920634920635</v>
      </c>
      <c r="Q18" s="123">
        <v>0.0238095238095238</v>
      </c>
      <c r="R18" s="123">
        <v>0.46031746031746</v>
      </c>
      <c r="S18" s="123">
        <v>0.0793650793650794</v>
      </c>
      <c r="T18" s="123">
        <v>0.0476190476190476</v>
      </c>
      <c r="U18" s="123">
        <v>0.119047619047619</v>
      </c>
      <c r="V18" s="123">
        <v>0.222222222222222</v>
      </c>
      <c r="W18" s="123">
        <v>0.0714285714285714</v>
      </c>
      <c r="X18" s="123">
        <v>0</v>
      </c>
      <c r="Y18" s="123">
        <v>0</v>
      </c>
      <c r="Z18" s="123">
        <v>0</v>
      </c>
      <c r="AA18" s="123">
        <v>0.142857142857143</v>
      </c>
      <c r="AB18" s="123">
        <v>0.0317460317460317</v>
      </c>
      <c r="AC18" s="123">
        <v>0.912698412698413</v>
      </c>
      <c r="AD18" s="123">
        <v>0.0238095238095238</v>
      </c>
      <c r="AE18" s="123">
        <v>0.0793650793650794</v>
      </c>
      <c r="AF18" s="123">
        <v>0.0476190476190476</v>
      </c>
      <c r="AG18" s="123">
        <v>0.00793650793650794</v>
      </c>
      <c r="AH18" s="123">
        <v>0.0158730158730159</v>
      </c>
      <c r="AI18" s="123">
        <v>0.0952380952380952</v>
      </c>
      <c r="AJ18" s="123">
        <v>0.00793650793650794</v>
      </c>
      <c r="AK18" s="123">
        <v>0.0634920634920635</v>
      </c>
      <c r="AL18" s="123">
        <v>0</v>
      </c>
      <c r="AM18" s="123">
        <v>0.00793650793650794</v>
      </c>
      <c r="AN18" s="123">
        <v>0</v>
      </c>
      <c r="AO18" s="123">
        <v>0.027906</v>
      </c>
      <c r="AP18" s="123">
        <v>0.004653</v>
      </c>
      <c r="AQ18" s="123">
        <v>0.054816</v>
      </c>
      <c r="AR18" s="123">
        <v>0.088588</v>
      </c>
      <c r="AS18" s="123">
        <v>0.271159</v>
      </c>
      <c r="AT18" s="123">
        <v>0.008916</v>
      </c>
      <c r="AU18" s="123">
        <v>0.063618</v>
      </c>
      <c r="AV18" s="123">
        <v>0.127821</v>
      </c>
      <c r="AW18" s="123">
        <v>0.199804</v>
      </c>
      <c r="AX18" s="123">
        <v>0.115233</v>
      </c>
      <c r="AY18" s="123">
        <v>0.028224</v>
      </c>
      <c r="AZ18" s="123">
        <v>0.037169</v>
      </c>
      <c r="BA18" s="123">
        <v>13102.65</v>
      </c>
      <c r="BB18" s="123">
        <v>11391.11</v>
      </c>
    </row>
    <row r="19" spans="1:54" ht="15">
      <c r="A19" s="123" t="s">
        <v>381</v>
      </c>
      <c r="B19" s="123" t="s">
        <v>442</v>
      </c>
      <c r="C19" s="123" t="s">
        <v>439</v>
      </c>
      <c r="D19" s="123">
        <v>0.676616915422886</v>
      </c>
      <c r="E19" s="123">
        <v>0.690141394370197</v>
      </c>
      <c r="F19" s="123">
        <v>0.686381257423961</v>
      </c>
      <c r="G19" s="123">
        <v>0.477611940298507</v>
      </c>
      <c r="H19" s="123">
        <v>0.00497512437810945</v>
      </c>
      <c r="I19" s="123">
        <v>0.054726368159204</v>
      </c>
      <c r="J19" s="123">
        <v>0.427860696517413</v>
      </c>
      <c r="K19" s="123">
        <v>0.253731343283582</v>
      </c>
      <c r="L19" s="123">
        <v>0.114427860696517</v>
      </c>
      <c r="M19" s="123">
        <v>0.144278606965174</v>
      </c>
      <c r="N19" s="123">
        <v>0.0895522388059701</v>
      </c>
      <c r="O19" s="123">
        <v>0.880597014925373</v>
      </c>
      <c r="P19" s="123">
        <v>0.0248756218905473</v>
      </c>
      <c r="Q19" s="123">
        <v>0.00497512437810945</v>
      </c>
      <c r="R19" s="123">
        <v>0.557213930348259</v>
      </c>
      <c r="S19" s="123">
        <v>0.144278606965174</v>
      </c>
      <c r="T19" s="123">
        <v>0.0248756218905473</v>
      </c>
      <c r="U19" s="123">
        <v>0.114427860696517</v>
      </c>
      <c r="V19" s="123">
        <v>0.0796019900497512</v>
      </c>
      <c r="W19" s="123">
        <v>0.0199004975124378</v>
      </c>
      <c r="X19" s="123">
        <v>0</v>
      </c>
      <c r="Y19" s="123">
        <v>0.0248756218905473</v>
      </c>
      <c r="Z19" s="123">
        <v>0.0298507462686567</v>
      </c>
      <c r="AA19" s="123">
        <v>0.432835820895522</v>
      </c>
      <c r="AB19" s="123">
        <v>0.104477611940299</v>
      </c>
      <c r="AC19" s="123">
        <v>0.840796019900497</v>
      </c>
      <c r="AD19" s="123">
        <v>0.00497512437810945</v>
      </c>
      <c r="AE19" s="123">
        <v>0.0845771144278607</v>
      </c>
      <c r="AF19" s="123">
        <v>0.0348258706467662</v>
      </c>
      <c r="AG19" s="123">
        <v>0.213930348258706</v>
      </c>
      <c r="AH19" s="123">
        <v>0</v>
      </c>
      <c r="AI19" s="123">
        <v>0.144278606965174</v>
      </c>
      <c r="AJ19" s="123">
        <v>0.00497512437810945</v>
      </c>
      <c r="AK19" s="123">
        <v>0.114427860696517</v>
      </c>
      <c r="AL19" s="123">
        <v>0</v>
      </c>
      <c r="AM19" s="123">
        <v>0.00995024875621891</v>
      </c>
      <c r="AN19" s="123">
        <v>0</v>
      </c>
      <c r="AO19" s="123">
        <v>0.037</v>
      </c>
      <c r="AP19" s="123">
        <v>0.011824</v>
      </c>
      <c r="AQ19" s="123">
        <v>0.040904</v>
      </c>
      <c r="AR19" s="123">
        <v>0.176884</v>
      </c>
      <c r="AS19" s="123">
        <v>0.185399</v>
      </c>
      <c r="AT19" s="123">
        <v>0.008663</v>
      </c>
      <c r="AU19" s="123">
        <v>0.035105</v>
      </c>
      <c r="AV19" s="123">
        <v>0.073858</v>
      </c>
      <c r="AW19" s="123">
        <v>0.298498</v>
      </c>
      <c r="AX19" s="123">
        <v>0.098881</v>
      </c>
      <c r="AY19" s="123">
        <v>0.02706</v>
      </c>
      <c r="AZ19" s="123">
        <v>0.042924</v>
      </c>
      <c r="BA19" s="123">
        <v>8320</v>
      </c>
      <c r="BB19" s="123">
        <v>5056.47</v>
      </c>
    </row>
    <row r="20" spans="1:54" ht="15">
      <c r="A20" s="123" t="s">
        <v>382</v>
      </c>
      <c r="B20" s="123" t="s">
        <v>442</v>
      </c>
      <c r="C20" s="123" t="s">
        <v>439</v>
      </c>
      <c r="D20" s="123">
        <v>0.875</v>
      </c>
      <c r="E20" s="123">
        <v>0.669758339842194</v>
      </c>
      <c r="F20" s="123">
        <v>0.688007707108071</v>
      </c>
      <c r="G20" s="123">
        <v>0.50</v>
      </c>
      <c r="H20" s="123">
        <v>0</v>
      </c>
      <c r="I20" s="123">
        <v>0</v>
      </c>
      <c r="J20" s="123">
        <v>0.25</v>
      </c>
      <c r="K20" s="123">
        <v>0.50</v>
      </c>
      <c r="L20" s="123">
        <v>0.125</v>
      </c>
      <c r="M20" s="123">
        <v>0.125</v>
      </c>
      <c r="N20" s="123">
        <v>0</v>
      </c>
      <c r="O20" s="123">
        <v>0.875</v>
      </c>
      <c r="P20" s="123">
        <v>0</v>
      </c>
      <c r="Q20" s="123">
        <v>0</v>
      </c>
      <c r="R20" s="123">
        <v>0.50</v>
      </c>
      <c r="S20" s="123">
        <v>0.25</v>
      </c>
      <c r="T20" s="123">
        <v>0</v>
      </c>
      <c r="U20" s="123">
        <v>0.25</v>
      </c>
      <c r="V20" s="123">
        <v>0</v>
      </c>
      <c r="W20" s="123">
        <v>0</v>
      </c>
      <c r="X20" s="123">
        <v>0</v>
      </c>
      <c r="Y20" s="123">
        <v>0</v>
      </c>
      <c r="Z20" s="123">
        <v>0</v>
      </c>
      <c r="AA20" s="123">
        <v>0.50</v>
      </c>
      <c r="AB20" s="123">
        <v>0.125</v>
      </c>
      <c r="AC20" s="123">
        <v>1</v>
      </c>
      <c r="AD20" s="123">
        <v>0</v>
      </c>
      <c r="AE20" s="123">
        <v>0.125</v>
      </c>
      <c r="AF20" s="123">
        <v>0</v>
      </c>
      <c r="AG20" s="123">
        <v>0</v>
      </c>
      <c r="AH20" s="123">
        <v>0.125</v>
      </c>
      <c r="AI20" s="123">
        <v>0.25</v>
      </c>
      <c r="AJ20" s="123">
        <v>0.125</v>
      </c>
      <c r="AK20" s="123">
        <v>0.125</v>
      </c>
      <c r="AL20" s="123">
        <v>0</v>
      </c>
      <c r="AM20" s="123">
        <v>0</v>
      </c>
      <c r="AN20" s="123">
        <v>0</v>
      </c>
      <c r="AO20" s="123">
        <v>0.039038</v>
      </c>
      <c r="AP20" s="123">
        <v>0.015397</v>
      </c>
      <c r="AQ20" s="123">
        <v>0.048153</v>
      </c>
      <c r="AR20" s="123">
        <v>0.155334</v>
      </c>
      <c r="AS20" s="123">
        <v>0.210695</v>
      </c>
      <c r="AT20" s="123">
        <v>0.010787</v>
      </c>
      <c r="AU20" s="123">
        <v>0.035341</v>
      </c>
      <c r="AV20" s="123">
        <v>0.053693</v>
      </c>
      <c r="AW20" s="123">
        <v>0.267941</v>
      </c>
      <c r="AX20" s="123">
        <v>0.106736</v>
      </c>
      <c r="AY20" s="123">
        <v>0.027483</v>
      </c>
      <c r="AZ20" s="123">
        <v>0.06844</v>
      </c>
      <c r="BA20" s="123">
        <v>8446.045</v>
      </c>
      <c r="BB20" s="123">
        <v>5937.80</v>
      </c>
    </row>
    <row r="21" spans="1:54" ht="15">
      <c r="A21" s="123" t="s">
        <v>383</v>
      </c>
      <c r="B21" s="123" t="s">
        <v>442</v>
      </c>
      <c r="C21" s="123" t="s">
        <v>439</v>
      </c>
      <c r="D21" s="123">
        <v>0.793103448275862</v>
      </c>
      <c r="E21" s="123">
        <v>0.752452282628011</v>
      </c>
      <c r="F21" s="123">
        <v>0.788442398185922</v>
      </c>
      <c r="G21" s="123">
        <v>0.551724137931034</v>
      </c>
      <c r="H21" s="123">
        <v>0</v>
      </c>
      <c r="I21" s="123">
        <v>0.103448275862069</v>
      </c>
      <c r="J21" s="123">
        <v>0.413793103448276</v>
      </c>
      <c r="K21" s="123">
        <v>0.241379310344828</v>
      </c>
      <c r="L21" s="123">
        <v>0.103448275862069</v>
      </c>
      <c r="M21" s="123">
        <v>0.137931034482759</v>
      </c>
      <c r="N21" s="123">
        <v>0.0344827586206897</v>
      </c>
      <c r="O21" s="123">
        <v>0.96551724137931</v>
      </c>
      <c r="P21" s="123">
        <v>0</v>
      </c>
      <c r="Q21" s="123">
        <v>0</v>
      </c>
      <c r="R21" s="123">
        <v>0.517241379310345</v>
      </c>
      <c r="S21" s="123">
        <v>0.0344827586206897</v>
      </c>
      <c r="T21" s="123">
        <v>0.0689655172413793</v>
      </c>
      <c r="U21" s="123">
        <v>0.103448275862069</v>
      </c>
      <c r="V21" s="123">
        <v>0.172413793103448</v>
      </c>
      <c r="W21" s="123">
        <v>0.0689655172413793</v>
      </c>
      <c r="X21" s="123">
        <v>0</v>
      </c>
      <c r="Y21" s="123">
        <v>0.0344827586206897</v>
      </c>
      <c r="Z21" s="123">
        <v>0</v>
      </c>
      <c r="AA21" s="123">
        <v>0.379310344827586</v>
      </c>
      <c r="AB21" s="123">
        <v>0.137931034482759</v>
      </c>
      <c r="AC21" s="123">
        <v>0.793103448275862</v>
      </c>
      <c r="AD21" s="123">
        <v>0</v>
      </c>
      <c r="AE21" s="123">
        <v>0.206896551724138</v>
      </c>
      <c r="AF21" s="123">
        <v>0.137931034482759</v>
      </c>
      <c r="AG21" s="123">
        <v>0.0689655172413793</v>
      </c>
      <c r="AH21" s="123">
        <v>0</v>
      </c>
      <c r="AI21" s="123">
        <v>0.137931034482759</v>
      </c>
      <c r="AJ21" s="123">
        <v>0.0344827586206897</v>
      </c>
      <c r="AK21" s="123">
        <v>0.103448275862069</v>
      </c>
      <c r="AL21" s="123">
        <v>0</v>
      </c>
      <c r="AM21" s="123">
        <v>0</v>
      </c>
      <c r="AN21" s="123">
        <v>0</v>
      </c>
      <c r="AO21" s="123">
        <v>0.034449</v>
      </c>
      <c r="AP21" s="123">
        <v>0.008563</v>
      </c>
      <c r="AQ21" s="123">
        <v>0.053209</v>
      </c>
      <c r="AR21" s="123">
        <v>0.158466</v>
      </c>
      <c r="AS21" s="123">
        <v>0.157265</v>
      </c>
      <c r="AT21" s="123">
        <v>0.010483</v>
      </c>
      <c r="AU21" s="123">
        <v>0.031147</v>
      </c>
      <c r="AV21" s="123">
        <v>0.072181</v>
      </c>
      <c r="AW21" s="123">
        <v>0.286601</v>
      </c>
      <c r="AX21" s="123">
        <v>0.12347</v>
      </c>
      <c r="AY21" s="123">
        <v>0.024774</v>
      </c>
      <c r="AZ21" s="123">
        <v>0.07384</v>
      </c>
      <c r="BA21" s="123">
        <v>8371.74</v>
      </c>
      <c r="BB21" s="123">
        <v>8725.76</v>
      </c>
    </row>
    <row r="22" spans="1:54" ht="15">
      <c r="A22" s="123" t="s">
        <v>384</v>
      </c>
      <c r="B22" s="123" t="s">
        <v>442</v>
      </c>
      <c r="C22" s="123" t="s">
        <v>439</v>
      </c>
      <c r="D22" s="123">
        <v>0.90</v>
      </c>
      <c r="E22" s="123">
        <v>0.786495071420981</v>
      </c>
      <c r="F22" s="123">
        <v>0.812144011497618</v>
      </c>
      <c r="G22" s="123">
        <v>0.60</v>
      </c>
      <c r="H22" s="123">
        <v>0</v>
      </c>
      <c r="I22" s="123">
        <v>0.20</v>
      </c>
      <c r="J22" s="123">
        <v>0.50</v>
      </c>
      <c r="K22" s="123">
        <v>0.10</v>
      </c>
      <c r="L22" s="123">
        <v>0</v>
      </c>
      <c r="M22" s="123">
        <v>0.20</v>
      </c>
      <c r="N22" s="123">
        <v>0</v>
      </c>
      <c r="O22" s="123">
        <v>0.90</v>
      </c>
      <c r="P22" s="123">
        <v>0.10</v>
      </c>
      <c r="Q22" s="123">
        <v>0.10</v>
      </c>
      <c r="R22" s="123">
        <v>0.70</v>
      </c>
      <c r="S22" s="123">
        <v>0.20</v>
      </c>
      <c r="T22" s="123">
        <v>0</v>
      </c>
      <c r="U22" s="123">
        <v>0</v>
      </c>
      <c r="V22" s="123">
        <v>0.10</v>
      </c>
      <c r="W22" s="123">
        <v>0</v>
      </c>
      <c r="X22" s="123">
        <v>0</v>
      </c>
      <c r="Y22" s="123">
        <v>0.10</v>
      </c>
      <c r="Z22" s="123">
        <v>0</v>
      </c>
      <c r="AA22" s="123">
        <v>0.30</v>
      </c>
      <c r="AB22" s="123">
        <v>0.20</v>
      </c>
      <c r="AC22" s="123">
        <v>1</v>
      </c>
      <c r="AD22" s="123">
        <v>0</v>
      </c>
      <c r="AE22" s="123">
        <v>0.10</v>
      </c>
      <c r="AF22" s="123">
        <v>0</v>
      </c>
      <c r="AG22" s="123">
        <v>0.10</v>
      </c>
      <c r="AH22" s="123">
        <v>0</v>
      </c>
      <c r="AI22" s="123">
        <v>0.10</v>
      </c>
      <c r="AJ22" s="123">
        <v>0</v>
      </c>
      <c r="AK22" s="123">
        <v>0</v>
      </c>
      <c r="AL22" s="123">
        <v>0</v>
      </c>
      <c r="AM22" s="123">
        <v>0</v>
      </c>
      <c r="AN22" s="123">
        <v>0</v>
      </c>
      <c r="AO22" s="123">
        <v>0.032239</v>
      </c>
      <c r="AP22" s="123">
        <v>0.009665</v>
      </c>
      <c r="AQ22" s="123">
        <v>0.037778</v>
      </c>
      <c r="AR22" s="123">
        <v>0.296784</v>
      </c>
      <c r="AS22" s="123">
        <v>0.191981</v>
      </c>
      <c r="AT22" s="123">
        <v>0.006727</v>
      </c>
      <c r="AU22" s="123">
        <v>0.025508</v>
      </c>
      <c r="AV22" s="123">
        <v>0.079765</v>
      </c>
      <c r="AW22" s="123">
        <v>0.191858</v>
      </c>
      <c r="AX22" s="123">
        <v>0.101029</v>
      </c>
      <c r="AY22" s="123">
        <v>0.020809</v>
      </c>
      <c r="AZ22" s="123">
        <v>0.038096</v>
      </c>
      <c r="BA22" s="123">
        <v>7353.22</v>
      </c>
      <c r="BB22" s="123">
        <v>7536.83</v>
      </c>
    </row>
    <row r="23" spans="1:54" ht="15">
      <c r="A23" s="123" t="s">
        <v>385</v>
      </c>
      <c r="B23" s="123" t="s">
        <v>442</v>
      </c>
      <c r="C23" s="123" t="s">
        <v>439</v>
      </c>
      <c r="D23" s="123">
        <v>0.75</v>
      </c>
      <c r="E23" s="123">
        <v>0.749662376188381</v>
      </c>
      <c r="F23" s="123">
        <v>0.785593352280119</v>
      </c>
      <c r="G23" s="123">
        <v>0.50</v>
      </c>
      <c r="H23" s="123">
        <v>0.025</v>
      </c>
      <c r="I23" s="123">
        <v>0.075</v>
      </c>
      <c r="J23" s="123">
        <v>0.30</v>
      </c>
      <c r="K23" s="123">
        <v>0.30</v>
      </c>
      <c r="L23" s="123">
        <v>0.15</v>
      </c>
      <c r="M23" s="123">
        <v>0.15</v>
      </c>
      <c r="N23" s="123">
        <v>0.075</v>
      </c>
      <c r="O23" s="123">
        <v>0.85</v>
      </c>
      <c r="P23" s="123">
        <v>0.05</v>
      </c>
      <c r="Q23" s="123">
        <v>0.075</v>
      </c>
      <c r="R23" s="123">
        <v>0.525</v>
      </c>
      <c r="S23" s="123">
        <v>0.175</v>
      </c>
      <c r="T23" s="123">
        <v>0.025</v>
      </c>
      <c r="U23" s="123">
        <v>0.075</v>
      </c>
      <c r="V23" s="123">
        <v>0.15</v>
      </c>
      <c r="W23" s="123">
        <v>0</v>
      </c>
      <c r="X23" s="123">
        <v>0</v>
      </c>
      <c r="Y23" s="123">
        <v>0.075</v>
      </c>
      <c r="Z23" s="123">
        <v>0.025</v>
      </c>
      <c r="AA23" s="123">
        <v>0.25</v>
      </c>
      <c r="AB23" s="123">
        <v>0.05</v>
      </c>
      <c r="AC23" s="123">
        <v>0.675</v>
      </c>
      <c r="AD23" s="123">
        <v>0</v>
      </c>
      <c r="AE23" s="123">
        <v>0.075</v>
      </c>
      <c r="AF23" s="123">
        <v>0.15</v>
      </c>
      <c r="AG23" s="123">
        <v>0.10</v>
      </c>
      <c r="AH23" s="123">
        <v>0</v>
      </c>
      <c r="AI23" s="123">
        <v>0.075</v>
      </c>
      <c r="AJ23" s="123">
        <v>0</v>
      </c>
      <c r="AK23" s="123">
        <v>0</v>
      </c>
      <c r="AL23" s="123">
        <v>0</v>
      </c>
      <c r="AM23" s="123">
        <v>0</v>
      </c>
      <c r="AN23" s="123">
        <v>0</v>
      </c>
      <c r="AO23" s="123">
        <v>0.030755</v>
      </c>
      <c r="AP23" s="123">
        <v>0.004718</v>
      </c>
      <c r="AQ23" s="123">
        <v>0.051117</v>
      </c>
      <c r="AR23" s="123">
        <v>0.170007</v>
      </c>
      <c r="AS23" s="123">
        <v>0.252355</v>
      </c>
      <c r="AT23" s="123">
        <v>0.005602</v>
      </c>
      <c r="AU23" s="123">
        <v>0.040666</v>
      </c>
      <c r="AV23" s="123">
        <v>0.075564</v>
      </c>
      <c r="AW23" s="123">
        <v>0.217448</v>
      </c>
      <c r="AX23" s="123">
        <v>0.114391</v>
      </c>
      <c r="AY23" s="123">
        <v>0.024884</v>
      </c>
      <c r="AZ23" s="123">
        <v>0.043248</v>
      </c>
      <c r="BA23" s="123">
        <v>12347.85</v>
      </c>
      <c r="BB23" s="123">
        <v>10312.01</v>
      </c>
    </row>
    <row r="24" spans="1:54" ht="15">
      <c r="A24" s="123" t="s">
        <v>386</v>
      </c>
      <c r="B24" s="123" t="s">
        <v>442</v>
      </c>
      <c r="C24" s="123" t="s">
        <v>439</v>
      </c>
      <c r="D24" s="123">
        <v>0.738095238095238</v>
      </c>
      <c r="E24" s="123">
        <v>0.790618800029936</v>
      </c>
      <c r="F24" s="123">
        <v>0.781066475149039</v>
      </c>
      <c r="G24" s="123">
        <v>0.50</v>
      </c>
      <c r="H24" s="123">
        <v>0</v>
      </c>
      <c r="I24" s="123">
        <v>0</v>
      </c>
      <c r="J24" s="123">
        <v>0.214285714285714</v>
      </c>
      <c r="K24" s="123">
        <v>0.357142857142857</v>
      </c>
      <c r="L24" s="123">
        <v>0.285714285714286</v>
      </c>
      <c r="M24" s="123">
        <v>0.142857142857143</v>
      </c>
      <c r="N24" s="123">
        <v>0.0714285714285714</v>
      </c>
      <c r="O24" s="123">
        <v>0.880952380952381</v>
      </c>
      <c r="P24" s="123">
        <v>0.0476190476190476</v>
      </c>
      <c r="Q24" s="123">
        <v>0.0238095238095238</v>
      </c>
      <c r="R24" s="123">
        <v>0.50</v>
      </c>
      <c r="S24" s="123">
        <v>0.0952380952380952</v>
      </c>
      <c r="T24" s="123">
        <v>0.142857142857143</v>
      </c>
      <c r="U24" s="123">
        <v>0.0476190476190476</v>
      </c>
      <c r="V24" s="123">
        <v>0.142857142857143</v>
      </c>
      <c r="W24" s="123">
        <v>0.0476190476190476</v>
      </c>
      <c r="X24" s="123">
        <v>0</v>
      </c>
      <c r="Y24" s="123">
        <v>0.0238095238095238</v>
      </c>
      <c r="Z24" s="123">
        <v>0</v>
      </c>
      <c r="AA24" s="123">
        <v>0.261904761904762</v>
      </c>
      <c r="AB24" s="123">
        <v>0.119047619047619</v>
      </c>
      <c r="AC24" s="123">
        <v>0.857142857142857</v>
      </c>
      <c r="AD24" s="123">
        <v>0.0476190476190476</v>
      </c>
      <c r="AE24" s="123">
        <v>0.166666666666667</v>
      </c>
      <c r="AF24" s="123">
        <v>0.0238095238095238</v>
      </c>
      <c r="AG24" s="123">
        <v>0</v>
      </c>
      <c r="AH24" s="123">
        <v>0</v>
      </c>
      <c r="AI24" s="123">
        <v>0.0238095238095238</v>
      </c>
      <c r="AJ24" s="123">
        <v>0</v>
      </c>
      <c r="AK24" s="123">
        <v>0.0476190476190476</v>
      </c>
      <c r="AL24" s="123">
        <v>0</v>
      </c>
      <c r="AM24" s="123">
        <v>0.0238095238095238</v>
      </c>
      <c r="AN24" s="123">
        <v>0</v>
      </c>
      <c r="AO24" s="123">
        <v>0.030202</v>
      </c>
      <c r="AP24" s="123">
        <v>0.015856</v>
      </c>
      <c r="AQ24" s="123">
        <v>0.050939</v>
      </c>
      <c r="AR24" s="123">
        <v>0.210801</v>
      </c>
      <c r="AS24" s="123">
        <v>0.198667</v>
      </c>
      <c r="AT24" s="123">
        <v>0.010252</v>
      </c>
      <c r="AU24" s="123">
        <v>0.032251</v>
      </c>
      <c r="AV24" s="123">
        <v>0.099209</v>
      </c>
      <c r="AW24" s="123">
        <v>0.226184</v>
      </c>
      <c r="AX24" s="123">
        <v>0.092861</v>
      </c>
      <c r="AY24" s="123">
        <v>0.029624</v>
      </c>
      <c r="AZ24" s="123">
        <v>0.033355</v>
      </c>
      <c r="BA24" s="123">
        <v>10488.275</v>
      </c>
      <c r="BB24" s="123">
        <v>6101.54</v>
      </c>
    </row>
    <row r="25" spans="1:54" ht="15">
      <c r="A25" s="123" t="s">
        <v>387</v>
      </c>
      <c r="B25" s="123" t="s">
        <v>442</v>
      </c>
      <c r="C25" s="123" t="s">
        <v>439</v>
      </c>
      <c r="D25" s="123">
        <v>0.80</v>
      </c>
      <c r="E25" s="123">
        <v>0.709035869943935</v>
      </c>
      <c r="F25" s="123">
        <v>0.700743753831549</v>
      </c>
      <c r="G25" s="123">
        <v>0.50</v>
      </c>
      <c r="H25" s="123">
        <v>0</v>
      </c>
      <c r="I25" s="123">
        <v>0</v>
      </c>
      <c r="J25" s="123">
        <v>0.55</v>
      </c>
      <c r="K25" s="123">
        <v>0.25</v>
      </c>
      <c r="L25" s="123">
        <v>0.10</v>
      </c>
      <c r="M25" s="123">
        <v>0.10</v>
      </c>
      <c r="N25" s="123">
        <v>0.50</v>
      </c>
      <c r="O25" s="123">
        <v>0.35</v>
      </c>
      <c r="P25" s="123">
        <v>0.10</v>
      </c>
      <c r="Q25" s="123">
        <v>0.05</v>
      </c>
      <c r="R25" s="123">
        <v>0.15</v>
      </c>
      <c r="S25" s="123">
        <v>0.25</v>
      </c>
      <c r="T25" s="123">
        <v>0.05</v>
      </c>
      <c r="U25" s="123">
        <v>0.20</v>
      </c>
      <c r="V25" s="123">
        <v>0.35</v>
      </c>
      <c r="W25" s="123">
        <v>0</v>
      </c>
      <c r="X25" s="123">
        <v>0</v>
      </c>
      <c r="Y25" s="123">
        <v>0</v>
      </c>
      <c r="Z25" s="123">
        <v>0</v>
      </c>
      <c r="AA25" s="123">
        <v>0.60</v>
      </c>
      <c r="AB25" s="123">
        <v>0</v>
      </c>
      <c r="AC25" s="123">
        <v>0.85</v>
      </c>
      <c r="AD25" s="123">
        <v>0.10</v>
      </c>
      <c r="AE25" s="123">
        <v>0.30</v>
      </c>
      <c r="AF25" s="123">
        <v>0.05</v>
      </c>
      <c r="AG25" s="123">
        <v>0</v>
      </c>
      <c r="AH25" s="123">
        <v>0</v>
      </c>
      <c r="AI25" s="123">
        <v>0.15</v>
      </c>
      <c r="AJ25" s="123">
        <v>0</v>
      </c>
      <c r="AK25" s="123">
        <v>0.10</v>
      </c>
      <c r="AL25" s="123">
        <v>0</v>
      </c>
      <c r="AM25" s="123">
        <v>0</v>
      </c>
      <c r="AN25" s="123">
        <v>0</v>
      </c>
      <c r="AO25" s="123">
        <v>0.032776</v>
      </c>
      <c r="AP25" s="123">
        <v>0.001161</v>
      </c>
      <c r="AQ25" s="123">
        <v>0.052266</v>
      </c>
      <c r="AR25" s="123">
        <v>0.091324</v>
      </c>
      <c r="AS25" s="123">
        <v>0.196487</v>
      </c>
      <c r="AT25" s="123">
        <v>0.01318</v>
      </c>
      <c r="AU25" s="123">
        <v>0.05965</v>
      </c>
      <c r="AV25" s="123">
        <v>0.176833</v>
      </c>
      <c r="AW25" s="123">
        <v>0.242513</v>
      </c>
      <c r="AX25" s="123">
        <v>0.088386</v>
      </c>
      <c r="AY25" s="123">
        <v>0.031813</v>
      </c>
      <c r="AZ25" s="123">
        <v>0.046386</v>
      </c>
      <c r="BA25" s="123">
        <v>10485.725</v>
      </c>
      <c r="BB25" s="123">
        <v>7474.25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50BB93F-9892-4C19-96BE-D0CE1C5E41A0}">
  <dimension ref="A1:AA107"/>
  <sheetViews>
    <sheetView workbookViewId="0" topLeftCell="A1">
      <selection pane="topLeft" activeCell="U21" sqref="U21"/>
    </sheetView>
  </sheetViews>
  <sheetFormatPr defaultColWidth="8.83428571428571" defaultRowHeight="15"/>
  <cols>
    <col min="15" max="15" width="10.8571428571429" bestFit="1" customWidth="1"/>
  </cols>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216</v>
      </c>
      <c r="B4" s="123">
        <v>0.781199184366808</v>
      </c>
      <c r="C4" s="123">
        <v>0.790484837319664</v>
      </c>
      <c r="D4" s="123">
        <v>0.80843795024074</v>
      </c>
      <c r="E4" s="123">
        <v>0.736211111950294</v>
      </c>
      <c r="F4" s="123">
        <v>0.808625989001378</v>
      </c>
      <c r="G4" s="123">
        <v>0.737476810821372</v>
      </c>
      <c r="H4" s="123">
        <v>0.854227960864958</v>
      </c>
      <c r="I4" s="123">
        <v>0.765922793853671</v>
      </c>
      <c r="J4" s="123">
        <v>0.801589232433867</v>
      </c>
      <c r="K4" s="123">
        <v>0.777237437662076</v>
      </c>
      <c r="L4" s="123">
        <v>0.822629036721869</v>
      </c>
      <c r="M4" s="123">
        <v>0.766929922667919</v>
      </c>
      <c r="N4" s="169"/>
      <c r="O4" s="93" t="s">
        <v>216</v>
      </c>
      <c r="P4" s="123">
        <v>0.60</v>
      </c>
      <c r="Q4" s="123">
        <v>0.833333333333333</v>
      </c>
      <c r="R4" s="123">
        <v>0.888888888888889</v>
      </c>
      <c r="S4" s="123">
        <v>0.777777777777778</v>
      </c>
      <c r="T4" s="123">
        <v>0.833333333333333</v>
      </c>
      <c r="U4" s="123">
        <v>0.676616915422886</v>
      </c>
      <c r="V4" s="123">
        <v>0.875</v>
      </c>
      <c r="W4" s="123">
        <v>0.793103448275862</v>
      </c>
      <c r="X4" s="123">
        <v>0.90</v>
      </c>
      <c r="Y4" s="123">
        <v>0.75</v>
      </c>
      <c r="Z4" s="123">
        <v>0.738095238095238</v>
      </c>
      <c r="AA4" s="123">
        <v>0.80</v>
      </c>
    </row>
    <row r="5" spans="1:27" ht="15">
      <c r="A5" s="93" t="s">
        <v>236</v>
      </c>
      <c r="B5" s="123">
        <v>0.554704613451644</v>
      </c>
      <c r="C5" s="123">
        <v>0.54320166416402</v>
      </c>
      <c r="D5" s="123">
        <v>0.559551834963227</v>
      </c>
      <c r="E5" s="123">
        <v>0.501354285477652</v>
      </c>
      <c r="F5" s="123">
        <v>0.533243504585855</v>
      </c>
      <c r="G5" s="123">
        <v>0.513822033262964</v>
      </c>
      <c r="H5" s="123">
        <v>0.415025776954957</v>
      </c>
      <c r="I5" s="123">
        <v>0.440146941854285</v>
      </c>
      <c r="J5" s="123">
        <v>0.55332730439768</v>
      </c>
      <c r="K5" s="123">
        <v>0.508083361968323</v>
      </c>
      <c r="L5" s="123">
        <v>0.451477086749981</v>
      </c>
      <c r="M5" s="123">
        <v>0.603143402969947</v>
      </c>
      <c r="N5" s="169"/>
      <c r="O5" s="93" t="s">
        <v>236</v>
      </c>
      <c r="P5" s="123">
        <v>0.65</v>
      </c>
      <c r="Q5" s="123">
        <v>0.361111111111111</v>
      </c>
      <c r="R5" s="123">
        <v>0.592592592592593</v>
      </c>
      <c r="S5" s="123">
        <v>0.50</v>
      </c>
      <c r="T5" s="123">
        <v>0.626984126984127</v>
      </c>
      <c r="U5" s="123">
        <v>0.477611940298507</v>
      </c>
      <c r="V5" s="123">
        <v>0.50</v>
      </c>
      <c r="W5" s="123">
        <v>0.551724137931034</v>
      </c>
      <c r="X5" s="123">
        <v>0.60</v>
      </c>
      <c r="Y5" s="123">
        <v>0.50</v>
      </c>
      <c r="Z5" s="123">
        <v>0.50</v>
      </c>
      <c r="AA5" s="123">
        <v>0.50</v>
      </c>
    </row>
    <row r="6" spans="1:27" ht="15">
      <c r="A6" s="93" t="s">
        <v>240</v>
      </c>
      <c r="B6" s="123">
        <v>0.00290162969502998</v>
      </c>
      <c r="C6" s="123">
        <v>0.00589125387446063</v>
      </c>
      <c r="D6" s="123">
        <v>0.00384496717898413</v>
      </c>
      <c r="E6" s="123">
        <v>0.0016724014747265</v>
      </c>
      <c r="F6" s="123">
        <v>0.00261010601532331</v>
      </c>
      <c r="G6" s="123">
        <v>0.00221143370814423</v>
      </c>
      <c r="H6" s="123">
        <v>0.0122685185185185</v>
      </c>
      <c r="I6" s="123">
        <v>0.00462962962962963</v>
      </c>
      <c r="J6" s="123">
        <v>0.0076593137254902</v>
      </c>
      <c r="K6" s="123">
        <v>8.86524822695035E-4</v>
      </c>
      <c r="L6" s="123">
        <v>0.00143147212525203</v>
      </c>
      <c r="M6" s="123">
        <v>0.0101400712813756</v>
      </c>
      <c r="N6" s="169"/>
      <c r="O6" s="93" t="s">
        <v>240</v>
      </c>
      <c r="P6" s="123">
        <v>0</v>
      </c>
      <c r="Q6" s="123">
        <v>0</v>
      </c>
      <c r="R6" s="123">
        <v>0</v>
      </c>
      <c r="S6" s="123">
        <v>0</v>
      </c>
      <c r="T6" s="123">
        <v>0</v>
      </c>
      <c r="U6" s="123">
        <v>0.00497512437810945</v>
      </c>
      <c r="V6" s="123">
        <v>0</v>
      </c>
      <c r="W6" s="123">
        <v>0</v>
      </c>
      <c r="X6" s="123">
        <v>0</v>
      </c>
      <c r="Y6" s="123">
        <v>0.025</v>
      </c>
      <c r="Z6" s="123">
        <v>0</v>
      </c>
      <c r="AA6" s="123">
        <v>0</v>
      </c>
    </row>
    <row r="7" spans="1:27" ht="15">
      <c r="A7" s="93" t="s">
        <v>244</v>
      </c>
      <c r="B7" s="123">
        <v>0.0226053077225366</v>
      </c>
      <c r="C7" s="123">
        <v>0.0397233094587618</v>
      </c>
      <c r="D7" s="123">
        <v>0.0421641741435192</v>
      </c>
      <c r="E7" s="123">
        <v>0.02707720149708</v>
      </c>
      <c r="F7" s="123">
        <v>0.0217758911112817</v>
      </c>
      <c r="G7" s="123">
        <v>0.0366400722561893</v>
      </c>
      <c r="H7" s="123">
        <v>0.0395050125313283</v>
      </c>
      <c r="I7" s="123">
        <v>0.0529233497983498</v>
      </c>
      <c r="J7" s="123">
        <v>0.0271141768997161</v>
      </c>
      <c r="K7" s="123">
        <v>0.0195760192620202</v>
      </c>
      <c r="L7" s="123">
        <v>0.0306627916176208</v>
      </c>
      <c r="M7" s="123">
        <v>0.0477194651107695</v>
      </c>
      <c r="N7" s="169"/>
      <c r="O7" s="93" t="s">
        <v>244</v>
      </c>
      <c r="P7" s="123">
        <v>0</v>
      </c>
      <c r="Q7" s="123">
        <v>0.0555555555555556</v>
      </c>
      <c r="R7" s="123">
        <v>0.037037037037037</v>
      </c>
      <c r="S7" s="123">
        <v>0</v>
      </c>
      <c r="T7" s="123">
        <v>0.0158730158730159</v>
      </c>
      <c r="U7" s="123">
        <v>0.054726368159204</v>
      </c>
      <c r="V7" s="123">
        <v>0</v>
      </c>
      <c r="W7" s="123">
        <v>0.103448275862069</v>
      </c>
      <c r="X7" s="123">
        <v>0.20</v>
      </c>
      <c r="Y7" s="123">
        <v>0.075</v>
      </c>
      <c r="Z7" s="123">
        <v>0</v>
      </c>
      <c r="AA7" s="123">
        <v>0</v>
      </c>
    </row>
    <row r="8" spans="1:27" ht="15">
      <c r="A8" s="93" t="s">
        <v>247</v>
      </c>
      <c r="B8" s="123">
        <v>0.419008311226596</v>
      </c>
      <c r="C8" s="123">
        <v>0.420820682453472</v>
      </c>
      <c r="D8" s="123">
        <v>0.277168524668373</v>
      </c>
      <c r="E8" s="123">
        <v>0.41245702540628</v>
      </c>
      <c r="F8" s="123">
        <v>0.385984409800667</v>
      </c>
      <c r="G8" s="123">
        <v>0.428748012451643</v>
      </c>
      <c r="H8" s="123">
        <v>0.355570597559762</v>
      </c>
      <c r="I8" s="123">
        <v>0.318791397523546</v>
      </c>
      <c r="J8" s="123">
        <v>0.435560540703078</v>
      </c>
      <c r="K8" s="123">
        <v>0.346574390792315</v>
      </c>
      <c r="L8" s="123">
        <v>0.429359676831812</v>
      </c>
      <c r="M8" s="123">
        <v>0.47218676686694</v>
      </c>
      <c r="N8" s="169"/>
      <c r="O8" s="93" t="s">
        <v>247</v>
      </c>
      <c r="P8" s="123">
        <v>0.40</v>
      </c>
      <c r="Q8" s="123">
        <v>0.416666666666667</v>
      </c>
      <c r="R8" s="123">
        <v>0.296296296296296</v>
      </c>
      <c r="S8" s="123">
        <v>0.50</v>
      </c>
      <c r="T8" s="123">
        <v>0.396825396825397</v>
      </c>
      <c r="U8" s="123">
        <v>0.427860696517413</v>
      </c>
      <c r="V8" s="123">
        <v>0.25</v>
      </c>
      <c r="W8" s="123">
        <v>0.413793103448276</v>
      </c>
      <c r="X8" s="123">
        <v>0.50</v>
      </c>
      <c r="Y8" s="123">
        <v>0.30</v>
      </c>
      <c r="Z8" s="123">
        <v>0.214285714285714</v>
      </c>
      <c r="AA8" s="123">
        <v>0.55</v>
      </c>
    </row>
    <row r="9" spans="1:27" ht="15">
      <c r="A9" s="93" t="s">
        <v>251</v>
      </c>
      <c r="B9" s="123">
        <v>0.320766936447443</v>
      </c>
      <c r="C9" s="123">
        <v>0.256350370468701</v>
      </c>
      <c r="D9" s="123">
        <v>0.294179085937494</v>
      </c>
      <c r="E9" s="123">
        <v>0.261682172714776</v>
      </c>
      <c r="F9" s="123">
        <v>0.293449291199518</v>
      </c>
      <c r="G9" s="123">
        <v>0.261695593354913</v>
      </c>
      <c r="H9" s="123">
        <v>0.353844980412318</v>
      </c>
      <c r="I9" s="123">
        <v>0.317746661880163</v>
      </c>
      <c r="J9" s="123">
        <v>0.256859550343981</v>
      </c>
      <c r="K9" s="123">
        <v>0.296115348575198</v>
      </c>
      <c r="L9" s="123">
        <v>0.266993920109429</v>
      </c>
      <c r="M9" s="123">
        <v>0.243612406551408</v>
      </c>
      <c r="N9" s="169"/>
      <c r="O9" s="93" t="s">
        <v>251</v>
      </c>
      <c r="P9" s="123">
        <v>0.10</v>
      </c>
      <c r="Q9" s="123">
        <v>0.305555555555556</v>
      </c>
      <c r="R9" s="123">
        <v>0.296296296296296</v>
      </c>
      <c r="S9" s="123">
        <v>0.166666666666667</v>
      </c>
      <c r="T9" s="123">
        <v>0.357142857142857</v>
      </c>
      <c r="U9" s="123">
        <v>0.253731343283582</v>
      </c>
      <c r="V9" s="123">
        <v>0.50</v>
      </c>
      <c r="W9" s="123">
        <v>0.241379310344828</v>
      </c>
      <c r="X9" s="123">
        <v>0.10</v>
      </c>
      <c r="Y9" s="123">
        <v>0.30</v>
      </c>
      <c r="Z9" s="123">
        <v>0.357142857142857</v>
      </c>
      <c r="AA9" s="123">
        <v>0.25</v>
      </c>
    </row>
    <row r="10" spans="1:27" ht="15">
      <c r="A10" s="93" t="s">
        <v>255</v>
      </c>
      <c r="B10" s="123">
        <v>0.129272562100971</v>
      </c>
      <c r="C10" s="123">
        <v>0.158944822248073</v>
      </c>
      <c r="D10" s="123">
        <v>0.22433801989343</v>
      </c>
      <c r="E10" s="123">
        <v>0.15040160436638</v>
      </c>
      <c r="F10" s="123">
        <v>0.163295858765833</v>
      </c>
      <c r="G10" s="123">
        <v>0.13871643337051</v>
      </c>
      <c r="H10" s="123">
        <v>0.145425502072174</v>
      </c>
      <c r="I10" s="123">
        <v>0.152454657323952</v>
      </c>
      <c r="J10" s="123">
        <v>0.132075797469406</v>
      </c>
      <c r="K10" s="123">
        <v>0.178971755171584</v>
      </c>
      <c r="L10" s="123">
        <v>0.134032835717366</v>
      </c>
      <c r="M10" s="123">
        <v>0.121380772480157</v>
      </c>
      <c r="N10" s="169"/>
      <c r="O10" s="93" t="s">
        <v>255</v>
      </c>
      <c r="P10" s="123">
        <v>0.25</v>
      </c>
      <c r="Q10" s="123">
        <v>0.111111111111111</v>
      </c>
      <c r="R10" s="123">
        <v>0.185185185185185</v>
      </c>
      <c r="S10" s="123">
        <v>0.111111111111111</v>
      </c>
      <c r="T10" s="123">
        <v>0.0793650793650794</v>
      </c>
      <c r="U10" s="123">
        <v>0.114427860696517</v>
      </c>
      <c r="V10" s="123">
        <v>0.125</v>
      </c>
      <c r="W10" s="123">
        <v>0.103448275862069</v>
      </c>
      <c r="X10" s="123">
        <v>0</v>
      </c>
      <c r="Y10" s="123">
        <v>0.15</v>
      </c>
      <c r="Z10" s="123">
        <v>0.285714285714286</v>
      </c>
      <c r="AA10" s="123">
        <v>0.10</v>
      </c>
    </row>
    <row r="11" spans="1:27" ht="15">
      <c r="A11" s="93" t="s">
        <v>259</v>
      </c>
      <c r="B11" s="123">
        <v>0.105445252807424</v>
      </c>
      <c r="C11" s="123">
        <v>0.118269561496531</v>
      </c>
      <c r="D11" s="123">
        <v>0.1583052281782</v>
      </c>
      <c r="E11" s="123">
        <v>0.146709594540758</v>
      </c>
      <c r="F11" s="123">
        <v>0.132884443107378</v>
      </c>
      <c r="G11" s="123">
        <v>0.131988454858601</v>
      </c>
      <c r="H11" s="123">
        <v>0.0933853889058997</v>
      </c>
      <c r="I11" s="123">
        <v>0.153454303844359</v>
      </c>
      <c r="J11" s="123">
        <v>0.14073062085833</v>
      </c>
      <c r="K11" s="123">
        <v>0.157875961376188</v>
      </c>
      <c r="L11" s="123">
        <v>0.13751930359852</v>
      </c>
      <c r="M11" s="123">
        <v>0.104960517709349</v>
      </c>
      <c r="N11" s="169"/>
      <c r="O11" s="93" t="s">
        <v>259</v>
      </c>
      <c r="P11" s="123">
        <v>0.25</v>
      </c>
      <c r="Q11" s="123">
        <v>0.111111111111111</v>
      </c>
      <c r="R11" s="123">
        <v>0.185185185185185</v>
      </c>
      <c r="S11" s="123">
        <v>0.222222222222222</v>
      </c>
      <c r="T11" s="123">
        <v>0.150793650793651</v>
      </c>
      <c r="U11" s="123">
        <v>0.144278606965174</v>
      </c>
      <c r="V11" s="123">
        <v>0.125</v>
      </c>
      <c r="W11" s="123">
        <v>0.137931034482759</v>
      </c>
      <c r="X11" s="123">
        <v>0.20</v>
      </c>
      <c r="Y11" s="123">
        <v>0.15</v>
      </c>
      <c r="Z11" s="123">
        <v>0.142857142857143</v>
      </c>
      <c r="AA11" s="123">
        <v>0.10</v>
      </c>
    </row>
    <row r="12" spans="1:27" ht="15">
      <c r="A12" s="93" t="s">
        <v>298</v>
      </c>
      <c r="B12" s="123">
        <v>0.279030547042327</v>
      </c>
      <c r="C12" s="123">
        <v>0.190293880824128</v>
      </c>
      <c r="D12" s="123">
        <v>0.0857439053415399</v>
      </c>
      <c r="E12" s="123">
        <v>0.0838867512340245</v>
      </c>
      <c r="F12" s="123">
        <v>0.0945345871071346</v>
      </c>
      <c r="G12" s="123">
        <v>0.0618891725317232</v>
      </c>
      <c r="H12" s="123">
        <v>0.0300677654102577</v>
      </c>
      <c r="I12" s="123">
        <v>0.0245006151256151</v>
      </c>
      <c r="J12" s="123">
        <v>0.014217032967033</v>
      </c>
      <c r="K12" s="123">
        <v>0.0964862448375424</v>
      </c>
      <c r="L12" s="123">
        <v>0.123061347015517</v>
      </c>
      <c r="M12" s="123">
        <v>0.579324609787453</v>
      </c>
      <c r="N12" s="169"/>
      <c r="O12" s="93" t="s">
        <v>298</v>
      </c>
      <c r="P12" s="123">
        <v>0.45</v>
      </c>
      <c r="Q12" s="123">
        <v>0.305555555555556</v>
      </c>
      <c r="R12" s="123">
        <v>0.0740740740740741</v>
      </c>
      <c r="S12" s="123">
        <v>0</v>
      </c>
      <c r="T12" s="123">
        <v>0.111111111111111</v>
      </c>
      <c r="U12" s="123">
        <v>0.0895522388059701</v>
      </c>
      <c r="V12" s="123">
        <v>0</v>
      </c>
      <c r="W12" s="123">
        <v>0.0344827586206897</v>
      </c>
      <c r="X12" s="123">
        <v>0</v>
      </c>
      <c r="Y12" s="123">
        <v>0.075</v>
      </c>
      <c r="Z12" s="123">
        <v>0.0714285714285714</v>
      </c>
      <c r="AA12" s="123">
        <v>0.50</v>
      </c>
    </row>
    <row r="13" spans="1:27" ht="15">
      <c r="A13" s="93" t="s">
        <v>301</v>
      </c>
      <c r="B13" s="123">
        <v>0.601347820783276</v>
      </c>
      <c r="C13" s="123">
        <v>0.70570611777882</v>
      </c>
      <c r="D13" s="123">
        <v>0.833226893393616</v>
      </c>
      <c r="E13" s="123">
        <v>0.853091471859621</v>
      </c>
      <c r="F13" s="123">
        <v>0.83777764808963</v>
      </c>
      <c r="G13" s="123">
        <v>0.891010535103477</v>
      </c>
      <c r="H13" s="123">
        <v>0.934631308663816</v>
      </c>
      <c r="I13" s="123">
        <v>0.917044282497319</v>
      </c>
      <c r="J13" s="123">
        <v>0.951886815741305</v>
      </c>
      <c r="K13" s="123">
        <v>0.850787924673968</v>
      </c>
      <c r="L13" s="123">
        <v>0.817890442230921</v>
      </c>
      <c r="M13" s="123">
        <v>0.32813606166392</v>
      </c>
      <c r="N13" s="169"/>
      <c r="O13" s="93" t="s">
        <v>301</v>
      </c>
      <c r="P13" s="123">
        <v>0.50</v>
      </c>
      <c r="Q13" s="123">
        <v>0.555555555555556</v>
      </c>
      <c r="R13" s="123">
        <v>0.703703703703704</v>
      </c>
      <c r="S13" s="123">
        <v>0.888888888888889</v>
      </c>
      <c r="T13" s="123">
        <v>0.761904761904762</v>
      </c>
      <c r="U13" s="123">
        <v>0.880597014925373</v>
      </c>
      <c r="V13" s="123">
        <v>0.875</v>
      </c>
      <c r="W13" s="123">
        <v>0.96551724137931</v>
      </c>
      <c r="X13" s="123">
        <v>0.90</v>
      </c>
      <c r="Y13" s="123">
        <v>0.85</v>
      </c>
      <c r="Z13" s="123">
        <v>0.880952380952381</v>
      </c>
      <c r="AA13" s="123">
        <v>0.35</v>
      </c>
    </row>
    <row r="14" spans="1:27" ht="15">
      <c r="A14" s="93" t="s">
        <v>304</v>
      </c>
      <c r="B14" s="123">
        <v>0.0866017542079541</v>
      </c>
      <c r="C14" s="123">
        <v>0.0591378432171498</v>
      </c>
      <c r="D14" s="123">
        <v>0.0636973430954299</v>
      </c>
      <c r="E14" s="123">
        <v>0.0504323046756624</v>
      </c>
      <c r="F14" s="123">
        <v>0.0499902490266714</v>
      </c>
      <c r="G14" s="123">
        <v>0.0356119306565473</v>
      </c>
      <c r="H14" s="123">
        <v>0.0260416666666667</v>
      </c>
      <c r="I14" s="123">
        <v>0.0534205944013819</v>
      </c>
      <c r="J14" s="123">
        <v>0.0300562820106164</v>
      </c>
      <c r="K14" s="123">
        <v>0.0422424310191968</v>
      </c>
      <c r="L14" s="123">
        <v>0.0468378317931369</v>
      </c>
      <c r="M14" s="123">
        <v>0.0564308713656918</v>
      </c>
      <c r="N14" s="169"/>
      <c r="O14" s="93" t="s">
        <v>304</v>
      </c>
      <c r="P14" s="123">
        <v>0.05</v>
      </c>
      <c r="Q14" s="123">
        <v>0.0833333333333333</v>
      </c>
      <c r="R14" s="123">
        <v>0.222222222222222</v>
      </c>
      <c r="S14" s="123">
        <v>0.111111111111111</v>
      </c>
      <c r="T14" s="123">
        <v>0.0634920634920635</v>
      </c>
      <c r="U14" s="123">
        <v>0.0248756218905473</v>
      </c>
      <c r="V14" s="123">
        <v>0</v>
      </c>
      <c r="W14" s="123">
        <v>0</v>
      </c>
      <c r="X14" s="123">
        <v>0.10</v>
      </c>
      <c r="Y14" s="123">
        <v>0.05</v>
      </c>
      <c r="Z14" s="123">
        <v>0.0476190476190476</v>
      </c>
      <c r="AA14" s="123">
        <v>0.10</v>
      </c>
    </row>
    <row r="15" spans="1:27" ht="15">
      <c r="A15" s="93" t="s">
        <v>293</v>
      </c>
      <c r="B15" s="123">
        <v>0.0869813847383838</v>
      </c>
      <c r="C15" s="123">
        <v>0.0666145329345863</v>
      </c>
      <c r="D15" s="123">
        <v>0.0320701066474734</v>
      </c>
      <c r="E15" s="123">
        <v>0.0260295514054391</v>
      </c>
      <c r="F15" s="123">
        <v>0.0217974243686785</v>
      </c>
      <c r="G15" s="123">
        <v>0.0117227561730497</v>
      </c>
      <c r="H15" s="123">
        <v>0.00277777777777778</v>
      </c>
      <c r="I15" s="123">
        <v>0.0111119953031718</v>
      </c>
      <c r="J15" s="123">
        <v>0.0103660228660229</v>
      </c>
      <c r="K15" s="123">
        <v>0.0103924805191227</v>
      </c>
      <c r="L15" s="123">
        <v>0.0100564815288165</v>
      </c>
      <c r="M15" s="123">
        <v>0.0434333206006484</v>
      </c>
      <c r="N15" s="169"/>
      <c r="O15" s="93" t="s">
        <v>293</v>
      </c>
      <c r="P15" s="123">
        <v>0.05</v>
      </c>
      <c r="Q15" s="123">
        <v>0.111111111111111</v>
      </c>
      <c r="R15" s="123">
        <v>0.0740740740740741</v>
      </c>
      <c r="S15" s="123">
        <v>0</v>
      </c>
      <c r="T15" s="123">
        <v>0.0238095238095238</v>
      </c>
      <c r="U15" s="123">
        <v>0.00497512437810945</v>
      </c>
      <c r="V15" s="123">
        <v>0</v>
      </c>
      <c r="W15" s="123">
        <v>0</v>
      </c>
      <c r="X15" s="123">
        <v>0.10</v>
      </c>
      <c r="Y15" s="123">
        <v>0.075</v>
      </c>
      <c r="Z15" s="123">
        <v>0.0238095238095238</v>
      </c>
      <c r="AA15" s="123">
        <v>0.05</v>
      </c>
    </row>
    <row r="16" spans="1:27" ht="15">
      <c r="A16" s="93" t="s">
        <v>305</v>
      </c>
      <c r="B16" s="123">
        <v>0.43548146030021</v>
      </c>
      <c r="C16" s="123">
        <v>0.481905424101631</v>
      </c>
      <c r="D16" s="123">
        <v>0.424919063632678</v>
      </c>
      <c r="E16" s="123">
        <v>0.501731725236561</v>
      </c>
      <c r="F16" s="123">
        <v>0.348962308040462</v>
      </c>
      <c r="G16" s="123">
        <v>0.55654638153995</v>
      </c>
      <c r="H16" s="123">
        <v>0.53105513122928</v>
      </c>
      <c r="I16" s="123">
        <v>0.570773369989015</v>
      </c>
      <c r="J16" s="123">
        <v>0.555403083678711</v>
      </c>
      <c r="K16" s="123">
        <v>0.40483081022137</v>
      </c>
      <c r="L16" s="123">
        <v>0.412471372541532</v>
      </c>
      <c r="M16" s="123">
        <v>0.366861648575165</v>
      </c>
      <c r="N16" s="169"/>
      <c r="O16" s="93" t="s">
        <v>305</v>
      </c>
      <c r="P16" s="123">
        <v>0.50</v>
      </c>
      <c r="Q16" s="123">
        <v>0.50</v>
      </c>
      <c r="R16" s="123">
        <v>0.37037037037037</v>
      </c>
      <c r="S16" s="123">
        <v>0.666666666666667</v>
      </c>
      <c r="T16" s="123">
        <v>0.46031746031746</v>
      </c>
      <c r="U16" s="123">
        <v>0.557213930348259</v>
      </c>
      <c r="V16" s="123">
        <v>0.50</v>
      </c>
      <c r="W16" s="123">
        <v>0.517241379310345</v>
      </c>
      <c r="X16" s="123">
        <v>0.70</v>
      </c>
      <c r="Y16" s="123">
        <v>0.525</v>
      </c>
      <c r="Z16" s="123">
        <v>0.50</v>
      </c>
      <c r="AA16" s="123">
        <v>0.15</v>
      </c>
    </row>
    <row r="17" spans="1:27" ht="15">
      <c r="A17" s="93" t="s">
        <v>306</v>
      </c>
      <c r="B17" s="123">
        <v>0.199437107519743</v>
      </c>
      <c r="C17" s="123">
        <v>0.146866927403681</v>
      </c>
      <c r="D17" s="123">
        <v>0.139672638209615</v>
      </c>
      <c r="E17" s="123">
        <v>0.162960768074549</v>
      </c>
      <c r="F17" s="123">
        <v>0.13276266891571</v>
      </c>
      <c r="G17" s="123">
        <v>0.129584102855013</v>
      </c>
      <c r="H17" s="123">
        <v>0.184579602758782</v>
      </c>
      <c r="I17" s="123">
        <v>0.132765584102971</v>
      </c>
      <c r="J17" s="123">
        <v>0.142391697675292</v>
      </c>
      <c r="K17" s="123">
        <v>0.151613344902994</v>
      </c>
      <c r="L17" s="123">
        <v>0.156792269898597</v>
      </c>
      <c r="M17" s="123">
        <v>0.160930927752189</v>
      </c>
      <c r="N17" s="169"/>
      <c r="O17" s="93" t="s">
        <v>306</v>
      </c>
      <c r="P17" s="123">
        <v>0.20</v>
      </c>
      <c r="Q17" s="123">
        <v>0.0833333333333333</v>
      </c>
      <c r="R17" s="123">
        <v>0.222222222222222</v>
      </c>
      <c r="S17" s="123">
        <v>0.0555555555555556</v>
      </c>
      <c r="T17" s="123">
        <v>0.0793650793650794</v>
      </c>
      <c r="U17" s="123">
        <v>0.144278606965174</v>
      </c>
      <c r="V17" s="123">
        <v>0.25</v>
      </c>
      <c r="W17" s="123">
        <v>0.0344827586206897</v>
      </c>
      <c r="X17" s="123">
        <v>0.20</v>
      </c>
      <c r="Y17" s="123">
        <v>0.175</v>
      </c>
      <c r="Z17" s="123">
        <v>0.0952380952380952</v>
      </c>
      <c r="AA17" s="123">
        <v>0.25</v>
      </c>
    </row>
    <row r="18" spans="1:27" ht="15">
      <c r="A18" s="93" t="s">
        <v>307</v>
      </c>
      <c r="B18" s="123">
        <v>0.0649291309025384</v>
      </c>
      <c r="C18" s="123">
        <v>0.0367635156212317</v>
      </c>
      <c r="D18" s="123">
        <v>0.0516911335665739</v>
      </c>
      <c r="E18" s="123">
        <v>0.0410443727996628</v>
      </c>
      <c r="F18" s="123">
        <v>0.0390977280162868</v>
      </c>
      <c r="G18" s="123">
        <v>0.0366284628321926</v>
      </c>
      <c r="H18" s="123">
        <v>0.0199074074074074</v>
      </c>
      <c r="I18" s="123">
        <v>0.0275161929573694</v>
      </c>
      <c r="J18" s="123">
        <v>0.0376168186854139</v>
      </c>
      <c r="K18" s="123">
        <v>0.0397850941691203</v>
      </c>
      <c r="L18" s="123">
        <v>0.0550919048359587</v>
      </c>
      <c r="M18" s="123">
        <v>0.0404815014170311</v>
      </c>
      <c r="N18" s="169"/>
      <c r="O18" s="93" t="s">
        <v>307</v>
      </c>
      <c r="P18" s="123">
        <v>0</v>
      </c>
      <c r="Q18" s="123">
        <v>0</v>
      </c>
      <c r="R18" s="123">
        <v>0</v>
      </c>
      <c r="S18" s="123">
        <v>0</v>
      </c>
      <c r="T18" s="123">
        <v>0.0476190476190476</v>
      </c>
      <c r="U18" s="123">
        <v>0.0248756218905473</v>
      </c>
      <c r="V18" s="123">
        <v>0</v>
      </c>
      <c r="W18" s="123">
        <v>0.0689655172413793</v>
      </c>
      <c r="X18" s="123">
        <v>0</v>
      </c>
      <c r="Y18" s="123">
        <v>0.025</v>
      </c>
      <c r="Z18" s="123">
        <v>0.142857142857143</v>
      </c>
      <c r="AA18" s="123">
        <v>0.05</v>
      </c>
    </row>
    <row r="19" spans="1:27" ht="15">
      <c r="A19" s="93" t="s">
        <v>308</v>
      </c>
      <c r="B19" s="123">
        <v>0.0880716225219833</v>
      </c>
      <c r="C19" s="123">
        <v>0.0786392276260103</v>
      </c>
      <c r="D19" s="123">
        <v>0.11446754694883</v>
      </c>
      <c r="E19" s="123">
        <v>0.100934579355372</v>
      </c>
      <c r="F19" s="123">
        <v>0.101801747044122</v>
      </c>
      <c r="G19" s="123">
        <v>0.0912482537352694</v>
      </c>
      <c r="H19" s="123">
        <v>0.0972876234389392</v>
      </c>
      <c r="I19" s="123">
        <v>0.07911767760427</v>
      </c>
      <c r="J19" s="123">
        <v>0.0950951751542833</v>
      </c>
      <c r="K19" s="123">
        <v>0.0941252025956958</v>
      </c>
      <c r="L19" s="123">
        <v>0.12835611398844</v>
      </c>
      <c r="M19" s="123">
        <v>0.111287932383917</v>
      </c>
      <c r="N19" s="169"/>
      <c r="O19" s="93" t="s">
        <v>308</v>
      </c>
      <c r="P19" s="123">
        <v>0.05</v>
      </c>
      <c r="Q19" s="123">
        <v>0.111111111111111</v>
      </c>
      <c r="R19" s="123">
        <v>0.111111111111111</v>
      </c>
      <c r="S19" s="123">
        <v>0.0555555555555556</v>
      </c>
      <c r="T19" s="123">
        <v>0.119047619047619</v>
      </c>
      <c r="U19" s="123">
        <v>0.114427860696517</v>
      </c>
      <c r="V19" s="123">
        <v>0.25</v>
      </c>
      <c r="W19" s="123">
        <v>0.103448275862069</v>
      </c>
      <c r="X19" s="123">
        <v>0</v>
      </c>
      <c r="Y19" s="123">
        <v>0.075</v>
      </c>
      <c r="Z19" s="123">
        <v>0.0476190476190476</v>
      </c>
      <c r="AA19" s="123">
        <v>0.20</v>
      </c>
    </row>
    <row r="20" spans="1:27" ht="15">
      <c r="A20" s="93" t="s">
        <v>309</v>
      </c>
      <c r="B20" s="123">
        <v>0.119991016874675</v>
      </c>
      <c r="C20" s="123">
        <v>0.137743358877785</v>
      </c>
      <c r="D20" s="123">
        <v>0.160116828431607</v>
      </c>
      <c r="E20" s="123">
        <v>0.094006437182758</v>
      </c>
      <c r="F20" s="123">
        <v>0.239743445540471</v>
      </c>
      <c r="G20" s="123">
        <v>0.0570380986197394</v>
      </c>
      <c r="H20" s="123">
        <v>0.100059853001029</v>
      </c>
      <c r="I20" s="123">
        <v>0.0824511223063106</v>
      </c>
      <c r="J20" s="123">
        <v>0.0697219073384621</v>
      </c>
      <c r="K20" s="123">
        <v>0.150940407554723</v>
      </c>
      <c r="L20" s="123">
        <v>0.127719100059409</v>
      </c>
      <c r="M20" s="123">
        <v>0.155579662329202</v>
      </c>
      <c r="N20" s="169"/>
      <c r="O20" s="93" t="s">
        <v>309</v>
      </c>
      <c r="P20" s="123">
        <v>0.15</v>
      </c>
      <c r="Q20" s="123">
        <v>0.111111111111111</v>
      </c>
      <c r="R20" s="123">
        <v>0.185185185185185</v>
      </c>
      <c r="S20" s="123">
        <v>0.0555555555555556</v>
      </c>
      <c r="T20" s="123">
        <v>0.222222222222222</v>
      </c>
      <c r="U20" s="123">
        <v>0.0796019900497512</v>
      </c>
      <c r="V20" s="123">
        <v>0</v>
      </c>
      <c r="W20" s="123">
        <v>0.172413793103448</v>
      </c>
      <c r="X20" s="123">
        <v>0.10</v>
      </c>
      <c r="Y20" s="123">
        <v>0.15</v>
      </c>
      <c r="Z20" s="123">
        <v>0.142857142857143</v>
      </c>
      <c r="AA20" s="123">
        <v>0.35</v>
      </c>
    </row>
    <row r="21" spans="1:27" ht="15">
      <c r="A21" s="93" t="s">
        <v>310</v>
      </c>
      <c r="B21" s="123">
        <v>0.0423661333673085</v>
      </c>
      <c r="C21" s="123">
        <v>0.0335537915139551</v>
      </c>
      <c r="D21" s="123">
        <v>0.0383996213609881</v>
      </c>
      <c r="E21" s="123">
        <v>0.0283101067420381</v>
      </c>
      <c r="F21" s="123">
        <v>0.090121823672313</v>
      </c>
      <c r="G21" s="123">
        <v>0.0260298087434996</v>
      </c>
      <c r="H21" s="123">
        <v>0.0147194989106754</v>
      </c>
      <c r="I21" s="123">
        <v>0.0136501035906808</v>
      </c>
      <c r="J21" s="123">
        <v>0.00546875</v>
      </c>
      <c r="K21" s="123">
        <v>0.0647129523486598</v>
      </c>
      <c r="L21" s="123">
        <v>0.0307568051925713</v>
      </c>
      <c r="M21" s="123">
        <v>0.0761416874685657</v>
      </c>
      <c r="N21" s="169"/>
      <c r="O21" s="93" t="s">
        <v>310</v>
      </c>
      <c r="P21" s="123">
        <v>0.10</v>
      </c>
      <c r="Q21" s="123">
        <v>0</v>
      </c>
      <c r="R21" s="123">
        <v>0.0740740740740741</v>
      </c>
      <c r="S21" s="123">
        <v>0.0555555555555556</v>
      </c>
      <c r="T21" s="123">
        <v>0.0714285714285714</v>
      </c>
      <c r="U21" s="123">
        <v>0.0199004975124378</v>
      </c>
      <c r="V21" s="123">
        <v>0</v>
      </c>
      <c r="W21" s="123">
        <v>0.0689655172413793</v>
      </c>
      <c r="X21" s="123">
        <v>0</v>
      </c>
      <c r="Y21" s="123">
        <v>0</v>
      </c>
      <c r="Z21" s="123">
        <v>0.0476190476190476</v>
      </c>
      <c r="AA21" s="123">
        <v>0</v>
      </c>
    </row>
    <row r="22" spans="1:27" ht="15">
      <c r="A22" s="93" t="s">
        <v>317</v>
      </c>
      <c r="B22" s="123">
        <v>0</v>
      </c>
      <c r="C22" s="123">
        <v>0</v>
      </c>
      <c r="D22" s="123">
        <v>9.25925925925926E-4</v>
      </c>
      <c r="E22" s="123">
        <v>0.00102941102847496</v>
      </c>
      <c r="F22" s="123">
        <v>9.70172826136005E-4</v>
      </c>
      <c r="G22" s="123">
        <v>6.77506775067751E-4</v>
      </c>
      <c r="H22" s="123">
        <v>0</v>
      </c>
      <c r="I22" s="123">
        <v>0</v>
      </c>
      <c r="J22" s="123">
        <v>0</v>
      </c>
      <c r="K22" s="123">
        <v>0</v>
      </c>
      <c r="L22" s="123">
        <v>0</v>
      </c>
      <c r="M22" s="123">
        <v>0.00252175252175252</v>
      </c>
      <c r="N22" s="169"/>
      <c r="O22" s="93" t="s">
        <v>317</v>
      </c>
      <c r="P22" s="123">
        <v>0.05</v>
      </c>
      <c r="Q22" s="123">
        <v>0</v>
      </c>
      <c r="R22" s="123">
        <v>0</v>
      </c>
      <c r="S22" s="123">
        <v>0.0555555555555556</v>
      </c>
      <c r="T22" s="123">
        <v>0</v>
      </c>
      <c r="U22" s="123">
        <v>0</v>
      </c>
      <c r="V22" s="123">
        <v>0</v>
      </c>
      <c r="W22" s="123">
        <v>0</v>
      </c>
      <c r="X22" s="123">
        <v>0</v>
      </c>
      <c r="Y22" s="123">
        <v>0</v>
      </c>
      <c r="Z22" s="123">
        <v>0</v>
      </c>
      <c r="AA22" s="123">
        <v>0</v>
      </c>
    </row>
    <row r="23" spans="1:27" ht="15">
      <c r="A23" s="93" t="s">
        <v>318</v>
      </c>
      <c r="B23" s="123">
        <v>0.0158403810747684</v>
      </c>
      <c r="C23" s="123">
        <v>0.00354355560850266</v>
      </c>
      <c r="D23" s="123">
        <v>0.00539081896867234</v>
      </c>
      <c r="E23" s="123">
        <v>0.00940577429677939</v>
      </c>
      <c r="F23" s="123">
        <v>0.00223289802606903</v>
      </c>
      <c r="G23" s="123">
        <v>0.0178717615193774</v>
      </c>
      <c r="H23" s="123">
        <v>0.00661375661375661</v>
      </c>
      <c r="I23" s="123">
        <v>0.00115740740740741</v>
      </c>
      <c r="J23" s="123">
        <v>0.00138888888888889</v>
      </c>
      <c r="K23" s="123">
        <v>0.00922047874446526</v>
      </c>
      <c r="L23" s="123">
        <v>0.0110181589311954</v>
      </c>
      <c r="M23" s="123">
        <v>0.0122459257034655</v>
      </c>
      <c r="N23" s="169"/>
      <c r="O23" s="93" t="s">
        <v>318</v>
      </c>
      <c r="P23" s="123">
        <v>0.10</v>
      </c>
      <c r="Q23" s="123">
        <v>0</v>
      </c>
      <c r="R23" s="123">
        <v>0</v>
      </c>
      <c r="S23" s="123">
        <v>0</v>
      </c>
      <c r="T23" s="123">
        <v>0</v>
      </c>
      <c r="U23" s="123">
        <v>0.0248756218905473</v>
      </c>
      <c r="V23" s="123">
        <v>0</v>
      </c>
      <c r="W23" s="123">
        <v>0.0344827586206897</v>
      </c>
      <c r="X23" s="123">
        <v>0.10</v>
      </c>
      <c r="Y23" s="123">
        <v>0.075</v>
      </c>
      <c r="Z23" s="123">
        <v>0.0238095238095238</v>
      </c>
      <c r="AA23" s="123">
        <v>0</v>
      </c>
    </row>
    <row r="24" spans="1:27" ht="15">
      <c r="A24" s="93" t="s">
        <v>319</v>
      </c>
      <c r="B24" s="123">
        <v>0.00196105574012551</v>
      </c>
      <c r="C24" s="123">
        <v>0</v>
      </c>
      <c r="D24" s="123">
        <v>0.00262345679012346</v>
      </c>
      <c r="E24" s="123">
        <v>0.0036173212760453</v>
      </c>
      <c r="F24" s="123">
        <v>9.95051635111876E-4</v>
      </c>
      <c r="G24" s="123">
        <v>0.037284706081487</v>
      </c>
      <c r="H24" s="123">
        <v>0</v>
      </c>
      <c r="I24" s="123">
        <v>0</v>
      </c>
      <c r="J24" s="123">
        <v>0</v>
      </c>
      <c r="K24" s="123">
        <v>0.00189393939393939</v>
      </c>
      <c r="L24" s="123">
        <v>0.00124884366327475</v>
      </c>
      <c r="M24" s="123">
        <v>0</v>
      </c>
      <c r="N24" s="169"/>
      <c r="O24" s="93" t="s">
        <v>319</v>
      </c>
      <c r="P24" s="123">
        <v>0</v>
      </c>
      <c r="Q24" s="123">
        <v>0.0277777777777778</v>
      </c>
      <c r="R24" s="123">
        <v>0.037037037037037</v>
      </c>
      <c r="S24" s="123">
        <v>0</v>
      </c>
      <c r="T24" s="123">
        <v>0</v>
      </c>
      <c r="U24" s="123">
        <v>0.0298507462686567</v>
      </c>
      <c r="V24" s="123">
        <v>0</v>
      </c>
      <c r="W24" s="123">
        <v>0</v>
      </c>
      <c r="X24" s="123">
        <v>0</v>
      </c>
      <c r="Y24" s="123">
        <v>0.025</v>
      </c>
      <c r="Z24" s="123">
        <v>0</v>
      </c>
      <c r="AA24" s="123">
        <v>0</v>
      </c>
    </row>
    <row r="25" spans="1:27" ht="15">
      <c r="A25" s="93" t="s">
        <v>316</v>
      </c>
      <c r="B25" s="123">
        <v>0.371185050452339</v>
      </c>
      <c r="C25" s="123">
        <v>0.223078746237753</v>
      </c>
      <c r="D25" s="123">
        <v>0.157209777823996</v>
      </c>
      <c r="E25" s="123">
        <v>0.275302198315173</v>
      </c>
      <c r="F25" s="123">
        <v>0.100631153068635</v>
      </c>
      <c r="G25" s="123">
        <v>0.273467046935165</v>
      </c>
      <c r="H25" s="123">
        <v>0.121404748359083</v>
      </c>
      <c r="I25" s="123">
        <v>0.196709760547958</v>
      </c>
      <c r="J25" s="123">
        <v>0.206135555567154</v>
      </c>
      <c r="K25" s="123">
        <v>0.125949696155189</v>
      </c>
      <c r="L25" s="123">
        <v>0.253783526686457</v>
      </c>
      <c r="M25" s="123">
        <v>0.451370392917794</v>
      </c>
      <c r="N25" s="169"/>
      <c r="O25" s="93" t="s">
        <v>316</v>
      </c>
      <c r="P25" s="123">
        <v>0.65</v>
      </c>
      <c r="Q25" s="123">
        <v>0.50</v>
      </c>
      <c r="R25" s="123">
        <v>0.333333333333333</v>
      </c>
      <c r="S25" s="123">
        <v>0.444444444444444</v>
      </c>
      <c r="T25" s="123">
        <v>0.142857142857143</v>
      </c>
      <c r="U25" s="123">
        <v>0.432835820895522</v>
      </c>
      <c r="V25" s="123">
        <v>0.50</v>
      </c>
      <c r="W25" s="123">
        <v>0.379310344827586</v>
      </c>
      <c r="X25" s="123">
        <v>0.30</v>
      </c>
      <c r="Y25" s="123">
        <v>0.25</v>
      </c>
      <c r="Z25" s="123">
        <v>0.261904761904762</v>
      </c>
      <c r="AA25" s="123">
        <v>0.60</v>
      </c>
    </row>
    <row r="26" spans="1:27" ht="15">
      <c r="A26" s="93" t="s">
        <v>329</v>
      </c>
      <c r="B26" s="123">
        <v>0.0692488508178855</v>
      </c>
      <c r="C26" s="123">
        <v>0.126407633854822</v>
      </c>
      <c r="D26" s="123">
        <v>0.132736287265639</v>
      </c>
      <c r="E26" s="123">
        <v>0.10476470552975</v>
      </c>
      <c r="F26" s="123">
        <v>0.0500591060600254</v>
      </c>
      <c r="G26" s="123">
        <v>0.115447252809876</v>
      </c>
      <c r="H26" s="123">
        <v>0.211638569620381</v>
      </c>
      <c r="I26" s="123">
        <v>0.12832589630003</v>
      </c>
      <c r="J26" s="123">
        <v>0.0944203475830658</v>
      </c>
      <c r="K26" s="123">
        <v>0.0561782428890327</v>
      </c>
      <c r="L26" s="123">
        <v>0.0676768185531996</v>
      </c>
      <c r="M26" s="123">
        <v>0.107370713674008</v>
      </c>
      <c r="N26" s="169"/>
      <c r="O26" s="93" t="s">
        <v>329</v>
      </c>
      <c r="P26" s="123">
        <v>0.10</v>
      </c>
      <c r="Q26" s="123">
        <v>0.222222222222222</v>
      </c>
      <c r="R26" s="123">
        <v>0.259259259259259</v>
      </c>
      <c r="S26" s="123">
        <v>0.388888888888889</v>
      </c>
      <c r="T26" s="123">
        <v>0.0317460317460317</v>
      </c>
      <c r="U26" s="123">
        <v>0.104477611940299</v>
      </c>
      <c r="V26" s="123">
        <v>0.125</v>
      </c>
      <c r="W26" s="123">
        <v>0.137931034482759</v>
      </c>
      <c r="X26" s="123">
        <v>0.20</v>
      </c>
      <c r="Y26" s="123">
        <v>0.05</v>
      </c>
      <c r="Z26" s="123">
        <v>0.119047619047619</v>
      </c>
      <c r="AA26" s="123">
        <v>0</v>
      </c>
    </row>
    <row r="27" spans="1:27" ht="15">
      <c r="A27" s="93" t="s">
        <v>322</v>
      </c>
      <c r="B27" s="123">
        <v>0.766382181619677</v>
      </c>
      <c r="C27" s="123">
        <v>0.737800355951548</v>
      </c>
      <c r="D27" s="123">
        <v>0.549166772370816</v>
      </c>
      <c r="E27" s="123">
        <v>0.831465406884944</v>
      </c>
      <c r="F27" s="123">
        <v>0.858206285691945</v>
      </c>
      <c r="G27" s="123">
        <v>0.715049154292567</v>
      </c>
      <c r="H27" s="123">
        <v>0.548211202497193</v>
      </c>
      <c r="I27" s="123">
        <v>0.69468104531366</v>
      </c>
      <c r="J27" s="123">
        <v>0.830186501829549</v>
      </c>
      <c r="K27" s="123">
        <v>0.786749657556804</v>
      </c>
      <c r="L27" s="123">
        <v>0.768560138201029</v>
      </c>
      <c r="M27" s="123">
        <v>0.717987977165398</v>
      </c>
      <c r="N27" s="169"/>
      <c r="O27" s="93" t="s">
        <v>322</v>
      </c>
      <c r="P27" s="123">
        <v>0.70</v>
      </c>
      <c r="Q27" s="123">
        <v>0.694444444444444</v>
      </c>
      <c r="R27" s="123">
        <v>0.592592592592593</v>
      </c>
      <c r="S27" s="123">
        <v>0.666666666666667</v>
      </c>
      <c r="T27" s="123">
        <v>0.912698412698413</v>
      </c>
      <c r="U27" s="123">
        <v>0.840796019900497</v>
      </c>
      <c r="V27" s="123">
        <v>1</v>
      </c>
      <c r="W27" s="123">
        <v>0.793103448275862</v>
      </c>
      <c r="X27" s="123">
        <v>1</v>
      </c>
      <c r="Y27" s="123">
        <v>0.675</v>
      </c>
      <c r="Z27" s="123">
        <v>0.857142857142857</v>
      </c>
      <c r="AA27" s="123">
        <v>0.85</v>
      </c>
    </row>
    <row r="28" spans="1:27" ht="15">
      <c r="A28" s="93" t="s">
        <v>323</v>
      </c>
      <c r="B28" s="123">
        <v>0.0429671543801047</v>
      </c>
      <c r="C28" s="123">
        <v>0.0250740068220772</v>
      </c>
      <c r="D28" s="123">
        <v>0.0135647697801056</v>
      </c>
      <c r="E28" s="123">
        <v>0.0121787796269352</v>
      </c>
      <c r="F28" s="123">
        <v>0.0240447240467094</v>
      </c>
      <c r="G28" s="123">
        <v>0.0320165649983419</v>
      </c>
      <c r="H28" s="123">
        <v>0.0223688305731649</v>
      </c>
      <c r="I28" s="123">
        <v>0.0118686868686869</v>
      </c>
      <c r="J28" s="123">
        <v>0.0466363415227944</v>
      </c>
      <c r="K28" s="123">
        <v>0.0136018097187058</v>
      </c>
      <c r="L28" s="123">
        <v>0.0173192247386842</v>
      </c>
      <c r="M28" s="123">
        <v>0.0669249671375053</v>
      </c>
      <c r="N28" s="169"/>
      <c r="O28" s="93" t="s">
        <v>323</v>
      </c>
      <c r="P28" s="123">
        <v>0.15</v>
      </c>
      <c r="Q28" s="123">
        <v>0.0277777777777778</v>
      </c>
      <c r="R28" s="123">
        <v>0.037037037037037</v>
      </c>
      <c r="S28" s="123">
        <v>0</v>
      </c>
      <c r="T28" s="123">
        <v>0.0238095238095238</v>
      </c>
      <c r="U28" s="123">
        <v>0.00497512437810945</v>
      </c>
      <c r="V28" s="123">
        <v>0</v>
      </c>
      <c r="W28" s="123">
        <v>0</v>
      </c>
      <c r="X28" s="123">
        <v>0</v>
      </c>
      <c r="Y28" s="123">
        <v>0</v>
      </c>
      <c r="Z28" s="123">
        <v>0.0476190476190476</v>
      </c>
      <c r="AA28" s="123">
        <v>0.10</v>
      </c>
    </row>
    <row r="29" spans="1:27" ht="15">
      <c r="A29" s="93" t="s">
        <v>324</v>
      </c>
      <c r="B29" s="123">
        <v>0.136329743055562</v>
      </c>
      <c r="C29" s="123">
        <v>0.0769643552823117</v>
      </c>
      <c r="D29" s="123">
        <v>0.0741268747585781</v>
      </c>
      <c r="E29" s="123">
        <v>0.0686664517434697</v>
      </c>
      <c r="F29" s="123">
        <v>0.0955797910941278</v>
      </c>
      <c r="G29" s="123">
        <v>0.113403494774034</v>
      </c>
      <c r="H29" s="123">
        <v>0.0493666056166056</v>
      </c>
      <c r="I29" s="123">
        <v>0.101462510449702</v>
      </c>
      <c r="J29" s="123">
        <v>0.0865261411394667</v>
      </c>
      <c r="K29" s="123">
        <v>0.0899051380823162</v>
      </c>
      <c r="L29" s="123">
        <v>0.0887444657961208</v>
      </c>
      <c r="M29" s="123">
        <v>0.128287484333537</v>
      </c>
      <c r="N29" s="169"/>
      <c r="O29" s="93" t="s">
        <v>324</v>
      </c>
      <c r="P29" s="123">
        <v>0.30</v>
      </c>
      <c r="Q29" s="123">
        <v>0.111111111111111</v>
      </c>
      <c r="R29" s="123">
        <v>0.111111111111111</v>
      </c>
      <c r="S29" s="123">
        <v>0.0555555555555556</v>
      </c>
      <c r="T29" s="123">
        <v>0.0793650793650794</v>
      </c>
      <c r="U29" s="123">
        <v>0.0845771144278607</v>
      </c>
      <c r="V29" s="123">
        <v>0.125</v>
      </c>
      <c r="W29" s="123">
        <v>0.206896551724138</v>
      </c>
      <c r="X29" s="123">
        <v>0.10</v>
      </c>
      <c r="Y29" s="123">
        <v>0.075</v>
      </c>
      <c r="Z29" s="123">
        <v>0.166666666666667</v>
      </c>
      <c r="AA29" s="123">
        <v>0.30</v>
      </c>
    </row>
    <row r="30" spans="1:27" ht="15">
      <c r="A30" s="93" t="s">
        <v>313</v>
      </c>
      <c r="B30" s="123">
        <v>0.0888763101227835</v>
      </c>
      <c r="C30" s="123">
        <v>0.0473128729989402</v>
      </c>
      <c r="D30" s="123">
        <v>0.105603685419614</v>
      </c>
      <c r="E30" s="123">
        <v>0.093183129351894</v>
      </c>
      <c r="F30" s="123">
        <v>0.0636583157872957</v>
      </c>
      <c r="G30" s="123">
        <v>0.0822238142793853</v>
      </c>
      <c r="H30" s="123">
        <v>0.105331343063541</v>
      </c>
      <c r="I30" s="123">
        <v>0.123562079489249</v>
      </c>
      <c r="J30" s="123">
        <v>0.055288884865579</v>
      </c>
      <c r="K30" s="123">
        <v>0.111566402588055</v>
      </c>
      <c r="L30" s="123">
        <v>0.0943707320546493</v>
      </c>
      <c r="M30" s="123">
        <v>0.0504503585987025</v>
      </c>
      <c r="N30" s="169"/>
      <c r="O30" s="93" t="s">
        <v>313</v>
      </c>
      <c r="P30" s="123">
        <v>0.10</v>
      </c>
      <c r="Q30" s="123">
        <v>0.0277777777777778</v>
      </c>
      <c r="R30" s="123">
        <v>0.148148148148148</v>
      </c>
      <c r="S30" s="123">
        <v>0.0555555555555556</v>
      </c>
      <c r="T30" s="123">
        <v>0.0476190476190476</v>
      </c>
      <c r="U30" s="123">
        <v>0.0348258706467662</v>
      </c>
      <c r="V30" s="123">
        <v>0</v>
      </c>
      <c r="W30" s="123">
        <v>0.137931034482759</v>
      </c>
      <c r="X30" s="123">
        <v>0</v>
      </c>
      <c r="Y30" s="123">
        <v>0.15</v>
      </c>
      <c r="Z30" s="123">
        <v>0.0238095238095238</v>
      </c>
      <c r="AA30" s="123">
        <v>0.05</v>
      </c>
    </row>
    <row r="31" spans="1:27" ht="15">
      <c r="A31" s="93" t="s">
        <v>312</v>
      </c>
      <c r="B31" s="123">
        <v>0.0398351308172028</v>
      </c>
      <c r="C31" s="123">
        <v>0.0276960314206516</v>
      </c>
      <c r="D31" s="123">
        <v>0.0470813815692772</v>
      </c>
      <c r="E31" s="123">
        <v>0.0478862638948787</v>
      </c>
      <c r="F31" s="123">
        <v>0.0354507300254702</v>
      </c>
      <c r="G31" s="123">
        <v>0.124878076264851</v>
      </c>
      <c r="H31" s="123">
        <v>0.018290927482104</v>
      </c>
      <c r="I31" s="123">
        <v>0.0439496748770942</v>
      </c>
      <c r="J31" s="123">
        <v>0.0382359175539827</v>
      </c>
      <c r="K31" s="123">
        <v>0.0701545226339036</v>
      </c>
      <c r="L31" s="123">
        <v>0.0491559701807348</v>
      </c>
      <c r="M31" s="123">
        <v>0.0265149500042678</v>
      </c>
      <c r="N31" s="169"/>
      <c r="O31" s="93" t="s">
        <v>312</v>
      </c>
      <c r="P31" s="123">
        <v>0.05</v>
      </c>
      <c r="Q31" s="123">
        <v>0</v>
      </c>
      <c r="R31" s="123">
        <v>0.037037037037037</v>
      </c>
      <c r="S31" s="123">
        <v>0</v>
      </c>
      <c r="T31" s="123">
        <v>0.00793650793650794</v>
      </c>
      <c r="U31" s="123">
        <v>0.213930348258706</v>
      </c>
      <c r="V31" s="123">
        <v>0</v>
      </c>
      <c r="W31" s="123">
        <v>0.0689655172413793</v>
      </c>
      <c r="X31" s="123">
        <v>0.10</v>
      </c>
      <c r="Y31" s="123">
        <v>0.10</v>
      </c>
      <c r="Z31" s="123">
        <v>0</v>
      </c>
      <c r="AA31" s="123">
        <v>0</v>
      </c>
    </row>
    <row r="32" spans="1:27" ht="15">
      <c r="A32" s="93" t="s">
        <v>314</v>
      </c>
      <c r="B32" s="123">
        <v>0.00251220212460523</v>
      </c>
      <c r="C32" s="123">
        <v>0.0162820379614198</v>
      </c>
      <c r="D32" s="123">
        <v>0.00830080430833593</v>
      </c>
      <c r="E32" s="123">
        <v>0.00290052993135133</v>
      </c>
      <c r="F32" s="123">
        <v>0.00727771300366752</v>
      </c>
      <c r="G32" s="123">
        <v>0.00237357878464952</v>
      </c>
      <c r="H32" s="123">
        <v>0</v>
      </c>
      <c r="I32" s="123">
        <v>0.009494301994302</v>
      </c>
      <c r="J32" s="123">
        <v>0</v>
      </c>
      <c r="K32" s="123">
        <v>0.00772763662084829</v>
      </c>
      <c r="L32" s="123">
        <v>0.00504078202331361</v>
      </c>
      <c r="M32" s="123">
        <v>0.0113596426096426</v>
      </c>
      <c r="N32" s="169"/>
      <c r="O32" s="93" t="s">
        <v>314</v>
      </c>
      <c r="P32" s="123">
        <v>0</v>
      </c>
      <c r="Q32" s="123">
        <v>0</v>
      </c>
      <c r="R32" s="123">
        <v>0.037037037037037</v>
      </c>
      <c r="S32" s="123">
        <v>0</v>
      </c>
      <c r="T32" s="123">
        <v>0.0158730158730159</v>
      </c>
      <c r="U32" s="123">
        <v>0</v>
      </c>
      <c r="V32" s="123">
        <v>0.125</v>
      </c>
      <c r="W32" s="123">
        <v>0</v>
      </c>
      <c r="X32" s="123">
        <v>0</v>
      </c>
      <c r="Y32" s="123">
        <v>0</v>
      </c>
      <c r="Z32" s="123">
        <v>0</v>
      </c>
      <c r="AA32" s="123">
        <v>0</v>
      </c>
    </row>
    <row r="33" spans="1:27" ht="15">
      <c r="A33" s="93" t="s">
        <v>315</v>
      </c>
      <c r="B33" s="123">
        <v>0.084009676610184</v>
      </c>
      <c r="C33" s="123">
        <v>0.0879223014625171</v>
      </c>
      <c r="D33" s="123">
        <v>0.065516809932501</v>
      </c>
      <c r="E33" s="123">
        <v>0.0848724176841497</v>
      </c>
      <c r="F33" s="123">
        <v>0.0684882500355419</v>
      </c>
      <c r="G33" s="123">
        <v>0.131327220412282</v>
      </c>
      <c r="H33" s="123">
        <v>0.0645947802197802</v>
      </c>
      <c r="I33" s="123">
        <v>0.0837266948520444</v>
      </c>
      <c r="J33" s="123">
        <v>0.108266347193398</v>
      </c>
      <c r="K33" s="123">
        <v>0.0659054564831927</v>
      </c>
      <c r="L33" s="123">
        <v>0.0867454842938309</v>
      </c>
      <c r="M33" s="123">
        <v>0.151255843907555</v>
      </c>
      <c r="N33" s="169"/>
      <c r="O33" s="93" t="s">
        <v>315</v>
      </c>
      <c r="P33" s="123">
        <v>0.20</v>
      </c>
      <c r="Q33" s="123">
        <v>0.166666666666667</v>
      </c>
      <c r="R33" s="123">
        <v>0.0740740740740741</v>
      </c>
      <c r="S33" s="123">
        <v>0.222222222222222</v>
      </c>
      <c r="T33" s="123">
        <v>0.0952380952380952</v>
      </c>
      <c r="U33" s="123">
        <v>0.144278606965174</v>
      </c>
      <c r="V33" s="123">
        <v>0.25</v>
      </c>
      <c r="W33" s="123">
        <v>0.137931034482759</v>
      </c>
      <c r="X33" s="123">
        <v>0.10</v>
      </c>
      <c r="Y33" s="123">
        <v>0.075</v>
      </c>
      <c r="Z33" s="123">
        <v>0.0238095238095238</v>
      </c>
      <c r="AA33" s="123">
        <v>0.15</v>
      </c>
    </row>
    <row r="34" spans="1:27" ht="15">
      <c r="A34" s="93" t="s">
        <v>320</v>
      </c>
      <c r="B34" s="123">
        <v>0.02176072902509</v>
      </c>
      <c r="C34" s="123">
        <v>0.0112640753372256</v>
      </c>
      <c r="D34" s="123">
        <v>0.00846179433165258</v>
      </c>
      <c r="E34" s="123">
        <v>0.00483980678436219</v>
      </c>
      <c r="F34" s="123">
        <v>0.00350582762589565</v>
      </c>
      <c r="G34" s="123">
        <v>0.0085423373637162</v>
      </c>
      <c r="H34" s="123">
        <v>0.0130952380952381</v>
      </c>
      <c r="I34" s="123">
        <v>0.0103114478114478</v>
      </c>
      <c r="J34" s="123">
        <v>0.009375</v>
      </c>
      <c r="K34" s="123">
        <v>0.0128965017203964</v>
      </c>
      <c r="L34" s="123">
        <v>0.0180563603833791</v>
      </c>
      <c r="M34" s="123">
        <v>0.0386648830510723</v>
      </c>
      <c r="N34" s="169"/>
      <c r="O34" s="93" t="s">
        <v>320</v>
      </c>
      <c r="P34" s="123">
        <v>0.10</v>
      </c>
      <c r="Q34" s="123">
        <v>0.0277777777777778</v>
      </c>
      <c r="R34" s="123">
        <v>0</v>
      </c>
      <c r="S34" s="123">
        <v>0</v>
      </c>
      <c r="T34" s="123">
        <v>0.00793650793650794</v>
      </c>
      <c r="U34" s="123">
        <v>0.00497512437810945</v>
      </c>
      <c r="V34" s="123">
        <v>0.125</v>
      </c>
      <c r="W34" s="123">
        <v>0.0344827586206897</v>
      </c>
      <c r="X34" s="123">
        <v>0</v>
      </c>
      <c r="Y34" s="123">
        <v>0</v>
      </c>
      <c r="Z34" s="123">
        <v>0</v>
      </c>
      <c r="AA34" s="123">
        <v>0</v>
      </c>
    </row>
    <row r="35" spans="1:27" ht="15">
      <c r="A35" s="93" t="s">
        <v>321</v>
      </c>
      <c r="B35" s="123">
        <v>0.0289805530434403</v>
      </c>
      <c r="C35" s="123">
        <v>0.0232634747081312</v>
      </c>
      <c r="D35" s="123">
        <v>0.0266731654103411</v>
      </c>
      <c r="E35" s="123">
        <v>0.0444005998156381</v>
      </c>
      <c r="F35" s="123">
        <v>0.0172432340950326</v>
      </c>
      <c r="G35" s="123">
        <v>0.0940217218182615</v>
      </c>
      <c r="H35" s="123">
        <v>0.0175213675213675</v>
      </c>
      <c r="I35" s="123">
        <v>0.0446671341214685</v>
      </c>
      <c r="J35" s="123">
        <v>0.0716566567056763</v>
      </c>
      <c r="K35" s="123">
        <v>0.0389179351729111</v>
      </c>
      <c r="L35" s="123">
        <v>0.0675093728154259</v>
      </c>
      <c r="M35" s="123">
        <v>0.0732865801313273</v>
      </c>
      <c r="N35" s="169"/>
      <c r="O35" s="93" t="s">
        <v>321</v>
      </c>
      <c r="P35" s="123">
        <v>0.05</v>
      </c>
      <c r="Q35" s="123">
        <v>0.0833333333333333</v>
      </c>
      <c r="R35" s="123">
        <v>0</v>
      </c>
      <c r="S35" s="123">
        <v>0</v>
      </c>
      <c r="T35" s="123">
        <v>0.0634920634920635</v>
      </c>
      <c r="U35" s="123">
        <v>0.114427860696517</v>
      </c>
      <c r="V35" s="123">
        <v>0.125</v>
      </c>
      <c r="W35" s="123">
        <v>0.103448275862069</v>
      </c>
      <c r="X35" s="123">
        <v>0</v>
      </c>
      <c r="Y35" s="123">
        <v>0</v>
      </c>
      <c r="Z35" s="123">
        <v>0.0476190476190476</v>
      </c>
      <c r="AA35" s="123">
        <v>0.10</v>
      </c>
    </row>
    <row r="36" spans="1:27" ht="15">
      <c r="A36" s="93" t="s">
        <v>311</v>
      </c>
      <c r="B36" s="123">
        <v>0</v>
      </c>
      <c r="C36" s="123">
        <v>9.46969696969697E-4</v>
      </c>
      <c r="D36" s="123">
        <v>0</v>
      </c>
      <c r="E36" s="123">
        <v>1.19047619047619E-4</v>
      </c>
      <c r="F36" s="123">
        <v>2.22816399286988E-4</v>
      </c>
      <c r="G36" s="123">
        <v>6.88658583395425E-4</v>
      </c>
      <c r="H36" s="123">
        <v>0</v>
      </c>
      <c r="I36" s="123">
        <v>0.00231481481481481</v>
      </c>
      <c r="J36" s="123">
        <v>0</v>
      </c>
      <c r="K36" s="123">
        <v>0</v>
      </c>
      <c r="L36" s="123">
        <v>0</v>
      </c>
      <c r="M36" s="123">
        <v>0</v>
      </c>
      <c r="N36" s="169"/>
      <c r="O36" s="93" t="s">
        <v>311</v>
      </c>
      <c r="P36" s="123">
        <v>0</v>
      </c>
      <c r="Q36" s="123">
        <v>0</v>
      </c>
      <c r="R36" s="123">
        <v>0</v>
      </c>
      <c r="S36" s="123">
        <v>0</v>
      </c>
      <c r="T36" s="123">
        <v>0</v>
      </c>
      <c r="U36" s="123">
        <v>0</v>
      </c>
      <c r="V36" s="123">
        <v>0</v>
      </c>
      <c r="W36" s="123">
        <v>0</v>
      </c>
      <c r="X36" s="123">
        <v>0</v>
      </c>
      <c r="Y36" s="123">
        <v>0</v>
      </c>
      <c r="Z36" s="123">
        <v>0</v>
      </c>
      <c r="AA36" s="123">
        <v>0</v>
      </c>
    </row>
    <row r="37" spans="1:27" ht="15">
      <c r="A37" s="93" t="s">
        <v>332</v>
      </c>
      <c r="B37" s="123">
        <v>0.0221792122006534</v>
      </c>
      <c r="C37" s="123">
        <v>0.00371154737644057</v>
      </c>
      <c r="D37" s="123">
        <v>0.00236591106156324</v>
      </c>
      <c r="E37" s="123">
        <v>0.00237405176491924</v>
      </c>
      <c r="F37" s="123">
        <v>0.00147039328692412</v>
      </c>
      <c r="G37" s="123">
        <v>0.0122285500496008</v>
      </c>
      <c r="H37" s="123">
        <v>0.009375</v>
      </c>
      <c r="I37" s="123">
        <v>0.0155986874535262</v>
      </c>
      <c r="J37" s="123">
        <v>0.0234969346206769</v>
      </c>
      <c r="K37" s="123">
        <v>0.00571328840178047</v>
      </c>
      <c r="L37" s="123">
        <v>0.00710379874770637</v>
      </c>
      <c r="M37" s="123">
        <v>0.00605590958851828</v>
      </c>
      <c r="N37" s="169"/>
      <c r="O37" s="93" t="s">
        <v>332</v>
      </c>
      <c r="P37" s="123">
        <v>0</v>
      </c>
      <c r="Q37" s="123">
        <v>0.0555555555555556</v>
      </c>
      <c r="R37" s="123">
        <v>0</v>
      </c>
      <c r="S37" s="123">
        <v>0</v>
      </c>
      <c r="T37" s="123">
        <v>0.00793650793650794</v>
      </c>
      <c r="U37" s="123">
        <v>0.00995024875621891</v>
      </c>
      <c r="V37" s="123">
        <v>0</v>
      </c>
      <c r="W37" s="123">
        <v>0</v>
      </c>
      <c r="X37" s="123">
        <v>0</v>
      </c>
      <c r="Y37" s="123">
        <v>0</v>
      </c>
      <c r="Z37" s="123">
        <v>0.0238095238095238</v>
      </c>
      <c r="AA37" s="123">
        <v>0</v>
      </c>
    </row>
    <row r="38" spans="1:27" ht="15">
      <c r="A38" s="93" t="s">
        <v>340</v>
      </c>
      <c r="B38" s="123">
        <v>0</v>
      </c>
      <c r="C38" s="123">
        <v>0</v>
      </c>
      <c r="D38" s="123">
        <v>0</v>
      </c>
      <c r="E38" s="123">
        <v>0</v>
      </c>
      <c r="F38" s="123">
        <v>0</v>
      </c>
      <c r="G38" s="123">
        <v>3.38753387533875E-4</v>
      </c>
      <c r="H38" s="123">
        <v>0</v>
      </c>
      <c r="I38" s="123">
        <v>0</v>
      </c>
      <c r="J38" s="123">
        <v>0</v>
      </c>
      <c r="K38" s="123">
        <v>0</v>
      </c>
      <c r="L38" s="123">
        <v>0</v>
      </c>
      <c r="M38" s="123">
        <v>0</v>
      </c>
      <c r="N38" s="169"/>
      <c r="O38" s="93" t="s">
        <v>340</v>
      </c>
      <c r="P38" s="123">
        <v>0</v>
      </c>
      <c r="Q38" s="123">
        <v>0</v>
      </c>
      <c r="R38" s="123">
        <v>0</v>
      </c>
      <c r="S38" s="123">
        <v>0</v>
      </c>
      <c r="T38" s="123">
        <v>0</v>
      </c>
      <c r="U38" s="123">
        <v>0</v>
      </c>
      <c r="V38" s="123">
        <v>0</v>
      </c>
      <c r="W38" s="123">
        <v>0</v>
      </c>
      <c r="X38" s="123">
        <v>0</v>
      </c>
      <c r="Y38" s="123">
        <v>0</v>
      </c>
      <c r="Z38" s="123">
        <v>0</v>
      </c>
      <c r="AA38" s="123">
        <v>0</v>
      </c>
    </row>
    <row r="39" spans="1:27" ht="15">
      <c r="A39" s="93" t="s">
        <v>292</v>
      </c>
      <c r="B39" s="123">
        <v>0.0540252916666667</v>
      </c>
      <c r="C39" s="123">
        <v>0.0379624166666667</v>
      </c>
      <c r="D39" s="123">
        <v>0.0369137916666667</v>
      </c>
      <c r="E39" s="123">
        <v>0.0388315</v>
      </c>
      <c r="F39" s="123">
        <v>0.031645625</v>
      </c>
      <c r="G39" s="123">
        <v>0.041295625</v>
      </c>
      <c r="H39" s="123">
        <v>0.0445950833333333</v>
      </c>
      <c r="I39" s="123">
        <v>0.0374839166666667</v>
      </c>
      <c r="J39" s="123">
        <v>0.036286875</v>
      </c>
      <c r="K39" s="123">
        <v>0.0378770416666667</v>
      </c>
      <c r="L39" s="123">
        <v>0.0348637083333333</v>
      </c>
      <c r="M39" s="123">
        <v>0.0426675416666667</v>
      </c>
      <c r="N39" s="169"/>
      <c r="O39" s="93" t="s">
        <v>292</v>
      </c>
      <c r="P39" s="123">
        <v>0.048138</v>
      </c>
      <c r="Q39" s="123">
        <v>0.039978</v>
      </c>
      <c r="R39" s="123">
        <v>0.032322</v>
      </c>
      <c r="S39" s="123">
        <v>0.035111</v>
      </c>
      <c r="T39" s="123">
        <v>0.027906</v>
      </c>
      <c r="U39" s="123">
        <v>0.037</v>
      </c>
      <c r="V39" s="123">
        <v>0.039038</v>
      </c>
      <c r="W39" s="123">
        <v>0.034449</v>
      </c>
      <c r="X39" s="123">
        <v>0.032239</v>
      </c>
      <c r="Y39" s="123">
        <v>0.030755</v>
      </c>
      <c r="Z39" s="123">
        <v>0.030202</v>
      </c>
      <c r="AA39" s="123">
        <v>0.032776</v>
      </c>
    </row>
    <row r="40" spans="1:27" ht="15">
      <c r="A40" s="93" t="s">
        <v>263</v>
      </c>
      <c r="B40" s="123">
        <v>0.008186</v>
      </c>
      <c r="C40" s="123">
        <v>0.004216625</v>
      </c>
      <c r="D40" s="123">
        <v>0.00686770833333333</v>
      </c>
      <c r="E40" s="123">
        <v>0.0132895416666667</v>
      </c>
      <c r="F40" s="123">
        <v>0.00547908333333333</v>
      </c>
      <c r="G40" s="123">
        <v>0.0118420833333333</v>
      </c>
      <c r="H40" s="123">
        <v>0.0136639166666667</v>
      </c>
      <c r="I40" s="123">
        <v>0.0101600416666667</v>
      </c>
      <c r="J40" s="123">
        <v>0.0101267083333333</v>
      </c>
      <c r="K40" s="123">
        <v>0.00524083333333333</v>
      </c>
      <c r="L40" s="123">
        <v>0.016096</v>
      </c>
      <c r="M40" s="123">
        <v>0.00109533333333333</v>
      </c>
      <c r="N40" s="169"/>
      <c r="O40" s="93" t="s">
        <v>263</v>
      </c>
      <c r="P40" s="123">
        <v>0.0083</v>
      </c>
      <c r="Q40" s="123">
        <v>0.004317</v>
      </c>
      <c r="R40" s="123">
        <v>0.006952</v>
      </c>
      <c r="S40" s="123">
        <v>0.012591</v>
      </c>
      <c r="T40" s="123">
        <v>0.004653</v>
      </c>
      <c r="U40" s="123">
        <v>0.011824</v>
      </c>
      <c r="V40" s="123">
        <v>0.015397</v>
      </c>
      <c r="W40" s="123">
        <v>0.008563</v>
      </c>
      <c r="X40" s="123">
        <v>0.009665</v>
      </c>
      <c r="Y40" s="123">
        <v>0.004718</v>
      </c>
      <c r="Z40" s="123">
        <v>0.015856</v>
      </c>
      <c r="AA40" s="123">
        <v>0.001161</v>
      </c>
    </row>
    <row r="41" spans="1:27" ht="15">
      <c r="A41" s="93" t="s">
        <v>267</v>
      </c>
      <c r="B41" s="123">
        <v>0.0600999583333333</v>
      </c>
      <c r="C41" s="123">
        <v>0.0368678333333333</v>
      </c>
      <c r="D41" s="123">
        <v>0.0448127916666667</v>
      </c>
      <c r="E41" s="123">
        <v>0.038699375</v>
      </c>
      <c r="F41" s="123">
        <v>0.0560743333333333</v>
      </c>
      <c r="G41" s="123">
        <v>0.037669</v>
      </c>
      <c r="H41" s="123">
        <v>0.0454847916666667</v>
      </c>
      <c r="I41" s="123">
        <v>0.0512842083333333</v>
      </c>
      <c r="J41" s="123">
        <v>0.03637325</v>
      </c>
      <c r="K41" s="123">
        <v>0.0481474166666667</v>
      </c>
      <c r="L41" s="123">
        <v>0.05333875</v>
      </c>
      <c r="M41" s="123">
        <v>0.0489786666666667</v>
      </c>
      <c r="N41" s="169"/>
      <c r="O41" s="93" t="s">
        <v>267</v>
      </c>
      <c r="P41" s="123">
        <v>0.057929</v>
      </c>
      <c r="Q41" s="123">
        <v>0.037872</v>
      </c>
      <c r="R41" s="123">
        <v>0.046276</v>
      </c>
      <c r="S41" s="123">
        <v>0.041662</v>
      </c>
      <c r="T41" s="123">
        <v>0.054816</v>
      </c>
      <c r="U41" s="123">
        <v>0.040904</v>
      </c>
      <c r="V41" s="123">
        <v>0.048153</v>
      </c>
      <c r="W41" s="123">
        <v>0.053209</v>
      </c>
      <c r="X41" s="123">
        <v>0.037778</v>
      </c>
      <c r="Y41" s="123">
        <v>0.051117</v>
      </c>
      <c r="Z41" s="123">
        <v>0.050939</v>
      </c>
      <c r="AA41" s="123">
        <v>0.052266</v>
      </c>
    </row>
    <row r="42" spans="1:27" ht="15">
      <c r="A42" s="93" t="s">
        <v>271</v>
      </c>
      <c r="B42" s="123">
        <v>0.143768291666667</v>
      </c>
      <c r="C42" s="123">
        <v>0.335648791666667</v>
      </c>
      <c r="D42" s="123">
        <v>0.239417125</v>
      </c>
      <c r="E42" s="123">
        <v>0.258508083333333</v>
      </c>
      <c r="F42" s="123">
        <v>0.0889422083333333</v>
      </c>
      <c r="G42" s="123">
        <v>0.1743735</v>
      </c>
      <c r="H42" s="123">
        <v>0.157282208333333</v>
      </c>
      <c r="I42" s="123">
        <v>0.147052958333333</v>
      </c>
      <c r="J42" s="123">
        <v>0.295653458333333</v>
      </c>
      <c r="K42" s="123">
        <v>0.1814875</v>
      </c>
      <c r="L42" s="123">
        <v>0.206678916666667</v>
      </c>
      <c r="M42" s="123">
        <v>0.0894858333333333</v>
      </c>
      <c r="N42" s="169"/>
      <c r="O42" s="93" t="s">
        <v>271</v>
      </c>
      <c r="P42" s="123">
        <v>0.143842</v>
      </c>
      <c r="Q42" s="123">
        <v>0.329675</v>
      </c>
      <c r="R42" s="123">
        <v>0.233938</v>
      </c>
      <c r="S42" s="123">
        <v>0.252978</v>
      </c>
      <c r="T42" s="123">
        <v>0.088588</v>
      </c>
      <c r="U42" s="123">
        <v>0.176884</v>
      </c>
      <c r="V42" s="123">
        <v>0.155334</v>
      </c>
      <c r="W42" s="123">
        <v>0.158466</v>
      </c>
      <c r="X42" s="123">
        <v>0.296784</v>
      </c>
      <c r="Y42" s="123">
        <v>0.170007</v>
      </c>
      <c r="Z42" s="123">
        <v>0.210801</v>
      </c>
      <c r="AA42" s="123">
        <v>0.091324</v>
      </c>
    </row>
    <row r="43" spans="1:27" ht="15">
      <c r="A43" s="93" t="s">
        <v>291</v>
      </c>
      <c r="B43" s="123">
        <v>0.212179541666667</v>
      </c>
      <c r="C43" s="123">
        <v>0.168040791666667</v>
      </c>
      <c r="D43" s="123">
        <v>0.19669975</v>
      </c>
      <c r="E43" s="123">
        <v>0.167018791666667</v>
      </c>
      <c r="F43" s="123">
        <v>0.265112458333333</v>
      </c>
      <c r="G43" s="123">
        <v>0.186504041666667</v>
      </c>
      <c r="H43" s="123">
        <v>0.205126291666667</v>
      </c>
      <c r="I43" s="123">
        <v>0.159694041666667</v>
      </c>
      <c r="J43" s="123">
        <v>0.189050875</v>
      </c>
      <c r="K43" s="123">
        <v>0.238651</v>
      </c>
      <c r="L43" s="123">
        <v>0.200276333333333</v>
      </c>
      <c r="M43" s="123">
        <v>0.19891925</v>
      </c>
      <c r="N43" s="169"/>
      <c r="O43" s="93" t="s">
        <v>291</v>
      </c>
      <c r="P43" s="123">
        <v>0.211299</v>
      </c>
      <c r="Q43" s="123">
        <v>0.17123</v>
      </c>
      <c r="R43" s="123">
        <v>0.202856</v>
      </c>
      <c r="S43" s="123">
        <v>0.16572</v>
      </c>
      <c r="T43" s="123">
        <v>0.271159</v>
      </c>
      <c r="U43" s="123">
        <v>0.185399</v>
      </c>
      <c r="V43" s="123">
        <v>0.210695</v>
      </c>
      <c r="W43" s="123">
        <v>0.157265</v>
      </c>
      <c r="X43" s="123">
        <v>0.191981</v>
      </c>
      <c r="Y43" s="123">
        <v>0.252355</v>
      </c>
      <c r="Z43" s="123">
        <v>0.198667</v>
      </c>
      <c r="AA43" s="123">
        <v>0.196487</v>
      </c>
    </row>
    <row r="44" spans="1:27" ht="15">
      <c r="A44" s="93" t="s">
        <v>275</v>
      </c>
      <c r="B44" s="123">
        <v>0.00890279166666667</v>
      </c>
      <c r="C44" s="123">
        <v>0.00864083333333333</v>
      </c>
      <c r="D44" s="123">
        <v>0.0119739166666667</v>
      </c>
      <c r="E44" s="123">
        <v>0.00898725</v>
      </c>
      <c r="F44" s="123">
        <v>0.0116501666666667</v>
      </c>
      <c r="G44" s="123">
        <v>0.00920520833333333</v>
      </c>
      <c r="H44" s="123">
        <v>0.0102792083333333</v>
      </c>
      <c r="I44" s="123">
        <v>0.0126811666666667</v>
      </c>
      <c r="J44" s="123">
        <v>0.0074555</v>
      </c>
      <c r="K44" s="123">
        <v>0.00620225</v>
      </c>
      <c r="L44" s="123">
        <v>0.010561875</v>
      </c>
      <c r="M44" s="123">
        <v>0.014923375</v>
      </c>
      <c r="N44" s="169"/>
      <c r="O44" s="93" t="s">
        <v>275</v>
      </c>
      <c r="P44" s="123">
        <v>0.008468</v>
      </c>
      <c r="Q44" s="123">
        <v>0.008433</v>
      </c>
      <c r="R44" s="123">
        <v>0.010002</v>
      </c>
      <c r="S44" s="123">
        <v>0.008634</v>
      </c>
      <c r="T44" s="123">
        <v>0.008916</v>
      </c>
      <c r="U44" s="123">
        <v>0.008663</v>
      </c>
      <c r="V44" s="123">
        <v>0.010787</v>
      </c>
      <c r="W44" s="123">
        <v>0.010483</v>
      </c>
      <c r="X44" s="123">
        <v>0.006727</v>
      </c>
      <c r="Y44" s="123">
        <v>0.005602</v>
      </c>
      <c r="Z44" s="123">
        <v>0.010252</v>
      </c>
      <c r="AA44" s="123">
        <v>0.01318</v>
      </c>
    </row>
    <row r="45" spans="1:27" ht="15">
      <c r="A45" s="93" t="s">
        <v>279</v>
      </c>
      <c r="B45" s="123">
        <v>0.0326691666666667</v>
      </c>
      <c r="C45" s="123">
        <v>0.03015625</v>
      </c>
      <c r="D45" s="123">
        <v>0.0430856666666667</v>
      </c>
      <c r="E45" s="123">
        <v>0.032221125</v>
      </c>
      <c r="F45" s="123">
        <v>0.0660982083333333</v>
      </c>
      <c r="G45" s="123">
        <v>0.0380320833333333</v>
      </c>
      <c r="H45" s="123">
        <v>0.0366655416666667</v>
      </c>
      <c r="I45" s="123">
        <v>0.0336115416666667</v>
      </c>
      <c r="J45" s="123">
        <v>0.0261557083333333</v>
      </c>
      <c r="K45" s="123">
        <v>0.0402347916666667</v>
      </c>
      <c r="L45" s="123">
        <v>0.0308435</v>
      </c>
      <c r="M45" s="123">
        <v>0.0618048333333333</v>
      </c>
      <c r="N45" s="169"/>
      <c r="O45" s="93" t="s">
        <v>279</v>
      </c>
      <c r="P45" s="123">
        <v>0.032697</v>
      </c>
      <c r="Q45" s="123">
        <v>0.03003</v>
      </c>
      <c r="R45" s="123">
        <v>0.041807</v>
      </c>
      <c r="S45" s="123">
        <v>0.031233</v>
      </c>
      <c r="T45" s="123">
        <v>0.063618</v>
      </c>
      <c r="U45" s="123">
        <v>0.035105</v>
      </c>
      <c r="V45" s="123">
        <v>0.035341</v>
      </c>
      <c r="W45" s="123">
        <v>0.031147</v>
      </c>
      <c r="X45" s="123">
        <v>0.025508</v>
      </c>
      <c r="Y45" s="123">
        <v>0.040666</v>
      </c>
      <c r="Z45" s="123">
        <v>0.032251</v>
      </c>
      <c r="AA45" s="123">
        <v>0.05965</v>
      </c>
    </row>
    <row r="46" spans="1:27" ht="15">
      <c r="A46" s="93" t="s">
        <v>282</v>
      </c>
      <c r="B46" s="123">
        <v>0.0861156666666667</v>
      </c>
      <c r="C46" s="123">
        <v>0.0805189583333333</v>
      </c>
      <c r="D46" s="123">
        <v>0.0803972916666667</v>
      </c>
      <c r="E46" s="123">
        <v>0.0635517083333333</v>
      </c>
      <c r="F46" s="123">
        <v>0.131602208333333</v>
      </c>
      <c r="G46" s="123">
        <v>0.0769209166666667</v>
      </c>
      <c r="H46" s="123">
        <v>0.0593774583333333</v>
      </c>
      <c r="I46" s="123">
        <v>0.0727754166666667</v>
      </c>
      <c r="J46" s="123">
        <v>0.0901746666666667</v>
      </c>
      <c r="K46" s="123">
        <v>0.075997625</v>
      </c>
      <c r="L46" s="123">
        <v>0.101270125</v>
      </c>
      <c r="M46" s="123">
        <v>0.173209583333333</v>
      </c>
      <c r="N46" s="169"/>
      <c r="O46" s="93" t="s">
        <v>282</v>
      </c>
      <c r="P46" s="123">
        <v>0.09375</v>
      </c>
      <c r="Q46" s="123">
        <v>0.075804</v>
      </c>
      <c r="R46" s="123">
        <v>0.083463</v>
      </c>
      <c r="S46" s="123">
        <v>0.067486</v>
      </c>
      <c r="T46" s="123">
        <v>0.127821</v>
      </c>
      <c r="U46" s="123">
        <v>0.073858</v>
      </c>
      <c r="V46" s="123">
        <v>0.053693</v>
      </c>
      <c r="W46" s="123">
        <v>0.072181</v>
      </c>
      <c r="X46" s="123">
        <v>0.079765</v>
      </c>
      <c r="Y46" s="123">
        <v>0.075564</v>
      </c>
      <c r="Z46" s="123">
        <v>0.099209</v>
      </c>
      <c r="AA46" s="123">
        <v>0.176833</v>
      </c>
    </row>
    <row r="47" spans="1:27" ht="15">
      <c r="A47" s="93" t="s">
        <v>285</v>
      </c>
      <c r="B47" s="123">
        <v>0.241486208333333</v>
      </c>
      <c r="C47" s="123">
        <v>0.20502175</v>
      </c>
      <c r="D47" s="123">
        <v>0.225777416666667</v>
      </c>
      <c r="E47" s="123">
        <v>0.246325916666667</v>
      </c>
      <c r="F47" s="123">
        <v>0.191803</v>
      </c>
      <c r="G47" s="123">
        <v>0.296674041666667</v>
      </c>
      <c r="H47" s="123">
        <v>0.266012833333333</v>
      </c>
      <c r="I47" s="123">
        <v>0.2853925</v>
      </c>
      <c r="J47" s="123">
        <v>0.185129666666667</v>
      </c>
      <c r="K47" s="123">
        <v>0.213075875</v>
      </c>
      <c r="L47" s="123">
        <v>0.225703125</v>
      </c>
      <c r="M47" s="123">
        <v>0.238629</v>
      </c>
      <c r="N47" s="169"/>
      <c r="O47" s="93" t="s">
        <v>285</v>
      </c>
      <c r="P47" s="123">
        <v>0.240049</v>
      </c>
      <c r="Q47" s="123">
        <v>0.208033</v>
      </c>
      <c r="R47" s="123">
        <v>0.226059</v>
      </c>
      <c r="S47" s="123">
        <v>0.24971</v>
      </c>
      <c r="T47" s="123">
        <v>0.199804</v>
      </c>
      <c r="U47" s="123">
        <v>0.298498</v>
      </c>
      <c r="V47" s="123">
        <v>0.267941</v>
      </c>
      <c r="W47" s="123">
        <v>0.286601</v>
      </c>
      <c r="X47" s="123">
        <v>0.191858</v>
      </c>
      <c r="Y47" s="123">
        <v>0.217448</v>
      </c>
      <c r="Z47" s="123">
        <v>0.226184</v>
      </c>
      <c r="AA47" s="123">
        <v>0.242513</v>
      </c>
    </row>
    <row r="48" spans="1:27" ht="15">
      <c r="A48" s="93" t="s">
        <v>288</v>
      </c>
      <c r="B48" s="123">
        <v>0.122448375</v>
      </c>
      <c r="C48" s="123">
        <v>0.0775932083333333</v>
      </c>
      <c r="D48" s="123">
        <v>0.0909130833333333</v>
      </c>
      <c r="E48" s="123">
        <v>0.0985595416666667</v>
      </c>
      <c r="F48" s="123">
        <v>0.118484583333333</v>
      </c>
      <c r="G48" s="123">
        <v>0.100908833333333</v>
      </c>
      <c r="H48" s="123">
        <v>0.106933916666667</v>
      </c>
      <c r="I48" s="123">
        <v>0.121351625</v>
      </c>
      <c r="J48" s="123">
        <v>0.0987645416666667</v>
      </c>
      <c r="K48" s="123">
        <v>0.117215583333333</v>
      </c>
      <c r="L48" s="123">
        <v>0.0940085833333333</v>
      </c>
      <c r="M48" s="123">
        <v>0.0903665</v>
      </c>
      <c r="N48" s="169"/>
      <c r="O48" s="93" t="s">
        <v>288</v>
      </c>
      <c r="P48" s="123">
        <v>0.121554</v>
      </c>
      <c r="Q48" s="123">
        <v>0.080842</v>
      </c>
      <c r="R48" s="123">
        <v>0.087675</v>
      </c>
      <c r="S48" s="123">
        <v>0.100235</v>
      </c>
      <c r="T48" s="123">
        <v>0.115233</v>
      </c>
      <c r="U48" s="123">
        <v>0.098881</v>
      </c>
      <c r="V48" s="123">
        <v>0.106736</v>
      </c>
      <c r="W48" s="123">
        <v>0.12347</v>
      </c>
      <c r="X48" s="123">
        <v>0.101029</v>
      </c>
      <c r="Y48" s="123">
        <v>0.114391</v>
      </c>
      <c r="Z48" s="123">
        <v>0.092861</v>
      </c>
      <c r="AA48" s="123">
        <v>0.088386</v>
      </c>
    </row>
    <row r="49" spans="1:27" ht="15">
      <c r="A49" s="93" t="s">
        <v>289</v>
      </c>
      <c r="B49" s="123">
        <v>0.035908625</v>
      </c>
      <c r="C49" s="123">
        <v>0.0255802083333333</v>
      </c>
      <c r="D49" s="123">
        <v>0.029310875</v>
      </c>
      <c r="E49" s="123">
        <v>0.0266055</v>
      </c>
      <c r="F49" s="123">
        <v>0.027375</v>
      </c>
      <c r="G49" s="123">
        <v>0.0253100416666667</v>
      </c>
      <c r="H49" s="123">
        <v>0.0264794166666667</v>
      </c>
      <c r="I49" s="123">
        <v>0.02549475</v>
      </c>
      <c r="J49" s="123">
        <v>0.0192734166666667</v>
      </c>
      <c r="K49" s="123">
        <v>0.02418625</v>
      </c>
      <c r="L49" s="123">
        <v>0.0284633333333333</v>
      </c>
      <c r="M49" s="123">
        <v>0.0326459166666667</v>
      </c>
      <c r="N49" s="169"/>
      <c r="O49" s="93" t="s">
        <v>289</v>
      </c>
      <c r="P49" s="123">
        <v>0.038551</v>
      </c>
      <c r="Q49" s="123">
        <v>0.026775</v>
      </c>
      <c r="R49" s="123">
        <v>0.030724</v>
      </c>
      <c r="S49" s="123">
        <v>0.026684</v>
      </c>
      <c r="T49" s="123">
        <v>0.028224</v>
      </c>
      <c r="U49" s="123">
        <v>0.02706</v>
      </c>
      <c r="V49" s="123">
        <v>0.027483</v>
      </c>
      <c r="W49" s="123">
        <v>0.024774</v>
      </c>
      <c r="X49" s="123">
        <v>0.020809</v>
      </c>
      <c r="Y49" s="123">
        <v>0.024884</v>
      </c>
      <c r="Z49" s="123">
        <v>0.029624</v>
      </c>
      <c r="AA49" s="123">
        <v>0.031813</v>
      </c>
    </row>
    <row r="50" spans="1:27" ht="15">
      <c r="A50" s="93" t="s">
        <v>290</v>
      </c>
      <c r="B50" s="123">
        <v>0.048235625</v>
      </c>
      <c r="C50" s="123">
        <v>0.0277147916666667</v>
      </c>
      <c r="D50" s="123">
        <v>0.032703875</v>
      </c>
      <c r="E50" s="123">
        <v>0.0462291666666667</v>
      </c>
      <c r="F50" s="123">
        <v>0.0385532083333333</v>
      </c>
      <c r="G50" s="123">
        <v>0.0457581666666667</v>
      </c>
      <c r="H50" s="123">
        <v>0.0725082083333333</v>
      </c>
      <c r="I50" s="123">
        <v>0.079778625</v>
      </c>
      <c r="J50" s="123">
        <v>0.0416785833333333</v>
      </c>
      <c r="K50" s="123">
        <v>0.0516524166666667</v>
      </c>
      <c r="L50" s="123">
        <v>0.03473475</v>
      </c>
      <c r="M50" s="123">
        <v>0.0491304583333333</v>
      </c>
      <c r="N50" s="169"/>
      <c r="O50" s="93" t="s">
        <v>290</v>
      </c>
      <c r="P50" s="123">
        <v>0.043559</v>
      </c>
      <c r="Q50" s="123">
        <v>0.026991</v>
      </c>
      <c r="R50" s="123">
        <v>0.030245</v>
      </c>
      <c r="S50" s="123">
        <v>0.043066</v>
      </c>
      <c r="T50" s="123">
        <v>0.037169</v>
      </c>
      <c r="U50" s="123">
        <v>0.042924</v>
      </c>
      <c r="V50" s="123">
        <v>0.06844</v>
      </c>
      <c r="W50" s="123">
        <v>0.07384</v>
      </c>
      <c r="X50" s="123">
        <v>0.038096</v>
      </c>
      <c r="Y50" s="123">
        <v>0.043248</v>
      </c>
      <c r="Z50" s="123">
        <v>0.033355</v>
      </c>
      <c r="AA50" s="123">
        <v>0.046386</v>
      </c>
    </row>
    <row r="51" spans="1:27" ht="15">
      <c r="A51" s="93" t="s">
        <v>333</v>
      </c>
      <c r="B51" s="123">
        <v>7374.26354166667</v>
      </c>
      <c r="C51" s="123">
        <v>9096.58083333333</v>
      </c>
      <c r="D51" s="123">
        <v>8838.31520833333</v>
      </c>
      <c r="E51" s="123">
        <v>8529.9825</v>
      </c>
      <c r="F51" s="123">
        <v>10665.595625</v>
      </c>
      <c r="G51" s="123">
        <v>7428.06229166667</v>
      </c>
      <c r="H51" s="123">
        <v>9257.23083333333</v>
      </c>
      <c r="I51" s="123">
        <v>8687.1775</v>
      </c>
      <c r="J51" s="123">
        <v>7635.78395833333</v>
      </c>
      <c r="K51" s="123">
        <v>10424.75375</v>
      </c>
      <c r="L51" s="123">
        <v>8612.74291666667</v>
      </c>
      <c r="M51" s="123">
        <v>7413.41083333333</v>
      </c>
      <c r="N51" s="169"/>
      <c r="O51" s="93" t="s">
        <v>333</v>
      </c>
      <c r="P51" s="123">
        <v>8208.615</v>
      </c>
      <c r="Q51" s="123">
        <v>11544.495</v>
      </c>
      <c r="R51" s="123">
        <v>7240.97</v>
      </c>
      <c r="S51" s="123">
        <v>9360.05</v>
      </c>
      <c r="T51" s="123">
        <v>13102.65</v>
      </c>
      <c r="U51" s="123">
        <v>8320</v>
      </c>
      <c r="V51" s="123">
        <v>8446.045</v>
      </c>
      <c r="W51" s="123">
        <v>8371.74</v>
      </c>
      <c r="X51" s="123">
        <v>7353.22</v>
      </c>
      <c r="Y51" s="123">
        <v>12347.85</v>
      </c>
      <c r="Z51" s="123">
        <v>10488.275</v>
      </c>
      <c r="AA51" s="123">
        <v>10485.725</v>
      </c>
    </row>
    <row r="52" spans="1:27" ht="15">
      <c r="A52" s="93" t="s">
        <v>351</v>
      </c>
      <c r="B52" s="123">
        <v>6581.70270833333</v>
      </c>
      <c r="C52" s="123">
        <v>7106.05729166667</v>
      </c>
      <c r="D52" s="123">
        <v>7142.07333333333</v>
      </c>
      <c r="E52" s="123">
        <v>5463.925</v>
      </c>
      <c r="F52" s="123">
        <v>8319.03520833333</v>
      </c>
      <c r="G52" s="123">
        <v>5601.90979166667</v>
      </c>
      <c r="H52" s="123">
        <v>8540.23270833333</v>
      </c>
      <c r="I52" s="123">
        <v>5554.341875</v>
      </c>
      <c r="J52" s="123">
        <v>6669.01354166667</v>
      </c>
      <c r="K52" s="123">
        <v>7793.994375</v>
      </c>
      <c r="L52" s="123">
        <v>6790.055</v>
      </c>
      <c r="M52" s="123">
        <v>6584.58583333333</v>
      </c>
      <c r="N52" s="169"/>
      <c r="O52" s="93" t="s">
        <v>351</v>
      </c>
      <c r="P52" s="123">
        <v>5061.78</v>
      </c>
      <c r="Q52" s="123">
        <v>7910.695</v>
      </c>
      <c r="R52" s="123">
        <v>9893.7</v>
      </c>
      <c r="S52" s="123">
        <v>5827.365</v>
      </c>
      <c r="T52" s="123">
        <v>11391.11</v>
      </c>
      <c r="U52" s="123">
        <v>5056.47</v>
      </c>
      <c r="V52" s="123">
        <v>5937.80</v>
      </c>
      <c r="W52" s="123">
        <v>8725.76</v>
      </c>
      <c r="X52" s="123">
        <v>7536.83</v>
      </c>
      <c r="Y52" s="123">
        <v>10312.01</v>
      </c>
      <c r="Z52" s="123">
        <v>6101.54</v>
      </c>
      <c r="AA52" s="123">
        <v>7474.25</v>
      </c>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69C1492-C591-4B78-A586-385FC007D9DC}">
  <dimension ref="A1:BH25"/>
  <sheetViews>
    <sheetView workbookViewId="0" topLeftCell="AQ1">
      <selection pane="topLeft" activeCell="BK20" sqref="BK20"/>
    </sheetView>
  </sheetViews>
  <sheetFormatPr defaultColWidth="8.66428571428571" defaultRowHeight="15"/>
  <cols>
    <col min="1" max="16384" width="8.71428571428571" style="123"/>
  </cols>
  <sheetData>
    <row r="1" spans="1:60" ht="15">
      <c r="A1" s="123" t="s">
        <v>432</v>
      </c>
      <c r="B1" s="123" t="s">
        <v>433</v>
      </c>
      <c r="C1" s="123" t="s">
        <v>434</v>
      </c>
      <c r="D1" s="123" t="s">
        <v>216</v>
      </c>
      <c r="E1" s="123" t="s">
        <v>435</v>
      </c>
      <c r="F1" s="123" t="s">
        <v>436</v>
      </c>
      <c r="G1" s="123" t="s">
        <v>443</v>
      </c>
      <c r="H1" s="123" t="s">
        <v>444</v>
      </c>
      <c r="I1" s="123" t="s">
        <v>445</v>
      </c>
      <c r="J1" s="123" t="s">
        <v>446</v>
      </c>
      <c r="K1" s="123" t="s">
        <v>447</v>
      </c>
      <c r="L1" s="123" t="s">
        <v>448</v>
      </c>
      <c r="M1" s="123" t="s">
        <v>236</v>
      </c>
      <c r="N1" s="123" t="s">
        <v>240</v>
      </c>
      <c r="O1" s="123" t="s">
        <v>244</v>
      </c>
      <c r="P1" s="123" t="s">
        <v>247</v>
      </c>
      <c r="Q1" s="123" t="s">
        <v>251</v>
      </c>
      <c r="R1" s="123" t="s">
        <v>255</v>
      </c>
      <c r="S1" s="123" t="s">
        <v>259</v>
      </c>
      <c r="T1" s="123" t="s">
        <v>298</v>
      </c>
      <c r="U1" s="123" t="s">
        <v>301</v>
      </c>
      <c r="V1" s="123" t="s">
        <v>304</v>
      </c>
      <c r="W1" s="123" t="s">
        <v>293</v>
      </c>
      <c r="X1" s="123" t="s">
        <v>305</v>
      </c>
      <c r="Y1" s="123" t="s">
        <v>306</v>
      </c>
      <c r="Z1" s="123" t="s">
        <v>307</v>
      </c>
      <c r="AA1" s="123" t="s">
        <v>308</v>
      </c>
      <c r="AB1" s="123" t="s">
        <v>309</v>
      </c>
      <c r="AC1" s="123" t="s">
        <v>310</v>
      </c>
      <c r="AD1" s="123" t="s">
        <v>317</v>
      </c>
      <c r="AE1" s="123" t="s">
        <v>318</v>
      </c>
      <c r="AF1" s="123" t="s">
        <v>319</v>
      </c>
      <c r="AG1" s="123" t="s">
        <v>316</v>
      </c>
      <c r="AH1" s="123" t="s">
        <v>329</v>
      </c>
      <c r="AI1" s="123" t="s">
        <v>322</v>
      </c>
      <c r="AJ1" s="123" t="s">
        <v>323</v>
      </c>
      <c r="AK1" s="123" t="s">
        <v>324</v>
      </c>
      <c r="AL1" s="123" t="s">
        <v>313</v>
      </c>
      <c r="AM1" s="123" t="s">
        <v>312</v>
      </c>
      <c r="AN1" s="123" t="s">
        <v>314</v>
      </c>
      <c r="AO1" s="123" t="s">
        <v>315</v>
      </c>
      <c r="AP1" s="123" t="s">
        <v>320</v>
      </c>
      <c r="AQ1" s="123" t="s">
        <v>321</v>
      </c>
      <c r="AR1" s="123" t="s">
        <v>311</v>
      </c>
      <c r="AS1" s="123" t="s">
        <v>332</v>
      </c>
      <c r="AT1" s="123" t="s">
        <v>340</v>
      </c>
      <c r="AU1" s="123" t="s">
        <v>292</v>
      </c>
      <c r="AV1" s="123" t="s">
        <v>263</v>
      </c>
      <c r="AW1" s="123" t="s">
        <v>267</v>
      </c>
      <c r="AX1" s="123" t="s">
        <v>271</v>
      </c>
      <c r="AY1" s="123" t="s">
        <v>291</v>
      </c>
      <c r="AZ1" s="123" t="s">
        <v>275</v>
      </c>
      <c r="BA1" s="123" t="s">
        <v>279</v>
      </c>
      <c r="BB1" s="123" t="s">
        <v>282</v>
      </c>
      <c r="BC1" s="123" t="s">
        <v>285</v>
      </c>
      <c r="BD1" s="123" t="s">
        <v>288</v>
      </c>
      <c r="BE1" s="123" t="s">
        <v>289</v>
      </c>
      <c r="BF1" s="123" t="s">
        <v>290</v>
      </c>
      <c r="BG1" s="123" t="s">
        <v>333</v>
      </c>
      <c r="BH1" s="123" t="s">
        <v>351</v>
      </c>
    </row>
    <row r="2" spans="1:60" ht="15">
      <c r="A2" s="123" t="s">
        <v>376</v>
      </c>
      <c r="B2" s="123" t="s">
        <v>449</v>
      </c>
      <c r="C2" s="123" t="s">
        <v>438</v>
      </c>
      <c r="D2" s="123">
        <v>0.79178930395707</v>
      </c>
      <c r="E2" s="123">
        <v>0.789375612891516</v>
      </c>
      <c r="F2" s="123">
        <v>0.788702176509489</v>
      </c>
      <c r="G2" s="123">
        <v>0.527805080511653</v>
      </c>
      <c r="H2" s="123">
        <v>0.518384178131618</v>
      </c>
      <c r="I2" s="123">
        <v>0.474458080557958</v>
      </c>
      <c r="J2" s="123">
        <v>0.347704004453602</v>
      </c>
      <c r="K2" s="123">
        <v>0.507421721732812</v>
      </c>
      <c r="L2" s="123">
        <v>0.125208308605721</v>
      </c>
      <c r="M2" s="123">
        <v>0.162459752244631</v>
      </c>
      <c r="N2" s="123">
        <v>0.423912529089027</v>
      </c>
      <c r="O2" s="123">
        <v>0.0161685003530505</v>
      </c>
      <c r="P2" s="123">
        <v>0.00190042258132431</v>
      </c>
      <c r="Q2" s="123">
        <v>0.00255831206443738</v>
      </c>
      <c r="R2" s="123">
        <v>0.00639797937888384</v>
      </c>
      <c r="S2" s="123">
        <v>0.0218508780880199</v>
      </c>
      <c r="T2" s="123">
        <v>0.00131810618373191</v>
      </c>
      <c r="U2" s="123">
        <v>0.777049291067515</v>
      </c>
      <c r="V2" s="123">
        <v>0.314402912588016</v>
      </c>
      <c r="W2" s="123">
        <v>0.025403974046282</v>
      </c>
      <c r="X2" s="123">
        <v>0.00296956347185554</v>
      </c>
      <c r="Y2" s="123">
        <v>0.130761382006088</v>
      </c>
      <c r="Z2" s="123">
        <v>0.00625313312321403</v>
      </c>
      <c r="AA2" s="123">
        <v>0.104382144818983</v>
      </c>
      <c r="AB2" s="123">
        <v>0.00644314351354966</v>
      </c>
      <c r="AC2" s="123">
        <v>0.10281922518323</v>
      </c>
      <c r="AD2" s="123">
        <v>0.0217801984656679</v>
      </c>
      <c r="AE2" s="123">
        <v>0.0706712231137688</v>
      </c>
      <c r="AF2" s="123">
        <v>0.00346912746512038</v>
      </c>
      <c r="AG2" s="123">
        <v>0.0140642483268977</v>
      </c>
      <c r="AH2" s="123">
        <v>0.0540252916666667</v>
      </c>
      <c r="AI2" s="123">
        <v>0.008186</v>
      </c>
      <c r="AJ2" s="123">
        <v>0.0600999583333333</v>
      </c>
      <c r="AK2" s="123">
        <v>0.143768291666667</v>
      </c>
      <c r="AL2" s="123">
        <v>0.212179541666667</v>
      </c>
      <c r="AM2" s="123">
        <v>0.00890279166666667</v>
      </c>
      <c r="AN2" s="123">
        <v>0.0326691666666667</v>
      </c>
      <c r="AO2" s="123">
        <v>0.0861156666666667</v>
      </c>
      <c r="AP2" s="123">
        <v>0.241486208333333</v>
      </c>
      <c r="AQ2" s="123">
        <v>0.122448375</v>
      </c>
      <c r="AR2" s="123">
        <v>0.035908625</v>
      </c>
      <c r="AS2" s="123">
        <v>0.048235625</v>
      </c>
      <c r="AT2" s="123">
        <v>0.01287586233069075</v>
      </c>
      <c r="AU2" s="123">
        <v>0.057373187500000006</v>
      </c>
      <c r="AV2" s="123">
        <v>0.007966812500000003</v>
      </c>
      <c r="AW2" s="123">
        <v>0.059494750000000006</v>
      </c>
      <c r="AX2" s="123">
        <v>0.14514768749999998</v>
      </c>
      <c r="AY2" s="123">
        <v>0.2108267499999998</v>
      </c>
      <c r="AZ2" s="123">
        <v>0.009214187499999995</v>
      </c>
      <c r="BA2" s="123">
        <v>0.032441875000000016</v>
      </c>
      <c r="BB2" s="123">
        <v>0.0838841875</v>
      </c>
      <c r="BC2" s="123">
        <v>0.24396793749999982</v>
      </c>
      <c r="BD2" s="123">
        <v>0.12246068750000005</v>
      </c>
      <c r="BE2" s="123">
        <v>0.03547693749999999</v>
      </c>
      <c r="BF2" s="123">
        <v>0.04911850000000001</v>
      </c>
      <c r="BG2" s="123">
        <v>0</v>
      </c>
      <c r="BH2" s="123">
        <v>0</v>
      </c>
    </row>
    <row r="3" spans="1:60" ht="15">
      <c r="A3" s="123" t="s">
        <v>377</v>
      </c>
      <c r="B3" s="123" t="s">
        <v>449</v>
      </c>
      <c r="C3" s="123" t="s">
        <v>438</v>
      </c>
      <c r="D3" s="123">
        <v>0.793121868797989</v>
      </c>
      <c r="E3" s="123">
        <v>0.795098278218223</v>
      </c>
      <c r="F3" s="123">
        <v>0.796001058631464</v>
      </c>
      <c r="G3" s="123">
        <v>0.592109806370581</v>
      </c>
      <c r="H3" s="123">
        <v>0.64686423240341</v>
      </c>
      <c r="I3" s="123">
        <v>0.34973129124991</v>
      </c>
      <c r="J3" s="123">
        <v>0.257902112356834</v>
      </c>
      <c r="K3" s="123">
        <v>0.526009052041645</v>
      </c>
      <c r="L3" s="123">
        <v>0.192517448753227</v>
      </c>
      <c r="M3" s="123">
        <v>0.204331739200681</v>
      </c>
      <c r="N3" s="123">
        <v>0.314331471265168</v>
      </c>
      <c r="O3" s="123">
        <v>0.00181034126346626</v>
      </c>
      <c r="P3" s="123">
        <v>6.51041666666667E-4</v>
      </c>
      <c r="Q3" s="123">
        <v>0.00203601990845142</v>
      </c>
      <c r="R3" s="123">
        <v>5.18273955773956E-4</v>
      </c>
      <c r="S3" s="123">
        <v>0.00303280332901532</v>
      </c>
      <c r="T3" s="123">
        <v>0.00103802447552448</v>
      </c>
      <c r="U3" s="123">
        <v>0.805603411736666</v>
      </c>
      <c r="V3" s="123">
        <v>0.337932929762579</v>
      </c>
      <c r="W3" s="123">
        <v>0.0189346912062266</v>
      </c>
      <c r="X3" s="123">
        <v>0.0052453172158854</v>
      </c>
      <c r="Y3" s="123">
        <v>0.15305124896</v>
      </c>
      <c r="Z3" s="123">
        <v>0.00203857928601079</v>
      </c>
      <c r="AA3" s="123">
        <v>0.112960500338894</v>
      </c>
      <c r="AB3" s="123">
        <v>0.0210126420405966</v>
      </c>
      <c r="AC3" s="123">
        <v>0.144963647275394</v>
      </c>
      <c r="AD3" s="123">
        <v>0.0292934501506753</v>
      </c>
      <c r="AE3" s="123">
        <v>0.0778772300424827</v>
      </c>
      <c r="AF3" s="123">
        <v>0.0031933629576638</v>
      </c>
      <c r="AG3" s="123">
        <v>0.00704159706022046</v>
      </c>
      <c r="AH3" s="123">
        <v>0.0379624166666667</v>
      </c>
      <c r="AI3" s="123">
        <v>0.004216625</v>
      </c>
      <c r="AJ3" s="123">
        <v>0.0368678333333333</v>
      </c>
      <c r="AK3" s="123">
        <v>0.335648791666667</v>
      </c>
      <c r="AL3" s="123">
        <v>0.168040791666667</v>
      </c>
      <c r="AM3" s="123">
        <v>0.00864083333333333</v>
      </c>
      <c r="AN3" s="123">
        <v>0.03015625</v>
      </c>
      <c r="AO3" s="123">
        <v>0.0805189583333333</v>
      </c>
      <c r="AP3" s="123">
        <v>0.20502175</v>
      </c>
      <c r="AQ3" s="123">
        <v>0.0775932083333333</v>
      </c>
      <c r="AR3" s="123">
        <v>0.0255802083333333</v>
      </c>
      <c r="AS3" s="123">
        <v>0.0277147916666667</v>
      </c>
      <c r="AT3" s="123">
        <v>0.005779357771851966</v>
      </c>
      <c r="AU3" s="123">
        <v>0.04212212499999997</v>
      </c>
      <c r="AV3" s="123">
        <v>0.0042522500000000026</v>
      </c>
      <c r="AW3" s="123">
        <v>0.036396687500000004</v>
      </c>
      <c r="AX3" s="123">
        <v>0.3302025625</v>
      </c>
      <c r="AY3" s="123">
        <v>0.16833681250000004</v>
      </c>
      <c r="AZ3" s="123">
        <v>0.008944249999999997</v>
      </c>
      <c r="BA3" s="123">
        <v>0.030458500000000003</v>
      </c>
      <c r="BB3" s="123">
        <v>0.08074906250000002</v>
      </c>
      <c r="BC3" s="123">
        <v>0.2091616874999999</v>
      </c>
      <c r="BD3" s="123">
        <v>0.07796637500000002</v>
      </c>
      <c r="BE3" s="123">
        <v>0.025649437500000014</v>
      </c>
      <c r="BF3" s="123">
        <v>0.027882374999999994</v>
      </c>
      <c r="BG3" s="123">
        <v>0</v>
      </c>
      <c r="BH3" s="123">
        <v>0</v>
      </c>
    </row>
    <row r="4" spans="1:60" ht="15">
      <c r="A4" s="123" t="s">
        <v>378</v>
      </c>
      <c r="B4" s="123" t="s">
        <v>449</v>
      </c>
      <c r="C4" s="123" t="s">
        <v>438</v>
      </c>
      <c r="D4" s="123">
        <v>0.770409154559112</v>
      </c>
      <c r="E4" s="123">
        <v>0.772456087787482</v>
      </c>
      <c r="F4" s="123">
        <v>0.772748633912973</v>
      </c>
      <c r="G4" s="123">
        <v>0.538881895534479</v>
      </c>
      <c r="H4" s="123">
        <v>0.805178788306764</v>
      </c>
      <c r="I4" s="123">
        <v>0.193478390664971</v>
      </c>
      <c r="J4" s="123">
        <v>0.230001833391519</v>
      </c>
      <c r="K4" s="123">
        <v>0.582360883665987</v>
      </c>
      <c r="L4" s="123">
        <v>0.16379139186978</v>
      </c>
      <c r="M4" s="123">
        <v>0.107705241874898</v>
      </c>
      <c r="N4" s="123">
        <v>0.106904282435075</v>
      </c>
      <c r="O4" s="123">
        <v>0.00260416666666667</v>
      </c>
      <c r="P4" s="123">
        <v>0.00208333333333333</v>
      </c>
      <c r="Q4" s="123">
        <v>0</v>
      </c>
      <c r="R4" s="123">
        <v>0</v>
      </c>
      <c r="S4" s="123">
        <v>0.00760168470231964</v>
      </c>
      <c r="T4" s="123">
        <v>3.41530054644809E-4</v>
      </c>
      <c r="U4" s="123">
        <v>0.797326420834921</v>
      </c>
      <c r="V4" s="123">
        <v>0.172900128702362</v>
      </c>
      <c r="W4" s="123">
        <v>9.3404808317089E-4</v>
      </c>
      <c r="X4" s="123">
        <v>0.00814262877851505</v>
      </c>
      <c r="Y4" s="123">
        <v>0.284141315206041</v>
      </c>
      <c r="Z4" s="123">
        <v>0</v>
      </c>
      <c r="AA4" s="123">
        <v>0.193531196733051</v>
      </c>
      <c r="AB4" s="123">
        <v>0.0357964644817696</v>
      </c>
      <c r="AC4" s="123">
        <v>0.0635311160602191</v>
      </c>
      <c r="AD4" s="123">
        <v>0.0232792215622134</v>
      </c>
      <c r="AE4" s="123">
        <v>0.0314479515949647</v>
      </c>
      <c r="AF4" s="123">
        <v>0.00756106089509113</v>
      </c>
      <c r="AG4" s="123">
        <v>0.0256314812056203</v>
      </c>
      <c r="AH4" s="123">
        <v>0.0369137916666667</v>
      </c>
      <c r="AI4" s="123">
        <v>0.00686770833333333</v>
      </c>
      <c r="AJ4" s="123">
        <v>0.0448127916666667</v>
      </c>
      <c r="AK4" s="123">
        <v>0.239417125</v>
      </c>
      <c r="AL4" s="123">
        <v>0.19669975</v>
      </c>
      <c r="AM4" s="123">
        <v>0.0119739166666667</v>
      </c>
      <c r="AN4" s="123">
        <v>0.0430856666666667</v>
      </c>
      <c r="AO4" s="123">
        <v>0.0803972916666667</v>
      </c>
      <c r="AP4" s="123">
        <v>0.225777416666667</v>
      </c>
      <c r="AQ4" s="123">
        <v>0.0909130833333333</v>
      </c>
      <c r="AR4" s="123">
        <v>0.029310875</v>
      </c>
      <c r="AS4" s="123">
        <v>0.032703875</v>
      </c>
      <c r="AT4" s="123">
        <v>0.024706232656257033</v>
      </c>
      <c r="AU4" s="123">
        <v>0.04088112500000001</v>
      </c>
      <c r="AV4" s="123">
        <v>0.006881624999999997</v>
      </c>
      <c r="AW4" s="123">
        <v>0.044036</v>
      </c>
      <c r="AX4" s="123">
        <v>0.23920756249999992</v>
      </c>
      <c r="AY4" s="123">
        <v>0.19473300000000002</v>
      </c>
      <c r="AZ4" s="123">
        <v>0.012568937500000005</v>
      </c>
      <c r="BA4" s="123">
        <v>0.04300100000000001</v>
      </c>
      <c r="BB4" s="123">
        <v>0.07812837499999999</v>
      </c>
      <c r="BC4" s="123">
        <v>0.22789612500000006</v>
      </c>
      <c r="BD4" s="123">
        <v>0.09146381249999999</v>
      </c>
      <c r="BE4" s="123">
        <v>0.02911243749999999</v>
      </c>
      <c r="BF4" s="123">
        <v>0.032932062500000005</v>
      </c>
      <c r="BG4" s="123">
        <v>0</v>
      </c>
      <c r="BH4" s="123">
        <v>0</v>
      </c>
    </row>
    <row r="5" spans="1:60" ht="15">
      <c r="A5" s="123" t="s">
        <v>379</v>
      </c>
      <c r="B5" s="123" t="s">
        <v>449</v>
      </c>
      <c r="C5" s="123" t="s">
        <v>438</v>
      </c>
      <c r="D5" s="123">
        <v>0.798596413242761</v>
      </c>
      <c r="E5" s="123">
        <v>0.774937199905603</v>
      </c>
      <c r="F5" s="123">
        <v>0.773153205896218</v>
      </c>
      <c r="G5" s="123">
        <v>0.521785669972602</v>
      </c>
      <c r="H5" s="123">
        <v>0.638226854148362</v>
      </c>
      <c r="I5" s="123">
        <v>0.359953813467521</v>
      </c>
      <c r="J5" s="123">
        <v>0.190931508671607</v>
      </c>
      <c r="K5" s="123">
        <v>0.652355004464282</v>
      </c>
      <c r="L5" s="123">
        <v>0.135621233037281</v>
      </c>
      <c r="M5" s="123">
        <v>0.131264701300427</v>
      </c>
      <c r="N5" s="123">
        <v>0.345782562919606</v>
      </c>
      <c r="O5" s="123">
        <v>0.02093832178387</v>
      </c>
      <c r="P5" s="123">
        <v>0.00510831237541143</v>
      </c>
      <c r="Q5" s="123">
        <v>0.00975040751066293</v>
      </c>
      <c r="R5" s="123">
        <v>0.00262104460541365</v>
      </c>
      <c r="S5" s="123">
        <v>0.020058643585965</v>
      </c>
      <c r="T5" s="123">
        <v>0.00473989117504925</v>
      </c>
      <c r="U5" s="123">
        <v>0.830614120872694</v>
      </c>
      <c r="V5" s="123">
        <v>0.237249519074168</v>
      </c>
      <c r="W5" s="123">
        <v>0.0423103493254817</v>
      </c>
      <c r="X5" s="123">
        <v>0.0065454407380739</v>
      </c>
      <c r="Y5" s="123">
        <v>0.19366792418558</v>
      </c>
      <c r="Z5" s="123">
        <v>0.00939242217211513</v>
      </c>
      <c r="AA5" s="123">
        <v>0.248214368092341</v>
      </c>
      <c r="AB5" s="123">
        <v>0.0244810884808151</v>
      </c>
      <c r="AC5" s="123">
        <v>0.109156225267101</v>
      </c>
      <c r="AD5" s="123">
        <v>0.0147643163366174</v>
      </c>
      <c r="AE5" s="123">
        <v>0.0836393442307501</v>
      </c>
      <c r="AF5" s="123">
        <v>3.22997416020672E-4</v>
      </c>
      <c r="AG5" s="123">
        <v>0.00501488203644538</v>
      </c>
      <c r="AH5" s="123">
        <v>0.0388315</v>
      </c>
      <c r="AI5" s="123">
        <v>0.0132895416666667</v>
      </c>
      <c r="AJ5" s="123">
        <v>0.038699375</v>
      </c>
      <c r="AK5" s="123">
        <v>0.258508083333333</v>
      </c>
      <c r="AL5" s="123">
        <v>0.167018791666667</v>
      </c>
      <c r="AM5" s="123">
        <v>0.00898725</v>
      </c>
      <c r="AN5" s="123">
        <v>0.032221125</v>
      </c>
      <c r="AO5" s="123">
        <v>0.0635517083333333</v>
      </c>
      <c r="AP5" s="123">
        <v>0.246325916666667</v>
      </c>
      <c r="AQ5" s="123">
        <v>0.0985595416666667</v>
      </c>
      <c r="AR5" s="123">
        <v>0.0266055</v>
      </c>
      <c r="AS5" s="123">
        <v>0.0462291666666667</v>
      </c>
      <c r="AT5" s="123">
        <v>0.007522323054668068</v>
      </c>
      <c r="AU5" s="123">
        <v>0.0418365</v>
      </c>
      <c r="AV5" s="123">
        <v>0.013166812499999993</v>
      </c>
      <c r="AW5" s="123">
        <v>0.037163812500000004</v>
      </c>
      <c r="AX5" s="123">
        <v>0.2610694375</v>
      </c>
      <c r="AY5" s="123">
        <v>0.1667029375</v>
      </c>
      <c r="AZ5" s="123">
        <v>0.009200437499999999</v>
      </c>
      <c r="BA5" s="123">
        <v>0.032334562500000004</v>
      </c>
      <c r="BB5" s="123">
        <v>0.06231700000000001</v>
      </c>
      <c r="BC5" s="123">
        <v>0.24783975</v>
      </c>
      <c r="BD5" s="123">
        <v>0.09741699999999998</v>
      </c>
      <c r="BE5" s="123">
        <v>0.026469937500000006</v>
      </c>
      <c r="BF5" s="123">
        <v>0.04631225000000001</v>
      </c>
      <c r="BG5" s="123">
        <v>0</v>
      </c>
      <c r="BH5" s="123">
        <v>0</v>
      </c>
    </row>
    <row r="6" spans="1:60" ht="15">
      <c r="A6" s="123" t="s">
        <v>380</v>
      </c>
      <c r="B6" s="123" t="s">
        <v>449</v>
      </c>
      <c r="C6" s="123" t="s">
        <v>438</v>
      </c>
      <c r="D6" s="123">
        <v>0.789696151071673</v>
      </c>
      <c r="E6" s="123">
        <v>0.787014447898635</v>
      </c>
      <c r="F6" s="123">
        <v>0.787952454501613</v>
      </c>
      <c r="G6" s="123">
        <v>0.560539366396737</v>
      </c>
      <c r="H6" s="123">
        <v>0.54521688075429</v>
      </c>
      <c r="I6" s="123">
        <v>0.45088169097679</v>
      </c>
      <c r="J6" s="123">
        <v>0.123325479194631</v>
      </c>
      <c r="K6" s="123">
        <v>0.759477341351253</v>
      </c>
      <c r="L6" s="123">
        <v>0.101066821764335</v>
      </c>
      <c r="M6" s="123">
        <v>0.0738734289626423</v>
      </c>
      <c r="N6" s="123">
        <v>0.336062057947394</v>
      </c>
      <c r="O6" s="123">
        <v>0.0367316751117305</v>
      </c>
      <c r="P6" s="123">
        <v>0.0129984984697954</v>
      </c>
      <c r="Q6" s="123">
        <v>0.00561287983504011</v>
      </c>
      <c r="R6" s="123">
        <v>2.51004016064257E-4</v>
      </c>
      <c r="S6" s="123">
        <v>0.0114491847194597</v>
      </c>
      <c r="T6" s="123">
        <v>2.00320512820513E-4</v>
      </c>
      <c r="U6" s="123">
        <v>0.660877470648719</v>
      </c>
      <c r="V6" s="123">
        <v>0.387169929077248</v>
      </c>
      <c r="W6" s="123">
        <v>0.0354888056478371</v>
      </c>
      <c r="X6" s="123">
        <v>0.00844789318149974</v>
      </c>
      <c r="Y6" s="123">
        <v>0.212943814871843</v>
      </c>
      <c r="Z6" s="123">
        <v>0.00614214801134895</v>
      </c>
      <c r="AA6" s="123">
        <v>0.235931021378651</v>
      </c>
      <c r="AB6" s="123">
        <v>0.0243610431679829</v>
      </c>
      <c r="AC6" s="123">
        <v>0.16782906212486</v>
      </c>
      <c r="AD6" s="123">
        <v>0.00606727129523504</v>
      </c>
      <c r="AE6" s="123">
        <v>0.0694177190466391</v>
      </c>
      <c r="AF6" s="123">
        <v>0.00637053155670177</v>
      </c>
      <c r="AG6" s="123">
        <v>0.00720231238633564</v>
      </c>
      <c r="AH6" s="123">
        <v>0.031645625</v>
      </c>
      <c r="AI6" s="123">
        <v>0.00547908333333333</v>
      </c>
      <c r="AJ6" s="123">
        <v>0.0560743333333333</v>
      </c>
      <c r="AK6" s="123">
        <v>0.0889422083333333</v>
      </c>
      <c r="AL6" s="123">
        <v>0.265112458333333</v>
      </c>
      <c r="AM6" s="123">
        <v>0.0116501666666667</v>
      </c>
      <c r="AN6" s="123">
        <v>0.0660982083333333</v>
      </c>
      <c r="AO6" s="123">
        <v>0.131602208333333</v>
      </c>
      <c r="AP6" s="123">
        <v>0.191803</v>
      </c>
      <c r="AQ6" s="123">
        <v>0.118484583333333</v>
      </c>
      <c r="AR6" s="123">
        <v>0.027375</v>
      </c>
      <c r="AS6" s="123">
        <v>0.0385532083333333</v>
      </c>
      <c r="AT6" s="123">
        <v>0.004346755176134013</v>
      </c>
      <c r="AU6" s="123">
        <v>0.035194937500000016</v>
      </c>
      <c r="AV6" s="123">
        <v>0.005572062499999997</v>
      </c>
      <c r="AW6" s="123">
        <v>0.05534518749999996</v>
      </c>
      <c r="AX6" s="123">
        <v>0.08971912500000004</v>
      </c>
      <c r="AY6" s="123">
        <v>0.2604975000000001</v>
      </c>
      <c r="AZ6" s="123">
        <v>0.0130185625</v>
      </c>
      <c r="BA6" s="123">
        <v>0.06649400000000001</v>
      </c>
      <c r="BB6" s="123">
        <v>0.13117087500000005</v>
      </c>
      <c r="BC6" s="123">
        <v>0.19276137499999993</v>
      </c>
      <c r="BD6" s="123">
        <v>0.12040812499999996</v>
      </c>
      <c r="BE6" s="123">
        <v>0.027493125</v>
      </c>
      <c r="BF6" s="123">
        <v>0.03933668750000001</v>
      </c>
      <c r="BG6" s="123">
        <v>0</v>
      </c>
      <c r="BH6" s="123">
        <v>0</v>
      </c>
    </row>
    <row r="7" spans="1:60" ht="15">
      <c r="A7" s="123" t="s">
        <v>381</v>
      </c>
      <c r="B7" s="123" t="s">
        <v>449</v>
      </c>
      <c r="C7" s="123" t="s">
        <v>438</v>
      </c>
      <c r="D7" s="123">
        <v>0.734785221181652</v>
      </c>
      <c r="E7" s="123">
        <v>0.745719249956515</v>
      </c>
      <c r="F7" s="123">
        <v>0.744749449769234</v>
      </c>
      <c r="G7" s="123">
        <v>0.48897668737094</v>
      </c>
      <c r="H7" s="123">
        <v>0.621806449200533</v>
      </c>
      <c r="I7" s="123">
        <v>0.378193550799467</v>
      </c>
      <c r="J7" s="123">
        <v>0.107505248634888</v>
      </c>
      <c r="K7" s="123">
        <v>0.787396119951606</v>
      </c>
      <c r="L7" s="123">
        <v>0.0902747722113332</v>
      </c>
      <c r="M7" s="123">
        <v>0.0357534751683471</v>
      </c>
      <c r="N7" s="123">
        <v>0.294439476326247</v>
      </c>
      <c r="O7" s="123">
        <v>0.0468709345931405</v>
      </c>
      <c r="P7" s="123">
        <v>0.0105300792141486</v>
      </c>
      <c r="Q7" s="123">
        <v>0.00375767328207879</v>
      </c>
      <c r="R7" s="123">
        <v>0.00639211862906082</v>
      </c>
      <c r="S7" s="123">
        <v>0.0166812897768153</v>
      </c>
      <c r="T7" s="123">
        <v>0.0253353094098223</v>
      </c>
      <c r="U7" s="123">
        <v>0.803974091540304</v>
      </c>
      <c r="V7" s="123">
        <v>0.211887632272922</v>
      </c>
      <c r="W7" s="123">
        <v>0.0540321044632454</v>
      </c>
      <c r="X7" s="123">
        <v>0.00546594982078853</v>
      </c>
      <c r="Y7" s="123">
        <v>0.245329218476301</v>
      </c>
      <c r="Z7" s="123">
        <v>0.00919040636782572</v>
      </c>
      <c r="AA7" s="123">
        <v>0.388313865091306</v>
      </c>
      <c r="AB7" s="123">
        <v>0.00404935619357888</v>
      </c>
      <c r="AC7" s="123">
        <v>0.103502820307121</v>
      </c>
      <c r="AD7" s="123">
        <v>0.016582169978111</v>
      </c>
      <c r="AE7" s="123">
        <v>0.107303343854913</v>
      </c>
      <c r="AF7" s="123">
        <v>0.00189393939393939</v>
      </c>
      <c r="AG7" s="123">
        <v>0.0163667562718898</v>
      </c>
      <c r="AH7" s="123">
        <v>0.041295625</v>
      </c>
      <c r="AI7" s="123">
        <v>0.0118420833333333</v>
      </c>
      <c r="AJ7" s="123">
        <v>0.037669</v>
      </c>
      <c r="AK7" s="123">
        <v>0.1743735</v>
      </c>
      <c r="AL7" s="123">
        <v>0.186504041666667</v>
      </c>
      <c r="AM7" s="123">
        <v>0.00920520833333333</v>
      </c>
      <c r="AN7" s="123">
        <v>0.0380320833333333</v>
      </c>
      <c r="AO7" s="123">
        <v>0.0769209166666667</v>
      </c>
      <c r="AP7" s="123">
        <v>0.296674041666667</v>
      </c>
      <c r="AQ7" s="123">
        <v>0.100908833333333</v>
      </c>
      <c r="AR7" s="123">
        <v>0.0253100416666667</v>
      </c>
      <c r="AS7" s="123">
        <v>0.0457581666666667</v>
      </c>
      <c r="AT7" s="123">
        <v>0.016254003455453706</v>
      </c>
      <c r="AU7" s="123">
        <v>0.045511562500000005</v>
      </c>
      <c r="AV7" s="123">
        <v>0.011423125000000001</v>
      </c>
      <c r="AW7" s="123">
        <v>0.035350187500000005</v>
      </c>
      <c r="AX7" s="123">
        <v>0.17529731250000008</v>
      </c>
      <c r="AY7" s="123">
        <v>0.18605312499999999</v>
      </c>
      <c r="AZ7" s="123">
        <v>0.009410937499999997</v>
      </c>
      <c r="BA7" s="123">
        <v>0.03851768750000001</v>
      </c>
      <c r="BB7" s="123">
        <v>0.0781020625</v>
      </c>
      <c r="BC7" s="123">
        <v>0.29613656250000003</v>
      </c>
      <c r="BD7" s="123">
        <v>0.09963268750000003</v>
      </c>
      <c r="BE7" s="123">
        <v>0.02449000000000001</v>
      </c>
      <c r="BF7" s="123">
        <v>0.0457215625</v>
      </c>
      <c r="BG7" s="123">
        <v>0</v>
      </c>
      <c r="BH7" s="123">
        <v>0</v>
      </c>
    </row>
    <row r="8" spans="1:60" ht="15">
      <c r="A8" s="123" t="s">
        <v>382</v>
      </c>
      <c r="B8" s="123" t="s">
        <v>449</v>
      </c>
      <c r="C8" s="123" t="s">
        <v>438</v>
      </c>
      <c r="D8" s="123">
        <v>0.76313129494631</v>
      </c>
      <c r="E8" s="123">
        <v>0.788769309114451</v>
      </c>
      <c r="F8" s="123">
        <v>0.789422577033817</v>
      </c>
      <c r="G8" s="123">
        <v>0.591783854809526</v>
      </c>
      <c r="H8" s="123">
        <v>0.688716553174113</v>
      </c>
      <c r="I8" s="123">
        <v>0.308631931674372</v>
      </c>
      <c r="J8" s="123">
        <v>0.0733345375528038</v>
      </c>
      <c r="K8" s="123">
        <v>0.838265208566421</v>
      </c>
      <c r="L8" s="123">
        <v>0.0766092874942204</v>
      </c>
      <c r="M8" s="123">
        <v>0.0556976643831649</v>
      </c>
      <c r="N8" s="123">
        <v>0.479473615193429</v>
      </c>
      <c r="O8" s="123">
        <v>0.0244035522679744</v>
      </c>
      <c r="P8" s="123">
        <v>0.00126262626262626</v>
      </c>
      <c r="Q8" s="123">
        <v>0.0137227538543328</v>
      </c>
      <c r="R8" s="123">
        <v>0.0063293061332277</v>
      </c>
      <c r="S8" s="123">
        <v>0.0239985097795985</v>
      </c>
      <c r="T8" s="123">
        <v>0.00972222222222222</v>
      </c>
      <c r="U8" s="123">
        <v>0.85646649302996</v>
      </c>
      <c r="V8" s="123">
        <v>0.371338473450832</v>
      </c>
      <c r="W8" s="123">
        <v>0.0149395743145743</v>
      </c>
      <c r="X8" s="123">
        <v>0.0231576124158683</v>
      </c>
      <c r="Y8" s="123">
        <v>0.166171793462815</v>
      </c>
      <c r="Z8" s="123">
        <v>0.006875</v>
      </c>
      <c r="AA8" s="123">
        <v>0.2308637424285</v>
      </c>
      <c r="AB8" s="123">
        <v>0.00311942959001783</v>
      </c>
      <c r="AC8" s="123">
        <v>0.124739800580874</v>
      </c>
      <c r="AD8" s="123">
        <v>0.0653365507280626</v>
      </c>
      <c r="AE8" s="123">
        <v>0.0878880399404135</v>
      </c>
      <c r="AF8" s="123">
        <v>0.00173611111111111</v>
      </c>
      <c r="AG8" s="123">
        <v>0.0317278660261116</v>
      </c>
      <c r="AH8" s="123">
        <v>0.0445950833333333</v>
      </c>
      <c r="AI8" s="123">
        <v>0.0136639166666667</v>
      </c>
      <c r="AJ8" s="123">
        <v>0.0454847916666667</v>
      </c>
      <c r="AK8" s="123">
        <v>0.157282208333333</v>
      </c>
      <c r="AL8" s="123">
        <v>0.205126291666667</v>
      </c>
      <c r="AM8" s="123">
        <v>0.0102792083333333</v>
      </c>
      <c r="AN8" s="123">
        <v>0.0366655416666667</v>
      </c>
      <c r="AO8" s="123">
        <v>0.0593774583333333</v>
      </c>
      <c r="AP8" s="123">
        <v>0.266012833333333</v>
      </c>
      <c r="AQ8" s="123">
        <v>0.106933916666667</v>
      </c>
      <c r="AR8" s="123">
        <v>0.0264794166666667</v>
      </c>
      <c r="AS8" s="123">
        <v>0.0725082083333333</v>
      </c>
      <c r="AT8" s="123">
        <v>0.04278410673147515</v>
      </c>
      <c r="AU8" s="123">
        <v>0.048970562499999995</v>
      </c>
      <c r="AV8" s="123">
        <v>0.013626374999999998</v>
      </c>
      <c r="AW8" s="123">
        <v>0.04394049999999999</v>
      </c>
      <c r="AX8" s="123">
        <v>0.16144668750000002</v>
      </c>
      <c r="AY8" s="123">
        <v>0.2022331875</v>
      </c>
      <c r="AZ8" s="123">
        <v>0.010238437499999998</v>
      </c>
      <c r="BA8" s="123">
        <v>0.0366991875</v>
      </c>
      <c r="BB8" s="123">
        <v>0.0607056875</v>
      </c>
      <c r="BC8" s="123">
        <v>0.26527074999999994</v>
      </c>
      <c r="BD8" s="123">
        <v>0.10663943750000002</v>
      </c>
      <c r="BE8" s="123">
        <v>0.026173250000000002</v>
      </c>
      <c r="BF8" s="123">
        <v>0.07274575000000001</v>
      </c>
      <c r="BG8" s="123">
        <v>0</v>
      </c>
      <c r="BH8" s="123">
        <v>0</v>
      </c>
    </row>
    <row r="9" spans="1:60" ht="15">
      <c r="A9" s="123" t="s">
        <v>383</v>
      </c>
      <c r="B9" s="123" t="s">
        <v>449</v>
      </c>
      <c r="C9" s="123" t="s">
        <v>438</v>
      </c>
      <c r="D9" s="123">
        <v>0.780418926128607</v>
      </c>
      <c r="E9" s="123">
        <v>0.792349952986779</v>
      </c>
      <c r="F9" s="123">
        <v>0.79281707087585</v>
      </c>
      <c r="G9" s="123">
        <v>0.557594328760434</v>
      </c>
      <c r="H9" s="123">
        <v>0.622166917947475</v>
      </c>
      <c r="I9" s="123">
        <v>0.377833082052525</v>
      </c>
      <c r="J9" s="123">
        <v>0.0197988429673998</v>
      </c>
      <c r="K9" s="123">
        <v>0.896953714110579</v>
      </c>
      <c r="L9" s="123">
        <v>0.0722796298708746</v>
      </c>
      <c r="M9" s="123">
        <v>0.0682267028895126</v>
      </c>
      <c r="N9" s="123">
        <v>0.42542464384957</v>
      </c>
      <c r="O9" s="123">
        <v>0.0563233419379892</v>
      </c>
      <c r="P9" s="123">
        <v>0.00875603864734299</v>
      </c>
      <c r="Q9" s="123">
        <v>0.00260416666666667</v>
      </c>
      <c r="R9" s="123">
        <v>0.0014367816091954</v>
      </c>
      <c r="S9" s="123">
        <v>0.00922567973643242</v>
      </c>
      <c r="T9" s="123">
        <v>0</v>
      </c>
      <c r="U9" s="123">
        <v>0.730929770495038</v>
      </c>
      <c r="V9" s="123">
        <v>0.402663178051013</v>
      </c>
      <c r="W9" s="123">
        <v>0.0215902314299839</v>
      </c>
      <c r="X9" s="123">
        <v>0.0184069739668352</v>
      </c>
      <c r="Y9" s="123">
        <v>0.248769703222986</v>
      </c>
      <c r="Z9" s="123">
        <v>0.00378787878787879</v>
      </c>
      <c r="AA9" s="123">
        <v>0.200055822473444</v>
      </c>
      <c r="AB9" s="123">
        <v>0.00134408602150538</v>
      </c>
      <c r="AC9" s="123">
        <v>0.155461496275958</v>
      </c>
      <c r="AD9" s="123">
        <v>0.0466759233816179</v>
      </c>
      <c r="AE9" s="123">
        <v>0.112934365928816</v>
      </c>
      <c r="AF9" s="123">
        <v>0</v>
      </c>
      <c r="AG9" s="123">
        <v>0.0222042108455152</v>
      </c>
      <c r="AH9" s="123">
        <v>0.0374839166666667</v>
      </c>
      <c r="AI9" s="123">
        <v>0.0101600416666667</v>
      </c>
      <c r="AJ9" s="123">
        <v>0.0512842083333333</v>
      </c>
      <c r="AK9" s="123">
        <v>0.147052958333333</v>
      </c>
      <c r="AL9" s="123">
        <v>0.159694041666667</v>
      </c>
      <c r="AM9" s="123">
        <v>0.0126811666666667</v>
      </c>
      <c r="AN9" s="123">
        <v>0.0336115416666667</v>
      </c>
      <c r="AO9" s="123">
        <v>0.0727754166666667</v>
      </c>
      <c r="AP9" s="123">
        <v>0.2853925</v>
      </c>
      <c r="AQ9" s="123">
        <v>0.121351625</v>
      </c>
      <c r="AR9" s="123">
        <v>0.02549475</v>
      </c>
      <c r="AS9" s="123">
        <v>0.079778625</v>
      </c>
      <c r="AT9" s="123">
        <v>0.029139649601606123</v>
      </c>
      <c r="AU9" s="123">
        <v>0.041459499999999996</v>
      </c>
      <c r="AV9" s="123">
        <v>0.0103143125</v>
      </c>
      <c r="AW9" s="123">
        <v>0.04948487499999999</v>
      </c>
      <c r="AX9" s="123">
        <v>0.14138212500000003</v>
      </c>
      <c r="AY9" s="123">
        <v>0.1614258125</v>
      </c>
      <c r="AZ9" s="123">
        <v>0.01357875</v>
      </c>
      <c r="BA9" s="123">
        <v>0.03406812499999999</v>
      </c>
      <c r="BB9" s="123">
        <v>0.07108475000000002</v>
      </c>
      <c r="BC9" s="123">
        <v>0.28875612500000003</v>
      </c>
      <c r="BD9" s="123">
        <v>0.12274437499999998</v>
      </c>
      <c r="BE9" s="123">
        <v>0.025953749999999998</v>
      </c>
      <c r="BF9" s="123">
        <v>0.08012406250000001</v>
      </c>
      <c r="BG9" s="123">
        <v>0</v>
      </c>
      <c r="BH9" s="123">
        <v>0</v>
      </c>
    </row>
    <row r="10" spans="1:60" ht="15">
      <c r="A10" s="123" t="s">
        <v>384</v>
      </c>
      <c r="B10" s="123" t="s">
        <v>449</v>
      </c>
      <c r="C10" s="123" t="s">
        <v>438</v>
      </c>
      <c r="D10" s="123">
        <v>0.789039116649898</v>
      </c>
      <c r="E10" s="123">
        <v>0.804875961475865</v>
      </c>
      <c r="F10" s="123">
        <v>0.799977686298906</v>
      </c>
      <c r="G10" s="123">
        <v>0.608720398686583</v>
      </c>
      <c r="H10" s="123">
        <v>0.676699114811355</v>
      </c>
      <c r="I10" s="123">
        <v>0.318613385188645</v>
      </c>
      <c r="J10" s="123">
        <v>0.0223087846249611</v>
      </c>
      <c r="K10" s="123">
        <v>0.89656110454792</v>
      </c>
      <c r="L10" s="123">
        <v>0.0554356663826745</v>
      </c>
      <c r="M10" s="123">
        <v>0.0304518868338521</v>
      </c>
      <c r="N10" s="123">
        <v>0.278054733593784</v>
      </c>
      <c r="O10" s="123">
        <v>0.00843253968253968</v>
      </c>
      <c r="P10" s="123">
        <v>0.0255379598052012</v>
      </c>
      <c r="Q10" s="123">
        <v>0.00580929487179487</v>
      </c>
      <c r="R10" s="123">
        <v>0.00667735042735043</v>
      </c>
      <c r="S10" s="123">
        <v>0.0180034086284086</v>
      </c>
      <c r="T10" s="123">
        <v>0.00245098039215686</v>
      </c>
      <c r="U10" s="123">
        <v>0.632829603383894</v>
      </c>
      <c r="V10" s="123">
        <v>0.342122514645261</v>
      </c>
      <c r="W10" s="123">
        <v>0.0345848595848596</v>
      </c>
      <c r="X10" s="123">
        <v>0.00617283950617284</v>
      </c>
      <c r="Y10" s="123">
        <v>0.210189894888768</v>
      </c>
      <c r="Z10" s="123">
        <v>0.00490900383141762</v>
      </c>
      <c r="AA10" s="123">
        <v>0.210641095940634</v>
      </c>
      <c r="AB10" s="123">
        <v>0.0014367816091954</v>
      </c>
      <c r="AC10" s="123">
        <v>0.231428477495104</v>
      </c>
      <c r="AD10" s="123">
        <v>0.0181427538964304</v>
      </c>
      <c r="AE10" s="123">
        <v>0.0834574275272584</v>
      </c>
      <c r="AF10" s="123">
        <v>0</v>
      </c>
      <c r="AG10" s="123">
        <v>0.0223843902606084</v>
      </c>
      <c r="AH10" s="123">
        <v>0.036286875</v>
      </c>
      <c r="AI10" s="123">
        <v>0.0101267083333333</v>
      </c>
      <c r="AJ10" s="123">
        <v>0.03637325</v>
      </c>
      <c r="AK10" s="123">
        <v>0.295653458333333</v>
      </c>
      <c r="AL10" s="123">
        <v>0.189050875</v>
      </c>
      <c r="AM10" s="123">
        <v>0.0074555</v>
      </c>
      <c r="AN10" s="123">
        <v>0.0261557083333333</v>
      </c>
      <c r="AO10" s="123">
        <v>0.0901746666666667</v>
      </c>
      <c r="AP10" s="123">
        <v>0.185129666666667</v>
      </c>
      <c r="AQ10" s="123">
        <v>0.0987645416666667</v>
      </c>
      <c r="AR10" s="123">
        <v>0.0192734166666667</v>
      </c>
      <c r="AS10" s="123">
        <v>0.0416785833333333</v>
      </c>
      <c r="AT10" s="123">
        <v>0.022145251778872468</v>
      </c>
      <c r="AU10" s="123">
        <v>0.0407029375</v>
      </c>
      <c r="AV10" s="123">
        <v>0.010299562500000001</v>
      </c>
      <c r="AW10" s="123">
        <v>0.0349185625</v>
      </c>
      <c r="AX10" s="123">
        <v>0.29653650000000004</v>
      </c>
      <c r="AY10" s="123">
        <v>0.18615593749999995</v>
      </c>
      <c r="AZ10" s="123">
        <v>0.0078918125</v>
      </c>
      <c r="BA10" s="123">
        <v>0.026133125</v>
      </c>
      <c r="BB10" s="123">
        <v>0.09225687499999999</v>
      </c>
      <c r="BC10" s="123">
        <v>0.18535975000000002</v>
      </c>
      <c r="BD10" s="123">
        <v>0.09965893749999999</v>
      </c>
      <c r="BE10" s="123">
        <v>0.01888225</v>
      </c>
      <c r="BF10" s="123">
        <v>0.04166075</v>
      </c>
      <c r="BG10" s="123">
        <v>0</v>
      </c>
      <c r="BH10" s="123">
        <v>0</v>
      </c>
    </row>
    <row r="11" spans="1:60" ht="15">
      <c r="A11" s="123" t="s">
        <v>385</v>
      </c>
      <c r="B11" s="123" t="s">
        <v>449</v>
      </c>
      <c r="C11" s="123" t="s">
        <v>438</v>
      </c>
      <c r="D11" s="123">
        <v>0.80222000290015</v>
      </c>
      <c r="E11" s="123">
        <v>0.799215360963987</v>
      </c>
      <c r="F11" s="123">
        <v>0.797688203218911</v>
      </c>
      <c r="G11" s="123">
        <v>0.422473951701893</v>
      </c>
      <c r="H11" s="123">
        <v>0.340371617081176</v>
      </c>
      <c r="I11" s="123">
        <v>0.659628382918824</v>
      </c>
      <c r="J11" s="123">
        <v>0.105469576719577</v>
      </c>
      <c r="K11" s="123">
        <v>0.794826008686303</v>
      </c>
      <c r="L11" s="123">
        <v>0.0816080093653623</v>
      </c>
      <c r="M11" s="123">
        <v>0.0597889433551198</v>
      </c>
      <c r="N11" s="123">
        <v>0.5445968349461</v>
      </c>
      <c r="O11" s="123">
        <v>0.108232906799083</v>
      </c>
      <c r="P11" s="123">
        <v>0.0122850529100529</v>
      </c>
      <c r="Q11" s="123">
        <v>0.0128472222222222</v>
      </c>
      <c r="R11" s="123">
        <v>0.00277777777777778</v>
      </c>
      <c r="S11" s="123">
        <v>0.019025974025974</v>
      </c>
      <c r="T11" s="123">
        <v>0</v>
      </c>
      <c r="U11" s="123">
        <v>0.404595278768073</v>
      </c>
      <c r="V11" s="123">
        <v>0.254084675536881</v>
      </c>
      <c r="W11" s="123">
        <v>0.0822516835016835</v>
      </c>
      <c r="X11" s="123">
        <v>0.011656746031746</v>
      </c>
      <c r="Y11" s="123">
        <v>0.111440578756755</v>
      </c>
      <c r="Z11" s="123">
        <v>0.0314285714285714</v>
      </c>
      <c r="AA11" s="123">
        <v>0.449761595294684</v>
      </c>
      <c r="AB11" s="123">
        <v>0.00694444444444444</v>
      </c>
      <c r="AC11" s="123">
        <v>0.147946127946128</v>
      </c>
      <c r="AD11" s="123">
        <v>0.0163398692810457</v>
      </c>
      <c r="AE11" s="123">
        <v>0.154536250106103</v>
      </c>
      <c r="AF11" s="123">
        <v>0</v>
      </c>
      <c r="AG11" s="123">
        <v>0.0157224025974026</v>
      </c>
      <c r="AH11" s="123">
        <v>0.0378770416666667</v>
      </c>
      <c r="AI11" s="123">
        <v>0.00524083333333333</v>
      </c>
      <c r="AJ11" s="123">
        <v>0.0481474166666667</v>
      </c>
      <c r="AK11" s="123">
        <v>0.1814875</v>
      </c>
      <c r="AL11" s="123">
        <v>0.238651</v>
      </c>
      <c r="AM11" s="123">
        <v>0.00620225</v>
      </c>
      <c r="AN11" s="123">
        <v>0.0402347916666667</v>
      </c>
      <c r="AO11" s="123">
        <v>0.075997625</v>
      </c>
      <c r="AP11" s="123">
        <v>0.213075875</v>
      </c>
      <c r="AQ11" s="123">
        <v>0.117215583333333</v>
      </c>
      <c r="AR11" s="123">
        <v>0.02418625</v>
      </c>
      <c r="AS11" s="123">
        <v>0.0516524166666667</v>
      </c>
      <c r="AT11" s="123">
        <v>0.015250270562770563</v>
      </c>
      <c r="AU11" s="123">
        <v>0.042699125000000004</v>
      </c>
      <c r="AV11" s="123">
        <v>0.00537625</v>
      </c>
      <c r="AW11" s="123">
        <v>0.04714925</v>
      </c>
      <c r="AX11" s="123">
        <v>0.18492837499999998</v>
      </c>
      <c r="AY11" s="123">
        <v>0.23129825</v>
      </c>
      <c r="AZ11" s="123">
        <v>0.0064768125</v>
      </c>
      <c r="BA11" s="123">
        <v>0.039837062500000006</v>
      </c>
      <c r="BB11" s="123">
        <v>0.0733471875</v>
      </c>
      <c r="BC11" s="123">
        <v>0.21529175</v>
      </c>
      <c r="BD11" s="123">
        <v>0.118280625</v>
      </c>
      <c r="BE11" s="123">
        <v>0.024624187500000002</v>
      </c>
      <c r="BF11" s="123">
        <v>0.0531423125</v>
      </c>
      <c r="BG11" s="123">
        <v>0</v>
      </c>
      <c r="BH11" s="123">
        <v>0</v>
      </c>
    </row>
    <row r="12" spans="1:60" ht="15">
      <c r="A12" s="123" t="s">
        <v>386</v>
      </c>
      <c r="B12" s="123" t="s">
        <v>449</v>
      </c>
      <c r="C12" s="123" t="s">
        <v>438</v>
      </c>
      <c r="D12" s="123">
        <v>0.827324758888406</v>
      </c>
      <c r="E12" s="123">
        <v>0.842138980099178</v>
      </c>
      <c r="F12" s="123">
        <v>0.842881970397489</v>
      </c>
      <c r="G12" s="123">
        <v>0.5278278398781</v>
      </c>
      <c r="H12" s="123">
        <v>0.678536749947658</v>
      </c>
      <c r="I12" s="123">
        <v>0.316053192522937</v>
      </c>
      <c r="J12" s="123">
        <v>0.157867911183195</v>
      </c>
      <c r="K12" s="123">
        <v>0.723118265976397</v>
      </c>
      <c r="L12" s="123">
        <v>0.102494409355633</v>
      </c>
      <c r="M12" s="123">
        <v>0.06394767252352</v>
      </c>
      <c r="N12" s="123">
        <v>0.258574796072976</v>
      </c>
      <c r="O12" s="123">
        <v>0.0225550761685495</v>
      </c>
      <c r="P12" s="123">
        <v>0.00498626373626374</v>
      </c>
      <c r="Q12" s="123">
        <v>0</v>
      </c>
      <c r="R12" s="123">
        <v>0.012091845865884</v>
      </c>
      <c r="S12" s="123">
        <v>0.0129282316316728</v>
      </c>
      <c r="T12" s="123">
        <v>0.0136000171255935</v>
      </c>
      <c r="U12" s="123">
        <v>0.871036517960598</v>
      </c>
      <c r="V12" s="123">
        <v>0.302724812533407</v>
      </c>
      <c r="W12" s="123">
        <v>0.0391845769427336</v>
      </c>
      <c r="X12" s="123">
        <v>0.0106611910193335</v>
      </c>
      <c r="Y12" s="123">
        <v>0.0888187739121435</v>
      </c>
      <c r="Z12" s="123">
        <v>0.00173229548229548</v>
      </c>
      <c r="AA12" s="123">
        <v>0.126427101223537</v>
      </c>
      <c r="AB12" s="123">
        <v>0.0264536070872005</v>
      </c>
      <c r="AC12" s="123">
        <v>0.140185424771607</v>
      </c>
      <c r="AD12" s="123">
        <v>0.0179094350796355</v>
      </c>
      <c r="AE12" s="123">
        <v>0.0676731492610706</v>
      </c>
      <c r="AF12" s="123">
        <v>0</v>
      </c>
      <c r="AG12" s="123">
        <v>0.0108237209824799</v>
      </c>
      <c r="AH12" s="123">
        <v>0.0348637083333333</v>
      </c>
      <c r="AI12" s="123">
        <v>0.016096</v>
      </c>
      <c r="AJ12" s="123">
        <v>0.05333875</v>
      </c>
      <c r="AK12" s="123">
        <v>0.206678916666667</v>
      </c>
      <c r="AL12" s="123">
        <v>0.200276333333333</v>
      </c>
      <c r="AM12" s="123">
        <v>0.010561875</v>
      </c>
      <c r="AN12" s="123">
        <v>0.0308435</v>
      </c>
      <c r="AO12" s="123">
        <v>0.101270125</v>
      </c>
      <c r="AP12" s="123">
        <v>0.225703125</v>
      </c>
      <c r="AQ12" s="123">
        <v>0.0940085833333333</v>
      </c>
      <c r="AR12" s="123">
        <v>0.0284633333333333</v>
      </c>
      <c r="AS12" s="123">
        <v>0.03473475</v>
      </c>
      <c r="AT12" s="123">
        <v>0.009530399400890682</v>
      </c>
      <c r="AU12" s="123">
        <v>0.037988562499999996</v>
      </c>
      <c r="AV12" s="123">
        <v>0.016891624999999997</v>
      </c>
      <c r="AW12" s="123">
        <v>0.05372118749999998</v>
      </c>
      <c r="AX12" s="123">
        <v>0.20480687500000003</v>
      </c>
      <c r="AY12" s="123">
        <v>0.198668125</v>
      </c>
      <c r="AZ12" s="123">
        <v>0.010675187499999999</v>
      </c>
      <c r="BA12" s="123">
        <v>0.030218249999999995</v>
      </c>
      <c r="BB12" s="123">
        <v>0.1014996875</v>
      </c>
      <c r="BC12" s="123">
        <v>0.22622256249999995</v>
      </c>
      <c r="BD12" s="123">
        <v>0.09409506249999997</v>
      </c>
      <c r="BE12" s="123">
        <v>0.028490187500000007</v>
      </c>
      <c r="BF12" s="123">
        <v>0.034646124999999986</v>
      </c>
      <c r="BG12" s="123">
        <v>0</v>
      </c>
      <c r="BH12" s="123">
        <v>0</v>
      </c>
    </row>
    <row r="13" spans="1:60" ht="15">
      <c r="A13" s="123" t="s">
        <v>387</v>
      </c>
      <c r="B13" s="123" t="s">
        <v>449</v>
      </c>
      <c r="C13" s="123" t="s">
        <v>438</v>
      </c>
      <c r="D13" s="123">
        <v>0.742280336712484</v>
      </c>
      <c r="E13" s="123">
        <v>0.747576967984476</v>
      </c>
      <c r="F13" s="123">
        <v>0.745956411761257</v>
      </c>
      <c r="G13" s="123">
        <v>0.466904549158916</v>
      </c>
      <c r="H13" s="123">
        <v>0.468781728970845</v>
      </c>
      <c r="I13" s="123">
        <v>0.526802671218818</v>
      </c>
      <c r="J13" s="123">
        <v>0.632970109658519</v>
      </c>
      <c r="K13" s="123">
        <v>0.232505766067176</v>
      </c>
      <c r="L13" s="123">
        <v>0.113698343861176</v>
      </c>
      <c r="M13" s="123">
        <v>0.109167709645865</v>
      </c>
      <c r="N13" s="123">
        <v>0.351748401967145</v>
      </c>
      <c r="O13" s="123">
        <v>0.0251139367191115</v>
      </c>
      <c r="P13" s="123">
        <v>8.763296035364E-4</v>
      </c>
      <c r="Q13" s="123">
        <v>0.00109649122807018</v>
      </c>
      <c r="R13" s="123">
        <v>0.00353297473551048</v>
      </c>
      <c r="S13" s="123">
        <v>0.02011380570965</v>
      </c>
      <c r="T13" s="123">
        <v>0.0042971031932137</v>
      </c>
      <c r="U13" s="123">
        <v>0.918907279682456</v>
      </c>
      <c r="V13" s="123">
        <v>0.270070681276407</v>
      </c>
      <c r="W13" s="123">
        <v>0.0319909954219798</v>
      </c>
      <c r="X13" s="123">
        <v>0.00217340584109973</v>
      </c>
      <c r="Y13" s="123">
        <v>0.298957149895079</v>
      </c>
      <c r="Z13" s="123">
        <v>0.00368405540819334</v>
      </c>
      <c r="AA13" s="123">
        <v>0.0676622361250338</v>
      </c>
      <c r="AB13" s="123">
        <v>0.060456327310125</v>
      </c>
      <c r="AC13" s="123">
        <v>0.218853958052308</v>
      </c>
      <c r="AD13" s="123">
        <v>0.094393538342646</v>
      </c>
      <c r="AE13" s="123">
        <v>0.271575067698441</v>
      </c>
      <c r="AF13" s="123">
        <v>0</v>
      </c>
      <c r="AG13" s="123">
        <v>0.0236038100113393</v>
      </c>
      <c r="AH13" s="123">
        <v>0.0426675416666667</v>
      </c>
      <c r="AI13" s="123">
        <v>0.00109533333333333</v>
      </c>
      <c r="AJ13" s="123">
        <v>0.0489786666666667</v>
      </c>
      <c r="AK13" s="123">
        <v>0.0894858333333333</v>
      </c>
      <c r="AL13" s="123">
        <v>0.19891925</v>
      </c>
      <c r="AM13" s="123">
        <v>0.014923375</v>
      </c>
      <c r="AN13" s="123">
        <v>0.0618048333333333</v>
      </c>
      <c r="AO13" s="123">
        <v>0.173209583333333</v>
      </c>
      <c r="AP13" s="123">
        <v>0.238629</v>
      </c>
      <c r="AQ13" s="123">
        <v>0.0903665</v>
      </c>
      <c r="AR13" s="123">
        <v>0.0326459166666667</v>
      </c>
      <c r="AS13" s="123">
        <v>0.0491304583333333</v>
      </c>
      <c r="AT13" s="123">
        <v>0.028603063040940842</v>
      </c>
      <c r="AU13" s="123">
        <v>0.045220437500000016</v>
      </c>
      <c r="AV13" s="123">
        <v>0.0010501875000000001</v>
      </c>
      <c r="AW13" s="123">
        <v>0.04762306250000001</v>
      </c>
      <c r="AX13" s="123">
        <v>0.08958587499999997</v>
      </c>
      <c r="AY13" s="123">
        <v>0.20003975000000004</v>
      </c>
      <c r="AZ13" s="123">
        <v>0.015365687500000006</v>
      </c>
      <c r="BA13" s="123">
        <v>0.06206143749999998</v>
      </c>
      <c r="BB13" s="123">
        <v>0.17015362499999995</v>
      </c>
      <c r="BC13" s="123">
        <v>0.23737850000000002</v>
      </c>
      <c r="BD13" s="123">
        <v>0.09290674999999998</v>
      </c>
      <c r="BE13" s="123">
        <v>0.033261000000000006</v>
      </c>
      <c r="BF13" s="123">
        <v>0.049358000000000006</v>
      </c>
      <c r="BG13" s="123">
        <v>0</v>
      </c>
      <c r="BH13" s="123">
        <v>0</v>
      </c>
    </row>
    <row r="14" spans="1:60" ht="15">
      <c r="A14" s="123" t="s">
        <v>376</v>
      </c>
      <c r="B14" s="123" t="s">
        <v>449</v>
      </c>
      <c r="C14" s="123" t="s">
        <v>439</v>
      </c>
      <c r="D14" s="123">
        <v>0.706521739130435</v>
      </c>
      <c r="E14" s="123">
        <v>0.765607576045746</v>
      </c>
      <c r="F14" s="123">
        <v>0.765699844615161</v>
      </c>
      <c r="G14" s="123">
        <v>0.581521739130435</v>
      </c>
      <c r="H14" s="123">
        <v>0.309782608695652</v>
      </c>
      <c r="I14" s="123">
        <v>0.603260869565217</v>
      </c>
      <c r="J14" s="123">
        <v>0.489130434782609</v>
      </c>
      <c r="K14" s="123">
        <v>0.375</v>
      </c>
      <c r="L14" s="123">
        <v>0.119565217391304</v>
      </c>
      <c r="M14" s="123">
        <v>0.119565217391304</v>
      </c>
      <c r="N14" s="123">
        <v>0.53804347826087</v>
      </c>
      <c r="O14" s="123">
        <v>0.00543478260869565</v>
      </c>
      <c r="P14" s="123">
        <v>0.00543478260869565</v>
      </c>
      <c r="Q14" s="123">
        <v>0</v>
      </c>
      <c r="R14" s="123">
        <v>0</v>
      </c>
      <c r="S14" s="123">
        <v>0.0326086956521739</v>
      </c>
      <c r="T14" s="123">
        <v>0</v>
      </c>
      <c r="U14" s="123">
        <v>0.777173913043478</v>
      </c>
      <c r="V14" s="123">
        <v>0.33695652173913</v>
      </c>
      <c r="W14" s="123">
        <v>0.0217391304347826</v>
      </c>
      <c r="X14" s="123">
        <v>0</v>
      </c>
      <c r="Y14" s="123">
        <v>0.25</v>
      </c>
      <c r="Z14" s="123">
        <v>0.016304347826087</v>
      </c>
      <c r="AA14" s="123">
        <v>0.157608695652174</v>
      </c>
      <c r="AB14" s="123">
        <v>0</v>
      </c>
      <c r="AC14" s="123">
        <v>0.0815217391304348</v>
      </c>
      <c r="AD14" s="123">
        <v>0.0380434782608696</v>
      </c>
      <c r="AE14" s="123">
        <v>0.0760869565217391</v>
      </c>
      <c r="AF14" s="123">
        <v>0.00543478260869565</v>
      </c>
      <c r="AG14" s="123">
        <v>0.0217391304347826</v>
      </c>
      <c r="AH14" s="123">
        <v>0.048138</v>
      </c>
      <c r="AI14" s="123">
        <v>0.0083</v>
      </c>
      <c r="AJ14" s="123">
        <v>0.057929</v>
      </c>
      <c r="AK14" s="123">
        <v>0.143842</v>
      </c>
      <c r="AL14" s="123">
        <v>0.211299</v>
      </c>
      <c r="AM14" s="123">
        <v>0.008468</v>
      </c>
      <c r="AN14" s="123">
        <v>0.032697</v>
      </c>
      <c r="AO14" s="123">
        <v>0.09375</v>
      </c>
      <c r="AP14" s="123">
        <v>0.240049</v>
      </c>
      <c r="AQ14" s="123">
        <v>0.121554</v>
      </c>
      <c r="AR14" s="123">
        <v>0.038551</v>
      </c>
      <c r="AS14" s="123">
        <v>0.043559</v>
      </c>
      <c r="AT14" s="123">
        <v>0.011510437803786014</v>
      </c>
      <c r="AU14" s="123">
        <v>0.05506675000000003</v>
      </c>
      <c r="AV14" s="123">
        <v>0.008622000000000006</v>
      </c>
      <c r="AW14" s="123">
        <v>0.060266749999999966</v>
      </c>
      <c r="AX14" s="123">
        <v>0.1402905000000001</v>
      </c>
      <c r="AY14" s="123">
        <v>0.21667924999999974</v>
      </c>
      <c r="AZ14" s="123">
        <v>0.008519750000000006</v>
      </c>
      <c r="BA14" s="123">
        <v>0.03365825000000001</v>
      </c>
      <c r="BB14" s="123">
        <v>0.08853799999999996</v>
      </c>
      <c r="BC14" s="123">
        <v>0.2393897499999998</v>
      </c>
      <c r="BD14" s="123">
        <v>0.12085850000000008</v>
      </c>
      <c r="BE14" s="123">
        <v>0.036120250000000007</v>
      </c>
      <c r="BF14" s="123">
        <v>0.047056999999999995</v>
      </c>
      <c r="BG14" s="123">
        <v>0</v>
      </c>
      <c r="BH14" s="123">
        <v>0</v>
      </c>
    </row>
    <row r="15" spans="1:60" ht="15">
      <c r="A15" s="123" t="s">
        <v>377</v>
      </c>
      <c r="B15" s="123" t="s">
        <v>449</v>
      </c>
      <c r="C15" s="123" t="s">
        <v>439</v>
      </c>
      <c r="D15" s="123">
        <v>0.923076923076923</v>
      </c>
      <c r="E15" s="123">
        <v>0.822262763890454</v>
      </c>
      <c r="F15" s="123">
        <v>0.812806544637669</v>
      </c>
      <c r="G15" s="123">
        <v>0.564102564102564</v>
      </c>
      <c r="H15" s="123">
        <v>0.384615384615385</v>
      </c>
      <c r="I15" s="123">
        <v>0.615384615384615</v>
      </c>
      <c r="J15" s="123">
        <v>0.384615384615385</v>
      </c>
      <c r="K15" s="123">
        <v>0.487179487179487</v>
      </c>
      <c r="L15" s="123">
        <v>0.0769230769230769</v>
      </c>
      <c r="M15" s="123">
        <v>0.179487179487179</v>
      </c>
      <c r="N15" s="123">
        <v>0.743589743589744</v>
      </c>
      <c r="O15" s="123">
        <v>0</v>
      </c>
      <c r="P15" s="123">
        <v>0</v>
      </c>
      <c r="Q15" s="123">
        <v>0</v>
      </c>
      <c r="R15" s="123">
        <v>0</v>
      </c>
      <c r="S15" s="123">
        <v>0.0256410256410256</v>
      </c>
      <c r="T15" s="123">
        <v>0</v>
      </c>
      <c r="U15" s="123">
        <v>0.82051282051282</v>
      </c>
      <c r="V15" s="123">
        <v>0.538461538461538</v>
      </c>
      <c r="W15" s="123">
        <v>0</v>
      </c>
      <c r="X15" s="123">
        <v>0</v>
      </c>
      <c r="Y15" s="123">
        <v>0.205128205128205</v>
      </c>
      <c r="Z15" s="123">
        <v>0</v>
      </c>
      <c r="AA15" s="123">
        <v>0.153846153846154</v>
      </c>
      <c r="AB15" s="123">
        <v>0.102564102564103</v>
      </c>
      <c r="AC15" s="123">
        <v>0.358974358974359</v>
      </c>
      <c r="AD15" s="123">
        <v>0.0769230769230769</v>
      </c>
      <c r="AE15" s="123">
        <v>0.179487179487179</v>
      </c>
      <c r="AF15" s="123">
        <v>0</v>
      </c>
      <c r="AG15" s="123">
        <v>0.0769230769230769</v>
      </c>
      <c r="AH15" s="123">
        <v>0.039978</v>
      </c>
      <c r="AI15" s="123">
        <v>0.004317</v>
      </c>
      <c r="AJ15" s="123">
        <v>0.037872</v>
      </c>
      <c r="AK15" s="123">
        <v>0.329675</v>
      </c>
      <c r="AL15" s="123">
        <v>0.17123</v>
      </c>
      <c r="AM15" s="123">
        <v>0.008433</v>
      </c>
      <c r="AN15" s="123">
        <v>0.03003</v>
      </c>
      <c r="AO15" s="123">
        <v>0.075804</v>
      </c>
      <c r="AP15" s="123">
        <v>0.208033</v>
      </c>
      <c r="AQ15" s="123">
        <v>0.080842</v>
      </c>
      <c r="AR15" s="123">
        <v>0.026775</v>
      </c>
      <c r="AS15" s="123">
        <v>0.026991</v>
      </c>
      <c r="AT15" s="123">
        <v>0.010963508322663252</v>
      </c>
      <c r="AU15" s="123">
        <v>0.033461750000000026</v>
      </c>
      <c r="AV15" s="123">
        <v>0.004175499999999999</v>
      </c>
      <c r="AW15" s="123">
        <v>0.03731574999999999</v>
      </c>
      <c r="AX15" s="123">
        <v>0.34453150000000016</v>
      </c>
      <c r="AY15" s="123">
        <v>0.16783674999999987</v>
      </c>
      <c r="AZ15" s="123">
        <v>0.0079155</v>
      </c>
      <c r="BA15" s="123">
        <v>0.029974999999999995</v>
      </c>
      <c r="BB15" s="123">
        <v>0.08133224999999993</v>
      </c>
      <c r="BC15" s="123">
        <v>0.19932699999999995</v>
      </c>
      <c r="BD15" s="123">
        <v>0.07485099999999995</v>
      </c>
      <c r="BE15" s="123">
        <v>0.025002249999999993</v>
      </c>
      <c r="BF15" s="123">
        <v>0.027737999999999985</v>
      </c>
      <c r="BG15" s="123">
        <v>0</v>
      </c>
      <c r="BH15" s="123">
        <v>0</v>
      </c>
    </row>
    <row r="16" spans="1:60" ht="15">
      <c r="A16" s="123" t="s">
        <v>378</v>
      </c>
      <c r="B16" s="123" t="s">
        <v>449</v>
      </c>
      <c r="C16" s="123" t="s">
        <v>439</v>
      </c>
      <c r="D16" s="123">
        <v>0.80</v>
      </c>
      <c r="E16" s="123">
        <v>0.791421205013334</v>
      </c>
      <c r="F16" s="123">
        <v>0.812311806765816</v>
      </c>
      <c r="G16" s="123">
        <v>0.60</v>
      </c>
      <c r="H16" s="123">
        <v>1</v>
      </c>
      <c r="I16" s="123">
        <v>0</v>
      </c>
      <c r="J16" s="123">
        <v>0.20</v>
      </c>
      <c r="K16" s="123">
        <v>0.40</v>
      </c>
      <c r="L16" s="123">
        <v>0.40</v>
      </c>
      <c r="M16" s="123">
        <v>0</v>
      </c>
      <c r="N16" s="123">
        <v>0</v>
      </c>
      <c r="O16" s="123">
        <v>0</v>
      </c>
      <c r="P16" s="123">
        <v>0</v>
      </c>
      <c r="Q16" s="123">
        <v>0</v>
      </c>
      <c r="R16" s="123">
        <v>0</v>
      </c>
      <c r="S16" s="123">
        <v>0.20</v>
      </c>
      <c r="T16" s="123">
        <v>0</v>
      </c>
      <c r="U16" s="123">
        <v>0.80</v>
      </c>
      <c r="V16" s="123">
        <v>0</v>
      </c>
      <c r="W16" s="123">
        <v>0</v>
      </c>
      <c r="X16" s="123">
        <v>0</v>
      </c>
      <c r="Y16" s="123">
        <v>0.20</v>
      </c>
      <c r="Z16" s="123">
        <v>0</v>
      </c>
      <c r="AA16" s="123">
        <v>0.20</v>
      </c>
      <c r="AB16" s="123">
        <v>0</v>
      </c>
      <c r="AC16" s="123">
        <v>0</v>
      </c>
      <c r="AD16" s="123">
        <v>0</v>
      </c>
      <c r="AE16" s="123">
        <v>0</v>
      </c>
      <c r="AF16" s="123">
        <v>0</v>
      </c>
      <c r="AG16" s="123">
        <v>0</v>
      </c>
      <c r="AH16" s="123">
        <v>0.032322</v>
      </c>
      <c r="AI16" s="123">
        <v>0.006952</v>
      </c>
      <c r="AJ16" s="123">
        <v>0.046276</v>
      </c>
      <c r="AK16" s="123">
        <v>0.233938</v>
      </c>
      <c r="AL16" s="123">
        <v>0.202856</v>
      </c>
      <c r="AM16" s="123">
        <v>0.010002</v>
      </c>
      <c r="AN16" s="123">
        <v>0.041807</v>
      </c>
      <c r="AO16" s="123">
        <v>0.083463</v>
      </c>
      <c r="AP16" s="123">
        <v>0.226059</v>
      </c>
      <c r="AQ16" s="123">
        <v>0.087675</v>
      </c>
      <c r="AR16" s="123">
        <v>0.030724</v>
      </c>
      <c r="AS16" s="123">
        <v>0.030245</v>
      </c>
      <c r="AT16" s="123">
        <v>0.04474570264043948</v>
      </c>
      <c r="AU16" s="123">
        <v>0.03331500000000001</v>
      </c>
      <c r="AV16" s="123">
        <v>0.006950500000000003</v>
      </c>
      <c r="AW16" s="123">
        <v>0.04772599999999998</v>
      </c>
      <c r="AX16" s="123">
        <v>0.2408959999999999</v>
      </c>
      <c r="AY16" s="123">
        <v>0.20067749999999998</v>
      </c>
      <c r="AZ16" s="123">
        <v>0.011279500000000007</v>
      </c>
      <c r="BA16" s="123">
        <v>0.04383425000000001</v>
      </c>
      <c r="BB16" s="123">
        <v>0.08319099999999993</v>
      </c>
      <c r="BC16" s="123">
        <v>0.22577700000000003</v>
      </c>
      <c r="BD16" s="123">
        <v>0.08930975000000002</v>
      </c>
      <c r="BE16" s="123">
        <v>0.029457999999999984</v>
      </c>
      <c r="BF16" s="123">
        <v>0.032813749999999975</v>
      </c>
      <c r="BG16" s="123">
        <v>0</v>
      </c>
      <c r="BH16" s="123">
        <v>0</v>
      </c>
    </row>
    <row r="17" spans="1:60" ht="15">
      <c r="A17" s="123" t="s">
        <v>379</v>
      </c>
      <c r="B17" s="123" t="s">
        <v>449</v>
      </c>
      <c r="C17" s="123" t="s">
        <v>439</v>
      </c>
      <c r="D17" s="123">
        <v>0.741935483870968</v>
      </c>
      <c r="E17" s="123">
        <v>0.8725303840384</v>
      </c>
      <c r="F17" s="123">
        <v>0.873749513408928</v>
      </c>
      <c r="G17" s="123">
        <v>0.612903225806452</v>
      </c>
      <c r="H17" s="123">
        <v>0.161290322580645</v>
      </c>
      <c r="I17" s="123">
        <v>0.838709677419355</v>
      </c>
      <c r="J17" s="123">
        <v>0.193548387096774</v>
      </c>
      <c r="K17" s="123">
        <v>0.67741935483871</v>
      </c>
      <c r="L17" s="123">
        <v>0.129032258064516</v>
      </c>
      <c r="M17" s="123">
        <v>0.225806451612903</v>
      </c>
      <c r="N17" s="123">
        <v>0.709677419354839</v>
      </c>
      <c r="O17" s="123">
        <v>0</v>
      </c>
      <c r="P17" s="123">
        <v>0.0967741935483871</v>
      </c>
      <c r="Q17" s="123">
        <v>0.032258064516129</v>
      </c>
      <c r="R17" s="123">
        <v>0</v>
      </c>
      <c r="S17" s="123">
        <v>0</v>
      </c>
      <c r="T17" s="123">
        <v>0.032258064516129</v>
      </c>
      <c r="U17" s="123">
        <v>0.645161290322581</v>
      </c>
      <c r="V17" s="123">
        <v>0.451612903225806</v>
      </c>
      <c r="W17" s="123">
        <v>0.032258064516129</v>
      </c>
      <c r="X17" s="123">
        <v>0</v>
      </c>
      <c r="Y17" s="123">
        <v>0.193548387096774</v>
      </c>
      <c r="Z17" s="123">
        <v>0.0645161290322581</v>
      </c>
      <c r="AA17" s="123">
        <v>0.32258064516129</v>
      </c>
      <c r="AB17" s="123">
        <v>0.0645161290322581</v>
      </c>
      <c r="AC17" s="123">
        <v>0.483870967741935</v>
      </c>
      <c r="AD17" s="123">
        <v>0.0645161290322581</v>
      </c>
      <c r="AE17" s="123">
        <v>0.225806451612903</v>
      </c>
      <c r="AF17" s="123">
        <v>0</v>
      </c>
      <c r="AG17" s="123">
        <v>0.0967741935483871</v>
      </c>
      <c r="AH17" s="123">
        <v>0.035111</v>
      </c>
      <c r="AI17" s="123">
        <v>0.012591</v>
      </c>
      <c r="AJ17" s="123">
        <v>0.041662</v>
      </c>
      <c r="AK17" s="123">
        <v>0.252978</v>
      </c>
      <c r="AL17" s="123">
        <v>0.16572</v>
      </c>
      <c r="AM17" s="123">
        <v>0.008634</v>
      </c>
      <c r="AN17" s="123">
        <v>0.031233</v>
      </c>
      <c r="AO17" s="123">
        <v>0.067486</v>
      </c>
      <c r="AP17" s="123">
        <v>0.24971</v>
      </c>
      <c r="AQ17" s="123">
        <v>0.100235</v>
      </c>
      <c r="AR17" s="123">
        <v>0.026684</v>
      </c>
      <c r="AS17" s="123">
        <v>0.043066</v>
      </c>
      <c r="AT17" s="123">
        <v>0</v>
      </c>
      <c r="AU17" s="123">
        <v>0.036889249999999985</v>
      </c>
      <c r="AV17" s="123">
        <v>0.01374125</v>
      </c>
      <c r="AW17" s="123">
        <v>0.04086525000000002</v>
      </c>
      <c r="AX17" s="123">
        <v>0.2547135000000001</v>
      </c>
      <c r="AY17" s="123">
        <v>0.16894325</v>
      </c>
      <c r="AZ17" s="123">
        <v>0.008481999999999996</v>
      </c>
      <c r="BA17" s="123">
        <v>0.03229975</v>
      </c>
      <c r="BB17" s="123">
        <v>0.062223249999999994</v>
      </c>
      <c r="BC17" s="123">
        <v>0.24602275000000004</v>
      </c>
      <c r="BD17" s="123">
        <v>0.0993415</v>
      </c>
      <c r="BE17" s="123">
        <v>0.026723750000000004</v>
      </c>
      <c r="BF17" s="123">
        <v>0.04664325000000001</v>
      </c>
      <c r="BG17" s="123">
        <v>0</v>
      </c>
      <c r="BH17" s="123">
        <v>0</v>
      </c>
    </row>
    <row r="18" spans="1:60" ht="15">
      <c r="A18" s="123" t="s">
        <v>380</v>
      </c>
      <c r="B18" s="123" t="s">
        <v>449</v>
      </c>
      <c r="C18" s="123" t="s">
        <v>439</v>
      </c>
      <c r="D18" s="123">
        <v>0.794871794871795</v>
      </c>
      <c r="E18" s="123">
        <v>0.846471653620279</v>
      </c>
      <c r="F18" s="123">
        <v>0.841038402200668</v>
      </c>
      <c r="G18" s="123">
        <v>0.717948717948718</v>
      </c>
      <c r="H18" s="123">
        <v>0.307692307692308</v>
      </c>
      <c r="I18" s="123">
        <v>0.692307692307692</v>
      </c>
      <c r="J18" s="123">
        <v>0.333333333333333</v>
      </c>
      <c r="K18" s="123">
        <v>0.564102564102564</v>
      </c>
      <c r="L18" s="123">
        <v>0.0512820512820513</v>
      </c>
      <c r="M18" s="123">
        <v>0</v>
      </c>
      <c r="N18" s="123">
        <v>0.461538461538462</v>
      </c>
      <c r="O18" s="123">
        <v>0.0769230769230769</v>
      </c>
      <c r="P18" s="123">
        <v>0.102564102564103</v>
      </c>
      <c r="Q18" s="123">
        <v>0</v>
      </c>
      <c r="R18" s="123">
        <v>0</v>
      </c>
      <c r="S18" s="123">
        <v>0</v>
      </c>
      <c r="T18" s="123">
        <v>0</v>
      </c>
      <c r="U18" s="123">
        <v>0.615384615384615</v>
      </c>
      <c r="V18" s="123">
        <v>0.564102564102564</v>
      </c>
      <c r="W18" s="123">
        <v>0.0769230769230769</v>
      </c>
      <c r="X18" s="123">
        <v>0</v>
      </c>
      <c r="Y18" s="123">
        <v>0.102564102564103</v>
      </c>
      <c r="Z18" s="123">
        <v>0</v>
      </c>
      <c r="AA18" s="123">
        <v>0.128205128205128</v>
      </c>
      <c r="AB18" s="123">
        <v>0.0256410256410256</v>
      </c>
      <c r="AC18" s="123">
        <v>0.282051282051282</v>
      </c>
      <c r="AD18" s="123">
        <v>0.0256410256410256</v>
      </c>
      <c r="AE18" s="123">
        <v>0.0769230769230769</v>
      </c>
      <c r="AF18" s="123">
        <v>0</v>
      </c>
      <c r="AG18" s="123">
        <v>0.0256410256410256</v>
      </c>
      <c r="AH18" s="123">
        <v>0.027906</v>
      </c>
      <c r="AI18" s="123">
        <v>0.004653</v>
      </c>
      <c r="AJ18" s="123">
        <v>0.054816</v>
      </c>
      <c r="AK18" s="123">
        <v>0.088588</v>
      </c>
      <c r="AL18" s="123">
        <v>0.271159</v>
      </c>
      <c r="AM18" s="123">
        <v>0.008916</v>
      </c>
      <c r="AN18" s="123">
        <v>0.063618</v>
      </c>
      <c r="AO18" s="123">
        <v>0.127821</v>
      </c>
      <c r="AP18" s="123">
        <v>0.199804</v>
      </c>
      <c r="AQ18" s="123">
        <v>0.115233</v>
      </c>
      <c r="AR18" s="123">
        <v>0.028224</v>
      </c>
      <c r="AS18" s="123">
        <v>0.037169</v>
      </c>
      <c r="AT18" s="123">
        <v>0.013110403397027601</v>
      </c>
      <c r="AU18" s="123">
        <v>0.027629999999999967</v>
      </c>
      <c r="AV18" s="123">
        <v>0.005430749999999996</v>
      </c>
      <c r="AW18" s="123">
        <v>0.058230500000000025</v>
      </c>
      <c r="AX18" s="123">
        <v>0.08768374999999995</v>
      </c>
      <c r="AY18" s="123">
        <v>0.2754252500000001</v>
      </c>
      <c r="AZ18" s="123">
        <v>0.008863750000000007</v>
      </c>
      <c r="BA18" s="123">
        <v>0.06644974999999997</v>
      </c>
      <c r="BB18" s="123">
        <v>0.13081225</v>
      </c>
      <c r="BC18" s="123">
        <v>0.19053750000000017</v>
      </c>
      <c r="BD18" s="123">
        <v>0.11240725000000001</v>
      </c>
      <c r="BE18" s="123">
        <v>0.02669650000000001</v>
      </c>
      <c r="BF18" s="123">
        <v>0.03746150000000001</v>
      </c>
      <c r="BG18" s="123">
        <v>0</v>
      </c>
      <c r="BH18" s="123">
        <v>0</v>
      </c>
    </row>
    <row r="19" spans="1:60" ht="15">
      <c r="A19" s="123" t="s">
        <v>381</v>
      </c>
      <c r="B19" s="123" t="s">
        <v>449</v>
      </c>
      <c r="C19" s="123" t="s">
        <v>439</v>
      </c>
      <c r="D19" s="123">
        <v>0.615384615384615</v>
      </c>
      <c r="E19" s="123">
        <v>0.734387248140466</v>
      </c>
      <c r="F19" s="123">
        <v>0.740932130402148</v>
      </c>
      <c r="G19" s="123">
        <v>0.50</v>
      </c>
      <c r="H19" s="123">
        <v>0.423076923076923</v>
      </c>
      <c r="I19" s="123">
        <v>0.576923076923077</v>
      </c>
      <c r="J19" s="123">
        <v>0.230769230769231</v>
      </c>
      <c r="K19" s="123">
        <v>0.538461538461538</v>
      </c>
      <c r="L19" s="123">
        <v>0.230769230769231</v>
      </c>
      <c r="M19" s="123">
        <v>0.0769230769230769</v>
      </c>
      <c r="N19" s="123">
        <v>0.423076923076923</v>
      </c>
      <c r="O19" s="123">
        <v>0.0769230769230769</v>
      </c>
      <c r="P19" s="123">
        <v>0.0384615384615385</v>
      </c>
      <c r="Q19" s="123">
        <v>0.0384615384615385</v>
      </c>
      <c r="R19" s="123">
        <v>0</v>
      </c>
      <c r="S19" s="123">
        <v>0.0384615384615385</v>
      </c>
      <c r="T19" s="123">
        <v>0.0384615384615385</v>
      </c>
      <c r="U19" s="123">
        <v>0.846153846153846</v>
      </c>
      <c r="V19" s="123">
        <v>0.384615384615385</v>
      </c>
      <c r="W19" s="123">
        <v>0.0384615384615385</v>
      </c>
      <c r="X19" s="123">
        <v>0</v>
      </c>
      <c r="Y19" s="123">
        <v>0.192307692307692</v>
      </c>
      <c r="Z19" s="123">
        <v>0</v>
      </c>
      <c r="AA19" s="123">
        <v>0.576923076923077</v>
      </c>
      <c r="AB19" s="123">
        <v>0.0769230769230769</v>
      </c>
      <c r="AC19" s="123">
        <v>0.153846153846154</v>
      </c>
      <c r="AD19" s="123">
        <v>0</v>
      </c>
      <c r="AE19" s="123">
        <v>0.0769230769230769</v>
      </c>
      <c r="AF19" s="123">
        <v>0.0384615384615385</v>
      </c>
      <c r="AG19" s="123">
        <v>0</v>
      </c>
      <c r="AH19" s="123">
        <v>0.037</v>
      </c>
      <c r="AI19" s="123">
        <v>0.011824</v>
      </c>
      <c r="AJ19" s="123">
        <v>0.040904</v>
      </c>
      <c r="AK19" s="123">
        <v>0.176884</v>
      </c>
      <c r="AL19" s="123">
        <v>0.185399</v>
      </c>
      <c r="AM19" s="123">
        <v>0.008663</v>
      </c>
      <c r="AN19" s="123">
        <v>0.035105</v>
      </c>
      <c r="AO19" s="123">
        <v>0.073858</v>
      </c>
      <c r="AP19" s="123">
        <v>0.298498</v>
      </c>
      <c r="AQ19" s="123">
        <v>0.098881</v>
      </c>
      <c r="AR19" s="123">
        <v>0.02706</v>
      </c>
      <c r="AS19" s="123">
        <v>0.042924</v>
      </c>
      <c r="AT19" s="123">
        <v>0.022767857142857142</v>
      </c>
      <c r="AU19" s="123">
        <v>0.037146</v>
      </c>
      <c r="AV19" s="123">
        <v>0.012082</v>
      </c>
      <c r="AW19" s="123">
        <v>0.042987250000000005</v>
      </c>
      <c r="AX19" s="123">
        <v>0.16888424999999996</v>
      </c>
      <c r="AY19" s="123">
        <v>0.18573024999999996</v>
      </c>
      <c r="AZ19" s="123">
        <v>0.00854075</v>
      </c>
      <c r="BA19" s="123">
        <v>0.0371725</v>
      </c>
      <c r="BB19" s="123">
        <v>0.07436150000000001</v>
      </c>
      <c r="BC19" s="123">
        <v>0.2974097499999999</v>
      </c>
      <c r="BD19" s="123">
        <v>0.10076025</v>
      </c>
      <c r="BE19" s="123">
        <v>0.026220499999999997</v>
      </c>
      <c r="BF19" s="123">
        <v>0.0458465</v>
      </c>
      <c r="BG19" s="123">
        <v>0</v>
      </c>
      <c r="BH19" s="123">
        <v>0</v>
      </c>
    </row>
    <row r="20" spans="1:60" ht="15">
      <c r="A20" s="123" t="s">
        <v>382</v>
      </c>
      <c r="B20" s="123" t="s">
        <v>449</v>
      </c>
      <c r="C20" s="123" t="s">
        <v>439</v>
      </c>
      <c r="D20" s="123">
        <v>1</v>
      </c>
      <c r="E20" s="123">
        <v>0.76308209770914</v>
      </c>
      <c r="F20" s="123">
        <v>0.759230736635027</v>
      </c>
      <c r="G20" s="123">
        <v>0.555555555555556</v>
      </c>
      <c r="H20" s="123">
        <v>0.555555555555556</v>
      </c>
      <c r="I20" s="123">
        <v>0.444444444444444</v>
      </c>
      <c r="J20" s="123">
        <v>0.111111111111111</v>
      </c>
      <c r="K20" s="123">
        <v>0.888888888888889</v>
      </c>
      <c r="L20" s="123">
        <v>0</v>
      </c>
      <c r="M20" s="123">
        <v>0.111111111111111</v>
      </c>
      <c r="N20" s="123">
        <v>0.555555555555556</v>
      </c>
      <c r="O20" s="123">
        <v>0</v>
      </c>
      <c r="P20" s="123">
        <v>0</v>
      </c>
      <c r="Q20" s="123">
        <v>0</v>
      </c>
      <c r="R20" s="123">
        <v>0</v>
      </c>
      <c r="S20" s="123">
        <v>0</v>
      </c>
      <c r="T20" s="123">
        <v>0</v>
      </c>
      <c r="U20" s="123">
        <v>0.777777777777778</v>
      </c>
      <c r="V20" s="123">
        <v>0.333333333333333</v>
      </c>
      <c r="W20" s="123">
        <v>0</v>
      </c>
      <c r="X20" s="123">
        <v>0</v>
      </c>
      <c r="Y20" s="123">
        <v>0.111111111111111</v>
      </c>
      <c r="Z20" s="123">
        <v>0</v>
      </c>
      <c r="AA20" s="123">
        <v>0.555555555555556</v>
      </c>
      <c r="AB20" s="123">
        <v>0</v>
      </c>
      <c r="AC20" s="123">
        <v>0</v>
      </c>
      <c r="AD20" s="123">
        <v>0.222222222222222</v>
      </c>
      <c r="AE20" s="123">
        <v>0</v>
      </c>
      <c r="AF20" s="123">
        <v>0</v>
      </c>
      <c r="AG20" s="123">
        <v>0</v>
      </c>
      <c r="AH20" s="123">
        <v>0.039038</v>
      </c>
      <c r="AI20" s="123">
        <v>0.015397</v>
      </c>
      <c r="AJ20" s="123">
        <v>0.048153</v>
      </c>
      <c r="AK20" s="123">
        <v>0.155334</v>
      </c>
      <c r="AL20" s="123">
        <v>0.210695</v>
      </c>
      <c r="AM20" s="123">
        <v>0.010787</v>
      </c>
      <c r="AN20" s="123">
        <v>0.035341</v>
      </c>
      <c r="AO20" s="123">
        <v>0.053693</v>
      </c>
      <c r="AP20" s="123">
        <v>0.267941</v>
      </c>
      <c r="AQ20" s="123">
        <v>0.106736</v>
      </c>
      <c r="AR20" s="123">
        <v>0.027483</v>
      </c>
      <c r="AS20" s="123">
        <v>0.06844</v>
      </c>
      <c r="AT20" s="123">
        <v>0.019230769230769232</v>
      </c>
      <c r="AU20" s="123">
        <v>0.040722249999999995</v>
      </c>
      <c r="AV20" s="123">
        <v>0.012648999999999999</v>
      </c>
      <c r="AW20" s="123">
        <v>0.04816700000000001</v>
      </c>
      <c r="AX20" s="123">
        <v>0.14696275</v>
      </c>
      <c r="AY20" s="123">
        <v>0.21021325000000002</v>
      </c>
      <c r="AZ20" s="123">
        <v>0.009623</v>
      </c>
      <c r="BA20" s="123">
        <v>0.03663875</v>
      </c>
      <c r="BB20" s="123">
        <v>0.057517</v>
      </c>
      <c r="BC20" s="123">
        <v>0.27215075</v>
      </c>
      <c r="BD20" s="123">
        <v>0.10634974999999999</v>
      </c>
      <c r="BE20" s="123">
        <v>0.026315249999999995</v>
      </c>
      <c r="BF20" s="123">
        <v>0.07341975</v>
      </c>
      <c r="BG20" s="123">
        <v>0</v>
      </c>
      <c r="BH20" s="123">
        <v>0</v>
      </c>
    </row>
    <row r="21" spans="1:60" ht="15">
      <c r="A21" s="123" t="s">
        <v>383</v>
      </c>
      <c r="B21" s="123" t="s">
        <v>449</v>
      </c>
      <c r="C21" s="123" t="s">
        <v>439</v>
      </c>
      <c r="D21" s="123">
        <v>0.80</v>
      </c>
      <c r="E21" s="123">
        <v>0.89971700174784</v>
      </c>
      <c r="F21" s="123">
        <v>0.901273666628485</v>
      </c>
      <c r="G21" s="123">
        <v>0.666666666666667</v>
      </c>
      <c r="H21" s="123">
        <v>0.60</v>
      </c>
      <c r="I21" s="123">
        <v>0.40</v>
      </c>
      <c r="J21" s="123">
        <v>0.0666666666666667</v>
      </c>
      <c r="K21" s="123">
        <v>0.866666666666667</v>
      </c>
      <c r="L21" s="123">
        <v>0.0666666666666667</v>
      </c>
      <c r="M21" s="123">
        <v>0.0666666666666667</v>
      </c>
      <c r="N21" s="123">
        <v>0.666666666666667</v>
      </c>
      <c r="O21" s="123">
        <v>0</v>
      </c>
      <c r="P21" s="123">
        <v>0</v>
      </c>
      <c r="Q21" s="123">
        <v>0</v>
      </c>
      <c r="R21" s="123">
        <v>0</v>
      </c>
      <c r="S21" s="123">
        <v>0</v>
      </c>
      <c r="T21" s="123">
        <v>0</v>
      </c>
      <c r="U21" s="123">
        <v>0.80</v>
      </c>
      <c r="V21" s="123">
        <v>0.533333333333333</v>
      </c>
      <c r="W21" s="123">
        <v>0</v>
      </c>
      <c r="X21" s="123">
        <v>0</v>
      </c>
      <c r="Y21" s="123">
        <v>0.0666666666666667</v>
      </c>
      <c r="Z21" s="123">
        <v>0.133333333333333</v>
      </c>
      <c r="AA21" s="123">
        <v>0.0666666666666667</v>
      </c>
      <c r="AB21" s="123">
        <v>0</v>
      </c>
      <c r="AC21" s="123">
        <v>0.266666666666667</v>
      </c>
      <c r="AD21" s="123">
        <v>0.133333333333333</v>
      </c>
      <c r="AE21" s="123">
        <v>0.0666666666666667</v>
      </c>
      <c r="AF21" s="123">
        <v>0</v>
      </c>
      <c r="AG21" s="123">
        <v>0</v>
      </c>
      <c r="AH21" s="123">
        <v>0.034449</v>
      </c>
      <c r="AI21" s="123">
        <v>0.008563</v>
      </c>
      <c r="AJ21" s="123">
        <v>0.053209</v>
      </c>
      <c r="AK21" s="123">
        <v>0.158466</v>
      </c>
      <c r="AL21" s="123">
        <v>0.157265</v>
      </c>
      <c r="AM21" s="123">
        <v>0.010483</v>
      </c>
      <c r="AN21" s="123">
        <v>0.031147</v>
      </c>
      <c r="AO21" s="123">
        <v>0.072181</v>
      </c>
      <c r="AP21" s="123">
        <v>0.286601</v>
      </c>
      <c r="AQ21" s="123">
        <v>0.12347</v>
      </c>
      <c r="AR21" s="123">
        <v>0.024774</v>
      </c>
      <c r="AS21" s="123">
        <v>0.07384</v>
      </c>
      <c r="AT21" s="123">
        <v>0.016666666666666666</v>
      </c>
      <c r="AU21" s="123">
        <v>0.03302625000000001</v>
      </c>
      <c r="AV21" s="123">
        <v>0.00983025</v>
      </c>
      <c r="AW21" s="123">
        <v>0.053887</v>
      </c>
      <c r="AX21" s="123">
        <v>0.1537695</v>
      </c>
      <c r="AY21" s="123">
        <v>0.15693475</v>
      </c>
      <c r="AZ21" s="123">
        <v>0.01102925</v>
      </c>
      <c r="BA21" s="123">
        <v>0.033604</v>
      </c>
      <c r="BB21" s="123">
        <v>0.07630475</v>
      </c>
      <c r="BC21" s="123">
        <v>0.28342975</v>
      </c>
      <c r="BD21" s="123">
        <v>0.11599625000000004</v>
      </c>
      <c r="BE21" s="123">
        <v>0.024347</v>
      </c>
      <c r="BF21" s="123">
        <v>0.0808605</v>
      </c>
      <c r="BG21" s="123">
        <v>0</v>
      </c>
      <c r="BH21" s="123">
        <v>0</v>
      </c>
    </row>
    <row r="22" spans="1:60" ht="15">
      <c r="A22" s="123" t="s">
        <v>384</v>
      </c>
      <c r="B22" s="123" t="s">
        <v>449</v>
      </c>
      <c r="C22" s="123" t="s">
        <v>439</v>
      </c>
      <c r="D22" s="123">
        <v>1</v>
      </c>
      <c r="E22" s="123">
        <v>0.832066419382832</v>
      </c>
      <c r="F22" s="123">
        <v>0.832036918044486</v>
      </c>
      <c r="G22" s="123">
        <v>0.454545454545455</v>
      </c>
      <c r="H22" s="123">
        <v>0.727272727272727</v>
      </c>
      <c r="I22" s="123">
        <v>0.272727272727273</v>
      </c>
      <c r="J22" s="123">
        <v>0</v>
      </c>
      <c r="K22" s="123">
        <v>0.909090909090909</v>
      </c>
      <c r="L22" s="123">
        <v>0.0909090909090909</v>
      </c>
      <c r="M22" s="123">
        <v>0</v>
      </c>
      <c r="N22" s="123">
        <v>0.0909090909090909</v>
      </c>
      <c r="O22" s="123">
        <v>0</v>
      </c>
      <c r="P22" s="123">
        <v>0.0909090909090909</v>
      </c>
      <c r="Q22" s="123">
        <v>0</v>
      </c>
      <c r="R22" s="123">
        <v>0</v>
      </c>
      <c r="S22" s="123">
        <v>0</v>
      </c>
      <c r="T22" s="123">
        <v>0</v>
      </c>
      <c r="U22" s="123">
        <v>0.454545454545455</v>
      </c>
      <c r="V22" s="123">
        <v>0.545454545454545</v>
      </c>
      <c r="W22" s="123">
        <v>0</v>
      </c>
      <c r="X22" s="123">
        <v>0</v>
      </c>
      <c r="Y22" s="123">
        <v>0.181818181818182</v>
      </c>
      <c r="Z22" s="123">
        <v>0</v>
      </c>
      <c r="AA22" s="123">
        <v>0.272727272727273</v>
      </c>
      <c r="AB22" s="123">
        <v>0</v>
      </c>
      <c r="AC22" s="123">
        <v>0.181818181818182</v>
      </c>
      <c r="AD22" s="123">
        <v>0.0909090909090909</v>
      </c>
      <c r="AE22" s="123">
        <v>0</v>
      </c>
      <c r="AF22" s="123">
        <v>0</v>
      </c>
      <c r="AG22" s="123">
        <v>0.0909090909090909</v>
      </c>
      <c r="AH22" s="123">
        <v>0.032239</v>
      </c>
      <c r="AI22" s="123">
        <v>0.009665</v>
      </c>
      <c r="AJ22" s="123">
        <v>0.037778</v>
      </c>
      <c r="AK22" s="123">
        <v>0.296784</v>
      </c>
      <c r="AL22" s="123">
        <v>0.191981</v>
      </c>
      <c r="AM22" s="123">
        <v>0.006727</v>
      </c>
      <c r="AN22" s="123">
        <v>0.025508</v>
      </c>
      <c r="AO22" s="123">
        <v>0.079765</v>
      </c>
      <c r="AP22" s="123">
        <v>0.191858</v>
      </c>
      <c r="AQ22" s="123">
        <v>0.101029</v>
      </c>
      <c r="AR22" s="123">
        <v>0.020809</v>
      </c>
      <c r="AS22" s="123">
        <v>0.038096</v>
      </c>
      <c r="AT22" s="123">
        <v>0.019230769230769232</v>
      </c>
      <c r="AU22" s="123">
        <v>0.031023500000000002</v>
      </c>
      <c r="AV22" s="123">
        <v>0.00988975</v>
      </c>
      <c r="AW22" s="123">
        <v>0.038873250000000005</v>
      </c>
      <c r="AX22" s="123">
        <v>0.294559</v>
      </c>
      <c r="AY22" s="123">
        <v>0.19456924999999997</v>
      </c>
      <c r="AZ22" s="123">
        <v>0.00657625</v>
      </c>
      <c r="BA22" s="123">
        <v>0.026475999999999996</v>
      </c>
      <c r="BB22" s="123">
        <v>0.08763475</v>
      </c>
      <c r="BC22" s="123">
        <v>0.18465074999999997</v>
      </c>
      <c r="BD22" s="123">
        <v>0.09509150000000001</v>
      </c>
      <c r="BE22" s="123">
        <v>0.01980275</v>
      </c>
      <c r="BF22" s="123">
        <v>0.041879000000000006</v>
      </c>
      <c r="BG22" s="123">
        <v>0</v>
      </c>
      <c r="BH22" s="123">
        <v>0</v>
      </c>
    </row>
    <row r="23" spans="1:60" ht="15">
      <c r="A23" s="123" t="s">
        <v>385</v>
      </c>
      <c r="B23" s="123" t="s">
        <v>449</v>
      </c>
      <c r="C23" s="123" t="s">
        <v>439</v>
      </c>
      <c r="D23" s="123">
        <v>0.666666666666667</v>
      </c>
      <c r="E23" s="123">
        <v>0.782116579668661</v>
      </c>
      <c r="F23" s="123">
        <v>0.802703050237052</v>
      </c>
      <c r="G23" s="123">
        <v>0.50</v>
      </c>
      <c r="H23" s="123">
        <v>0.166666666666667</v>
      </c>
      <c r="I23" s="123">
        <v>0.833333333333333</v>
      </c>
      <c r="J23" s="123">
        <v>0</v>
      </c>
      <c r="K23" s="123">
        <v>0.666666666666667</v>
      </c>
      <c r="L23" s="123">
        <v>0.333333333333333</v>
      </c>
      <c r="M23" s="123">
        <v>0.166666666666667</v>
      </c>
      <c r="N23" s="123">
        <v>1</v>
      </c>
      <c r="O23" s="123">
        <v>0</v>
      </c>
      <c r="P23" s="123">
        <v>0</v>
      </c>
      <c r="Q23" s="123">
        <v>0</v>
      </c>
      <c r="R23" s="123">
        <v>0</v>
      </c>
      <c r="S23" s="123">
        <v>0</v>
      </c>
      <c r="T23" s="123">
        <v>0</v>
      </c>
      <c r="U23" s="123">
        <v>1</v>
      </c>
      <c r="V23" s="123">
        <v>0.166666666666667</v>
      </c>
      <c r="W23" s="123">
        <v>0.166666666666667</v>
      </c>
      <c r="X23" s="123">
        <v>0</v>
      </c>
      <c r="Y23" s="123">
        <v>0.166666666666667</v>
      </c>
      <c r="Z23" s="123">
        <v>0</v>
      </c>
      <c r="AA23" s="123">
        <v>0.666666666666667</v>
      </c>
      <c r="AB23" s="123">
        <v>0</v>
      </c>
      <c r="AC23" s="123">
        <v>0</v>
      </c>
      <c r="AD23" s="123">
        <v>0</v>
      </c>
      <c r="AE23" s="123">
        <v>0</v>
      </c>
      <c r="AF23" s="123">
        <v>0</v>
      </c>
      <c r="AG23" s="123">
        <v>0</v>
      </c>
      <c r="AH23" s="123">
        <v>0.030755</v>
      </c>
      <c r="AI23" s="123">
        <v>0.004718</v>
      </c>
      <c r="AJ23" s="123">
        <v>0.051117</v>
      </c>
      <c r="AK23" s="123">
        <v>0.170007</v>
      </c>
      <c r="AL23" s="123">
        <v>0.252355</v>
      </c>
      <c r="AM23" s="123">
        <v>0.005602</v>
      </c>
      <c r="AN23" s="123">
        <v>0.040666</v>
      </c>
      <c r="AO23" s="123">
        <v>0.075564</v>
      </c>
      <c r="AP23" s="123">
        <v>0.217448</v>
      </c>
      <c r="AQ23" s="123">
        <v>0.114391</v>
      </c>
      <c r="AR23" s="123">
        <v>0.024884</v>
      </c>
      <c r="AS23" s="123">
        <v>0.043248</v>
      </c>
      <c r="AT23" s="123">
        <v>0</v>
      </c>
      <c r="AU23" s="123">
        <v>0.032326499999999994</v>
      </c>
      <c r="AV23" s="123">
        <v>0.0050167499999999995</v>
      </c>
      <c r="AW23" s="123">
        <v>0.04899500000000001</v>
      </c>
      <c r="AX23" s="123">
        <v>0.1742685</v>
      </c>
      <c r="AY23" s="123">
        <v>0.25366050000000007</v>
      </c>
      <c r="AZ23" s="123">
        <v>0.0055145</v>
      </c>
      <c r="BA23" s="123">
        <v>0.040667</v>
      </c>
      <c r="BB23" s="123">
        <v>0.07699175</v>
      </c>
      <c r="BC23" s="123">
        <v>0.208069</v>
      </c>
      <c r="BD23" s="123">
        <v>0.11319025000000002</v>
      </c>
      <c r="BE23" s="123">
        <v>0.02281225</v>
      </c>
      <c r="BF23" s="123">
        <v>0.05081074999999999</v>
      </c>
      <c r="BG23" s="123">
        <v>0</v>
      </c>
      <c r="BH23" s="123">
        <v>0</v>
      </c>
    </row>
    <row r="24" spans="1:60" ht="15">
      <c r="A24" s="123" t="s">
        <v>386</v>
      </c>
      <c r="B24" s="123" t="s">
        <v>449</v>
      </c>
      <c r="C24" s="123" t="s">
        <v>439</v>
      </c>
      <c r="D24" s="123">
        <v>0.705882352941177</v>
      </c>
      <c r="E24" s="123">
        <v>0.821777537631626</v>
      </c>
      <c r="F24" s="123">
        <v>0.819893675120082</v>
      </c>
      <c r="G24" s="123">
        <v>0.470588235294118</v>
      </c>
      <c r="H24" s="123">
        <v>0.647058823529412</v>
      </c>
      <c r="I24" s="123">
        <v>0.352941176470588</v>
      </c>
      <c r="J24" s="123">
        <v>0.117647058823529</v>
      </c>
      <c r="K24" s="123">
        <v>0.764705882352941</v>
      </c>
      <c r="L24" s="123">
        <v>0.0588235294117647</v>
      </c>
      <c r="M24" s="123">
        <v>0.117647058823529</v>
      </c>
      <c r="N24" s="123">
        <v>0.705882352941177</v>
      </c>
      <c r="O24" s="123">
        <v>0</v>
      </c>
      <c r="P24" s="123">
        <v>0</v>
      </c>
      <c r="Q24" s="123">
        <v>0</v>
      </c>
      <c r="R24" s="123">
        <v>0</v>
      </c>
      <c r="S24" s="123">
        <v>0</v>
      </c>
      <c r="T24" s="123">
        <v>0</v>
      </c>
      <c r="U24" s="123">
        <v>0.941176470588235</v>
      </c>
      <c r="V24" s="123">
        <v>0.294117647058824</v>
      </c>
      <c r="W24" s="123">
        <v>0</v>
      </c>
      <c r="X24" s="123">
        <v>0</v>
      </c>
      <c r="Y24" s="123">
        <v>0.411764705882353</v>
      </c>
      <c r="Z24" s="123">
        <v>0</v>
      </c>
      <c r="AA24" s="123">
        <v>0.0588235294117647</v>
      </c>
      <c r="AB24" s="123">
        <v>0</v>
      </c>
      <c r="AC24" s="123">
        <v>0.176470588235294</v>
      </c>
      <c r="AD24" s="123">
        <v>0</v>
      </c>
      <c r="AE24" s="123">
        <v>0.235294117647059</v>
      </c>
      <c r="AF24" s="123">
        <v>0</v>
      </c>
      <c r="AG24" s="123">
        <v>0.0588235294117647</v>
      </c>
      <c r="AH24" s="123">
        <v>0.030202</v>
      </c>
      <c r="AI24" s="123">
        <v>0.015856</v>
      </c>
      <c r="AJ24" s="123">
        <v>0.050939</v>
      </c>
      <c r="AK24" s="123">
        <v>0.210801</v>
      </c>
      <c r="AL24" s="123">
        <v>0.198667</v>
      </c>
      <c r="AM24" s="123">
        <v>0.010252</v>
      </c>
      <c r="AN24" s="123">
        <v>0.032251</v>
      </c>
      <c r="AO24" s="123">
        <v>0.099209</v>
      </c>
      <c r="AP24" s="123">
        <v>0.226184</v>
      </c>
      <c r="AQ24" s="123">
        <v>0.092861</v>
      </c>
      <c r="AR24" s="123">
        <v>0.029624</v>
      </c>
      <c r="AS24" s="123">
        <v>0.033355</v>
      </c>
      <c r="AT24" s="123">
        <v>0</v>
      </c>
      <c r="AU24" s="123">
        <v>0.03283425000000001</v>
      </c>
      <c r="AV24" s="123">
        <v>0.013692500000000003</v>
      </c>
      <c r="AW24" s="123">
        <v>0.05235574999999997</v>
      </c>
      <c r="AX24" s="123">
        <v>0.20817250000000004</v>
      </c>
      <c r="AY24" s="123">
        <v>0.20323475000000005</v>
      </c>
      <c r="AZ24" s="123">
        <v>0.010127249999999997</v>
      </c>
      <c r="BA24" s="123">
        <v>0.031956000000000005</v>
      </c>
      <c r="BB24" s="123">
        <v>0.0994975</v>
      </c>
      <c r="BC24" s="123">
        <v>0.22614525000000008</v>
      </c>
      <c r="BD24" s="123">
        <v>0.09191674999999996</v>
      </c>
      <c r="BE24" s="123">
        <v>0.02800875</v>
      </c>
      <c r="BF24" s="123">
        <v>0.034887000000000015</v>
      </c>
      <c r="BG24" s="123">
        <v>0</v>
      </c>
      <c r="BH24" s="123">
        <v>0</v>
      </c>
    </row>
    <row r="25" spans="1:60" ht="15">
      <c r="A25" s="123" t="s">
        <v>387</v>
      </c>
      <c r="B25" s="123" t="s">
        <v>449</v>
      </c>
      <c r="C25" s="123" t="s">
        <v>439</v>
      </c>
      <c r="D25" s="123">
        <v>0.428571428571429</v>
      </c>
      <c r="E25" s="123">
        <v>0.7605627738581</v>
      </c>
      <c r="F25" s="123">
        <v>0.760328647472788</v>
      </c>
      <c r="G25" s="123">
        <v>0.714285714285714</v>
      </c>
      <c r="H25" s="123">
        <v>0.142857142857143</v>
      </c>
      <c r="I25" s="123">
        <v>0.857142857142857</v>
      </c>
      <c r="J25" s="123">
        <v>0.857142857142857</v>
      </c>
      <c r="K25" s="123">
        <v>0.142857142857143</v>
      </c>
      <c r="L25" s="123">
        <v>0</v>
      </c>
      <c r="M25" s="123">
        <v>0</v>
      </c>
      <c r="N25" s="123">
        <v>0.857142857142857</v>
      </c>
      <c r="O25" s="123">
        <v>0</v>
      </c>
      <c r="P25" s="123">
        <v>0</v>
      </c>
      <c r="Q25" s="123">
        <v>0</v>
      </c>
      <c r="R25" s="123">
        <v>0</v>
      </c>
      <c r="S25" s="123">
        <v>0</v>
      </c>
      <c r="T25" s="123">
        <v>0</v>
      </c>
      <c r="U25" s="123">
        <v>1</v>
      </c>
      <c r="V25" s="123">
        <v>0.142857142857143</v>
      </c>
      <c r="W25" s="123">
        <v>0</v>
      </c>
      <c r="X25" s="123">
        <v>0</v>
      </c>
      <c r="Y25" s="123">
        <v>0.285714285714286</v>
      </c>
      <c r="Z25" s="123">
        <v>0</v>
      </c>
      <c r="AA25" s="123">
        <v>0</v>
      </c>
      <c r="AB25" s="123">
        <v>0</v>
      </c>
      <c r="AC25" s="123">
        <v>0.285714285714286</v>
      </c>
      <c r="AD25" s="123">
        <v>0.142857142857143</v>
      </c>
      <c r="AE25" s="123">
        <v>0.142857142857143</v>
      </c>
      <c r="AF25" s="123">
        <v>0</v>
      </c>
      <c r="AG25" s="123">
        <v>0</v>
      </c>
      <c r="AH25" s="123">
        <v>0.032776</v>
      </c>
      <c r="AI25" s="123">
        <v>0.001161</v>
      </c>
      <c r="AJ25" s="123">
        <v>0.052266</v>
      </c>
      <c r="AK25" s="123">
        <v>0.091324</v>
      </c>
      <c r="AL25" s="123">
        <v>0.196487</v>
      </c>
      <c r="AM25" s="123">
        <v>0.01318</v>
      </c>
      <c r="AN25" s="123">
        <v>0.05965</v>
      </c>
      <c r="AO25" s="123">
        <v>0.176833</v>
      </c>
      <c r="AP25" s="123">
        <v>0.242513</v>
      </c>
      <c r="AQ25" s="123">
        <v>0.088386</v>
      </c>
      <c r="AR25" s="123">
        <v>0.031813</v>
      </c>
      <c r="AS25" s="123">
        <v>0.046386</v>
      </c>
      <c r="AT25" s="123">
        <v>0.017580287929125138</v>
      </c>
      <c r="AU25" s="123">
        <v>0.04548175000000001</v>
      </c>
      <c r="AV25" s="123">
        <v>0.0011392499999999996</v>
      </c>
      <c r="AW25" s="123">
        <v>0.05157625000000002</v>
      </c>
      <c r="AX25" s="123">
        <v>0.08943525000000002</v>
      </c>
      <c r="AY25" s="123">
        <v>0.1970577500000001</v>
      </c>
      <c r="AZ25" s="123">
        <v>0.014683750000000002</v>
      </c>
      <c r="BA25" s="123">
        <v>0.061417</v>
      </c>
      <c r="BB25" s="123">
        <v>0.1781854999999999</v>
      </c>
      <c r="BC25" s="123">
        <v>0.24291225000000005</v>
      </c>
      <c r="BD25" s="123">
        <v>0.0818295</v>
      </c>
      <c r="BE25" s="123">
        <v>0.03141750000000001</v>
      </c>
      <c r="BF25" s="123">
        <v>0.05034200000000001</v>
      </c>
      <c r="BG25" s="123">
        <v>0</v>
      </c>
      <c r="BH25" s="123">
        <v>0</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E941D9B-B0E3-43CF-A138-47ADC630779B}">
  <dimension ref="A1:AA113"/>
  <sheetViews>
    <sheetView workbookViewId="0" topLeftCell="A1">
      <selection pane="topLeft" activeCell="BK20" sqref="BK20"/>
    </sheetView>
  </sheetViews>
  <sheetFormatPr defaultColWidth="8.83428571428571" defaultRowHeight="15"/>
  <cols>
    <col min="1" max="1" width="10.8571428571429" bestFit="1" customWidth="1"/>
    <col min="15" max="15" width="10.8571428571429" bestFit="1" customWidth="1"/>
  </cols>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216</v>
      </c>
      <c r="B4" s="123">
        <v>0.79178930395707</v>
      </c>
      <c r="C4" s="123">
        <v>0.793121868797989</v>
      </c>
      <c r="D4" s="123">
        <v>0.770409154559112</v>
      </c>
      <c r="E4" s="123">
        <v>0.798596413242761</v>
      </c>
      <c r="F4" s="123">
        <v>0.789696151071673</v>
      </c>
      <c r="G4" s="123">
        <v>0.734785221181652</v>
      </c>
      <c r="H4" s="123">
        <v>0.76313129494631</v>
      </c>
      <c r="I4" s="123">
        <v>0.780418926128607</v>
      </c>
      <c r="J4" s="123">
        <v>0.789039116649898</v>
      </c>
      <c r="K4" s="123">
        <v>0.80222000290015</v>
      </c>
      <c r="L4" s="123">
        <v>0.827324758888406</v>
      </c>
      <c r="M4" s="123">
        <v>0.742280336712484</v>
      </c>
      <c r="N4" s="169"/>
      <c r="O4" s="93" t="s">
        <v>216</v>
      </c>
      <c r="P4" s="123">
        <v>0.706521739130435</v>
      </c>
      <c r="Q4" s="123">
        <v>0.923076923076923</v>
      </c>
      <c r="R4" s="123">
        <v>0.80</v>
      </c>
      <c r="S4" s="123">
        <v>0.741935483870968</v>
      </c>
      <c r="T4" s="123">
        <v>0.794871794871795</v>
      </c>
      <c r="U4" s="123">
        <v>0.615384615384615</v>
      </c>
      <c r="V4" s="123">
        <v>1</v>
      </c>
      <c r="W4" s="123">
        <v>0.80</v>
      </c>
      <c r="X4" s="123">
        <v>1</v>
      </c>
      <c r="Y4" s="123">
        <v>0.666666666666667</v>
      </c>
      <c r="Z4" s="123">
        <v>0.705882352941177</v>
      </c>
      <c r="AA4" s="123">
        <v>0.428571428571429</v>
      </c>
    </row>
    <row r="5" spans="1:27" ht="15">
      <c r="A5" s="93" t="s">
        <v>236</v>
      </c>
      <c r="B5" s="123">
        <v>0.527805080511653</v>
      </c>
      <c r="C5" s="123">
        <v>0.592109806370581</v>
      </c>
      <c r="D5" s="123">
        <v>0.538881895534479</v>
      </c>
      <c r="E5" s="123">
        <v>0.521785669972602</v>
      </c>
      <c r="F5" s="123">
        <v>0.560539366396737</v>
      </c>
      <c r="G5" s="123">
        <v>0.48897668737094</v>
      </c>
      <c r="H5" s="123">
        <v>0.591783854809526</v>
      </c>
      <c r="I5" s="123">
        <v>0.557594328760434</v>
      </c>
      <c r="J5" s="123">
        <v>0.608720398686583</v>
      </c>
      <c r="K5" s="123">
        <v>0.422473951701893</v>
      </c>
      <c r="L5" s="123">
        <v>0.5278278398781</v>
      </c>
      <c r="M5" s="123">
        <v>0.466904549158916</v>
      </c>
      <c r="N5" s="169"/>
      <c r="O5" s="93" t="s">
        <v>236</v>
      </c>
      <c r="P5" s="123">
        <v>0.581521739130435</v>
      </c>
      <c r="Q5" s="123">
        <v>0.564102564102564</v>
      </c>
      <c r="R5" s="123">
        <v>0.60</v>
      </c>
      <c r="S5" s="123">
        <v>0.612903225806452</v>
      </c>
      <c r="T5" s="123">
        <v>0.717948717948718</v>
      </c>
      <c r="U5" s="123">
        <v>0.50</v>
      </c>
      <c r="V5" s="123">
        <v>0.555555555555556</v>
      </c>
      <c r="W5" s="123">
        <v>0.666666666666667</v>
      </c>
      <c r="X5" s="123">
        <v>0.454545454545455</v>
      </c>
      <c r="Y5" s="123">
        <v>0.50</v>
      </c>
      <c r="Z5" s="123">
        <v>0.470588235294118</v>
      </c>
      <c r="AA5" s="123">
        <v>0.714285714285714</v>
      </c>
    </row>
    <row r="6" spans="1:27" ht="15">
      <c r="A6" s="93" t="s">
        <v>240</v>
      </c>
      <c r="B6" s="123">
        <v>0.518384178131618</v>
      </c>
      <c r="C6" s="123">
        <v>0.64686423240341</v>
      </c>
      <c r="D6" s="123">
        <v>0.805178788306764</v>
      </c>
      <c r="E6" s="123">
        <v>0.638226854148362</v>
      </c>
      <c r="F6" s="123">
        <v>0.54521688075429</v>
      </c>
      <c r="G6" s="123">
        <v>0.621806449200533</v>
      </c>
      <c r="H6" s="123">
        <v>0.688716553174113</v>
      </c>
      <c r="I6" s="123">
        <v>0.622166917947475</v>
      </c>
      <c r="J6" s="123">
        <v>0.676699114811355</v>
      </c>
      <c r="K6" s="123">
        <v>0.340371617081176</v>
      </c>
      <c r="L6" s="123">
        <v>0.678536749947658</v>
      </c>
      <c r="M6" s="123">
        <v>0.468781728970845</v>
      </c>
      <c r="N6" s="169"/>
      <c r="O6" s="93" t="s">
        <v>240</v>
      </c>
      <c r="P6" s="123">
        <v>0.309782608695652</v>
      </c>
      <c r="Q6" s="123">
        <v>0.384615384615385</v>
      </c>
      <c r="R6" s="123">
        <v>1</v>
      </c>
      <c r="S6" s="123">
        <v>0.161290322580645</v>
      </c>
      <c r="T6" s="123">
        <v>0.307692307692308</v>
      </c>
      <c r="U6" s="123">
        <v>0.423076923076923</v>
      </c>
      <c r="V6" s="123">
        <v>0.555555555555556</v>
      </c>
      <c r="W6" s="123">
        <v>0.60</v>
      </c>
      <c r="X6" s="123">
        <v>0.727272727272727</v>
      </c>
      <c r="Y6" s="123">
        <v>0.166666666666667</v>
      </c>
      <c r="Z6" s="123">
        <v>0.647058823529412</v>
      </c>
      <c r="AA6" s="123">
        <v>0.142857142857143</v>
      </c>
    </row>
    <row r="7" spans="1:27" ht="15">
      <c r="A7" s="93" t="s">
        <v>244</v>
      </c>
      <c r="B7" s="123">
        <v>0.474458080557958</v>
      </c>
      <c r="C7" s="123">
        <v>0.34973129124991</v>
      </c>
      <c r="D7" s="123">
        <v>0.193478390664971</v>
      </c>
      <c r="E7" s="123">
        <v>0.359953813467521</v>
      </c>
      <c r="F7" s="123">
        <v>0.45088169097679</v>
      </c>
      <c r="G7" s="123">
        <v>0.378193550799467</v>
      </c>
      <c r="H7" s="123">
        <v>0.308631931674372</v>
      </c>
      <c r="I7" s="123">
        <v>0.377833082052525</v>
      </c>
      <c r="J7" s="123">
        <v>0.318613385188645</v>
      </c>
      <c r="K7" s="123">
        <v>0.659628382918824</v>
      </c>
      <c r="L7" s="123">
        <v>0.316053192522937</v>
      </c>
      <c r="M7" s="123">
        <v>0.526802671218818</v>
      </c>
      <c r="N7" s="169"/>
      <c r="O7" s="93" t="s">
        <v>244</v>
      </c>
      <c r="P7" s="123">
        <v>0.603260869565217</v>
      </c>
      <c r="Q7" s="123">
        <v>0.615384615384615</v>
      </c>
      <c r="R7" s="123">
        <v>0</v>
      </c>
      <c r="S7" s="123">
        <v>0.838709677419355</v>
      </c>
      <c r="T7" s="123">
        <v>0.692307692307692</v>
      </c>
      <c r="U7" s="123">
        <v>0.576923076923077</v>
      </c>
      <c r="V7" s="123">
        <v>0.444444444444444</v>
      </c>
      <c r="W7" s="123">
        <v>0.40</v>
      </c>
      <c r="X7" s="123">
        <v>0.272727272727273</v>
      </c>
      <c r="Y7" s="123">
        <v>0.833333333333333</v>
      </c>
      <c r="Z7" s="123">
        <v>0.352941176470588</v>
      </c>
      <c r="AA7" s="123">
        <v>0.857142857142857</v>
      </c>
    </row>
    <row r="8" spans="1:27" ht="15">
      <c r="A8" s="93" t="s">
        <v>247</v>
      </c>
      <c r="B8" s="123">
        <v>0.347704004453602</v>
      </c>
      <c r="C8" s="123">
        <v>0.257902112356834</v>
      </c>
      <c r="D8" s="123">
        <v>0.230001833391519</v>
      </c>
      <c r="E8" s="123">
        <v>0.190931508671607</v>
      </c>
      <c r="F8" s="123">
        <v>0.123325479194631</v>
      </c>
      <c r="G8" s="123">
        <v>0.107505248634888</v>
      </c>
      <c r="H8" s="123">
        <v>0.0733345375528038</v>
      </c>
      <c r="I8" s="123">
        <v>0.0197988429673998</v>
      </c>
      <c r="J8" s="123">
        <v>0.0223087846249611</v>
      </c>
      <c r="K8" s="123">
        <v>0.105469576719577</v>
      </c>
      <c r="L8" s="123">
        <v>0.157867911183195</v>
      </c>
      <c r="M8" s="123">
        <v>0.632970109658519</v>
      </c>
      <c r="N8" s="169"/>
      <c r="O8" s="93" t="s">
        <v>247</v>
      </c>
      <c r="P8" s="123">
        <v>0.489130434782609</v>
      </c>
      <c r="Q8" s="123">
        <v>0.384615384615385</v>
      </c>
      <c r="R8" s="123">
        <v>0.20</v>
      </c>
      <c r="S8" s="123">
        <v>0.193548387096774</v>
      </c>
      <c r="T8" s="123">
        <v>0.333333333333333</v>
      </c>
      <c r="U8" s="123">
        <v>0.230769230769231</v>
      </c>
      <c r="V8" s="123">
        <v>0.111111111111111</v>
      </c>
      <c r="W8" s="123">
        <v>0.0666666666666667</v>
      </c>
      <c r="X8" s="123">
        <v>0</v>
      </c>
      <c r="Y8" s="123">
        <v>0</v>
      </c>
      <c r="Z8" s="123">
        <v>0.117647058823529</v>
      </c>
      <c r="AA8" s="123">
        <v>0.857142857142857</v>
      </c>
    </row>
    <row r="9" spans="1:27" ht="15">
      <c r="A9" s="93" t="s">
        <v>251</v>
      </c>
      <c r="B9" s="123">
        <v>0.507421721732812</v>
      </c>
      <c r="C9" s="123">
        <v>0.526009052041645</v>
      </c>
      <c r="D9" s="123">
        <v>0.582360883665987</v>
      </c>
      <c r="E9" s="123">
        <v>0.652355004464282</v>
      </c>
      <c r="F9" s="123">
        <v>0.759477341351253</v>
      </c>
      <c r="G9" s="123">
        <v>0.787396119951606</v>
      </c>
      <c r="H9" s="123">
        <v>0.838265208566421</v>
      </c>
      <c r="I9" s="123">
        <v>0.896953714110579</v>
      </c>
      <c r="J9" s="123">
        <v>0.89656110454792</v>
      </c>
      <c r="K9" s="123">
        <v>0.794826008686303</v>
      </c>
      <c r="L9" s="123">
        <v>0.723118265976397</v>
      </c>
      <c r="M9" s="123">
        <v>0.232505766067176</v>
      </c>
      <c r="N9" s="169"/>
      <c r="O9" s="93" t="s">
        <v>251</v>
      </c>
      <c r="P9" s="123">
        <v>0.375</v>
      </c>
      <c r="Q9" s="123">
        <v>0.487179487179487</v>
      </c>
      <c r="R9" s="123">
        <v>0.40</v>
      </c>
      <c r="S9" s="123">
        <v>0.67741935483871</v>
      </c>
      <c r="T9" s="123">
        <v>0.564102564102564</v>
      </c>
      <c r="U9" s="123">
        <v>0.538461538461538</v>
      </c>
      <c r="V9" s="123">
        <v>0.888888888888889</v>
      </c>
      <c r="W9" s="123">
        <v>0.866666666666667</v>
      </c>
      <c r="X9" s="123">
        <v>0.909090909090909</v>
      </c>
      <c r="Y9" s="123">
        <v>0.666666666666667</v>
      </c>
      <c r="Z9" s="123">
        <v>0.764705882352941</v>
      </c>
      <c r="AA9" s="123">
        <v>0.142857142857143</v>
      </c>
    </row>
    <row r="10" spans="1:27" ht="15">
      <c r="A10" s="93" t="s">
        <v>255</v>
      </c>
      <c r="B10" s="123">
        <v>0.125208308605721</v>
      </c>
      <c r="C10" s="123">
        <v>0.192517448753227</v>
      </c>
      <c r="D10" s="123">
        <v>0.16379139186978</v>
      </c>
      <c r="E10" s="123">
        <v>0.135621233037281</v>
      </c>
      <c r="F10" s="123">
        <v>0.101066821764335</v>
      </c>
      <c r="G10" s="123">
        <v>0.0902747722113332</v>
      </c>
      <c r="H10" s="123">
        <v>0.0766092874942204</v>
      </c>
      <c r="I10" s="123">
        <v>0.0722796298708746</v>
      </c>
      <c r="J10" s="123">
        <v>0.0554356663826745</v>
      </c>
      <c r="K10" s="123">
        <v>0.0816080093653623</v>
      </c>
      <c r="L10" s="123">
        <v>0.102494409355633</v>
      </c>
      <c r="M10" s="123">
        <v>0.113698343861176</v>
      </c>
      <c r="N10" s="169"/>
      <c r="O10" s="93" t="s">
        <v>255</v>
      </c>
      <c r="P10" s="123">
        <v>0.119565217391304</v>
      </c>
      <c r="Q10" s="123">
        <v>0.0769230769230769</v>
      </c>
      <c r="R10" s="123">
        <v>0.40</v>
      </c>
      <c r="S10" s="123">
        <v>0.129032258064516</v>
      </c>
      <c r="T10" s="123">
        <v>0.0512820512820513</v>
      </c>
      <c r="U10" s="123">
        <v>0.230769230769231</v>
      </c>
      <c r="V10" s="123">
        <v>0</v>
      </c>
      <c r="W10" s="123">
        <v>0.0666666666666667</v>
      </c>
      <c r="X10" s="123">
        <v>0.0909090909090909</v>
      </c>
      <c r="Y10" s="123">
        <v>0.333333333333333</v>
      </c>
      <c r="Z10" s="123">
        <v>0.0588235294117647</v>
      </c>
      <c r="AA10" s="123">
        <v>0</v>
      </c>
    </row>
    <row r="11" spans="1:27" ht="15">
      <c r="A11" s="93" t="s">
        <v>259</v>
      </c>
      <c r="B11" s="123">
        <v>0.162459752244631</v>
      </c>
      <c r="C11" s="123">
        <v>0.204331739200681</v>
      </c>
      <c r="D11" s="123">
        <v>0.107705241874898</v>
      </c>
      <c r="E11" s="123">
        <v>0.131264701300427</v>
      </c>
      <c r="F11" s="123">
        <v>0.0738734289626423</v>
      </c>
      <c r="G11" s="123">
        <v>0.0357534751683471</v>
      </c>
      <c r="H11" s="123">
        <v>0.0556976643831649</v>
      </c>
      <c r="I11" s="123">
        <v>0.0682267028895126</v>
      </c>
      <c r="J11" s="123">
        <v>0.0304518868338521</v>
      </c>
      <c r="K11" s="123">
        <v>0.0597889433551198</v>
      </c>
      <c r="L11" s="123">
        <v>0.06394767252352</v>
      </c>
      <c r="M11" s="123">
        <v>0.109167709645865</v>
      </c>
      <c r="N11" s="169"/>
      <c r="O11" s="93" t="s">
        <v>259</v>
      </c>
      <c r="P11" s="123">
        <v>0.119565217391304</v>
      </c>
      <c r="Q11" s="123">
        <v>0.179487179487179</v>
      </c>
      <c r="R11" s="123">
        <v>0</v>
      </c>
      <c r="S11" s="123">
        <v>0.225806451612903</v>
      </c>
      <c r="T11" s="123">
        <v>0</v>
      </c>
      <c r="U11" s="123">
        <v>0.0769230769230769</v>
      </c>
      <c r="V11" s="123">
        <v>0.111111111111111</v>
      </c>
      <c r="W11" s="123">
        <v>0.0666666666666667</v>
      </c>
      <c r="X11" s="123">
        <v>0</v>
      </c>
      <c r="Y11" s="123">
        <v>0.166666666666667</v>
      </c>
      <c r="Z11" s="123">
        <v>0.117647058823529</v>
      </c>
      <c r="AA11" s="123">
        <v>0</v>
      </c>
    </row>
    <row r="12" spans="1:27" ht="15">
      <c r="A12" s="93" t="s">
        <v>298</v>
      </c>
      <c r="B12" s="123">
        <v>0.423912529089027</v>
      </c>
      <c r="C12" s="123">
        <v>0.314331471265168</v>
      </c>
      <c r="D12" s="123">
        <v>0.106904282435075</v>
      </c>
      <c r="E12" s="123">
        <v>0.345782562919606</v>
      </c>
      <c r="F12" s="123">
        <v>0.336062057947394</v>
      </c>
      <c r="G12" s="123">
        <v>0.294439476326247</v>
      </c>
      <c r="H12" s="123">
        <v>0.479473615193429</v>
      </c>
      <c r="I12" s="123">
        <v>0.42542464384957</v>
      </c>
      <c r="J12" s="123">
        <v>0.278054733593784</v>
      </c>
      <c r="K12" s="123">
        <v>0.5445968349461</v>
      </c>
      <c r="L12" s="123">
        <v>0.258574796072976</v>
      </c>
      <c r="M12" s="123">
        <v>0.351748401967145</v>
      </c>
      <c r="N12" s="169"/>
      <c r="O12" s="93" t="s">
        <v>298</v>
      </c>
      <c r="P12" s="123">
        <v>0.53804347826087</v>
      </c>
      <c r="Q12" s="123">
        <v>0.743589743589744</v>
      </c>
      <c r="R12" s="123">
        <v>0</v>
      </c>
      <c r="S12" s="123">
        <v>0.709677419354839</v>
      </c>
      <c r="T12" s="123">
        <v>0.461538461538462</v>
      </c>
      <c r="U12" s="123">
        <v>0.423076923076923</v>
      </c>
      <c r="V12" s="123">
        <v>0.555555555555556</v>
      </c>
      <c r="W12" s="123">
        <v>0.666666666666667</v>
      </c>
      <c r="X12" s="123">
        <v>0.0909090909090909</v>
      </c>
      <c r="Y12" s="123">
        <v>1</v>
      </c>
      <c r="Z12" s="123">
        <v>0.705882352941177</v>
      </c>
      <c r="AA12" s="123">
        <v>0.857142857142857</v>
      </c>
    </row>
    <row r="13" spans="1:27" ht="15">
      <c r="A13" s="93" t="s">
        <v>301</v>
      </c>
      <c r="B13" s="123">
        <v>0.0161685003530505</v>
      </c>
      <c r="C13" s="123">
        <v>0.00181034126346626</v>
      </c>
      <c r="D13" s="123">
        <v>0.00260416666666667</v>
      </c>
      <c r="E13" s="123">
        <v>0.02093832178387</v>
      </c>
      <c r="F13" s="123">
        <v>0.0367316751117305</v>
      </c>
      <c r="G13" s="123">
        <v>0.0468709345931405</v>
      </c>
      <c r="H13" s="123">
        <v>0.0244035522679744</v>
      </c>
      <c r="I13" s="123">
        <v>0.0563233419379892</v>
      </c>
      <c r="J13" s="123">
        <v>0.00843253968253968</v>
      </c>
      <c r="K13" s="123">
        <v>0.108232906799083</v>
      </c>
      <c r="L13" s="123">
        <v>0.0225550761685495</v>
      </c>
      <c r="M13" s="123">
        <v>0.0251139367191115</v>
      </c>
      <c r="N13" s="169"/>
      <c r="O13" s="93" t="s">
        <v>301</v>
      </c>
      <c r="P13" s="123">
        <v>0.00543478260869565</v>
      </c>
      <c r="Q13" s="123">
        <v>0</v>
      </c>
      <c r="R13" s="123">
        <v>0</v>
      </c>
      <c r="S13" s="123">
        <v>0</v>
      </c>
      <c r="T13" s="123">
        <v>0.0769230769230769</v>
      </c>
      <c r="U13" s="123">
        <v>0.0769230769230769</v>
      </c>
      <c r="V13" s="123">
        <v>0</v>
      </c>
      <c r="W13" s="123">
        <v>0</v>
      </c>
      <c r="X13" s="123">
        <v>0</v>
      </c>
      <c r="Y13" s="123">
        <v>0</v>
      </c>
      <c r="Z13" s="123">
        <v>0</v>
      </c>
      <c r="AA13" s="123">
        <v>0</v>
      </c>
    </row>
    <row r="14" spans="1:27" ht="15">
      <c r="A14" s="93" t="s">
        <v>304</v>
      </c>
      <c r="B14" s="123">
        <v>0.00190042258132431</v>
      </c>
      <c r="C14" s="123">
        <v>6.51041666666667E-4</v>
      </c>
      <c r="D14" s="123">
        <v>0.00208333333333333</v>
      </c>
      <c r="E14" s="123">
        <v>0.00510831237541143</v>
      </c>
      <c r="F14" s="123">
        <v>0.0129984984697954</v>
      </c>
      <c r="G14" s="123">
        <v>0.0105300792141486</v>
      </c>
      <c r="H14" s="123">
        <v>0.00126262626262626</v>
      </c>
      <c r="I14" s="123">
        <v>0.00875603864734299</v>
      </c>
      <c r="J14" s="123">
        <v>0.0255379598052012</v>
      </c>
      <c r="K14" s="123">
        <v>0.0122850529100529</v>
      </c>
      <c r="L14" s="123">
        <v>0.00498626373626374</v>
      </c>
      <c r="M14" s="123">
        <v>8.763296035364E-4</v>
      </c>
      <c r="N14" s="169"/>
      <c r="O14" s="93" t="s">
        <v>304</v>
      </c>
      <c r="P14" s="123">
        <v>0.00543478260869565</v>
      </c>
      <c r="Q14" s="123">
        <v>0</v>
      </c>
      <c r="R14" s="123">
        <v>0</v>
      </c>
      <c r="S14" s="123">
        <v>0.0967741935483871</v>
      </c>
      <c r="T14" s="123">
        <v>0.102564102564103</v>
      </c>
      <c r="U14" s="123">
        <v>0.0384615384615385</v>
      </c>
      <c r="V14" s="123">
        <v>0</v>
      </c>
      <c r="W14" s="123">
        <v>0</v>
      </c>
      <c r="X14" s="123">
        <v>0.0909090909090909</v>
      </c>
      <c r="Y14" s="123">
        <v>0</v>
      </c>
      <c r="Z14" s="123">
        <v>0</v>
      </c>
      <c r="AA14" s="123">
        <v>0</v>
      </c>
    </row>
    <row r="15" spans="1:27" ht="15">
      <c r="A15" s="93" t="s">
        <v>293</v>
      </c>
      <c r="B15" s="123">
        <v>0.00255831206443738</v>
      </c>
      <c r="C15" s="123">
        <v>0.00203601990845142</v>
      </c>
      <c r="D15" s="123">
        <v>0</v>
      </c>
      <c r="E15" s="123">
        <v>0.00975040751066293</v>
      </c>
      <c r="F15" s="123">
        <v>0.00561287983504011</v>
      </c>
      <c r="G15" s="123">
        <v>0.00375767328207879</v>
      </c>
      <c r="H15" s="123">
        <v>0.0137227538543328</v>
      </c>
      <c r="I15" s="123">
        <v>0.00260416666666667</v>
      </c>
      <c r="J15" s="123">
        <v>0.00580929487179487</v>
      </c>
      <c r="K15" s="123">
        <v>0.0128472222222222</v>
      </c>
      <c r="L15" s="123">
        <v>0</v>
      </c>
      <c r="M15" s="123">
        <v>0.00109649122807018</v>
      </c>
      <c r="N15" s="169"/>
      <c r="O15" s="93" t="s">
        <v>293</v>
      </c>
      <c r="P15" s="123">
        <v>0</v>
      </c>
      <c r="Q15" s="123">
        <v>0</v>
      </c>
      <c r="R15" s="123">
        <v>0</v>
      </c>
      <c r="S15" s="123">
        <v>0.032258064516129</v>
      </c>
      <c r="T15" s="123">
        <v>0</v>
      </c>
      <c r="U15" s="123">
        <v>0.0384615384615385</v>
      </c>
      <c r="V15" s="123">
        <v>0</v>
      </c>
      <c r="W15" s="123">
        <v>0</v>
      </c>
      <c r="X15" s="123">
        <v>0</v>
      </c>
      <c r="Y15" s="123">
        <v>0</v>
      </c>
      <c r="Z15" s="123">
        <v>0</v>
      </c>
      <c r="AA15" s="123">
        <v>0</v>
      </c>
    </row>
    <row r="16" spans="1:27" ht="15">
      <c r="A16" s="93" t="s">
        <v>305</v>
      </c>
      <c r="B16" s="123">
        <v>0.00639797937888384</v>
      </c>
      <c r="C16" s="123">
        <v>5.18273955773956E-4</v>
      </c>
      <c r="D16" s="123">
        <v>0</v>
      </c>
      <c r="E16" s="123">
        <v>0.00262104460541365</v>
      </c>
      <c r="F16" s="123">
        <v>2.51004016064257E-4</v>
      </c>
      <c r="G16" s="123">
        <v>0.00639211862906082</v>
      </c>
      <c r="H16" s="123">
        <v>0.0063293061332277</v>
      </c>
      <c r="I16" s="123">
        <v>0.0014367816091954</v>
      </c>
      <c r="J16" s="123">
        <v>0.00667735042735043</v>
      </c>
      <c r="K16" s="123">
        <v>0.00277777777777778</v>
      </c>
      <c r="L16" s="123">
        <v>0.012091845865884</v>
      </c>
      <c r="M16" s="123">
        <v>0.00353297473551048</v>
      </c>
      <c r="N16" s="169"/>
      <c r="O16" s="93" t="s">
        <v>305</v>
      </c>
      <c r="P16" s="123">
        <v>0</v>
      </c>
      <c r="Q16" s="123">
        <v>0</v>
      </c>
      <c r="R16" s="123">
        <v>0</v>
      </c>
      <c r="S16" s="123">
        <v>0</v>
      </c>
      <c r="T16" s="123">
        <v>0</v>
      </c>
      <c r="U16" s="123">
        <v>0</v>
      </c>
      <c r="V16" s="123">
        <v>0</v>
      </c>
      <c r="W16" s="123">
        <v>0</v>
      </c>
      <c r="X16" s="123">
        <v>0</v>
      </c>
      <c r="Y16" s="123">
        <v>0</v>
      </c>
      <c r="Z16" s="123">
        <v>0</v>
      </c>
      <c r="AA16" s="123">
        <v>0</v>
      </c>
    </row>
    <row r="17" spans="1:27" ht="15">
      <c r="A17" s="93" t="s">
        <v>306</v>
      </c>
      <c r="B17" s="123">
        <v>0.0218508780880199</v>
      </c>
      <c r="C17" s="123">
        <v>0.00303280332901532</v>
      </c>
      <c r="D17" s="123">
        <v>0.00760168470231964</v>
      </c>
      <c r="E17" s="123">
        <v>0.020058643585965</v>
      </c>
      <c r="F17" s="123">
        <v>0.0114491847194597</v>
      </c>
      <c r="G17" s="123">
        <v>0.0166812897768153</v>
      </c>
      <c r="H17" s="123">
        <v>0.0239985097795985</v>
      </c>
      <c r="I17" s="123">
        <v>0.00922567973643242</v>
      </c>
      <c r="J17" s="123">
        <v>0.0180034086284086</v>
      </c>
      <c r="K17" s="123">
        <v>0.019025974025974</v>
      </c>
      <c r="L17" s="123">
        <v>0.0129282316316728</v>
      </c>
      <c r="M17" s="123">
        <v>0.02011380570965</v>
      </c>
      <c r="N17" s="169"/>
      <c r="O17" s="93" t="s">
        <v>306</v>
      </c>
      <c r="P17" s="123">
        <v>0.0326086956521739</v>
      </c>
      <c r="Q17" s="123">
        <v>0.0256410256410256</v>
      </c>
      <c r="R17" s="123">
        <v>0.20</v>
      </c>
      <c r="S17" s="123">
        <v>0</v>
      </c>
      <c r="T17" s="123">
        <v>0</v>
      </c>
      <c r="U17" s="123">
        <v>0.0384615384615385</v>
      </c>
      <c r="V17" s="123">
        <v>0</v>
      </c>
      <c r="W17" s="123">
        <v>0</v>
      </c>
      <c r="X17" s="123">
        <v>0</v>
      </c>
      <c r="Y17" s="123">
        <v>0</v>
      </c>
      <c r="Z17" s="123">
        <v>0</v>
      </c>
      <c r="AA17" s="123">
        <v>0</v>
      </c>
    </row>
    <row r="18" spans="1:27" ht="15">
      <c r="A18" s="93" t="s">
        <v>307</v>
      </c>
      <c r="B18" s="123">
        <v>0.00131810618373191</v>
      </c>
      <c r="C18" s="123">
        <v>0.00103802447552448</v>
      </c>
      <c r="D18" s="123">
        <v>3.41530054644809E-4</v>
      </c>
      <c r="E18" s="123">
        <v>0.00473989117504925</v>
      </c>
      <c r="F18" s="123">
        <v>2.00320512820513E-4</v>
      </c>
      <c r="G18" s="123">
        <v>0.0253353094098223</v>
      </c>
      <c r="H18" s="123">
        <v>0.00972222222222222</v>
      </c>
      <c r="I18" s="123">
        <v>0</v>
      </c>
      <c r="J18" s="123">
        <v>0.00245098039215686</v>
      </c>
      <c r="K18" s="123">
        <v>0</v>
      </c>
      <c r="L18" s="123">
        <v>0.0136000171255935</v>
      </c>
      <c r="M18" s="123">
        <v>0.0042971031932137</v>
      </c>
      <c r="N18" s="169"/>
      <c r="O18" s="93" t="s">
        <v>307</v>
      </c>
      <c r="P18" s="123">
        <v>0</v>
      </c>
      <c r="Q18" s="123">
        <v>0</v>
      </c>
      <c r="R18" s="123">
        <v>0</v>
      </c>
      <c r="S18" s="123">
        <v>0.032258064516129</v>
      </c>
      <c r="T18" s="123">
        <v>0</v>
      </c>
      <c r="U18" s="123">
        <v>0.0384615384615385</v>
      </c>
      <c r="V18" s="123">
        <v>0</v>
      </c>
      <c r="W18" s="123">
        <v>0</v>
      </c>
      <c r="X18" s="123">
        <v>0</v>
      </c>
      <c r="Y18" s="123">
        <v>0</v>
      </c>
      <c r="Z18" s="123">
        <v>0</v>
      </c>
      <c r="AA18" s="123">
        <v>0</v>
      </c>
    </row>
    <row r="19" spans="1:27" ht="15">
      <c r="A19" s="93" t="s">
        <v>308</v>
      </c>
      <c r="B19" s="123">
        <v>0.777049291067515</v>
      </c>
      <c r="C19" s="123">
        <v>0.805603411736666</v>
      </c>
      <c r="D19" s="123">
        <v>0.797326420834921</v>
      </c>
      <c r="E19" s="123">
        <v>0.830614120872694</v>
      </c>
      <c r="F19" s="123">
        <v>0.660877470648719</v>
      </c>
      <c r="G19" s="123">
        <v>0.803974091540304</v>
      </c>
      <c r="H19" s="123">
        <v>0.85646649302996</v>
      </c>
      <c r="I19" s="123">
        <v>0.730929770495038</v>
      </c>
      <c r="J19" s="123">
        <v>0.632829603383894</v>
      </c>
      <c r="K19" s="123">
        <v>0.404595278768073</v>
      </c>
      <c r="L19" s="123">
        <v>0.871036517960598</v>
      </c>
      <c r="M19" s="123">
        <v>0.918907279682456</v>
      </c>
      <c r="N19" s="169"/>
      <c r="O19" s="93" t="s">
        <v>308</v>
      </c>
      <c r="P19" s="123">
        <v>0.777173913043478</v>
      </c>
      <c r="Q19" s="123">
        <v>0.82051282051282</v>
      </c>
      <c r="R19" s="123">
        <v>0.80</v>
      </c>
      <c r="S19" s="123">
        <v>0.645161290322581</v>
      </c>
      <c r="T19" s="123">
        <v>0.615384615384615</v>
      </c>
      <c r="U19" s="123">
        <v>0.846153846153846</v>
      </c>
      <c r="V19" s="123">
        <v>0.777777777777778</v>
      </c>
      <c r="W19" s="123">
        <v>0.80</v>
      </c>
      <c r="X19" s="123">
        <v>0.454545454545455</v>
      </c>
      <c r="Y19" s="123">
        <v>1</v>
      </c>
      <c r="Z19" s="123">
        <v>0.941176470588235</v>
      </c>
      <c r="AA19" s="123">
        <v>1</v>
      </c>
    </row>
    <row r="20" spans="1:27" ht="15">
      <c r="A20" s="93" t="s">
        <v>309</v>
      </c>
      <c r="B20" s="123">
        <v>0.314402912588016</v>
      </c>
      <c r="C20" s="123">
        <v>0.337932929762579</v>
      </c>
      <c r="D20" s="123">
        <v>0.172900128702362</v>
      </c>
      <c r="E20" s="123">
        <v>0.237249519074168</v>
      </c>
      <c r="F20" s="123">
        <v>0.387169929077248</v>
      </c>
      <c r="G20" s="123">
        <v>0.211887632272922</v>
      </c>
      <c r="H20" s="123">
        <v>0.371338473450832</v>
      </c>
      <c r="I20" s="123">
        <v>0.402663178051013</v>
      </c>
      <c r="J20" s="123">
        <v>0.342122514645261</v>
      </c>
      <c r="K20" s="123">
        <v>0.254084675536881</v>
      </c>
      <c r="L20" s="123">
        <v>0.302724812533407</v>
      </c>
      <c r="M20" s="123">
        <v>0.270070681276407</v>
      </c>
      <c r="N20" s="169"/>
      <c r="O20" s="93" t="s">
        <v>309</v>
      </c>
      <c r="P20" s="123">
        <v>0.33695652173913</v>
      </c>
      <c r="Q20" s="123">
        <v>0.538461538461538</v>
      </c>
      <c r="R20" s="123">
        <v>0</v>
      </c>
      <c r="S20" s="123">
        <v>0.451612903225806</v>
      </c>
      <c r="T20" s="123">
        <v>0.564102564102564</v>
      </c>
      <c r="U20" s="123">
        <v>0.384615384615385</v>
      </c>
      <c r="V20" s="123">
        <v>0.333333333333333</v>
      </c>
      <c r="W20" s="123">
        <v>0.533333333333333</v>
      </c>
      <c r="X20" s="123">
        <v>0.545454545454545</v>
      </c>
      <c r="Y20" s="123">
        <v>0.166666666666667</v>
      </c>
      <c r="Z20" s="123">
        <v>0.294117647058824</v>
      </c>
      <c r="AA20" s="123">
        <v>0.142857142857143</v>
      </c>
    </row>
    <row r="21" spans="1:27" ht="15">
      <c r="A21" s="93" t="s">
        <v>310</v>
      </c>
      <c r="B21" s="123">
        <v>0.025403974046282</v>
      </c>
      <c r="C21" s="123">
        <v>0.0189346912062266</v>
      </c>
      <c r="D21" s="123">
        <v>9.3404808317089E-4</v>
      </c>
      <c r="E21" s="123">
        <v>0.0423103493254817</v>
      </c>
      <c r="F21" s="123">
        <v>0.0354888056478371</v>
      </c>
      <c r="G21" s="123">
        <v>0.0540321044632454</v>
      </c>
      <c r="H21" s="123">
        <v>0.0149395743145743</v>
      </c>
      <c r="I21" s="123">
        <v>0.0215902314299839</v>
      </c>
      <c r="J21" s="123">
        <v>0.0345848595848596</v>
      </c>
      <c r="K21" s="123">
        <v>0.0822516835016835</v>
      </c>
      <c r="L21" s="123">
        <v>0.0391845769427336</v>
      </c>
      <c r="M21" s="123">
        <v>0.0319909954219798</v>
      </c>
      <c r="N21" s="169"/>
      <c r="O21" s="93" t="s">
        <v>310</v>
      </c>
      <c r="P21" s="123">
        <v>0.0217391304347826</v>
      </c>
      <c r="Q21" s="123">
        <v>0</v>
      </c>
      <c r="R21" s="123">
        <v>0</v>
      </c>
      <c r="S21" s="123">
        <v>0.032258064516129</v>
      </c>
      <c r="T21" s="123">
        <v>0.0769230769230769</v>
      </c>
      <c r="U21" s="123">
        <v>0.0384615384615385</v>
      </c>
      <c r="V21" s="123">
        <v>0</v>
      </c>
      <c r="W21" s="123">
        <v>0</v>
      </c>
      <c r="X21" s="123">
        <v>0</v>
      </c>
      <c r="Y21" s="123">
        <v>0.166666666666667</v>
      </c>
      <c r="Z21" s="123">
        <v>0</v>
      </c>
      <c r="AA21" s="123">
        <v>0</v>
      </c>
    </row>
    <row r="22" spans="1:27" ht="15">
      <c r="A22" s="93" t="s">
        <v>317</v>
      </c>
      <c r="B22" s="123">
        <v>0.00296956347185554</v>
      </c>
      <c r="C22" s="123">
        <v>0.0052453172158854</v>
      </c>
      <c r="D22" s="123">
        <v>0.00814262877851505</v>
      </c>
      <c r="E22" s="123">
        <v>0.0065454407380739</v>
      </c>
      <c r="F22" s="123">
        <v>0.00844789318149974</v>
      </c>
      <c r="G22" s="123">
        <v>0.00546594982078853</v>
      </c>
      <c r="H22" s="123">
        <v>0.0231576124158683</v>
      </c>
      <c r="I22" s="123">
        <v>0.0184069739668352</v>
      </c>
      <c r="J22" s="123">
        <v>0.00617283950617284</v>
      </c>
      <c r="K22" s="123">
        <v>0.011656746031746</v>
      </c>
      <c r="L22" s="123">
        <v>0.0106611910193335</v>
      </c>
      <c r="M22" s="123">
        <v>0.00217340584109973</v>
      </c>
      <c r="N22" s="169"/>
      <c r="O22" s="93" t="s">
        <v>317</v>
      </c>
      <c r="P22" s="123">
        <v>0</v>
      </c>
      <c r="Q22" s="123">
        <v>0</v>
      </c>
      <c r="R22" s="123">
        <v>0</v>
      </c>
      <c r="S22" s="123">
        <v>0</v>
      </c>
      <c r="T22" s="123">
        <v>0</v>
      </c>
      <c r="U22" s="123">
        <v>0</v>
      </c>
      <c r="V22" s="123">
        <v>0</v>
      </c>
      <c r="W22" s="123">
        <v>0</v>
      </c>
      <c r="X22" s="123">
        <v>0</v>
      </c>
      <c r="Y22" s="123">
        <v>0</v>
      </c>
      <c r="Z22" s="123">
        <v>0</v>
      </c>
      <c r="AA22" s="123">
        <v>0</v>
      </c>
    </row>
    <row r="23" spans="1:27" ht="15">
      <c r="A23" s="93" t="s">
        <v>318</v>
      </c>
      <c r="B23" s="123">
        <v>0.130761382006088</v>
      </c>
      <c r="C23" s="123">
        <v>0.15305124896</v>
      </c>
      <c r="D23" s="123">
        <v>0.284141315206041</v>
      </c>
      <c r="E23" s="123">
        <v>0.19366792418558</v>
      </c>
      <c r="F23" s="123">
        <v>0.212943814871843</v>
      </c>
      <c r="G23" s="123">
        <v>0.245329218476301</v>
      </c>
      <c r="H23" s="123">
        <v>0.166171793462815</v>
      </c>
      <c r="I23" s="123">
        <v>0.248769703222986</v>
      </c>
      <c r="J23" s="123">
        <v>0.210189894888768</v>
      </c>
      <c r="K23" s="123">
        <v>0.111440578756755</v>
      </c>
      <c r="L23" s="123">
        <v>0.0888187739121435</v>
      </c>
      <c r="M23" s="123">
        <v>0.298957149895079</v>
      </c>
      <c r="N23" s="169"/>
      <c r="O23" s="93" t="s">
        <v>318</v>
      </c>
      <c r="P23" s="123">
        <v>0.25</v>
      </c>
      <c r="Q23" s="123">
        <v>0.205128205128205</v>
      </c>
      <c r="R23" s="123">
        <v>0.20</v>
      </c>
      <c r="S23" s="123">
        <v>0.193548387096774</v>
      </c>
      <c r="T23" s="123">
        <v>0.102564102564103</v>
      </c>
      <c r="U23" s="123">
        <v>0.192307692307692</v>
      </c>
      <c r="V23" s="123">
        <v>0.111111111111111</v>
      </c>
      <c r="W23" s="123">
        <v>0.0666666666666667</v>
      </c>
      <c r="X23" s="123">
        <v>0.181818181818182</v>
      </c>
      <c r="Y23" s="123">
        <v>0.166666666666667</v>
      </c>
      <c r="Z23" s="123">
        <v>0.411764705882353</v>
      </c>
      <c r="AA23" s="123">
        <v>0.285714285714286</v>
      </c>
    </row>
    <row r="24" spans="1:27" ht="15">
      <c r="A24" s="93" t="s">
        <v>319</v>
      </c>
      <c r="B24" s="123">
        <v>0.00625313312321403</v>
      </c>
      <c r="C24" s="123">
        <v>0.00203857928601079</v>
      </c>
      <c r="D24" s="123">
        <v>0</v>
      </c>
      <c r="E24" s="123">
        <v>0.00939242217211513</v>
      </c>
      <c r="F24" s="123">
        <v>0.00614214801134895</v>
      </c>
      <c r="G24" s="123">
        <v>0.00919040636782572</v>
      </c>
      <c r="H24" s="123">
        <v>0.006875</v>
      </c>
      <c r="I24" s="123">
        <v>0.00378787878787879</v>
      </c>
      <c r="J24" s="123">
        <v>0.00490900383141762</v>
      </c>
      <c r="K24" s="123">
        <v>0.0314285714285714</v>
      </c>
      <c r="L24" s="123">
        <v>0.00173229548229548</v>
      </c>
      <c r="M24" s="123">
        <v>0.00368405540819334</v>
      </c>
      <c r="N24" s="169"/>
      <c r="O24" s="93" t="s">
        <v>319</v>
      </c>
      <c r="P24" s="123">
        <v>0.016304347826087</v>
      </c>
      <c r="Q24" s="123">
        <v>0</v>
      </c>
      <c r="R24" s="123">
        <v>0</v>
      </c>
      <c r="S24" s="123">
        <v>0.0645161290322581</v>
      </c>
      <c r="T24" s="123">
        <v>0</v>
      </c>
      <c r="U24" s="123">
        <v>0</v>
      </c>
      <c r="V24" s="123">
        <v>0</v>
      </c>
      <c r="W24" s="123">
        <v>0.133333333333333</v>
      </c>
      <c r="X24" s="123">
        <v>0</v>
      </c>
      <c r="Y24" s="123">
        <v>0</v>
      </c>
      <c r="Z24" s="123">
        <v>0</v>
      </c>
      <c r="AA24" s="123">
        <v>0</v>
      </c>
    </row>
    <row r="25" spans="1:27" ht="15">
      <c r="A25" s="93" t="s">
        <v>316</v>
      </c>
      <c r="B25" s="123">
        <v>0.104382144818983</v>
      </c>
      <c r="C25" s="123">
        <v>0.112960500338894</v>
      </c>
      <c r="D25" s="123">
        <v>0.193531196733051</v>
      </c>
      <c r="E25" s="123">
        <v>0.248214368092341</v>
      </c>
      <c r="F25" s="123">
        <v>0.235931021378651</v>
      </c>
      <c r="G25" s="123">
        <v>0.388313865091306</v>
      </c>
      <c r="H25" s="123">
        <v>0.2308637424285</v>
      </c>
      <c r="I25" s="123">
        <v>0.200055822473444</v>
      </c>
      <c r="J25" s="123">
        <v>0.210641095940634</v>
      </c>
      <c r="K25" s="123">
        <v>0.449761595294684</v>
      </c>
      <c r="L25" s="123">
        <v>0.126427101223537</v>
      </c>
      <c r="M25" s="123">
        <v>0.0676622361250338</v>
      </c>
      <c r="N25" s="169"/>
      <c r="O25" s="93" t="s">
        <v>316</v>
      </c>
      <c r="P25" s="123">
        <v>0.157608695652174</v>
      </c>
      <c r="Q25" s="123">
        <v>0.153846153846154</v>
      </c>
      <c r="R25" s="123">
        <v>0.20</v>
      </c>
      <c r="S25" s="123">
        <v>0.32258064516129</v>
      </c>
      <c r="T25" s="123">
        <v>0.128205128205128</v>
      </c>
      <c r="U25" s="123">
        <v>0.576923076923077</v>
      </c>
      <c r="V25" s="123">
        <v>0.555555555555556</v>
      </c>
      <c r="W25" s="123">
        <v>0.0666666666666667</v>
      </c>
      <c r="X25" s="123">
        <v>0.272727272727273</v>
      </c>
      <c r="Y25" s="123">
        <v>0.666666666666667</v>
      </c>
      <c r="Z25" s="123">
        <v>0.0588235294117647</v>
      </c>
      <c r="AA25" s="123">
        <v>0</v>
      </c>
    </row>
    <row r="26" spans="1:27" ht="15">
      <c r="A26" s="93" t="s">
        <v>329</v>
      </c>
      <c r="B26" s="123">
        <v>0.00644314351354966</v>
      </c>
      <c r="C26" s="123">
        <v>0.0210126420405966</v>
      </c>
      <c r="D26" s="123">
        <v>0.0357964644817696</v>
      </c>
      <c r="E26" s="123">
        <v>0.0244810884808151</v>
      </c>
      <c r="F26" s="123">
        <v>0.0243610431679829</v>
      </c>
      <c r="G26" s="123">
        <v>0.00404935619357888</v>
      </c>
      <c r="H26" s="123">
        <v>0.00311942959001783</v>
      </c>
      <c r="I26" s="123">
        <v>0.00134408602150538</v>
      </c>
      <c r="J26" s="123">
        <v>0.0014367816091954</v>
      </c>
      <c r="K26" s="123">
        <v>0.00694444444444444</v>
      </c>
      <c r="L26" s="123">
        <v>0.0264536070872005</v>
      </c>
      <c r="M26" s="123">
        <v>0.060456327310125</v>
      </c>
      <c r="N26" s="169"/>
      <c r="O26" s="93" t="s">
        <v>329</v>
      </c>
      <c r="P26" s="123">
        <v>0</v>
      </c>
      <c r="Q26" s="123">
        <v>0.102564102564103</v>
      </c>
      <c r="R26" s="123">
        <v>0</v>
      </c>
      <c r="S26" s="123">
        <v>0.0645161290322581</v>
      </c>
      <c r="T26" s="123">
        <v>0.0256410256410256</v>
      </c>
      <c r="U26" s="123">
        <v>0.0769230769230769</v>
      </c>
      <c r="V26" s="123">
        <v>0</v>
      </c>
      <c r="W26" s="123">
        <v>0</v>
      </c>
      <c r="X26" s="123">
        <v>0</v>
      </c>
      <c r="Y26" s="123">
        <v>0</v>
      </c>
      <c r="Z26" s="123">
        <v>0</v>
      </c>
      <c r="AA26" s="123">
        <v>0</v>
      </c>
    </row>
    <row r="27" spans="1:27" ht="15">
      <c r="A27" s="93" t="s">
        <v>322</v>
      </c>
      <c r="B27" s="123">
        <v>0.10281922518323</v>
      </c>
      <c r="C27" s="123">
        <v>0.144963647275394</v>
      </c>
      <c r="D27" s="123">
        <v>0.0635311160602191</v>
      </c>
      <c r="E27" s="123">
        <v>0.109156225267101</v>
      </c>
      <c r="F27" s="123">
        <v>0.16782906212486</v>
      </c>
      <c r="G27" s="123">
        <v>0.103502820307121</v>
      </c>
      <c r="H27" s="123">
        <v>0.124739800580874</v>
      </c>
      <c r="I27" s="123">
        <v>0.155461496275958</v>
      </c>
      <c r="J27" s="123">
        <v>0.231428477495104</v>
      </c>
      <c r="K27" s="123">
        <v>0.147946127946128</v>
      </c>
      <c r="L27" s="123">
        <v>0.140185424771607</v>
      </c>
      <c r="M27" s="123">
        <v>0.218853958052308</v>
      </c>
      <c r="N27" s="169"/>
      <c r="O27" s="93" t="s">
        <v>322</v>
      </c>
      <c r="P27" s="123">
        <v>0.0815217391304348</v>
      </c>
      <c r="Q27" s="123">
        <v>0.358974358974359</v>
      </c>
      <c r="R27" s="123">
        <v>0</v>
      </c>
      <c r="S27" s="123">
        <v>0.483870967741935</v>
      </c>
      <c r="T27" s="123">
        <v>0.282051282051282</v>
      </c>
      <c r="U27" s="123">
        <v>0.153846153846154</v>
      </c>
      <c r="V27" s="123">
        <v>0</v>
      </c>
      <c r="W27" s="123">
        <v>0.266666666666667</v>
      </c>
      <c r="X27" s="123">
        <v>0.181818181818182</v>
      </c>
      <c r="Y27" s="123">
        <v>0</v>
      </c>
      <c r="Z27" s="123">
        <v>0.176470588235294</v>
      </c>
      <c r="AA27" s="123">
        <v>0.285714285714286</v>
      </c>
    </row>
    <row r="28" spans="1:27" ht="15">
      <c r="A28" s="93" t="s">
        <v>323</v>
      </c>
      <c r="B28" s="123">
        <v>0.0217801984656679</v>
      </c>
      <c r="C28" s="123">
        <v>0.0292934501506753</v>
      </c>
      <c r="D28" s="123">
        <v>0.0232792215622134</v>
      </c>
      <c r="E28" s="123">
        <v>0.0147643163366174</v>
      </c>
      <c r="F28" s="123">
        <v>0.00606727129523504</v>
      </c>
      <c r="G28" s="123">
        <v>0.016582169978111</v>
      </c>
      <c r="H28" s="123">
        <v>0.0653365507280626</v>
      </c>
      <c r="I28" s="123">
        <v>0.0466759233816179</v>
      </c>
      <c r="J28" s="123">
        <v>0.0181427538964304</v>
      </c>
      <c r="K28" s="123">
        <v>0.0163398692810457</v>
      </c>
      <c r="L28" s="123">
        <v>0.0179094350796355</v>
      </c>
      <c r="M28" s="123">
        <v>0.094393538342646</v>
      </c>
      <c r="N28" s="169"/>
      <c r="O28" s="93" t="s">
        <v>323</v>
      </c>
      <c r="P28" s="123">
        <v>0.0380434782608696</v>
      </c>
      <c r="Q28" s="123">
        <v>0.0769230769230769</v>
      </c>
      <c r="R28" s="123">
        <v>0</v>
      </c>
      <c r="S28" s="123">
        <v>0.0645161290322581</v>
      </c>
      <c r="T28" s="123">
        <v>0.0256410256410256</v>
      </c>
      <c r="U28" s="123">
        <v>0</v>
      </c>
      <c r="V28" s="123">
        <v>0.222222222222222</v>
      </c>
      <c r="W28" s="123">
        <v>0.133333333333333</v>
      </c>
      <c r="X28" s="123">
        <v>0.0909090909090909</v>
      </c>
      <c r="Y28" s="123">
        <v>0</v>
      </c>
      <c r="Z28" s="123">
        <v>0</v>
      </c>
      <c r="AA28" s="123">
        <v>0.142857142857143</v>
      </c>
    </row>
    <row r="29" spans="1:27" ht="15">
      <c r="A29" s="93" t="s">
        <v>324</v>
      </c>
      <c r="B29" s="123">
        <v>0.0706712231137688</v>
      </c>
      <c r="C29" s="123">
        <v>0.0778772300424827</v>
      </c>
      <c r="D29" s="123">
        <v>0.0314479515949647</v>
      </c>
      <c r="E29" s="123">
        <v>0.0836393442307501</v>
      </c>
      <c r="F29" s="123">
        <v>0.0694177190466391</v>
      </c>
      <c r="G29" s="123">
        <v>0.107303343854913</v>
      </c>
      <c r="H29" s="123">
        <v>0.0878880399404135</v>
      </c>
      <c r="I29" s="123">
        <v>0.112934365928816</v>
      </c>
      <c r="J29" s="123">
        <v>0.0834574275272584</v>
      </c>
      <c r="K29" s="123">
        <v>0.154536250106103</v>
      </c>
      <c r="L29" s="123">
        <v>0.0676731492610706</v>
      </c>
      <c r="M29" s="123">
        <v>0.271575067698441</v>
      </c>
      <c r="N29" s="169"/>
      <c r="O29" s="93" t="s">
        <v>324</v>
      </c>
      <c r="P29" s="123">
        <v>0.0760869565217391</v>
      </c>
      <c r="Q29" s="123">
        <v>0.179487179487179</v>
      </c>
      <c r="R29" s="123">
        <v>0</v>
      </c>
      <c r="S29" s="123">
        <v>0.225806451612903</v>
      </c>
      <c r="T29" s="123">
        <v>0.0769230769230769</v>
      </c>
      <c r="U29" s="123">
        <v>0.0769230769230769</v>
      </c>
      <c r="V29" s="123">
        <v>0</v>
      </c>
      <c r="W29" s="123">
        <v>0.0666666666666667</v>
      </c>
      <c r="X29" s="123">
        <v>0</v>
      </c>
      <c r="Y29" s="123">
        <v>0</v>
      </c>
      <c r="Z29" s="123">
        <v>0.235294117647059</v>
      </c>
      <c r="AA29" s="123">
        <v>0.142857142857143</v>
      </c>
    </row>
    <row r="30" spans="1:27" ht="15">
      <c r="A30" s="93" t="s">
        <v>313</v>
      </c>
      <c r="B30" s="123">
        <v>0.00346912746512038</v>
      </c>
      <c r="C30" s="123">
        <v>0.0031933629576638</v>
      </c>
      <c r="D30" s="123">
        <v>0.00756106089509113</v>
      </c>
      <c r="E30" s="123">
        <v>3.22997416020672E-4</v>
      </c>
      <c r="F30" s="123">
        <v>0.00637053155670177</v>
      </c>
      <c r="G30" s="123">
        <v>0.00189393939393939</v>
      </c>
      <c r="H30" s="123">
        <v>0.00173611111111111</v>
      </c>
      <c r="I30" s="123">
        <v>0</v>
      </c>
      <c r="J30" s="123">
        <v>0</v>
      </c>
      <c r="K30" s="123">
        <v>0</v>
      </c>
      <c r="L30" s="123">
        <v>0</v>
      </c>
      <c r="M30" s="123">
        <v>0</v>
      </c>
      <c r="N30" s="169"/>
      <c r="O30" s="93" t="s">
        <v>313</v>
      </c>
      <c r="P30" s="123">
        <v>0.00543478260869565</v>
      </c>
      <c r="Q30" s="123">
        <v>0</v>
      </c>
      <c r="R30" s="123">
        <v>0</v>
      </c>
      <c r="S30" s="123">
        <v>0</v>
      </c>
      <c r="T30" s="123">
        <v>0</v>
      </c>
      <c r="U30" s="123">
        <v>0.0384615384615385</v>
      </c>
      <c r="V30" s="123">
        <v>0</v>
      </c>
      <c r="W30" s="123">
        <v>0</v>
      </c>
      <c r="X30" s="123">
        <v>0</v>
      </c>
      <c r="Y30" s="123">
        <v>0</v>
      </c>
      <c r="Z30" s="123">
        <v>0</v>
      </c>
      <c r="AA30" s="123">
        <v>0</v>
      </c>
    </row>
    <row r="31" spans="1:27" ht="15">
      <c r="A31" s="93" t="s">
        <v>312</v>
      </c>
      <c r="B31" s="123">
        <v>0.0140642483268977</v>
      </c>
      <c r="C31" s="123">
        <v>0.00704159706022046</v>
      </c>
      <c r="D31" s="123">
        <v>0.0256314812056203</v>
      </c>
      <c r="E31" s="123">
        <v>0.00501488203644538</v>
      </c>
      <c r="F31" s="123">
        <v>0.00720231238633564</v>
      </c>
      <c r="G31" s="123">
        <v>0.0163667562718898</v>
      </c>
      <c r="H31" s="123">
        <v>0.0317278660261116</v>
      </c>
      <c r="I31" s="123">
        <v>0.0222042108455152</v>
      </c>
      <c r="J31" s="123">
        <v>0.0223843902606084</v>
      </c>
      <c r="K31" s="123">
        <v>0.0157224025974026</v>
      </c>
      <c r="L31" s="123">
        <v>0.0108237209824799</v>
      </c>
      <c r="M31" s="123">
        <v>0.0236038100113393</v>
      </c>
      <c r="N31" s="169"/>
      <c r="O31" s="93" t="s">
        <v>312</v>
      </c>
      <c r="P31" s="123">
        <v>0.0217391304347826</v>
      </c>
      <c r="Q31" s="123">
        <v>0.0769230769230769</v>
      </c>
      <c r="R31" s="123">
        <v>0</v>
      </c>
      <c r="S31" s="123">
        <v>0.0967741935483871</v>
      </c>
      <c r="T31" s="123">
        <v>0.0256410256410256</v>
      </c>
      <c r="U31" s="123">
        <v>0</v>
      </c>
      <c r="V31" s="123">
        <v>0</v>
      </c>
      <c r="W31" s="123">
        <v>0</v>
      </c>
      <c r="X31" s="123">
        <v>0.0909090909090909</v>
      </c>
      <c r="Y31" s="123">
        <v>0</v>
      </c>
      <c r="Z31" s="123">
        <v>0.0588235294117647</v>
      </c>
      <c r="AA31" s="123">
        <v>0</v>
      </c>
    </row>
    <row r="32" spans="1:27" ht="15">
      <c r="A32" s="93" t="s">
        <v>314</v>
      </c>
      <c r="B32" s="123">
        <v>0.0540252916666667</v>
      </c>
      <c r="C32" s="123">
        <v>0.0379624166666667</v>
      </c>
      <c r="D32" s="123">
        <v>0.0369137916666667</v>
      </c>
      <c r="E32" s="123">
        <v>0.0388315</v>
      </c>
      <c r="F32" s="123">
        <v>0.031645625</v>
      </c>
      <c r="G32" s="123">
        <v>0.041295625</v>
      </c>
      <c r="H32" s="123">
        <v>0.0445950833333333</v>
      </c>
      <c r="I32" s="123">
        <v>0.0374839166666667</v>
      </c>
      <c r="J32" s="123">
        <v>0.036286875</v>
      </c>
      <c r="K32" s="123">
        <v>0.0378770416666667</v>
      </c>
      <c r="L32" s="123">
        <v>0.0348637083333333</v>
      </c>
      <c r="M32" s="123">
        <v>0.0426675416666667</v>
      </c>
      <c r="N32" s="169"/>
      <c r="O32" s="93" t="s">
        <v>314</v>
      </c>
      <c r="P32" s="123">
        <v>0.048138</v>
      </c>
      <c r="Q32" s="123">
        <v>0.039978</v>
      </c>
      <c r="R32" s="123">
        <v>0.032322</v>
      </c>
      <c r="S32" s="123">
        <v>0.035111</v>
      </c>
      <c r="T32" s="123">
        <v>0.027906</v>
      </c>
      <c r="U32" s="123">
        <v>0.037</v>
      </c>
      <c r="V32" s="123">
        <v>0.039038</v>
      </c>
      <c r="W32" s="123">
        <v>0.034449</v>
      </c>
      <c r="X32" s="123">
        <v>0.032239</v>
      </c>
      <c r="Y32" s="123">
        <v>0.030755</v>
      </c>
      <c r="Z32" s="123">
        <v>0.030202</v>
      </c>
      <c r="AA32" s="123">
        <v>0.032776</v>
      </c>
    </row>
    <row r="33" spans="1:27" ht="15">
      <c r="A33" s="93" t="s">
        <v>315</v>
      </c>
      <c r="B33" s="123">
        <v>0.008186</v>
      </c>
      <c r="C33" s="123">
        <v>0.004216625</v>
      </c>
      <c r="D33" s="123">
        <v>0.00686770833333333</v>
      </c>
      <c r="E33" s="123">
        <v>0.0132895416666667</v>
      </c>
      <c r="F33" s="123">
        <v>0.00547908333333333</v>
      </c>
      <c r="G33" s="123">
        <v>0.0118420833333333</v>
      </c>
      <c r="H33" s="123">
        <v>0.0136639166666667</v>
      </c>
      <c r="I33" s="123">
        <v>0.0101600416666667</v>
      </c>
      <c r="J33" s="123">
        <v>0.0101267083333333</v>
      </c>
      <c r="K33" s="123">
        <v>0.00524083333333333</v>
      </c>
      <c r="L33" s="123">
        <v>0.016096</v>
      </c>
      <c r="M33" s="123">
        <v>0.00109533333333333</v>
      </c>
      <c r="N33" s="169"/>
      <c r="O33" s="93" t="s">
        <v>315</v>
      </c>
      <c r="P33" s="123">
        <v>0.0083</v>
      </c>
      <c r="Q33" s="123">
        <v>0.004317</v>
      </c>
      <c r="R33" s="123">
        <v>0.006952</v>
      </c>
      <c r="S33" s="123">
        <v>0.012591</v>
      </c>
      <c r="T33" s="123">
        <v>0.004653</v>
      </c>
      <c r="U33" s="123">
        <v>0.011824</v>
      </c>
      <c r="V33" s="123">
        <v>0.015397</v>
      </c>
      <c r="W33" s="123">
        <v>0.008563</v>
      </c>
      <c r="X33" s="123">
        <v>0.009665</v>
      </c>
      <c r="Y33" s="123">
        <v>0.004718</v>
      </c>
      <c r="Z33" s="123">
        <v>0.015856</v>
      </c>
      <c r="AA33" s="123">
        <v>0.001161</v>
      </c>
    </row>
    <row r="34" spans="1:27" ht="15">
      <c r="A34" s="93" t="s">
        <v>320</v>
      </c>
      <c r="B34" s="123">
        <v>0.0600999583333333</v>
      </c>
      <c r="C34" s="123">
        <v>0.0368678333333333</v>
      </c>
      <c r="D34" s="123">
        <v>0.0448127916666667</v>
      </c>
      <c r="E34" s="123">
        <v>0.038699375</v>
      </c>
      <c r="F34" s="123">
        <v>0.0560743333333333</v>
      </c>
      <c r="G34" s="123">
        <v>0.037669</v>
      </c>
      <c r="H34" s="123">
        <v>0.0454847916666667</v>
      </c>
      <c r="I34" s="123">
        <v>0.0512842083333333</v>
      </c>
      <c r="J34" s="123">
        <v>0.03637325</v>
      </c>
      <c r="K34" s="123">
        <v>0.0481474166666667</v>
      </c>
      <c r="L34" s="123">
        <v>0.05333875</v>
      </c>
      <c r="M34" s="123">
        <v>0.0489786666666667</v>
      </c>
      <c r="N34" s="169"/>
      <c r="O34" s="93" t="s">
        <v>320</v>
      </c>
      <c r="P34" s="123">
        <v>0.057929</v>
      </c>
      <c r="Q34" s="123">
        <v>0.037872</v>
      </c>
      <c r="R34" s="123">
        <v>0.046276</v>
      </c>
      <c r="S34" s="123">
        <v>0.041662</v>
      </c>
      <c r="T34" s="123">
        <v>0.054816</v>
      </c>
      <c r="U34" s="123">
        <v>0.040904</v>
      </c>
      <c r="V34" s="123">
        <v>0.048153</v>
      </c>
      <c r="W34" s="123">
        <v>0.053209</v>
      </c>
      <c r="X34" s="123">
        <v>0.037778</v>
      </c>
      <c r="Y34" s="123">
        <v>0.051117</v>
      </c>
      <c r="Z34" s="123">
        <v>0.050939</v>
      </c>
      <c r="AA34" s="123">
        <v>0.052266</v>
      </c>
    </row>
    <row r="35" spans="1:27" ht="15">
      <c r="A35" s="93" t="s">
        <v>321</v>
      </c>
      <c r="B35" s="123">
        <v>0.143768291666667</v>
      </c>
      <c r="C35" s="123">
        <v>0.335648791666667</v>
      </c>
      <c r="D35" s="123">
        <v>0.239417125</v>
      </c>
      <c r="E35" s="123">
        <v>0.258508083333333</v>
      </c>
      <c r="F35" s="123">
        <v>0.0889422083333333</v>
      </c>
      <c r="G35" s="123">
        <v>0.1743735</v>
      </c>
      <c r="H35" s="123">
        <v>0.157282208333333</v>
      </c>
      <c r="I35" s="123">
        <v>0.147052958333333</v>
      </c>
      <c r="J35" s="123">
        <v>0.295653458333333</v>
      </c>
      <c r="K35" s="123">
        <v>0.1814875</v>
      </c>
      <c r="L35" s="123">
        <v>0.206678916666667</v>
      </c>
      <c r="M35" s="123">
        <v>0.0894858333333333</v>
      </c>
      <c r="N35" s="169"/>
      <c r="O35" s="93" t="s">
        <v>321</v>
      </c>
      <c r="P35" s="123">
        <v>0.143842</v>
      </c>
      <c r="Q35" s="123">
        <v>0.329675</v>
      </c>
      <c r="R35" s="123">
        <v>0.233938</v>
      </c>
      <c r="S35" s="123">
        <v>0.252978</v>
      </c>
      <c r="T35" s="123">
        <v>0.088588</v>
      </c>
      <c r="U35" s="123">
        <v>0.176884</v>
      </c>
      <c r="V35" s="123">
        <v>0.155334</v>
      </c>
      <c r="W35" s="123">
        <v>0.158466</v>
      </c>
      <c r="X35" s="123">
        <v>0.296784</v>
      </c>
      <c r="Y35" s="123">
        <v>0.170007</v>
      </c>
      <c r="Z35" s="123">
        <v>0.210801</v>
      </c>
      <c r="AA35" s="123">
        <v>0.091324</v>
      </c>
    </row>
    <row r="36" spans="1:27" ht="15">
      <c r="A36" s="93" t="s">
        <v>311</v>
      </c>
      <c r="B36" s="123">
        <v>0.212179541666667</v>
      </c>
      <c r="C36" s="123">
        <v>0.168040791666667</v>
      </c>
      <c r="D36" s="123">
        <v>0.19669975</v>
      </c>
      <c r="E36" s="123">
        <v>0.167018791666667</v>
      </c>
      <c r="F36" s="123">
        <v>0.265112458333333</v>
      </c>
      <c r="G36" s="123">
        <v>0.186504041666667</v>
      </c>
      <c r="H36" s="123">
        <v>0.205126291666667</v>
      </c>
      <c r="I36" s="123">
        <v>0.159694041666667</v>
      </c>
      <c r="J36" s="123">
        <v>0.189050875</v>
      </c>
      <c r="K36" s="123">
        <v>0.238651</v>
      </c>
      <c r="L36" s="123">
        <v>0.200276333333333</v>
      </c>
      <c r="M36" s="123">
        <v>0.19891925</v>
      </c>
      <c r="N36" s="169"/>
      <c r="O36" s="93" t="s">
        <v>311</v>
      </c>
      <c r="P36" s="123">
        <v>0.211299</v>
      </c>
      <c r="Q36" s="123">
        <v>0.17123</v>
      </c>
      <c r="R36" s="123">
        <v>0.202856</v>
      </c>
      <c r="S36" s="123">
        <v>0.16572</v>
      </c>
      <c r="T36" s="123">
        <v>0.271159</v>
      </c>
      <c r="U36" s="123">
        <v>0.185399</v>
      </c>
      <c r="V36" s="123">
        <v>0.210695</v>
      </c>
      <c r="W36" s="123">
        <v>0.157265</v>
      </c>
      <c r="X36" s="123">
        <v>0.191981</v>
      </c>
      <c r="Y36" s="123">
        <v>0.252355</v>
      </c>
      <c r="Z36" s="123">
        <v>0.198667</v>
      </c>
      <c r="AA36" s="123">
        <v>0.196487</v>
      </c>
    </row>
    <row r="37" spans="1:27" ht="15">
      <c r="A37" s="93" t="s">
        <v>332</v>
      </c>
      <c r="B37" s="123">
        <v>0.00890279166666667</v>
      </c>
      <c r="C37" s="123">
        <v>0.00864083333333333</v>
      </c>
      <c r="D37" s="123">
        <v>0.0119739166666667</v>
      </c>
      <c r="E37" s="123">
        <v>0.00898725</v>
      </c>
      <c r="F37" s="123">
        <v>0.0116501666666667</v>
      </c>
      <c r="G37" s="123">
        <v>0.00920520833333333</v>
      </c>
      <c r="H37" s="123">
        <v>0.0102792083333333</v>
      </c>
      <c r="I37" s="123">
        <v>0.0126811666666667</v>
      </c>
      <c r="J37" s="123">
        <v>0.0074555</v>
      </c>
      <c r="K37" s="123">
        <v>0.00620225</v>
      </c>
      <c r="L37" s="123">
        <v>0.010561875</v>
      </c>
      <c r="M37" s="123">
        <v>0.014923375</v>
      </c>
      <c r="N37" s="169"/>
      <c r="O37" s="93" t="s">
        <v>332</v>
      </c>
      <c r="P37" s="123">
        <v>0.008468</v>
      </c>
      <c r="Q37" s="123">
        <v>0.008433</v>
      </c>
      <c r="R37" s="123">
        <v>0.010002</v>
      </c>
      <c r="S37" s="123">
        <v>0.008634</v>
      </c>
      <c r="T37" s="123">
        <v>0.008916</v>
      </c>
      <c r="U37" s="123">
        <v>0.008663</v>
      </c>
      <c r="V37" s="123">
        <v>0.010787</v>
      </c>
      <c r="W37" s="123">
        <v>0.010483</v>
      </c>
      <c r="X37" s="123">
        <v>0.006727</v>
      </c>
      <c r="Y37" s="123">
        <v>0.005602</v>
      </c>
      <c r="Z37" s="123">
        <v>0.010252</v>
      </c>
      <c r="AA37" s="123">
        <v>0.01318</v>
      </c>
    </row>
    <row r="38" spans="1:27" ht="15">
      <c r="A38" s="93" t="s">
        <v>340</v>
      </c>
      <c r="B38" s="123">
        <v>0.0326691666666667</v>
      </c>
      <c r="C38" s="123">
        <v>0.03015625</v>
      </c>
      <c r="D38" s="123">
        <v>0.0430856666666667</v>
      </c>
      <c r="E38" s="123">
        <v>0.032221125</v>
      </c>
      <c r="F38" s="123">
        <v>0.0660982083333333</v>
      </c>
      <c r="G38" s="123">
        <v>0.0380320833333333</v>
      </c>
      <c r="H38" s="123">
        <v>0.0366655416666667</v>
      </c>
      <c r="I38" s="123">
        <v>0.0336115416666667</v>
      </c>
      <c r="J38" s="123">
        <v>0.0261557083333333</v>
      </c>
      <c r="K38" s="123">
        <v>0.0402347916666667</v>
      </c>
      <c r="L38" s="123">
        <v>0.0308435</v>
      </c>
      <c r="M38" s="123">
        <v>0.0618048333333333</v>
      </c>
      <c r="N38" s="169"/>
      <c r="O38" s="93" t="s">
        <v>340</v>
      </c>
      <c r="P38" s="123">
        <v>0.032697</v>
      </c>
      <c r="Q38" s="123">
        <v>0.03003</v>
      </c>
      <c r="R38" s="123">
        <v>0.041807</v>
      </c>
      <c r="S38" s="123">
        <v>0.031233</v>
      </c>
      <c r="T38" s="123">
        <v>0.063618</v>
      </c>
      <c r="U38" s="123">
        <v>0.035105</v>
      </c>
      <c r="V38" s="123">
        <v>0.035341</v>
      </c>
      <c r="W38" s="123">
        <v>0.031147</v>
      </c>
      <c r="X38" s="123">
        <v>0.025508</v>
      </c>
      <c r="Y38" s="123">
        <v>0.040666</v>
      </c>
      <c r="Z38" s="123">
        <v>0.032251</v>
      </c>
      <c r="AA38" s="123">
        <v>0.05965</v>
      </c>
    </row>
    <row r="39" spans="1:27" ht="15">
      <c r="A39" s="93" t="s">
        <v>292</v>
      </c>
      <c r="B39" s="123">
        <v>0.0861156666666667</v>
      </c>
      <c r="C39" s="123">
        <v>0.0805189583333333</v>
      </c>
      <c r="D39" s="123">
        <v>0.0803972916666667</v>
      </c>
      <c r="E39" s="123">
        <v>0.0635517083333333</v>
      </c>
      <c r="F39" s="123">
        <v>0.131602208333333</v>
      </c>
      <c r="G39" s="123">
        <v>0.0769209166666667</v>
      </c>
      <c r="H39" s="123">
        <v>0.0593774583333333</v>
      </c>
      <c r="I39" s="123">
        <v>0.0727754166666667</v>
      </c>
      <c r="J39" s="123">
        <v>0.0901746666666667</v>
      </c>
      <c r="K39" s="123">
        <v>0.075997625</v>
      </c>
      <c r="L39" s="123">
        <v>0.101270125</v>
      </c>
      <c r="M39" s="123">
        <v>0.173209583333333</v>
      </c>
      <c r="N39" s="169"/>
      <c r="O39" s="93" t="s">
        <v>292</v>
      </c>
      <c r="P39" s="123">
        <v>0.09375</v>
      </c>
      <c r="Q39" s="123">
        <v>0.075804</v>
      </c>
      <c r="R39" s="123">
        <v>0.083463</v>
      </c>
      <c r="S39" s="123">
        <v>0.067486</v>
      </c>
      <c r="T39" s="123">
        <v>0.127821</v>
      </c>
      <c r="U39" s="123">
        <v>0.073858</v>
      </c>
      <c r="V39" s="123">
        <v>0.053693</v>
      </c>
      <c r="W39" s="123">
        <v>0.072181</v>
      </c>
      <c r="X39" s="123">
        <v>0.079765</v>
      </c>
      <c r="Y39" s="123">
        <v>0.075564</v>
      </c>
      <c r="Z39" s="123">
        <v>0.099209</v>
      </c>
      <c r="AA39" s="123">
        <v>0.176833</v>
      </c>
    </row>
    <row r="40" spans="1:27" ht="15">
      <c r="A40" s="93" t="s">
        <v>263</v>
      </c>
      <c r="B40" s="123">
        <v>0.241486208333333</v>
      </c>
      <c r="C40" s="123">
        <v>0.20502175</v>
      </c>
      <c r="D40" s="123">
        <v>0.225777416666667</v>
      </c>
      <c r="E40" s="123">
        <v>0.246325916666667</v>
      </c>
      <c r="F40" s="123">
        <v>0.191803</v>
      </c>
      <c r="G40" s="123">
        <v>0.296674041666667</v>
      </c>
      <c r="H40" s="123">
        <v>0.266012833333333</v>
      </c>
      <c r="I40" s="123">
        <v>0.2853925</v>
      </c>
      <c r="J40" s="123">
        <v>0.185129666666667</v>
      </c>
      <c r="K40" s="123">
        <v>0.213075875</v>
      </c>
      <c r="L40" s="123">
        <v>0.225703125</v>
      </c>
      <c r="M40" s="123">
        <v>0.238629</v>
      </c>
      <c r="N40" s="169"/>
      <c r="O40" s="93" t="s">
        <v>263</v>
      </c>
      <c r="P40" s="123">
        <v>0.240049</v>
      </c>
      <c r="Q40" s="123">
        <v>0.208033</v>
      </c>
      <c r="R40" s="123">
        <v>0.226059</v>
      </c>
      <c r="S40" s="123">
        <v>0.24971</v>
      </c>
      <c r="T40" s="123">
        <v>0.199804</v>
      </c>
      <c r="U40" s="123">
        <v>0.298498</v>
      </c>
      <c r="V40" s="123">
        <v>0.267941</v>
      </c>
      <c r="W40" s="123">
        <v>0.286601</v>
      </c>
      <c r="X40" s="123">
        <v>0.191858</v>
      </c>
      <c r="Y40" s="123">
        <v>0.217448</v>
      </c>
      <c r="Z40" s="123">
        <v>0.226184</v>
      </c>
      <c r="AA40" s="123">
        <v>0.242513</v>
      </c>
    </row>
    <row r="41" spans="1:27" ht="15">
      <c r="A41" s="93" t="s">
        <v>267</v>
      </c>
      <c r="B41" s="123">
        <v>0.122448375</v>
      </c>
      <c r="C41" s="123">
        <v>0.0775932083333333</v>
      </c>
      <c r="D41" s="123">
        <v>0.0909130833333333</v>
      </c>
      <c r="E41" s="123">
        <v>0.0985595416666667</v>
      </c>
      <c r="F41" s="123">
        <v>0.118484583333333</v>
      </c>
      <c r="G41" s="123">
        <v>0.100908833333333</v>
      </c>
      <c r="H41" s="123">
        <v>0.106933916666667</v>
      </c>
      <c r="I41" s="123">
        <v>0.121351625</v>
      </c>
      <c r="J41" s="123">
        <v>0.0987645416666667</v>
      </c>
      <c r="K41" s="123">
        <v>0.117215583333333</v>
      </c>
      <c r="L41" s="123">
        <v>0.0940085833333333</v>
      </c>
      <c r="M41" s="123">
        <v>0.0903665</v>
      </c>
      <c r="N41" s="169"/>
      <c r="O41" s="93" t="s">
        <v>267</v>
      </c>
      <c r="P41" s="123">
        <v>0.121554</v>
      </c>
      <c r="Q41" s="123">
        <v>0.080842</v>
      </c>
      <c r="R41" s="123">
        <v>0.087675</v>
      </c>
      <c r="S41" s="123">
        <v>0.100235</v>
      </c>
      <c r="T41" s="123">
        <v>0.115233</v>
      </c>
      <c r="U41" s="123">
        <v>0.098881</v>
      </c>
      <c r="V41" s="123">
        <v>0.106736</v>
      </c>
      <c r="W41" s="123">
        <v>0.12347</v>
      </c>
      <c r="X41" s="123">
        <v>0.101029</v>
      </c>
      <c r="Y41" s="123">
        <v>0.114391</v>
      </c>
      <c r="Z41" s="123">
        <v>0.092861</v>
      </c>
      <c r="AA41" s="123">
        <v>0.088386</v>
      </c>
    </row>
    <row r="42" spans="1:27" ht="15">
      <c r="A42" s="93" t="s">
        <v>271</v>
      </c>
      <c r="B42" s="123">
        <v>0.035908625</v>
      </c>
      <c r="C42" s="123">
        <v>0.0255802083333333</v>
      </c>
      <c r="D42" s="123">
        <v>0.029310875</v>
      </c>
      <c r="E42" s="123">
        <v>0.0266055</v>
      </c>
      <c r="F42" s="123">
        <v>0.027375</v>
      </c>
      <c r="G42" s="123">
        <v>0.0253100416666667</v>
      </c>
      <c r="H42" s="123">
        <v>0.0264794166666667</v>
      </c>
      <c r="I42" s="123">
        <v>0.02549475</v>
      </c>
      <c r="J42" s="123">
        <v>0.0192734166666667</v>
      </c>
      <c r="K42" s="123">
        <v>0.02418625</v>
      </c>
      <c r="L42" s="123">
        <v>0.0284633333333333</v>
      </c>
      <c r="M42" s="123">
        <v>0.0326459166666667</v>
      </c>
      <c r="N42" s="169"/>
      <c r="O42" s="93" t="s">
        <v>271</v>
      </c>
      <c r="P42" s="123">
        <v>0.038551</v>
      </c>
      <c r="Q42" s="123">
        <v>0.026775</v>
      </c>
      <c r="R42" s="123">
        <v>0.030724</v>
      </c>
      <c r="S42" s="123">
        <v>0.026684</v>
      </c>
      <c r="T42" s="123">
        <v>0.028224</v>
      </c>
      <c r="U42" s="123">
        <v>0.02706</v>
      </c>
      <c r="V42" s="123">
        <v>0.027483</v>
      </c>
      <c r="W42" s="123">
        <v>0.024774</v>
      </c>
      <c r="X42" s="123">
        <v>0.020809</v>
      </c>
      <c r="Y42" s="123">
        <v>0.024884</v>
      </c>
      <c r="Z42" s="123">
        <v>0.029624</v>
      </c>
      <c r="AA42" s="123">
        <v>0.031813</v>
      </c>
    </row>
    <row r="43" spans="1:27" ht="15">
      <c r="A43" s="93" t="s">
        <v>291</v>
      </c>
      <c r="B43" s="123">
        <v>0.048235625</v>
      </c>
      <c r="C43" s="123">
        <v>0.0277147916666667</v>
      </c>
      <c r="D43" s="123">
        <v>0.032703875</v>
      </c>
      <c r="E43" s="123">
        <v>0.0462291666666667</v>
      </c>
      <c r="F43" s="123">
        <v>0.0385532083333333</v>
      </c>
      <c r="G43" s="123">
        <v>0.0457581666666667</v>
      </c>
      <c r="H43" s="123">
        <v>0.0725082083333333</v>
      </c>
      <c r="I43" s="123">
        <v>0.079778625</v>
      </c>
      <c r="J43" s="123">
        <v>0.0416785833333333</v>
      </c>
      <c r="K43" s="123">
        <v>0.0516524166666667</v>
      </c>
      <c r="L43" s="123">
        <v>0.03473475</v>
      </c>
      <c r="M43" s="123">
        <v>0.0491304583333333</v>
      </c>
      <c r="N43" s="169"/>
      <c r="O43" s="93" t="s">
        <v>291</v>
      </c>
      <c r="P43" s="123">
        <v>0.043559</v>
      </c>
      <c r="Q43" s="123">
        <v>0.026991</v>
      </c>
      <c r="R43" s="123">
        <v>0.030245</v>
      </c>
      <c r="S43" s="123">
        <v>0.043066</v>
      </c>
      <c r="T43" s="123">
        <v>0.037169</v>
      </c>
      <c r="U43" s="123">
        <v>0.042924</v>
      </c>
      <c r="V43" s="123">
        <v>0.06844</v>
      </c>
      <c r="W43" s="123">
        <v>0.07384</v>
      </c>
      <c r="X43" s="123">
        <v>0.038096</v>
      </c>
      <c r="Y43" s="123">
        <v>0.043248</v>
      </c>
      <c r="Z43" s="123">
        <v>0.033355</v>
      </c>
      <c r="AA43" s="123">
        <v>0.046386</v>
      </c>
    </row>
    <row r="44" spans="1:27" ht="15">
      <c r="A44" s="93" t="s">
        <v>275</v>
      </c>
      <c r="B44" s="123">
        <v>0.009214187499999995</v>
      </c>
      <c r="C44" s="123">
        <v>0.008944249999999997</v>
      </c>
      <c r="D44" s="123">
        <v>0.012568937500000005</v>
      </c>
      <c r="E44" s="123">
        <v>0.009200437499999999</v>
      </c>
      <c r="F44" s="123">
        <v>0.0130185625</v>
      </c>
      <c r="G44" s="123">
        <v>0.009410937499999997</v>
      </c>
      <c r="H44" s="123">
        <v>0.010238437499999998</v>
      </c>
      <c r="I44" s="123">
        <v>0.01357875</v>
      </c>
      <c r="J44" s="123">
        <v>0.0078918125</v>
      </c>
      <c r="K44" s="123">
        <v>0.0064768125</v>
      </c>
      <c r="L44" s="123">
        <v>0.010675187499999999</v>
      </c>
      <c r="M44" s="123">
        <v>0.015365687500000006</v>
      </c>
      <c r="N44" s="169"/>
      <c r="O44" s="93" t="s">
        <v>275</v>
      </c>
      <c r="P44" s="123">
        <v>0.008519750000000006</v>
      </c>
      <c r="Q44" s="123">
        <v>0.0079155</v>
      </c>
      <c r="R44" s="123">
        <v>0.011279500000000007</v>
      </c>
      <c r="S44" s="123">
        <v>0.008481999999999996</v>
      </c>
      <c r="T44" s="123">
        <v>0.008863750000000007</v>
      </c>
      <c r="U44" s="123">
        <v>0.00854075</v>
      </c>
      <c r="V44" s="123">
        <v>0.009623</v>
      </c>
      <c r="W44" s="123">
        <v>0.01102925</v>
      </c>
      <c r="X44" s="123">
        <v>0.00657625</v>
      </c>
      <c r="Y44" s="123">
        <v>0.0055145</v>
      </c>
      <c r="Z44" s="123">
        <v>0.010127249999999997</v>
      </c>
      <c r="AA44" s="123">
        <v>0.014683750000000002</v>
      </c>
    </row>
    <row r="45" spans="1:27" ht="15">
      <c r="A45" s="93" t="s">
        <v>279</v>
      </c>
      <c r="B45" s="123">
        <v>0.032441875000000016</v>
      </c>
      <c r="C45" s="123">
        <v>0.030458500000000003</v>
      </c>
      <c r="D45" s="123">
        <v>0.04300100000000001</v>
      </c>
      <c r="E45" s="123">
        <v>0.032334562500000004</v>
      </c>
      <c r="F45" s="123">
        <v>0.06649400000000001</v>
      </c>
      <c r="G45" s="123">
        <v>0.03851768750000001</v>
      </c>
      <c r="H45" s="123">
        <v>0.0366991875</v>
      </c>
      <c r="I45" s="123">
        <v>0.03406812499999999</v>
      </c>
      <c r="J45" s="123">
        <v>0.026133125</v>
      </c>
      <c r="K45" s="123">
        <v>0.039837062500000006</v>
      </c>
      <c r="L45" s="123">
        <v>0.030218249999999995</v>
      </c>
      <c r="M45" s="123">
        <v>0.06206143749999998</v>
      </c>
      <c r="N45" s="169"/>
      <c r="O45" s="93" t="s">
        <v>279</v>
      </c>
      <c r="P45" s="123">
        <v>0.03365825000000001</v>
      </c>
      <c r="Q45" s="123">
        <v>0.029974999999999995</v>
      </c>
      <c r="R45" s="123">
        <v>0.04383425000000001</v>
      </c>
      <c r="S45" s="123">
        <v>0.03229975</v>
      </c>
      <c r="T45" s="123">
        <v>0.06644974999999997</v>
      </c>
      <c r="U45" s="123">
        <v>0.0371725</v>
      </c>
      <c r="V45" s="123">
        <v>0.03663875</v>
      </c>
      <c r="W45" s="123">
        <v>0.033604</v>
      </c>
      <c r="X45" s="123">
        <v>0.026475999999999996</v>
      </c>
      <c r="Y45" s="123">
        <v>0.040667</v>
      </c>
      <c r="Z45" s="123">
        <v>0.031956000000000005</v>
      </c>
      <c r="AA45" s="123">
        <v>0.061417</v>
      </c>
    </row>
    <row r="46" spans="1:27" ht="15">
      <c r="A46" s="93" t="s">
        <v>282</v>
      </c>
      <c r="B46" s="123">
        <v>0.0838841875</v>
      </c>
      <c r="C46" s="123">
        <v>0.08074906250000002</v>
      </c>
      <c r="D46" s="123">
        <v>0.07812837499999999</v>
      </c>
      <c r="E46" s="123">
        <v>0.06231700000000001</v>
      </c>
      <c r="F46" s="123">
        <v>0.13117087500000005</v>
      </c>
      <c r="G46" s="123">
        <v>0.0781020625</v>
      </c>
      <c r="H46" s="123">
        <v>0.0607056875</v>
      </c>
      <c r="I46" s="123">
        <v>0.07108475000000002</v>
      </c>
      <c r="J46" s="123">
        <v>0.09225687499999999</v>
      </c>
      <c r="K46" s="123">
        <v>0.0733471875</v>
      </c>
      <c r="L46" s="123">
        <v>0.1014996875</v>
      </c>
      <c r="M46" s="123">
        <v>0.17015362499999995</v>
      </c>
      <c r="N46" s="169"/>
      <c r="O46" s="93" t="s">
        <v>282</v>
      </c>
      <c r="P46" s="123">
        <v>0.08853799999999996</v>
      </c>
      <c r="Q46" s="123">
        <v>0.08133224999999993</v>
      </c>
      <c r="R46" s="123">
        <v>0.08319099999999993</v>
      </c>
      <c r="S46" s="123">
        <v>0.062223249999999994</v>
      </c>
      <c r="T46" s="123">
        <v>0.13081225</v>
      </c>
      <c r="U46" s="123">
        <v>0.07436150000000001</v>
      </c>
      <c r="V46" s="123">
        <v>0.057517</v>
      </c>
      <c r="W46" s="123">
        <v>0.07630475</v>
      </c>
      <c r="X46" s="123">
        <v>0.08763475</v>
      </c>
      <c r="Y46" s="123">
        <v>0.07699175</v>
      </c>
      <c r="Z46" s="123">
        <v>0.0994975</v>
      </c>
      <c r="AA46" s="123">
        <v>0.1781854999999999</v>
      </c>
    </row>
    <row r="47" spans="1:27" ht="15">
      <c r="A47" s="93" t="s">
        <v>285</v>
      </c>
      <c r="B47" s="123">
        <v>0.24396793749999982</v>
      </c>
      <c r="C47" s="123">
        <v>0.2091616874999999</v>
      </c>
      <c r="D47" s="123">
        <v>0.22789612500000006</v>
      </c>
      <c r="E47" s="123">
        <v>0.24783975</v>
      </c>
      <c r="F47" s="123">
        <v>0.19276137499999993</v>
      </c>
      <c r="G47" s="123">
        <v>0.29613656250000003</v>
      </c>
      <c r="H47" s="123">
        <v>0.26527074999999994</v>
      </c>
      <c r="I47" s="123">
        <v>0.28875612500000003</v>
      </c>
      <c r="J47" s="123">
        <v>0.18535975000000002</v>
      </c>
      <c r="K47" s="123">
        <v>0.21529175</v>
      </c>
      <c r="L47" s="123">
        <v>0.22622256249999995</v>
      </c>
      <c r="M47" s="123">
        <v>0.23737850000000002</v>
      </c>
      <c r="N47" s="169"/>
      <c r="O47" s="93" t="s">
        <v>285</v>
      </c>
      <c r="P47" s="123">
        <v>0.2393897499999998</v>
      </c>
      <c r="Q47" s="123">
        <v>0.19932699999999995</v>
      </c>
      <c r="R47" s="123">
        <v>0.22577700000000003</v>
      </c>
      <c r="S47" s="123">
        <v>0.24602275000000004</v>
      </c>
      <c r="T47" s="123">
        <v>0.19053750000000017</v>
      </c>
      <c r="U47" s="123">
        <v>0.2974097499999999</v>
      </c>
      <c r="V47" s="123">
        <v>0.27215075</v>
      </c>
      <c r="W47" s="123">
        <v>0.28342975</v>
      </c>
      <c r="X47" s="123">
        <v>0.18465074999999997</v>
      </c>
      <c r="Y47" s="123">
        <v>0.208069</v>
      </c>
      <c r="Z47" s="123">
        <v>0.22614525000000008</v>
      </c>
      <c r="AA47" s="123">
        <v>0.24291225000000005</v>
      </c>
    </row>
    <row r="48" spans="1:27" ht="15">
      <c r="A48" s="93" t="s">
        <v>288</v>
      </c>
      <c r="B48" s="123">
        <v>0.12246068750000005</v>
      </c>
      <c r="C48" s="123">
        <v>0.07796637500000002</v>
      </c>
      <c r="D48" s="123">
        <v>0.09146381249999999</v>
      </c>
      <c r="E48" s="123">
        <v>0.09741699999999998</v>
      </c>
      <c r="F48" s="123">
        <v>0.12040812499999996</v>
      </c>
      <c r="G48" s="123">
        <v>0.09963268750000003</v>
      </c>
      <c r="H48" s="123">
        <v>0.10663943750000002</v>
      </c>
      <c r="I48" s="123">
        <v>0.12274437499999998</v>
      </c>
      <c r="J48" s="123">
        <v>0.09965893749999999</v>
      </c>
      <c r="K48" s="123">
        <v>0.118280625</v>
      </c>
      <c r="L48" s="123">
        <v>0.09409506249999997</v>
      </c>
      <c r="M48" s="123">
        <v>0.09290674999999998</v>
      </c>
      <c r="N48" s="169"/>
      <c r="O48" s="93" t="s">
        <v>288</v>
      </c>
      <c r="P48" s="123">
        <v>0.12085850000000008</v>
      </c>
      <c r="Q48" s="123">
        <v>0.07485099999999995</v>
      </c>
      <c r="R48" s="123">
        <v>0.08930975000000002</v>
      </c>
      <c r="S48" s="123">
        <v>0.0993415</v>
      </c>
      <c r="T48" s="123">
        <v>0.11240725000000001</v>
      </c>
      <c r="U48" s="123">
        <v>0.10076025</v>
      </c>
      <c r="V48" s="123">
        <v>0.10634974999999999</v>
      </c>
      <c r="W48" s="123">
        <v>0.11599625000000004</v>
      </c>
      <c r="X48" s="123">
        <v>0.09509150000000001</v>
      </c>
      <c r="Y48" s="123">
        <v>0.11319025000000002</v>
      </c>
      <c r="Z48" s="123">
        <v>0.09191674999999996</v>
      </c>
      <c r="AA48" s="123">
        <v>0.0818295</v>
      </c>
    </row>
    <row r="49" spans="1:27" ht="15">
      <c r="A49" s="93" t="s">
        <v>289</v>
      </c>
      <c r="B49" s="123">
        <v>0.03547693749999999</v>
      </c>
      <c r="C49" s="123">
        <v>0.025649437500000014</v>
      </c>
      <c r="D49" s="123">
        <v>0.02911243749999999</v>
      </c>
      <c r="E49" s="123">
        <v>0.026469937500000006</v>
      </c>
      <c r="F49" s="123">
        <v>0.027493125</v>
      </c>
      <c r="G49" s="123">
        <v>0.02449000000000001</v>
      </c>
      <c r="H49" s="123">
        <v>0.026173250000000002</v>
      </c>
      <c r="I49" s="123">
        <v>0.025953749999999998</v>
      </c>
      <c r="J49" s="123">
        <v>0.01888225</v>
      </c>
      <c r="K49" s="123">
        <v>0.024624187500000002</v>
      </c>
      <c r="L49" s="123">
        <v>0.028490187500000007</v>
      </c>
      <c r="M49" s="123">
        <v>0.033261000000000006</v>
      </c>
      <c r="N49" s="169"/>
      <c r="O49" s="93" t="s">
        <v>289</v>
      </c>
      <c r="P49" s="123">
        <v>0.036120250000000007</v>
      </c>
      <c r="Q49" s="123">
        <v>0.025002249999999993</v>
      </c>
      <c r="R49" s="123">
        <v>0.029457999999999984</v>
      </c>
      <c r="S49" s="123">
        <v>0.026723750000000004</v>
      </c>
      <c r="T49" s="123">
        <v>0.02669650000000001</v>
      </c>
      <c r="U49" s="123">
        <v>0.026220499999999997</v>
      </c>
      <c r="V49" s="123">
        <v>0.026315249999999995</v>
      </c>
      <c r="W49" s="123">
        <v>0.024347</v>
      </c>
      <c r="X49" s="123">
        <v>0.01980275</v>
      </c>
      <c r="Y49" s="123">
        <v>0.02281225</v>
      </c>
      <c r="Z49" s="123">
        <v>0.02800875</v>
      </c>
      <c r="AA49" s="123">
        <v>0.03141750000000001</v>
      </c>
    </row>
    <row r="50" spans="1:27" ht="15">
      <c r="A50" s="93" t="s">
        <v>290</v>
      </c>
      <c r="B50" s="123">
        <v>0.04911850000000001</v>
      </c>
      <c r="C50" s="123">
        <v>0.027882374999999994</v>
      </c>
      <c r="D50" s="123">
        <v>0.032932062500000005</v>
      </c>
      <c r="E50" s="123">
        <v>0.04631225000000001</v>
      </c>
      <c r="F50" s="123">
        <v>0.03933668750000001</v>
      </c>
      <c r="G50" s="123">
        <v>0.0457215625</v>
      </c>
      <c r="H50" s="123">
        <v>0.07274575000000001</v>
      </c>
      <c r="I50" s="123">
        <v>0.08012406250000001</v>
      </c>
      <c r="J50" s="123">
        <v>0.04166075</v>
      </c>
      <c r="K50" s="123">
        <v>0.0531423125</v>
      </c>
      <c r="L50" s="123">
        <v>0.034646124999999986</v>
      </c>
      <c r="M50" s="123">
        <v>0.049358000000000006</v>
      </c>
      <c r="N50" s="169"/>
      <c r="O50" s="93" t="s">
        <v>290</v>
      </c>
      <c r="P50" s="123">
        <v>0.047056999999999995</v>
      </c>
      <c r="Q50" s="123">
        <v>0.027737999999999985</v>
      </c>
      <c r="R50" s="123">
        <v>0.032813749999999975</v>
      </c>
      <c r="S50" s="123">
        <v>0.04664325000000001</v>
      </c>
      <c r="T50" s="123">
        <v>0.03746150000000001</v>
      </c>
      <c r="U50" s="123">
        <v>0.0458465</v>
      </c>
      <c r="V50" s="123">
        <v>0.07341975</v>
      </c>
      <c r="W50" s="123">
        <v>0.0808605</v>
      </c>
      <c r="X50" s="123">
        <v>0.041879000000000006</v>
      </c>
      <c r="Y50" s="123">
        <v>0.05081074999999999</v>
      </c>
      <c r="Z50" s="123">
        <v>0.034887000000000015</v>
      </c>
      <c r="AA50" s="123">
        <v>0.05034200000000001</v>
      </c>
    </row>
    <row r="51" spans="1:27" ht="15">
      <c r="A51" s="93" t="s">
        <v>333</v>
      </c>
      <c r="B51" s="123">
        <v>416.9765625</v>
      </c>
      <c r="C51" s="123">
        <v>427.0403137207031</v>
      </c>
      <c r="D51" s="123">
        <v>21.503124237060547</v>
      </c>
      <c r="E51" s="123">
        <v>272.3193664550781</v>
      </c>
      <c r="F51" s="123">
        <v>713.2415771484375</v>
      </c>
      <c r="G51" s="123">
        <v>6.76437520980835</v>
      </c>
      <c r="H51" s="123">
        <v>331.30218505859375</v>
      </c>
      <c r="I51" s="123">
        <v>429.3296813964844</v>
      </c>
      <c r="J51" s="123">
        <v>848.833740234375</v>
      </c>
      <c r="K51" s="123">
        <v>1647.14599609375</v>
      </c>
      <c r="L51" s="123">
        <v>377.8318786621094</v>
      </c>
      <c r="M51" s="123">
        <v>461.3650207519531</v>
      </c>
      <c r="N51" s="169"/>
      <c r="O51" s="93" t="s">
        <v>333</v>
      </c>
      <c r="P51" s="123">
        <v>371.47998046875</v>
      </c>
      <c r="Q51" s="123">
        <v>422.41998291015625</v>
      </c>
      <c r="R51" s="123">
        <v>0</v>
      </c>
      <c r="S51" s="123">
        <v>602.6212768554688</v>
      </c>
      <c r="T51" s="123">
        <v>1037.0025634765625</v>
      </c>
      <c r="U51" s="123">
        <v>312.4574890136719</v>
      </c>
      <c r="V51" s="123">
        <v>0</v>
      </c>
      <c r="W51" s="123">
        <v>231.11000061035156</v>
      </c>
      <c r="X51" s="123">
        <v>1424.1175537109375</v>
      </c>
      <c r="Y51" s="123">
        <v>2070.817626953125</v>
      </c>
      <c r="Z51" s="123">
        <v>213.875</v>
      </c>
      <c r="AA51" s="123">
        <v>771.686279296875</v>
      </c>
    </row>
    <row r="52" spans="1:27" ht="15">
      <c r="A52" s="93" t="s">
        <v>351</v>
      </c>
      <c r="B52" s="123">
        <v>2247.6865234375</v>
      </c>
      <c r="C52" s="123">
        <v>2468.8349609375</v>
      </c>
      <c r="D52" s="123">
        <v>1821.469970703125</v>
      </c>
      <c r="E52" s="123">
        <v>2535.600830078125</v>
      </c>
      <c r="F52" s="123">
        <v>2637.103515625</v>
      </c>
      <c r="G52" s="123">
        <v>1615.791259765625</v>
      </c>
      <c r="H52" s="123">
        <v>3411.9609375</v>
      </c>
      <c r="I52" s="123">
        <v>2719.304443359375</v>
      </c>
      <c r="J52" s="123">
        <v>2626.928955078125</v>
      </c>
      <c r="K52" s="123">
        <v>4065.647216796875</v>
      </c>
      <c r="L52" s="123">
        <v>2477.466552734375</v>
      </c>
      <c r="M52" s="123">
        <v>1768.8399658203125</v>
      </c>
      <c r="N52" s="169"/>
      <c r="O52" s="93" t="s">
        <v>351</v>
      </c>
      <c r="P52" s="123">
        <v>3070.181396484375</v>
      </c>
      <c r="Q52" s="123">
        <v>2534.462646484375</v>
      </c>
      <c r="R52" s="123">
        <v>3257.297607421875</v>
      </c>
      <c r="S52" s="123">
        <v>2926.872314453125</v>
      </c>
      <c r="T52" s="123">
        <v>3075.82373046875</v>
      </c>
      <c r="U52" s="123">
        <v>1956.8924560546875</v>
      </c>
      <c r="V52" s="123">
        <v>2944.719970703125</v>
      </c>
      <c r="W52" s="123">
        <v>3734.47607421875</v>
      </c>
      <c r="X52" s="123">
        <v>3637.17626953125</v>
      </c>
      <c r="Y52" s="123">
        <v>5463.46484375</v>
      </c>
      <c r="Z52" s="123">
        <v>3340.65380859375</v>
      </c>
      <c r="AA52" s="123">
        <v>2048.893798828125</v>
      </c>
    </row>
    <row r="53" spans="16:27" ht="15">
      <c r="P53" s="123"/>
      <c r="Q53" s="123"/>
      <c r="R53" s="123"/>
      <c r="S53" s="123"/>
      <c r="T53" s="123"/>
      <c r="U53" s="123"/>
      <c r="V53" s="123"/>
      <c r="W53" s="123"/>
      <c r="X53" s="123"/>
      <c r="Y53" s="123"/>
      <c r="Z53" s="123"/>
      <c r="AA53" s="123"/>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row r="108" spans="1:27" ht="15">
      <c r="A108" s="123"/>
      <c r="B108" s="123"/>
      <c r="C108" s="123"/>
      <c r="D108" s="123"/>
      <c r="E108" s="123"/>
      <c r="F108" s="123"/>
      <c r="G108" s="123"/>
      <c r="H108" s="123"/>
      <c r="I108" s="123"/>
      <c r="J108" s="123"/>
      <c r="K108" s="123"/>
      <c r="L108" s="123"/>
      <c r="M108" s="123"/>
      <c r="P108" s="123"/>
      <c r="Q108" s="123"/>
      <c r="R108" s="123"/>
      <c r="S108" s="123"/>
      <c r="T108" s="123"/>
      <c r="U108" s="123"/>
      <c r="V108" s="123"/>
      <c r="W108" s="123"/>
      <c r="X108" s="123"/>
      <c r="Y108" s="123"/>
      <c r="Z108" s="123"/>
      <c r="AA108" s="123"/>
    </row>
    <row r="109" spans="1:27" ht="15">
      <c r="A109" s="123"/>
      <c r="B109" s="123"/>
      <c r="C109" s="123"/>
      <c r="D109" s="123"/>
      <c r="E109" s="123"/>
      <c r="F109" s="123"/>
      <c r="G109" s="123"/>
      <c r="H109" s="123"/>
      <c r="I109" s="123"/>
      <c r="J109" s="123"/>
      <c r="K109" s="123"/>
      <c r="L109" s="123"/>
      <c r="M109" s="123"/>
      <c r="P109" s="123"/>
      <c r="Q109" s="123"/>
      <c r="R109" s="123"/>
      <c r="S109" s="123"/>
      <c r="T109" s="123"/>
      <c r="U109" s="123"/>
      <c r="V109" s="123"/>
      <c r="W109" s="123"/>
      <c r="X109" s="123"/>
      <c r="Y109" s="123"/>
      <c r="Z109" s="123"/>
      <c r="AA109" s="123"/>
    </row>
    <row r="110" spans="1:27" ht="15">
      <c r="A110" s="123"/>
      <c r="B110" s="123"/>
      <c r="C110" s="123"/>
      <c r="D110" s="123"/>
      <c r="E110" s="123"/>
      <c r="F110" s="123"/>
      <c r="G110" s="123"/>
      <c r="H110" s="123"/>
      <c r="I110" s="123"/>
      <c r="J110" s="123"/>
      <c r="K110" s="123"/>
      <c r="L110" s="123"/>
      <c r="M110" s="123"/>
      <c r="P110" s="123"/>
      <c r="Q110" s="123"/>
      <c r="R110" s="123"/>
      <c r="S110" s="123"/>
      <c r="T110" s="123"/>
      <c r="U110" s="123"/>
      <c r="V110" s="123"/>
      <c r="W110" s="123"/>
      <c r="X110" s="123"/>
      <c r="Y110" s="123"/>
      <c r="Z110" s="123"/>
      <c r="AA110" s="123"/>
    </row>
    <row r="111" spans="1:27" ht="15">
      <c r="A111" s="123"/>
      <c r="B111" s="123"/>
      <c r="C111" s="123"/>
      <c r="D111" s="123"/>
      <c r="E111" s="123"/>
      <c r="F111" s="123"/>
      <c r="G111" s="123"/>
      <c r="H111" s="123"/>
      <c r="I111" s="123"/>
      <c r="J111" s="123"/>
      <c r="K111" s="123"/>
      <c r="L111" s="123"/>
      <c r="M111" s="123"/>
      <c r="P111" s="123"/>
      <c r="Q111" s="123"/>
      <c r="R111" s="123"/>
      <c r="S111" s="123"/>
      <c r="T111" s="123"/>
      <c r="U111" s="123"/>
      <c r="V111" s="123"/>
      <c r="W111" s="123"/>
      <c r="X111" s="123"/>
      <c r="Y111" s="123"/>
      <c r="Z111" s="123"/>
      <c r="AA111" s="123"/>
    </row>
    <row r="112" spans="1:27" ht="15">
      <c r="A112" s="123"/>
      <c r="B112" s="123"/>
      <c r="C112" s="123"/>
      <c r="D112" s="123"/>
      <c r="E112" s="123"/>
      <c r="F112" s="123"/>
      <c r="G112" s="123"/>
      <c r="H112" s="123"/>
      <c r="I112" s="123"/>
      <c r="J112" s="123"/>
      <c r="K112" s="123"/>
      <c r="L112" s="123"/>
      <c r="M112" s="123"/>
      <c r="P112" s="123"/>
      <c r="Q112" s="123"/>
      <c r="R112" s="123"/>
      <c r="S112" s="123"/>
      <c r="T112" s="123"/>
      <c r="U112" s="123"/>
      <c r="V112" s="123"/>
      <c r="W112" s="123"/>
      <c r="X112" s="123"/>
      <c r="Y112" s="123"/>
      <c r="Z112" s="123"/>
      <c r="AA112" s="123"/>
    </row>
    <row r="113" spans="1:13" ht="15">
      <c r="A113" s="123"/>
      <c r="B113" s="123"/>
      <c r="C113" s="123"/>
      <c r="D113" s="123"/>
      <c r="E113" s="123"/>
      <c r="F113" s="123"/>
      <c r="G113" s="123"/>
      <c r="H113" s="123"/>
      <c r="I113" s="123"/>
      <c r="J113" s="123"/>
      <c r="K113" s="123"/>
      <c r="L113" s="123"/>
      <c r="M113" s="123"/>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F050F16-4106-4043-A739-5EF4BEC76BE4}">
  <dimension ref="A1:BB25"/>
  <sheetViews>
    <sheetView workbookViewId="0" topLeftCell="A1">
      <selection pane="topLeft" activeCell="BK20" sqref="BK20"/>
    </sheetView>
  </sheetViews>
  <sheetFormatPr defaultColWidth="8.66428571428571" defaultRowHeight="15"/>
  <cols>
    <col min="1" max="16384" width="8.71428571428571" style="123"/>
  </cols>
  <sheetData>
    <row r="1" spans="1:54" ht="15">
      <c r="A1" s="123" t="s">
        <v>432</v>
      </c>
      <c r="B1" s="123" t="s">
        <v>433</v>
      </c>
      <c r="C1" s="123" t="s">
        <v>434</v>
      </c>
      <c r="D1" s="123" t="s">
        <v>218</v>
      </c>
      <c r="E1" s="123" t="s">
        <v>435</v>
      </c>
      <c r="F1" s="123" t="s">
        <v>436</v>
      </c>
      <c r="G1" s="123" t="s">
        <v>236</v>
      </c>
      <c r="H1" s="123" t="s">
        <v>240</v>
      </c>
      <c r="I1" s="123" t="s">
        <v>244</v>
      </c>
      <c r="J1" s="123" t="s">
        <v>247</v>
      </c>
      <c r="K1" s="123" t="s">
        <v>251</v>
      </c>
      <c r="L1" s="123" t="s">
        <v>255</v>
      </c>
      <c r="M1" s="123" t="s">
        <v>259</v>
      </c>
      <c r="N1" s="123" t="s">
        <v>298</v>
      </c>
      <c r="O1" s="123" t="s">
        <v>301</v>
      </c>
      <c r="P1" s="123" t="s">
        <v>304</v>
      </c>
      <c r="Q1" s="123" t="s">
        <v>293</v>
      </c>
      <c r="R1" s="123" t="s">
        <v>305</v>
      </c>
      <c r="S1" s="123" t="s">
        <v>306</v>
      </c>
      <c r="T1" s="123" t="s">
        <v>307</v>
      </c>
      <c r="U1" s="123" t="s">
        <v>308</v>
      </c>
      <c r="V1" s="123" t="s">
        <v>309</v>
      </c>
      <c r="W1" s="123" t="s">
        <v>310</v>
      </c>
      <c r="X1" s="123" t="s">
        <v>317</v>
      </c>
      <c r="Y1" s="123" t="s">
        <v>318</v>
      </c>
      <c r="Z1" s="123" t="s">
        <v>319</v>
      </c>
      <c r="AA1" s="123" t="s">
        <v>316</v>
      </c>
      <c r="AB1" s="123" t="s">
        <v>329</v>
      </c>
      <c r="AC1" s="123" t="s">
        <v>322</v>
      </c>
      <c r="AD1" s="123" t="s">
        <v>323</v>
      </c>
      <c r="AE1" s="123" t="s">
        <v>324</v>
      </c>
      <c r="AF1" s="123" t="s">
        <v>313</v>
      </c>
      <c r="AG1" s="123" t="s">
        <v>312</v>
      </c>
      <c r="AH1" s="123" t="s">
        <v>314</v>
      </c>
      <c r="AI1" s="123" t="s">
        <v>315</v>
      </c>
      <c r="AJ1" s="123" t="s">
        <v>320</v>
      </c>
      <c r="AK1" s="123" t="s">
        <v>321</v>
      </c>
      <c r="AL1" s="123" t="s">
        <v>311</v>
      </c>
      <c r="AM1" s="123" t="s">
        <v>332</v>
      </c>
      <c r="AN1" s="123" t="s">
        <v>340</v>
      </c>
      <c r="AO1" s="123" t="s">
        <v>292</v>
      </c>
      <c r="AP1" s="123" t="s">
        <v>263</v>
      </c>
      <c r="AQ1" s="123" t="s">
        <v>267</v>
      </c>
      <c r="AR1" s="123" t="s">
        <v>271</v>
      </c>
      <c r="AS1" s="123" t="s">
        <v>291</v>
      </c>
      <c r="AT1" s="123" t="s">
        <v>275</v>
      </c>
      <c r="AU1" s="123" t="s">
        <v>279</v>
      </c>
      <c r="AV1" s="123" t="s">
        <v>282</v>
      </c>
      <c r="AW1" s="123" t="s">
        <v>285</v>
      </c>
      <c r="AX1" s="123" t="s">
        <v>288</v>
      </c>
      <c r="AY1" s="123" t="s">
        <v>289</v>
      </c>
      <c r="AZ1" s="123" t="s">
        <v>290</v>
      </c>
      <c r="BA1" s="123" t="s">
        <v>333</v>
      </c>
      <c r="BB1" s="123" t="s">
        <v>351</v>
      </c>
    </row>
    <row r="2" spans="1:54" ht="15">
      <c r="A2" s="123" t="s">
        <v>376</v>
      </c>
      <c r="B2" s="123" t="s">
        <v>437</v>
      </c>
      <c r="C2" s="123" t="s">
        <v>438</v>
      </c>
      <c r="D2" s="123">
        <v>0.690282133498881</v>
      </c>
      <c r="E2" s="123">
        <v>0.686728715104506</v>
      </c>
      <c r="F2" s="123">
        <v>0.686635260493072</v>
      </c>
      <c r="G2" s="123">
        <v>0.541318903167948</v>
      </c>
      <c r="H2" s="123">
        <v>0.0319255068314118</v>
      </c>
      <c r="I2" s="123">
        <v>0.0882214698117295</v>
      </c>
      <c r="J2" s="123">
        <v>0.604151404338165</v>
      </c>
      <c r="K2" s="123">
        <v>0.176202110154526</v>
      </c>
      <c r="L2" s="123">
        <v>0.0586788013096472</v>
      </c>
      <c r="M2" s="123">
        <v>0.0408207075545202</v>
      </c>
      <c r="N2" s="123">
        <v>0.414604058658063</v>
      </c>
      <c r="O2" s="123">
        <v>0.440654217092869</v>
      </c>
      <c r="P2" s="123">
        <v>0.121655461184833</v>
      </c>
      <c r="Q2" s="123">
        <v>0.130282281276583</v>
      </c>
      <c r="R2" s="123">
        <v>0.483507355274806</v>
      </c>
      <c r="S2" s="123">
        <v>0.176142105621983</v>
      </c>
      <c r="T2" s="123">
        <v>0.106636387244436</v>
      </c>
      <c r="U2" s="123">
        <v>0.0654346696178291</v>
      </c>
      <c r="V2" s="123">
        <v>0.0681482119943794</v>
      </c>
      <c r="W2" s="123">
        <v>0.0132085333723386</v>
      </c>
      <c r="X2" s="123">
        <v>0.00350655135603163</v>
      </c>
      <c r="Y2" s="123">
        <v>0.0289125422524102</v>
      </c>
      <c r="Z2" s="123">
        <v>0.00236990722065349</v>
      </c>
      <c r="AA2" s="123">
        <v>0.548725914273849</v>
      </c>
      <c r="AB2" s="123">
        <v>0.392990977302895</v>
      </c>
      <c r="AC2" s="123">
        <v>0.229026517912741</v>
      </c>
      <c r="AD2" s="123">
        <v>0.0303437196566754</v>
      </c>
      <c r="AE2" s="123">
        <v>0.118342790375225</v>
      </c>
      <c r="AF2" s="123">
        <v>0.0720267079813332</v>
      </c>
      <c r="AG2" s="123">
        <v>0.0512126582348053</v>
      </c>
      <c r="AH2" s="123">
        <v>0.00467818650787734</v>
      </c>
      <c r="AI2" s="123">
        <v>0.114677616635576</v>
      </c>
      <c r="AJ2" s="123">
        <v>0.0214603140358835</v>
      </c>
      <c r="AK2" s="123">
        <v>0.0752500480020488</v>
      </c>
      <c r="AL2" s="123">
        <v>0</v>
      </c>
      <c r="AM2" s="123">
        <v>0.00759114380457528</v>
      </c>
      <c r="AN2" s="123">
        <v>0</v>
      </c>
      <c r="AO2" s="123">
        <v>0.0540252916666667</v>
      </c>
      <c r="AP2" s="123">
        <v>0.008186</v>
      </c>
      <c r="AQ2" s="123">
        <v>0.0600999583333333</v>
      </c>
      <c r="AR2" s="123">
        <v>0.143768291666667</v>
      </c>
      <c r="AS2" s="123">
        <v>0.212179541666667</v>
      </c>
      <c r="AT2" s="123">
        <v>0.00890279166666667</v>
      </c>
      <c r="AU2" s="123">
        <v>0.0326691666666667</v>
      </c>
      <c r="AV2" s="123">
        <v>0.0861156666666667</v>
      </c>
      <c r="AW2" s="123">
        <v>0.241486208333333</v>
      </c>
      <c r="AX2" s="123">
        <v>0.122448375</v>
      </c>
      <c r="AY2" s="123">
        <v>0.035908625</v>
      </c>
      <c r="AZ2" s="123">
        <v>0.048235625</v>
      </c>
      <c r="BA2" s="123">
        <v>3924.71</v>
      </c>
      <c r="BB2" s="123">
        <v>6916.97520833333</v>
      </c>
    </row>
    <row r="3" spans="1:54" ht="15">
      <c r="A3" s="123" t="s">
        <v>377</v>
      </c>
      <c r="B3" s="123" t="s">
        <v>437</v>
      </c>
      <c r="C3" s="123" t="s">
        <v>438</v>
      </c>
      <c r="D3" s="123">
        <v>0.721169080306046</v>
      </c>
      <c r="E3" s="123">
        <v>0.745670044372773</v>
      </c>
      <c r="F3" s="123">
        <v>0.748763871588529</v>
      </c>
      <c r="G3" s="123">
        <v>0.556041096538175</v>
      </c>
      <c r="H3" s="123">
        <v>0.0373240213464711</v>
      </c>
      <c r="I3" s="123">
        <v>0.128411624503625</v>
      </c>
      <c r="J3" s="123">
        <v>0.621135352606957</v>
      </c>
      <c r="K3" s="123">
        <v>0.13830049153185</v>
      </c>
      <c r="L3" s="123">
        <v>0.0577294555914868</v>
      </c>
      <c r="M3" s="123">
        <v>0.0170990544196098</v>
      </c>
      <c r="N3" s="123">
        <v>0.358996108252747</v>
      </c>
      <c r="O3" s="123">
        <v>0.509499623164415</v>
      </c>
      <c r="P3" s="123">
        <v>0.106217264322773</v>
      </c>
      <c r="Q3" s="123">
        <v>0.0850554316824913</v>
      </c>
      <c r="R3" s="123">
        <v>0.611815192870977</v>
      </c>
      <c r="S3" s="123">
        <v>0.0951741445893828</v>
      </c>
      <c r="T3" s="123">
        <v>0.0346860812464203</v>
      </c>
      <c r="U3" s="123">
        <v>0.0543009971467325</v>
      </c>
      <c r="V3" s="123">
        <v>0.0334399832502507</v>
      </c>
      <c r="W3" s="123">
        <v>0.0127627849648198</v>
      </c>
      <c r="X3" s="123">
        <v>0.00363586250749168</v>
      </c>
      <c r="Y3" s="123">
        <v>0.0105640338976556</v>
      </c>
      <c r="Z3" s="123">
        <v>0</v>
      </c>
      <c r="AA3" s="123">
        <v>0.635256669126922</v>
      </c>
      <c r="AB3" s="123">
        <v>0.402481646188467</v>
      </c>
      <c r="AC3" s="123">
        <v>0.147333420738045</v>
      </c>
      <c r="AD3" s="123">
        <v>0.0220143532677319</v>
      </c>
      <c r="AE3" s="123">
        <v>0.204535327751696</v>
      </c>
      <c r="AF3" s="123">
        <v>0.0279780139089244</v>
      </c>
      <c r="AG3" s="123">
        <v>0.0356372976932599</v>
      </c>
      <c r="AH3" s="123">
        <v>0.0137992380508089</v>
      </c>
      <c r="AI3" s="123">
        <v>0.19523305503042</v>
      </c>
      <c r="AJ3" s="123">
        <v>0.0337279296334563</v>
      </c>
      <c r="AK3" s="123">
        <v>0.223758239513841</v>
      </c>
      <c r="AL3" s="123">
        <v>3.7202380952381E-4</v>
      </c>
      <c r="AM3" s="123">
        <v>0.00541063316319297</v>
      </c>
      <c r="AN3" s="123">
        <v>0.00208333333333333</v>
      </c>
      <c r="AO3" s="123">
        <v>0.0379624166666667</v>
      </c>
      <c r="AP3" s="123">
        <v>0.004216625</v>
      </c>
      <c r="AQ3" s="123">
        <v>0.0368678333333333</v>
      </c>
      <c r="AR3" s="123">
        <v>0.335648791666667</v>
      </c>
      <c r="AS3" s="123">
        <v>0.168040791666667</v>
      </c>
      <c r="AT3" s="123">
        <v>0.00864083333333333</v>
      </c>
      <c r="AU3" s="123">
        <v>0.03015625</v>
      </c>
      <c r="AV3" s="123">
        <v>0.0805189583333333</v>
      </c>
      <c r="AW3" s="123">
        <v>0.20502175</v>
      </c>
      <c r="AX3" s="123">
        <v>0.0775932083333333</v>
      </c>
      <c r="AY3" s="123">
        <v>0.0255802083333333</v>
      </c>
      <c r="AZ3" s="123">
        <v>0.0277147916666667</v>
      </c>
      <c r="BA3" s="123">
        <v>2920.06958333333</v>
      </c>
      <c r="BB3" s="123">
        <v>5589.626875</v>
      </c>
    </row>
    <row r="4" spans="1:54" ht="15">
      <c r="A4" s="123" t="s">
        <v>378</v>
      </c>
      <c r="B4" s="123" t="s">
        <v>437</v>
      </c>
      <c r="C4" s="123" t="s">
        <v>438</v>
      </c>
      <c r="D4" s="123">
        <v>0.657858048157316</v>
      </c>
      <c r="E4" s="123">
        <v>0.635390728819432</v>
      </c>
      <c r="F4" s="123">
        <v>0.637077106851345</v>
      </c>
      <c r="G4" s="123">
        <v>0.501950833009269</v>
      </c>
      <c r="H4" s="123">
        <v>0.0368512344535458</v>
      </c>
      <c r="I4" s="123">
        <v>0.131341329736371</v>
      </c>
      <c r="J4" s="123">
        <v>0.51431611280971</v>
      </c>
      <c r="K4" s="123">
        <v>0.226474814817602</v>
      </c>
      <c r="L4" s="123">
        <v>0.0660102993925763</v>
      </c>
      <c r="M4" s="123">
        <v>0.0250062087901953</v>
      </c>
      <c r="N4" s="123">
        <v>0.165894217230474</v>
      </c>
      <c r="O4" s="123">
        <v>0.732542806195664</v>
      </c>
      <c r="P4" s="123">
        <v>0.0825170885150777</v>
      </c>
      <c r="Q4" s="123">
        <v>0.0549583013961175</v>
      </c>
      <c r="R4" s="123">
        <v>0.527613319749832</v>
      </c>
      <c r="S4" s="123">
        <v>0.171080158076181</v>
      </c>
      <c r="T4" s="123">
        <v>0.0604060821808579</v>
      </c>
      <c r="U4" s="123">
        <v>0.0981255583241302</v>
      </c>
      <c r="V4" s="123">
        <v>0.0700103700408854</v>
      </c>
      <c r="W4" s="123">
        <v>0.00530636313665251</v>
      </c>
      <c r="X4" s="123">
        <v>0</v>
      </c>
      <c r="Y4" s="123">
        <v>0.00425627618250569</v>
      </c>
      <c r="Z4" s="123">
        <v>0.00608823108823109</v>
      </c>
      <c r="AA4" s="123">
        <v>0.264282508146953</v>
      </c>
      <c r="AB4" s="123">
        <v>0.470575617369239</v>
      </c>
      <c r="AC4" s="123">
        <v>0.222367449858361</v>
      </c>
      <c r="AD4" s="123">
        <v>0.0335155712883945</v>
      </c>
      <c r="AE4" s="123">
        <v>0.061216131898432</v>
      </c>
      <c r="AF4" s="123">
        <v>0.0679367246039555</v>
      </c>
      <c r="AG4" s="123">
        <v>0.0279461160793874</v>
      </c>
      <c r="AH4" s="123">
        <v>0.0100300433412136</v>
      </c>
      <c r="AI4" s="123">
        <v>0.0819022972452728</v>
      </c>
      <c r="AJ4" s="123">
        <v>0.00578971546932627</v>
      </c>
      <c r="AK4" s="123">
        <v>0.0510709878092009</v>
      </c>
      <c r="AL4" s="123">
        <v>0</v>
      </c>
      <c r="AM4" s="123">
        <v>7.44047619047619E-4</v>
      </c>
      <c r="AN4" s="123">
        <v>0</v>
      </c>
      <c r="AO4" s="123">
        <v>0.0369137916666667</v>
      </c>
      <c r="AP4" s="123">
        <v>0.00686770833333333</v>
      </c>
      <c r="AQ4" s="123">
        <v>0.0448127916666667</v>
      </c>
      <c r="AR4" s="123">
        <v>0.239417125</v>
      </c>
      <c r="AS4" s="123">
        <v>0.19669975</v>
      </c>
      <c r="AT4" s="123">
        <v>0.0119739166666667</v>
      </c>
      <c r="AU4" s="123">
        <v>0.0430856666666667</v>
      </c>
      <c r="AV4" s="123">
        <v>0.0803972916666667</v>
      </c>
      <c r="AW4" s="123">
        <v>0.225777416666667</v>
      </c>
      <c r="AX4" s="123">
        <v>0.0909130833333333</v>
      </c>
      <c r="AY4" s="123">
        <v>0.029310875</v>
      </c>
      <c r="AZ4" s="123">
        <v>0.032703875</v>
      </c>
      <c r="BA4" s="123">
        <v>7129.82229166667</v>
      </c>
      <c r="BB4" s="123">
        <v>8453.56333333333</v>
      </c>
    </row>
    <row r="5" spans="1:54" ht="15">
      <c r="A5" s="123" t="s">
        <v>379</v>
      </c>
      <c r="B5" s="123" t="s">
        <v>437</v>
      </c>
      <c r="C5" s="123" t="s">
        <v>438</v>
      </c>
      <c r="D5" s="123">
        <v>0.740456616439243</v>
      </c>
      <c r="E5" s="123">
        <v>0.758829206795389</v>
      </c>
      <c r="F5" s="123">
        <v>0.761769745508823</v>
      </c>
      <c r="G5" s="123">
        <v>0.529219829262885</v>
      </c>
      <c r="H5" s="123">
        <v>0.0734568886878494</v>
      </c>
      <c r="I5" s="123">
        <v>0.15327995091537</v>
      </c>
      <c r="J5" s="123">
        <v>0.596282477370565</v>
      </c>
      <c r="K5" s="123">
        <v>0.125251511742844</v>
      </c>
      <c r="L5" s="123">
        <v>0.0361597526866745</v>
      </c>
      <c r="M5" s="123">
        <v>0.0155694185966971</v>
      </c>
      <c r="N5" s="123">
        <v>0.218436541031243</v>
      </c>
      <c r="O5" s="123">
        <v>0.663464364855746</v>
      </c>
      <c r="P5" s="123">
        <v>0.103410793086823</v>
      </c>
      <c r="Q5" s="123">
        <v>0.0637678555779747</v>
      </c>
      <c r="R5" s="123">
        <v>0.615047462232636</v>
      </c>
      <c r="S5" s="123">
        <v>0.16695430140202</v>
      </c>
      <c r="T5" s="123">
        <v>0.0255352291618801</v>
      </c>
      <c r="U5" s="123">
        <v>0.0531105913983841</v>
      </c>
      <c r="V5" s="123">
        <v>0.0345176471332702</v>
      </c>
      <c r="W5" s="123">
        <v>0.00392962930279395</v>
      </c>
      <c r="X5" s="123">
        <v>0.00586226272289809</v>
      </c>
      <c r="Y5" s="123">
        <v>0.0206109689584059</v>
      </c>
      <c r="Z5" s="123">
        <v>0.0201472142460695</v>
      </c>
      <c r="AA5" s="123">
        <v>0.611792046219921</v>
      </c>
      <c r="AB5" s="123">
        <v>0.291628286546192</v>
      </c>
      <c r="AC5" s="123">
        <v>0.183431008280052</v>
      </c>
      <c r="AD5" s="123">
        <v>0.0180337374832257</v>
      </c>
      <c r="AE5" s="123">
        <v>0.153150159568225</v>
      </c>
      <c r="AF5" s="123">
        <v>0.0419281261170045</v>
      </c>
      <c r="AG5" s="123">
        <v>0.053295178831439</v>
      </c>
      <c r="AH5" s="123">
        <v>8.38189769799717E-4</v>
      </c>
      <c r="AI5" s="123">
        <v>0.192609833029236</v>
      </c>
      <c r="AJ5" s="123">
        <v>0.0187526336474811</v>
      </c>
      <c r="AK5" s="123">
        <v>0.156211175626647</v>
      </c>
      <c r="AL5" s="123">
        <v>0</v>
      </c>
      <c r="AM5" s="123">
        <v>0.00230511743669638</v>
      </c>
      <c r="AN5" s="123">
        <v>9.68992248062015E-4</v>
      </c>
      <c r="AO5" s="123">
        <v>0.0388315</v>
      </c>
      <c r="AP5" s="123">
        <v>0.0132895416666667</v>
      </c>
      <c r="AQ5" s="123">
        <v>0.038699375</v>
      </c>
      <c r="AR5" s="123">
        <v>0.258508083333333</v>
      </c>
      <c r="AS5" s="123">
        <v>0.167018791666667</v>
      </c>
      <c r="AT5" s="123">
        <v>0.00898725</v>
      </c>
      <c r="AU5" s="123">
        <v>0.032221125</v>
      </c>
      <c r="AV5" s="123">
        <v>0.0635517083333333</v>
      </c>
      <c r="AW5" s="123">
        <v>0.246325916666667</v>
      </c>
      <c r="AX5" s="123">
        <v>0.0985595416666667</v>
      </c>
      <c r="AY5" s="123">
        <v>0.0266055</v>
      </c>
      <c r="AZ5" s="123">
        <v>0.0462291666666667</v>
      </c>
      <c r="BA5" s="123">
        <v>2994.28208333333</v>
      </c>
      <c r="BB5" s="123">
        <v>5448.38645833333</v>
      </c>
    </row>
    <row r="6" spans="1:54" ht="15">
      <c r="A6" s="123" t="s">
        <v>380</v>
      </c>
      <c r="B6" s="123" t="s">
        <v>437</v>
      </c>
      <c r="C6" s="123" t="s">
        <v>438</v>
      </c>
      <c r="D6" s="123">
        <v>0.738613630519204</v>
      </c>
      <c r="E6" s="123">
        <v>0.712467033317813</v>
      </c>
      <c r="F6" s="123">
        <v>0.711451652058845</v>
      </c>
      <c r="G6" s="123">
        <v>0.509035754602972</v>
      </c>
      <c r="H6" s="123">
        <v>0.046033906180965</v>
      </c>
      <c r="I6" s="123">
        <v>0.112509252324496</v>
      </c>
      <c r="J6" s="123">
        <v>0.620239677173823</v>
      </c>
      <c r="K6" s="123">
        <v>0.156993692797876</v>
      </c>
      <c r="L6" s="123">
        <v>0.0479234194507295</v>
      </c>
      <c r="M6" s="123">
        <v>0.0163000520721109</v>
      </c>
      <c r="N6" s="123">
        <v>0.27059200440369</v>
      </c>
      <c r="O6" s="123">
        <v>0.644667653326148</v>
      </c>
      <c r="P6" s="123">
        <v>0.0657679836983644</v>
      </c>
      <c r="Q6" s="123">
        <v>0.0446291456417498</v>
      </c>
      <c r="R6" s="123">
        <v>0.533165394889489</v>
      </c>
      <c r="S6" s="123">
        <v>0.117032893427588</v>
      </c>
      <c r="T6" s="123">
        <v>0.0733690960054746</v>
      </c>
      <c r="U6" s="123">
        <v>0.0695305030177522</v>
      </c>
      <c r="V6" s="123">
        <v>0.0378302427071077</v>
      </c>
      <c r="W6" s="123">
        <v>0.00553774928774929</v>
      </c>
      <c r="X6" s="123">
        <v>0.00154320987654321</v>
      </c>
      <c r="Y6" s="123">
        <v>0.0162691395174181</v>
      </c>
      <c r="Z6" s="123">
        <v>0</v>
      </c>
      <c r="AA6" s="123">
        <v>0.410496868159299</v>
      </c>
      <c r="AB6" s="123">
        <v>0.51334053108285</v>
      </c>
      <c r="AC6" s="123">
        <v>0.107597161742352</v>
      </c>
      <c r="AD6" s="123">
        <v>0.0239958933800268</v>
      </c>
      <c r="AE6" s="123">
        <v>0.138241753302095</v>
      </c>
      <c r="AF6" s="123">
        <v>0.033757441925948</v>
      </c>
      <c r="AG6" s="123">
        <v>0.0362884813534913</v>
      </c>
      <c r="AH6" s="123">
        <v>0.046783071026273</v>
      </c>
      <c r="AI6" s="123">
        <v>0.24452508721932</v>
      </c>
      <c r="AJ6" s="123">
        <v>0.00588340036869449</v>
      </c>
      <c r="AK6" s="123">
        <v>0.0786174686976239</v>
      </c>
      <c r="AL6" s="123">
        <v>0</v>
      </c>
      <c r="AM6" s="123">
        <v>0.00589941571944327</v>
      </c>
      <c r="AN6" s="123">
        <v>0</v>
      </c>
      <c r="AO6" s="123">
        <v>0.031645625</v>
      </c>
      <c r="AP6" s="123">
        <v>0.00547908333333333</v>
      </c>
      <c r="AQ6" s="123">
        <v>0.0560743333333333</v>
      </c>
      <c r="AR6" s="123">
        <v>0.0889422083333333</v>
      </c>
      <c r="AS6" s="123">
        <v>0.265112458333333</v>
      </c>
      <c r="AT6" s="123">
        <v>0.0116501666666667</v>
      </c>
      <c r="AU6" s="123">
        <v>0.0660982083333333</v>
      </c>
      <c r="AV6" s="123">
        <v>0.131602208333333</v>
      </c>
      <c r="AW6" s="123">
        <v>0.191803</v>
      </c>
      <c r="AX6" s="123">
        <v>0.118484583333333</v>
      </c>
      <c r="AY6" s="123">
        <v>0.027375</v>
      </c>
      <c r="AZ6" s="123">
        <v>0.0385532083333333</v>
      </c>
      <c r="BA6" s="123">
        <v>3924.57979166667</v>
      </c>
      <c r="BB6" s="123">
        <v>6716.14375</v>
      </c>
    </row>
    <row r="7" spans="1:54" ht="15">
      <c r="A7" s="123" t="s">
        <v>381</v>
      </c>
      <c r="B7" s="123" t="s">
        <v>437</v>
      </c>
      <c r="C7" s="123" t="s">
        <v>438</v>
      </c>
      <c r="D7" s="123">
        <v>0.648546866920146</v>
      </c>
      <c r="E7" s="123">
        <v>0.600053041769819</v>
      </c>
      <c r="F7" s="123">
        <v>0.596084640905317</v>
      </c>
      <c r="G7" s="123">
        <v>0.664673828247963</v>
      </c>
      <c r="H7" s="123">
        <v>0.114174729646407</v>
      </c>
      <c r="I7" s="123">
        <v>0.239296523540229</v>
      </c>
      <c r="J7" s="123">
        <v>0.466873531431393</v>
      </c>
      <c r="K7" s="123">
        <v>0.108094574317561</v>
      </c>
      <c r="L7" s="123">
        <v>0.0557570237777423</v>
      </c>
      <c r="M7" s="123">
        <v>0.0158036172866681</v>
      </c>
      <c r="N7" s="123">
        <v>0.094065669501205</v>
      </c>
      <c r="O7" s="123">
        <v>0.853878425655037</v>
      </c>
      <c r="P7" s="123">
        <v>0.0371179918795296</v>
      </c>
      <c r="Q7" s="123">
        <v>0.0211735902359754</v>
      </c>
      <c r="R7" s="123">
        <v>0.441296214644591</v>
      </c>
      <c r="S7" s="123">
        <v>0.228936710738564</v>
      </c>
      <c r="T7" s="123">
        <v>0.0445887147475912</v>
      </c>
      <c r="U7" s="123">
        <v>0.0540162986984802</v>
      </c>
      <c r="V7" s="123">
        <v>0.0143463896587749</v>
      </c>
      <c r="W7" s="123">
        <v>0.0104166666666667</v>
      </c>
      <c r="X7" s="123">
        <v>0</v>
      </c>
      <c r="Y7" s="123">
        <v>0.0180277349768875</v>
      </c>
      <c r="Z7" s="123">
        <v>0.0690905907817673</v>
      </c>
      <c r="AA7" s="123">
        <v>0.518642846754455</v>
      </c>
      <c r="AB7" s="123">
        <v>0.394119621465216</v>
      </c>
      <c r="AC7" s="123">
        <v>0.224386506796076</v>
      </c>
      <c r="AD7" s="123">
        <v>0.0393951028308373</v>
      </c>
      <c r="AE7" s="123">
        <v>0.172151427990107</v>
      </c>
      <c r="AF7" s="123">
        <v>0.0381460726446602</v>
      </c>
      <c r="AG7" s="123">
        <v>0.190124446096661</v>
      </c>
      <c r="AH7" s="123">
        <v>0.00378787878787879</v>
      </c>
      <c r="AI7" s="123">
        <v>0.219680977888592</v>
      </c>
      <c r="AJ7" s="123">
        <v>0.00676406926406926</v>
      </c>
      <c r="AK7" s="123">
        <v>0.0972176721430604</v>
      </c>
      <c r="AL7" s="123">
        <v>0</v>
      </c>
      <c r="AM7" s="123">
        <v>0</v>
      </c>
      <c r="AN7" s="123">
        <v>0.00828197226502311</v>
      </c>
      <c r="AO7" s="123">
        <v>0.041295625</v>
      </c>
      <c r="AP7" s="123">
        <v>0.0118420833333333</v>
      </c>
      <c r="AQ7" s="123">
        <v>0.037669</v>
      </c>
      <c r="AR7" s="123">
        <v>0.1743735</v>
      </c>
      <c r="AS7" s="123">
        <v>0.186504041666667</v>
      </c>
      <c r="AT7" s="123">
        <v>0.00920520833333333</v>
      </c>
      <c r="AU7" s="123">
        <v>0.0380320833333333</v>
      </c>
      <c r="AV7" s="123">
        <v>0.0769209166666667</v>
      </c>
      <c r="AW7" s="123">
        <v>0.296674041666667</v>
      </c>
      <c r="AX7" s="123">
        <v>0.100908833333333</v>
      </c>
      <c r="AY7" s="123">
        <v>0.0253100416666667</v>
      </c>
      <c r="AZ7" s="123">
        <v>0.0457581666666667</v>
      </c>
      <c r="BA7" s="123">
        <v>3719.9475</v>
      </c>
      <c r="BB7" s="123">
        <v>7229.61604166667</v>
      </c>
    </row>
    <row r="8" spans="1:54" ht="15">
      <c r="A8" s="123" t="s">
        <v>382</v>
      </c>
      <c r="B8" s="123" t="s">
        <v>437</v>
      </c>
      <c r="C8" s="123" t="s">
        <v>438</v>
      </c>
      <c r="D8" s="123">
        <v>0.781649646090766</v>
      </c>
      <c r="E8" s="123">
        <v>0.783526508989877</v>
      </c>
      <c r="F8" s="123">
        <v>0.788540876562587</v>
      </c>
      <c r="G8" s="123">
        <v>0.677410808652259</v>
      </c>
      <c r="H8" s="123">
        <v>0.184296958158606</v>
      </c>
      <c r="I8" s="123">
        <v>0.174490008988769</v>
      </c>
      <c r="J8" s="123">
        <v>0.501733807975329</v>
      </c>
      <c r="K8" s="123">
        <v>0.105516336159576</v>
      </c>
      <c r="L8" s="123">
        <v>0.0301750099298406</v>
      </c>
      <c r="M8" s="123">
        <v>0.00378787878787879</v>
      </c>
      <c r="N8" s="123">
        <v>0.0888486094167524</v>
      </c>
      <c r="O8" s="123">
        <v>0.826484527143513</v>
      </c>
      <c r="P8" s="123">
        <v>0.076753426747228</v>
      </c>
      <c r="Q8" s="123">
        <v>0.0232562864716307</v>
      </c>
      <c r="R8" s="123">
        <v>0.566018453872849</v>
      </c>
      <c r="S8" s="123">
        <v>0.192024942093698</v>
      </c>
      <c r="T8" s="123">
        <v>0.0282423568666729</v>
      </c>
      <c r="U8" s="123">
        <v>0.0654090364767092</v>
      </c>
      <c r="V8" s="123">
        <v>0.0202010466654362</v>
      </c>
      <c r="W8" s="123">
        <v>0.00166666666666667</v>
      </c>
      <c r="X8" s="123">
        <v>0.0070679012345679</v>
      </c>
      <c r="Y8" s="123">
        <v>0.0199993633817163</v>
      </c>
      <c r="Z8" s="123">
        <v>0.0016025641025641</v>
      </c>
      <c r="AA8" s="123">
        <v>0.682957606683524</v>
      </c>
      <c r="AB8" s="123">
        <v>0.480621121291436</v>
      </c>
      <c r="AC8" s="123">
        <v>0.131583280271792</v>
      </c>
      <c r="AD8" s="123">
        <v>0.0287121405778782</v>
      </c>
      <c r="AE8" s="123">
        <v>0.0939651299284222</v>
      </c>
      <c r="AF8" s="123">
        <v>0.0370768310840415</v>
      </c>
      <c r="AG8" s="123">
        <v>0.0590768782862946</v>
      </c>
      <c r="AH8" s="123">
        <v>0.00822557922741746</v>
      </c>
      <c r="AI8" s="123">
        <v>0.21548259614714</v>
      </c>
      <c r="AJ8" s="123">
        <v>0.0245308214884708</v>
      </c>
      <c r="AK8" s="123">
        <v>0.0687055686318967</v>
      </c>
      <c r="AL8" s="123">
        <v>0</v>
      </c>
      <c r="AM8" s="123">
        <v>0.0059973924970505</v>
      </c>
      <c r="AN8" s="123">
        <v>0.00119047619047619</v>
      </c>
      <c r="AO8" s="123">
        <v>0.0445950833333333</v>
      </c>
      <c r="AP8" s="123">
        <v>0.0136639166666667</v>
      </c>
      <c r="AQ8" s="123">
        <v>0.0454847916666667</v>
      </c>
      <c r="AR8" s="123">
        <v>0.157282208333333</v>
      </c>
      <c r="AS8" s="123">
        <v>0.205126291666667</v>
      </c>
      <c r="AT8" s="123">
        <v>0.0102792083333333</v>
      </c>
      <c r="AU8" s="123">
        <v>0.0366655416666667</v>
      </c>
      <c r="AV8" s="123">
        <v>0.0593774583333333</v>
      </c>
      <c r="AW8" s="123">
        <v>0.266012833333333</v>
      </c>
      <c r="AX8" s="123">
        <v>0.106933916666667</v>
      </c>
      <c r="AY8" s="123">
        <v>0.0264794166666667</v>
      </c>
      <c r="AZ8" s="123">
        <v>0.0725082083333333</v>
      </c>
      <c r="BA8" s="123">
        <v>2762.72208333333</v>
      </c>
      <c r="BB8" s="123">
        <v>7027.438125</v>
      </c>
    </row>
    <row r="9" spans="1:54" ht="15">
      <c r="A9" s="123" t="s">
        <v>383</v>
      </c>
      <c r="B9" s="123" t="s">
        <v>437</v>
      </c>
      <c r="C9" s="123" t="s">
        <v>438</v>
      </c>
      <c r="D9" s="123">
        <v>0.691343802130576</v>
      </c>
      <c r="E9" s="123">
        <v>0.677166777291715</v>
      </c>
      <c r="F9" s="123">
        <v>0.675095128871807</v>
      </c>
      <c r="G9" s="123">
        <v>0.501206962175458</v>
      </c>
      <c r="H9" s="123">
        <v>0.304442626994405</v>
      </c>
      <c r="I9" s="123">
        <v>0.219627084905923</v>
      </c>
      <c r="J9" s="123">
        <v>0.343134266245861</v>
      </c>
      <c r="K9" s="123">
        <v>0.0920140871478302</v>
      </c>
      <c r="L9" s="123">
        <v>0.0238750656279291</v>
      </c>
      <c r="M9" s="123">
        <v>0.0169068690780518</v>
      </c>
      <c r="N9" s="123">
        <v>0.0298815978378138</v>
      </c>
      <c r="O9" s="123">
        <v>0.915306273230028</v>
      </c>
      <c r="P9" s="123">
        <v>0.0505024627010337</v>
      </c>
      <c r="Q9" s="123">
        <v>0.0276883619329337</v>
      </c>
      <c r="R9" s="123">
        <v>0.638034776830187</v>
      </c>
      <c r="S9" s="123">
        <v>0.160483492752568</v>
      </c>
      <c r="T9" s="123">
        <v>0.0090873830009397</v>
      </c>
      <c r="U9" s="123">
        <v>0.0142953584470104</v>
      </c>
      <c r="V9" s="123">
        <v>0.0119449507033531</v>
      </c>
      <c r="W9" s="123">
        <v>0.00154320987654321</v>
      </c>
      <c r="X9" s="123">
        <v>0</v>
      </c>
      <c r="Y9" s="123">
        <v>0.00611042183622829</v>
      </c>
      <c r="Z9" s="123">
        <v>0</v>
      </c>
      <c r="AA9" s="123">
        <v>0.425299840737658</v>
      </c>
      <c r="AB9" s="123">
        <v>0.457708266054028</v>
      </c>
      <c r="AC9" s="123">
        <v>0.132655716651764</v>
      </c>
      <c r="AD9" s="123">
        <v>0.0486668972297566</v>
      </c>
      <c r="AE9" s="123">
        <v>0.154218693173545</v>
      </c>
      <c r="AF9" s="123">
        <v>0.029246064681059</v>
      </c>
      <c r="AG9" s="123">
        <v>0.0550348883319089</v>
      </c>
      <c r="AH9" s="123">
        <v>0.00387711846525211</v>
      </c>
      <c r="AI9" s="123">
        <v>0.126848635234904</v>
      </c>
      <c r="AJ9" s="123">
        <v>0.0144777508647721</v>
      </c>
      <c r="AK9" s="123">
        <v>0.0928528082022719</v>
      </c>
      <c r="AL9" s="123">
        <v>0</v>
      </c>
      <c r="AM9" s="123">
        <v>0.0104183015676061</v>
      </c>
      <c r="AN9" s="123">
        <v>0.0037037037037037</v>
      </c>
      <c r="AO9" s="123">
        <v>0.0374839166666667</v>
      </c>
      <c r="AP9" s="123">
        <v>0.0101600416666667</v>
      </c>
      <c r="AQ9" s="123">
        <v>0.0512842083333333</v>
      </c>
      <c r="AR9" s="123">
        <v>0.147052958333333</v>
      </c>
      <c r="AS9" s="123">
        <v>0.159694041666667</v>
      </c>
      <c r="AT9" s="123">
        <v>0.0126811666666667</v>
      </c>
      <c r="AU9" s="123">
        <v>0.0336115416666667</v>
      </c>
      <c r="AV9" s="123">
        <v>0.0727754166666667</v>
      </c>
      <c r="AW9" s="123">
        <v>0.2853925</v>
      </c>
      <c r="AX9" s="123">
        <v>0.121351625</v>
      </c>
      <c r="AY9" s="123">
        <v>0.02549475</v>
      </c>
      <c r="AZ9" s="123">
        <v>0.079778625</v>
      </c>
      <c r="BA9" s="123">
        <v>1973.673125</v>
      </c>
      <c r="BB9" s="123">
        <v>6276.70604166667</v>
      </c>
    </row>
    <row r="10" spans="1:54" ht="15">
      <c r="A10" s="123" t="s">
        <v>384</v>
      </c>
      <c r="B10" s="123" t="s">
        <v>437</v>
      </c>
      <c r="C10" s="123" t="s">
        <v>438</v>
      </c>
      <c r="D10" s="123">
        <v>0.81854569639421</v>
      </c>
      <c r="E10" s="123">
        <v>0.82306201254461</v>
      </c>
      <c r="F10" s="123">
        <v>0.822692661684613</v>
      </c>
      <c r="G10" s="123">
        <v>0.459564813295247</v>
      </c>
      <c r="H10" s="123">
        <v>0.0503078734235154</v>
      </c>
      <c r="I10" s="123">
        <v>0.189014135704812</v>
      </c>
      <c r="J10" s="123">
        <v>0.544142748386453</v>
      </c>
      <c r="K10" s="123">
        <v>0.14220590434151</v>
      </c>
      <c r="L10" s="123">
        <v>0.0483406191947481</v>
      </c>
      <c r="M10" s="123">
        <v>0.0259887189489617</v>
      </c>
      <c r="N10" s="123">
        <v>0.039324001008722</v>
      </c>
      <c r="O10" s="123">
        <v>0.921216459483531</v>
      </c>
      <c r="P10" s="123">
        <v>0.0277279235905597</v>
      </c>
      <c r="Q10" s="123">
        <v>0.0178895889748317</v>
      </c>
      <c r="R10" s="123">
        <v>0.746466311040665</v>
      </c>
      <c r="S10" s="123">
        <v>0.102785452776946</v>
      </c>
      <c r="T10" s="123">
        <v>0.030700914089072</v>
      </c>
      <c r="U10" s="123">
        <v>0.0461916004423945</v>
      </c>
      <c r="V10" s="123">
        <v>0.0311243286487161</v>
      </c>
      <c r="W10" s="123">
        <v>0.00520833333333333</v>
      </c>
      <c r="X10" s="123">
        <v>0</v>
      </c>
      <c r="Y10" s="123">
        <v>0.00962589116372011</v>
      </c>
      <c r="Z10" s="123">
        <v>0.00112612612612613</v>
      </c>
      <c r="AA10" s="123">
        <v>0.412975727391279</v>
      </c>
      <c r="AB10" s="123">
        <v>0.419616301490167</v>
      </c>
      <c r="AC10" s="123">
        <v>0.179855779756528</v>
      </c>
      <c r="AD10" s="123">
        <v>0.0127542956490325</v>
      </c>
      <c r="AE10" s="123">
        <v>0.126810169933468</v>
      </c>
      <c r="AF10" s="123">
        <v>0.0499684670241045</v>
      </c>
      <c r="AG10" s="123">
        <v>0.0215558427318296</v>
      </c>
      <c r="AH10" s="123">
        <v>0</v>
      </c>
      <c r="AI10" s="123">
        <v>0.142053975168483</v>
      </c>
      <c r="AJ10" s="123">
        <v>0.00901780012771392</v>
      </c>
      <c r="AK10" s="123">
        <v>0.126028170508377</v>
      </c>
      <c r="AL10" s="123">
        <v>0</v>
      </c>
      <c r="AM10" s="123">
        <v>0.00372031514272894</v>
      </c>
      <c r="AN10" s="123">
        <v>0</v>
      </c>
      <c r="AO10" s="123">
        <v>0.036286875</v>
      </c>
      <c r="AP10" s="123">
        <v>0.0101267083333333</v>
      </c>
      <c r="AQ10" s="123">
        <v>0.03637325</v>
      </c>
      <c r="AR10" s="123">
        <v>0.295653458333333</v>
      </c>
      <c r="AS10" s="123">
        <v>0.189050875</v>
      </c>
      <c r="AT10" s="123">
        <v>0.0074555</v>
      </c>
      <c r="AU10" s="123">
        <v>0.0261557083333333</v>
      </c>
      <c r="AV10" s="123">
        <v>0.0901746666666667</v>
      </c>
      <c r="AW10" s="123">
        <v>0.185129666666667</v>
      </c>
      <c r="AX10" s="123">
        <v>0.0987645416666667</v>
      </c>
      <c r="AY10" s="123">
        <v>0.0192734166666667</v>
      </c>
      <c r="AZ10" s="123">
        <v>0.0416785833333333</v>
      </c>
      <c r="BA10" s="123">
        <v>4271.63291666667</v>
      </c>
      <c r="BB10" s="123">
        <v>8176.39458333333</v>
      </c>
    </row>
    <row r="11" spans="1:54" ht="15">
      <c r="A11" s="123" t="s">
        <v>385</v>
      </c>
      <c r="B11" s="123" t="s">
        <v>437</v>
      </c>
      <c r="C11" s="123" t="s">
        <v>438</v>
      </c>
      <c r="D11" s="123">
        <v>0.777604778262673</v>
      </c>
      <c r="E11" s="123">
        <v>0.772806681351419</v>
      </c>
      <c r="F11" s="123">
        <v>0.771129568287649</v>
      </c>
      <c r="G11" s="123">
        <v>0.403762073087731</v>
      </c>
      <c r="H11" s="123">
        <v>0.0163457491582492</v>
      </c>
      <c r="I11" s="123">
        <v>0.121827262041078</v>
      </c>
      <c r="J11" s="123">
        <v>0.618021561771562</v>
      </c>
      <c r="K11" s="123">
        <v>0.163912004783715</v>
      </c>
      <c r="L11" s="123">
        <v>0.0507782665677403</v>
      </c>
      <c r="M11" s="123">
        <v>0.0291151556776557</v>
      </c>
      <c r="N11" s="123">
        <v>0.161378901921665</v>
      </c>
      <c r="O11" s="123">
        <v>0.784716170160249</v>
      </c>
      <c r="P11" s="123">
        <v>0.0408618367499946</v>
      </c>
      <c r="Q11" s="123">
        <v>0.024732905982906</v>
      </c>
      <c r="R11" s="123">
        <v>0.523468371905872</v>
      </c>
      <c r="S11" s="123">
        <v>0.268545757361547</v>
      </c>
      <c r="T11" s="123">
        <v>0.0243919062175641</v>
      </c>
      <c r="U11" s="123">
        <v>0.0519579683230999</v>
      </c>
      <c r="V11" s="123">
        <v>0.0156602443609023</v>
      </c>
      <c r="W11" s="123">
        <v>0.00277777777777778</v>
      </c>
      <c r="X11" s="123">
        <v>0.00491898148148148</v>
      </c>
      <c r="Y11" s="123">
        <v>0.0390786662168241</v>
      </c>
      <c r="Z11" s="123">
        <v>0.0084961334961335</v>
      </c>
      <c r="AA11" s="123">
        <v>0.369109323303402</v>
      </c>
      <c r="AB11" s="123">
        <v>0.292670989463753</v>
      </c>
      <c r="AC11" s="123">
        <v>0.205666096208859</v>
      </c>
      <c r="AD11" s="123">
        <v>0.0204727564102564</v>
      </c>
      <c r="AE11" s="123">
        <v>0.170335208164156</v>
      </c>
      <c r="AF11" s="123">
        <v>0.0808089571247466</v>
      </c>
      <c r="AG11" s="123">
        <v>0.0736837388975547</v>
      </c>
      <c r="AH11" s="123">
        <v>0.0100536616161616</v>
      </c>
      <c r="AI11" s="123">
        <v>0.187837071554177</v>
      </c>
      <c r="AJ11" s="123">
        <v>0.0483922114678694</v>
      </c>
      <c r="AK11" s="123">
        <v>0.108407914575678</v>
      </c>
      <c r="AL11" s="123">
        <v>0.00260416666666667</v>
      </c>
      <c r="AM11" s="123">
        <v>0.00260416666666667</v>
      </c>
      <c r="AN11" s="123">
        <v>0</v>
      </c>
      <c r="AO11" s="123">
        <v>0.0378770416666667</v>
      </c>
      <c r="AP11" s="123">
        <v>0.00524083333333333</v>
      </c>
      <c r="AQ11" s="123">
        <v>0.0481474166666667</v>
      </c>
      <c r="AR11" s="123">
        <v>0.1814875</v>
      </c>
      <c r="AS11" s="123">
        <v>0.238651</v>
      </c>
      <c r="AT11" s="123">
        <v>0.00620225</v>
      </c>
      <c r="AU11" s="123">
        <v>0.0402347916666667</v>
      </c>
      <c r="AV11" s="123">
        <v>0.075997625</v>
      </c>
      <c r="AW11" s="123">
        <v>0.213075875</v>
      </c>
      <c r="AX11" s="123">
        <v>0.117215583333333</v>
      </c>
      <c r="AY11" s="123">
        <v>0.02418625</v>
      </c>
      <c r="AZ11" s="123">
        <v>0.0516524166666667</v>
      </c>
      <c r="BA11" s="123">
        <v>5417.22895833333</v>
      </c>
      <c r="BB11" s="123">
        <v>8536.885</v>
      </c>
    </row>
    <row r="12" spans="1:54" ht="15">
      <c r="A12" s="123" t="s">
        <v>386</v>
      </c>
      <c r="B12" s="123" t="s">
        <v>437</v>
      </c>
      <c r="C12" s="123" t="s">
        <v>438</v>
      </c>
      <c r="D12" s="123">
        <v>0.680195016504177</v>
      </c>
      <c r="E12" s="123">
        <v>0.698114149600498</v>
      </c>
      <c r="F12" s="123">
        <v>0.701913610178565</v>
      </c>
      <c r="G12" s="123">
        <v>0.44533772405328</v>
      </c>
      <c r="H12" s="123">
        <v>0.121286304083011</v>
      </c>
      <c r="I12" s="123">
        <v>0.19319888138851</v>
      </c>
      <c r="J12" s="123">
        <v>0.462246073161504</v>
      </c>
      <c r="K12" s="123">
        <v>0.161462165576604</v>
      </c>
      <c r="L12" s="123">
        <v>0.0501046617336931</v>
      </c>
      <c r="M12" s="123">
        <v>0.0117019140566789</v>
      </c>
      <c r="N12" s="123">
        <v>0.19553734925553</v>
      </c>
      <c r="O12" s="123">
        <v>0.721792510318385</v>
      </c>
      <c r="P12" s="123">
        <v>0.0680193830979818</v>
      </c>
      <c r="Q12" s="123">
        <v>0.0218508084307505</v>
      </c>
      <c r="R12" s="123">
        <v>0.448122437769036</v>
      </c>
      <c r="S12" s="123">
        <v>0.191666070284815</v>
      </c>
      <c r="T12" s="123">
        <v>0.0474985298420574</v>
      </c>
      <c r="U12" s="123">
        <v>0.060091399474801</v>
      </c>
      <c r="V12" s="123">
        <v>0.0390252958744107</v>
      </c>
      <c r="W12" s="123">
        <v>0.00627999261720192</v>
      </c>
      <c r="X12" s="123">
        <v>0</v>
      </c>
      <c r="Y12" s="123">
        <v>0.0154270369305106</v>
      </c>
      <c r="Z12" s="123">
        <v>0.0175591669497821</v>
      </c>
      <c r="AA12" s="123">
        <v>0.557856002470574</v>
      </c>
      <c r="AB12" s="123">
        <v>0.304683689829398</v>
      </c>
      <c r="AC12" s="123">
        <v>0.232274763286308</v>
      </c>
      <c r="AD12" s="123">
        <v>0.0164784839479751</v>
      </c>
      <c r="AE12" s="123">
        <v>0.126195597633919</v>
      </c>
      <c r="AF12" s="123">
        <v>0.0787558829967031</v>
      </c>
      <c r="AG12" s="123">
        <v>0.0844018805435547</v>
      </c>
      <c r="AH12" s="123">
        <v>0.0191143996792286</v>
      </c>
      <c r="AI12" s="123">
        <v>0.237891000821016</v>
      </c>
      <c r="AJ12" s="123">
        <v>0.0261902783524887</v>
      </c>
      <c r="AK12" s="123">
        <v>0.143585612641044</v>
      </c>
      <c r="AL12" s="123">
        <v>0</v>
      </c>
      <c r="AM12" s="123">
        <v>0.00974096542303525</v>
      </c>
      <c r="AN12" s="123">
        <v>0.00231481481481481</v>
      </c>
      <c r="AO12" s="123">
        <v>0.0348637083333333</v>
      </c>
      <c r="AP12" s="123">
        <v>0.016096</v>
      </c>
      <c r="AQ12" s="123">
        <v>0.05333875</v>
      </c>
      <c r="AR12" s="123">
        <v>0.206678916666667</v>
      </c>
      <c r="AS12" s="123">
        <v>0.200276333333333</v>
      </c>
      <c r="AT12" s="123">
        <v>0.010561875</v>
      </c>
      <c r="AU12" s="123">
        <v>0.0308435</v>
      </c>
      <c r="AV12" s="123">
        <v>0.101270125</v>
      </c>
      <c r="AW12" s="123">
        <v>0.225703125</v>
      </c>
      <c r="AX12" s="123">
        <v>0.0940085833333333</v>
      </c>
      <c r="AY12" s="123">
        <v>0.0284633333333333</v>
      </c>
      <c r="AZ12" s="123">
        <v>0.03473475</v>
      </c>
      <c r="BA12" s="123">
        <v>3088.16208333333</v>
      </c>
      <c r="BB12" s="123">
        <v>6629.86416666667</v>
      </c>
    </row>
    <row r="13" spans="1:54" ht="15">
      <c r="A13" s="123" t="s">
        <v>387</v>
      </c>
      <c r="B13" s="123" t="s">
        <v>437</v>
      </c>
      <c r="C13" s="123" t="s">
        <v>438</v>
      </c>
      <c r="D13" s="123">
        <v>0.584857852397155</v>
      </c>
      <c r="E13" s="123">
        <v>0.635306460918887</v>
      </c>
      <c r="F13" s="123">
        <v>0.633733732732046</v>
      </c>
      <c r="G13" s="123">
        <v>0.459784451301392</v>
      </c>
      <c r="H13" s="123">
        <v>0.0386987683468188</v>
      </c>
      <c r="I13" s="123">
        <v>0.163946892201887</v>
      </c>
      <c r="J13" s="123">
        <v>0.588621379224264</v>
      </c>
      <c r="K13" s="123">
        <v>0.131931587140627</v>
      </c>
      <c r="L13" s="123">
        <v>0.0522038822174271</v>
      </c>
      <c r="M13" s="123">
        <v>0.0245974908689759</v>
      </c>
      <c r="N13" s="123">
        <v>0.681161982992817</v>
      </c>
      <c r="O13" s="123">
        <v>0.197384404926958</v>
      </c>
      <c r="P13" s="123">
        <v>0.105966435977634</v>
      </c>
      <c r="Q13" s="123">
        <v>0.0599156979724979</v>
      </c>
      <c r="R13" s="123">
        <v>0.531919402542928</v>
      </c>
      <c r="S13" s="123">
        <v>0.198535716429226</v>
      </c>
      <c r="T13" s="123">
        <v>0.0337876702331037</v>
      </c>
      <c r="U13" s="123">
        <v>0.0575265356628541</v>
      </c>
      <c r="V13" s="123">
        <v>0.0681646432651711</v>
      </c>
      <c r="W13" s="123">
        <v>0.00544662309368192</v>
      </c>
      <c r="X13" s="123">
        <v>0.00421977124183007</v>
      </c>
      <c r="Y13" s="123">
        <v>0.0288252493980048</v>
      </c>
      <c r="Z13" s="123">
        <v>0.00245098039215686</v>
      </c>
      <c r="AA13" s="123">
        <v>0.55493397749291</v>
      </c>
      <c r="AB13" s="123">
        <v>0.466235167570051</v>
      </c>
      <c r="AC13" s="123">
        <v>0.151943649193745</v>
      </c>
      <c r="AD13" s="123">
        <v>0.0139279760184048</v>
      </c>
      <c r="AE13" s="123">
        <v>0.152883290796857</v>
      </c>
      <c r="AF13" s="123">
        <v>0.0434554197808842</v>
      </c>
      <c r="AG13" s="123">
        <v>0.034108832129343</v>
      </c>
      <c r="AH13" s="123">
        <v>0.0204000334339978</v>
      </c>
      <c r="AI13" s="123">
        <v>0.181050942898867</v>
      </c>
      <c r="AJ13" s="123">
        <v>0.0230467730171202</v>
      </c>
      <c r="AK13" s="123">
        <v>0.0968973517322037</v>
      </c>
      <c r="AL13" s="123">
        <v>0</v>
      </c>
      <c r="AM13" s="123">
        <v>0</v>
      </c>
      <c r="AN13" s="123">
        <v>8.16993464052288E-4</v>
      </c>
      <c r="AO13" s="123">
        <v>0.0426675416666667</v>
      </c>
      <c r="AP13" s="123">
        <v>0.00109533333333333</v>
      </c>
      <c r="AQ13" s="123">
        <v>0.0489786666666667</v>
      </c>
      <c r="AR13" s="123">
        <v>0.0894858333333333</v>
      </c>
      <c r="AS13" s="123">
        <v>0.19891925</v>
      </c>
      <c r="AT13" s="123">
        <v>0.014923375</v>
      </c>
      <c r="AU13" s="123">
        <v>0.0618048333333333</v>
      </c>
      <c r="AV13" s="123">
        <v>0.173209583333333</v>
      </c>
      <c r="AW13" s="123">
        <v>0.238629</v>
      </c>
      <c r="AX13" s="123">
        <v>0.0903665</v>
      </c>
      <c r="AY13" s="123">
        <v>0.0326459166666667</v>
      </c>
      <c r="AZ13" s="123">
        <v>0.0491304583333333</v>
      </c>
      <c r="BA13" s="123">
        <v>3707.42166666667</v>
      </c>
      <c r="BB13" s="123">
        <v>5802.54708333333</v>
      </c>
    </row>
    <row r="14" spans="1:54" ht="15">
      <c r="A14" s="123" t="s">
        <v>376</v>
      </c>
      <c r="B14" s="123" t="s">
        <v>437</v>
      </c>
      <c r="C14" s="123" t="s">
        <v>439</v>
      </c>
      <c r="D14" s="123">
        <v>0.66044030937648</v>
      </c>
      <c r="E14" s="123">
        <v>0.61278977406722</v>
      </c>
      <c r="F14" s="123">
        <v>0.621901748441172</v>
      </c>
      <c r="G14" s="123">
        <v>0.684103907508163</v>
      </c>
      <c r="H14" s="123">
        <v>0.0134873007213433</v>
      </c>
      <c r="I14" s="123">
        <v>0.0452539282326516</v>
      </c>
      <c r="J14" s="123">
        <v>0.741537773452667</v>
      </c>
      <c r="K14" s="123">
        <v>0.145946273605848</v>
      </c>
      <c r="L14" s="123">
        <v>0.0329339159126393</v>
      </c>
      <c r="M14" s="123">
        <v>0.0208408080748506</v>
      </c>
      <c r="N14" s="123">
        <v>0.482126152338918</v>
      </c>
      <c r="O14" s="123">
        <v>0.384195160790905</v>
      </c>
      <c r="P14" s="123">
        <v>0.102635368592815</v>
      </c>
      <c r="Q14" s="123">
        <v>0.143419196610686</v>
      </c>
      <c r="R14" s="123">
        <v>0.580370059093463</v>
      </c>
      <c r="S14" s="123">
        <v>0.13431516623006</v>
      </c>
      <c r="T14" s="123">
        <v>0.102374059820868</v>
      </c>
      <c r="U14" s="123">
        <v>0.0504293163867632</v>
      </c>
      <c r="V14" s="123">
        <v>0.0286907201800819</v>
      </c>
      <c r="W14" s="123">
        <v>0.0056980056980057</v>
      </c>
      <c r="X14" s="123">
        <v>0.00805060379528465</v>
      </c>
      <c r="Y14" s="123">
        <v>0.040984519707924</v>
      </c>
      <c r="Z14" s="123">
        <v>0.0045045045045045</v>
      </c>
      <c r="AA14" s="123">
        <v>0.745780969185225</v>
      </c>
      <c r="AB14" s="123">
        <v>0.483598983598984</v>
      </c>
      <c r="AC14" s="123">
        <v>0.122081983784111</v>
      </c>
      <c r="AD14" s="123">
        <v>0.0222350009584052</v>
      </c>
      <c r="AE14" s="123">
        <v>0.185301504450441</v>
      </c>
      <c r="AF14" s="123">
        <v>0.0312784142571377</v>
      </c>
      <c r="AG14" s="123">
        <v>0.0483380270614313</v>
      </c>
      <c r="AH14" s="123">
        <v>0.00805060379528465</v>
      </c>
      <c r="AI14" s="123">
        <v>0.179629711544605</v>
      </c>
      <c r="AJ14" s="123">
        <v>0.0381355168589211</v>
      </c>
      <c r="AK14" s="123">
        <v>0.110860451285983</v>
      </c>
      <c r="AL14" s="123">
        <v>0</v>
      </c>
      <c r="AM14" s="123">
        <v>0.0137486094932903</v>
      </c>
      <c r="AN14" s="123">
        <v>0</v>
      </c>
      <c r="AO14" s="123">
        <v>0.0455696666666667</v>
      </c>
      <c r="AP14" s="123">
        <v>0.008694</v>
      </c>
      <c r="AQ14" s="123">
        <v>0.061434</v>
      </c>
      <c r="AR14" s="123">
        <v>0.14224</v>
      </c>
      <c r="AS14" s="123">
        <v>0.210136</v>
      </c>
      <c r="AT14" s="123">
        <v>0.00853033333333333</v>
      </c>
      <c r="AU14" s="123">
        <v>0.0325643333333333</v>
      </c>
      <c r="AV14" s="123">
        <v>0.095515</v>
      </c>
      <c r="AW14" s="123">
        <v>0.233339333333333</v>
      </c>
      <c r="AX14" s="123">
        <v>0.123523</v>
      </c>
      <c r="AY14" s="123">
        <v>0.0388986666666667</v>
      </c>
      <c r="AZ14" s="123">
        <v>0.0451243333333333</v>
      </c>
      <c r="BA14" s="123">
        <v>4253.56666666667</v>
      </c>
      <c r="BB14" s="123">
        <v>6521.90833333333</v>
      </c>
    </row>
    <row r="15" spans="1:54" ht="15">
      <c r="A15" s="123" t="s">
        <v>377</v>
      </c>
      <c r="B15" s="123" t="s">
        <v>437</v>
      </c>
      <c r="C15" s="123" t="s">
        <v>439</v>
      </c>
      <c r="D15" s="123">
        <v>0.648450426371389</v>
      </c>
      <c r="E15" s="123">
        <v>0.707147613980538</v>
      </c>
      <c r="F15" s="123">
        <v>0.736721386556465</v>
      </c>
      <c r="G15" s="123">
        <v>0.5721828465063</v>
      </c>
      <c r="H15" s="123">
        <v>0.106459606083747</v>
      </c>
      <c r="I15" s="123">
        <v>0.260872072674049</v>
      </c>
      <c r="J15" s="123">
        <v>0.523516052564592</v>
      </c>
      <c r="K15" s="123">
        <v>0.0830608851979127</v>
      </c>
      <c r="L15" s="123">
        <v>0</v>
      </c>
      <c r="M15" s="123">
        <v>0.0260913834796996</v>
      </c>
      <c r="N15" s="123">
        <v>0.472518534427899</v>
      </c>
      <c r="O15" s="123">
        <v>0.407433260150185</v>
      </c>
      <c r="P15" s="123">
        <v>0.0832756618302151</v>
      </c>
      <c r="Q15" s="123">
        <v>0.0918130329642357</v>
      </c>
      <c r="R15" s="123">
        <v>0.678799557719231</v>
      </c>
      <c r="S15" s="123">
        <v>0.0367725435917017</v>
      </c>
      <c r="T15" s="123">
        <v>0.0155176116838488</v>
      </c>
      <c r="U15" s="123">
        <v>0.0503611429298714</v>
      </c>
      <c r="V15" s="123">
        <v>0.00343642611683849</v>
      </c>
      <c r="W15" s="123">
        <v>0</v>
      </c>
      <c r="X15" s="123">
        <v>0</v>
      </c>
      <c r="Y15" s="123">
        <v>0.0209904384625175</v>
      </c>
      <c r="Z15" s="123">
        <v>0.04821735395189</v>
      </c>
      <c r="AA15" s="123">
        <v>0.732255075092274</v>
      </c>
      <c r="AB15" s="123">
        <v>0.292249347715413</v>
      </c>
      <c r="AC15" s="123">
        <v>0.25188526155021</v>
      </c>
      <c r="AD15" s="123">
        <v>0.00343642611683849</v>
      </c>
      <c r="AE15" s="123">
        <v>0.15026210703831</v>
      </c>
      <c r="AF15" s="123">
        <v>0.0350006363752068</v>
      </c>
      <c r="AG15" s="123">
        <v>0.0348435312460227</v>
      </c>
      <c r="AH15" s="123">
        <v>0.0103092783505155</v>
      </c>
      <c r="AI15" s="123">
        <v>0.421129247804506</v>
      </c>
      <c r="AJ15" s="123">
        <v>0.0945355256459208</v>
      </c>
      <c r="AK15" s="123">
        <v>0.125942630775105</v>
      </c>
      <c r="AL15" s="123">
        <v>0</v>
      </c>
      <c r="AM15" s="123">
        <v>0.00687285223367698</v>
      </c>
      <c r="AN15" s="123">
        <v>0.024426864579356</v>
      </c>
      <c r="AO15" s="123">
        <v>0.0387156666666667</v>
      </c>
      <c r="AP15" s="123">
        <v>0.00464766666666667</v>
      </c>
      <c r="AQ15" s="123">
        <v>0.03986</v>
      </c>
      <c r="AR15" s="123">
        <v>0.322864666666667</v>
      </c>
      <c r="AS15" s="123">
        <v>0.171546666666667</v>
      </c>
      <c r="AT15" s="123">
        <v>0.00854766666666667</v>
      </c>
      <c r="AU15" s="123">
        <v>0.030268</v>
      </c>
      <c r="AV15" s="123">
        <v>0.0759846666666667</v>
      </c>
      <c r="AW15" s="123">
        <v>0.205958</v>
      </c>
      <c r="AX15" s="123">
        <v>0.085573</v>
      </c>
      <c r="AY15" s="123">
        <v>0.0268393333333333</v>
      </c>
      <c r="AZ15" s="123">
        <v>0.0279113333333333</v>
      </c>
      <c r="BA15" s="123">
        <v>4724.53833333333</v>
      </c>
      <c r="BB15" s="123">
        <v>6899.50</v>
      </c>
    </row>
    <row r="16" spans="1:54" ht="15">
      <c r="A16" s="123" t="s">
        <v>378</v>
      </c>
      <c r="B16" s="123" t="s">
        <v>437</v>
      </c>
      <c r="C16" s="123" t="s">
        <v>439</v>
      </c>
      <c r="D16" s="123">
        <v>0.775149190110827</v>
      </c>
      <c r="E16" s="123">
        <v>0.596346517653885</v>
      </c>
      <c r="F16" s="123">
        <v>0.619507343986543</v>
      </c>
      <c r="G16" s="123">
        <v>0.83537936913896</v>
      </c>
      <c r="H16" s="123">
        <v>0.0242966751918159</v>
      </c>
      <c r="I16" s="123">
        <v>0.248721227621483</v>
      </c>
      <c r="J16" s="123">
        <v>0.642881500426257</v>
      </c>
      <c r="K16" s="123">
        <v>0.0478260869565217</v>
      </c>
      <c r="L16" s="123">
        <v>0.0264705882352941</v>
      </c>
      <c r="M16" s="123">
        <v>0.00980392156862745</v>
      </c>
      <c r="N16" s="123">
        <v>0.366283034953112</v>
      </c>
      <c r="O16" s="123">
        <v>0.573145780051151</v>
      </c>
      <c r="P16" s="123">
        <v>0.0439045183290708</v>
      </c>
      <c r="Q16" s="123">
        <v>0.0242966751918159</v>
      </c>
      <c r="R16" s="123">
        <v>0.744075021312873</v>
      </c>
      <c r="S16" s="123">
        <v>0.0630861040068201</v>
      </c>
      <c r="T16" s="123">
        <v>0.091304347826087</v>
      </c>
      <c r="U16" s="123">
        <v>0.0583972719522592</v>
      </c>
      <c r="V16" s="123">
        <v>0.0264705882352941</v>
      </c>
      <c r="W16" s="123">
        <v>0.0166666666666667</v>
      </c>
      <c r="X16" s="123">
        <v>0</v>
      </c>
      <c r="Y16" s="123">
        <v>0</v>
      </c>
      <c r="Z16" s="123">
        <v>0</v>
      </c>
      <c r="AA16" s="123">
        <v>0.602685421994885</v>
      </c>
      <c r="AB16" s="123">
        <v>0.529795396419437</v>
      </c>
      <c r="AC16" s="123">
        <v>0.163512361466326</v>
      </c>
      <c r="AD16" s="123">
        <v>0</v>
      </c>
      <c r="AE16" s="123">
        <v>0.081926683716965</v>
      </c>
      <c r="AF16" s="123">
        <v>0.0409633418584825</v>
      </c>
      <c r="AG16" s="123">
        <v>0.0242966751918159</v>
      </c>
      <c r="AH16" s="123">
        <v>0.00980392156862745</v>
      </c>
      <c r="AI16" s="123">
        <v>0.143265132139812</v>
      </c>
      <c r="AJ16" s="123">
        <v>0.0144927536231884</v>
      </c>
      <c r="AK16" s="123">
        <v>0.0289855072463768</v>
      </c>
      <c r="AL16" s="123">
        <v>0</v>
      </c>
      <c r="AM16" s="123">
        <v>0</v>
      </c>
      <c r="AN16" s="123">
        <v>0</v>
      </c>
      <c r="AO16" s="123">
        <v>0.0313376666666667</v>
      </c>
      <c r="AP16" s="123">
        <v>0.00716333333333333</v>
      </c>
      <c r="AQ16" s="123">
        <v>0.0478163333333333</v>
      </c>
      <c r="AR16" s="123">
        <v>0.232082333333333</v>
      </c>
      <c r="AS16" s="123">
        <v>0.201732666666667</v>
      </c>
      <c r="AT16" s="123">
        <v>0.00992066666666667</v>
      </c>
      <c r="AU16" s="123">
        <v>0.041618</v>
      </c>
      <c r="AV16" s="123">
        <v>0.0837116666666667</v>
      </c>
      <c r="AW16" s="123">
        <v>0.222216</v>
      </c>
      <c r="AX16" s="123">
        <v>0.0915086666666667</v>
      </c>
      <c r="AY16" s="123">
        <v>0.0310913333333333</v>
      </c>
      <c r="AZ16" s="123">
        <v>0.0311383333333333</v>
      </c>
      <c r="BA16" s="123">
        <v>5020.66166666667</v>
      </c>
      <c r="BB16" s="123">
        <v>7891.71333333333</v>
      </c>
    </row>
    <row r="17" spans="1:54" ht="15">
      <c r="A17" s="123" t="s">
        <v>379</v>
      </c>
      <c r="B17" s="123" t="s">
        <v>437</v>
      </c>
      <c r="C17" s="123" t="s">
        <v>439</v>
      </c>
      <c r="D17" s="123">
        <v>0.578088578088578</v>
      </c>
      <c r="E17" s="123">
        <v>0.729869448459232</v>
      </c>
      <c r="F17" s="123">
        <v>0.777330702860038</v>
      </c>
      <c r="G17" s="123">
        <v>0.634032634032634</v>
      </c>
      <c r="H17" s="123">
        <v>0.0303030303030303</v>
      </c>
      <c r="I17" s="123">
        <v>0.111888111888112</v>
      </c>
      <c r="J17" s="123">
        <v>0.65967365967366</v>
      </c>
      <c r="K17" s="123">
        <v>0.167832167832168</v>
      </c>
      <c r="L17" s="123">
        <v>0.0303030303030303</v>
      </c>
      <c r="M17" s="123">
        <v>0</v>
      </c>
      <c r="N17" s="123">
        <v>0.314685314685315</v>
      </c>
      <c r="O17" s="123">
        <v>0.538461538461538</v>
      </c>
      <c r="P17" s="123">
        <v>0.0559440559440559</v>
      </c>
      <c r="Q17" s="123">
        <v>0.0303030303030303</v>
      </c>
      <c r="R17" s="123">
        <v>0.594405594405594</v>
      </c>
      <c r="S17" s="123">
        <v>0.0909090909090909</v>
      </c>
      <c r="T17" s="123">
        <v>0.0862470862470863</v>
      </c>
      <c r="U17" s="123">
        <v>0.0909090909090909</v>
      </c>
      <c r="V17" s="123">
        <v>0.0559440559440559</v>
      </c>
      <c r="W17" s="123">
        <v>0</v>
      </c>
      <c r="X17" s="123">
        <v>0</v>
      </c>
      <c r="Y17" s="123">
        <v>0</v>
      </c>
      <c r="Z17" s="123">
        <v>0.116550116550117</v>
      </c>
      <c r="AA17" s="123">
        <v>0.909090909090909</v>
      </c>
      <c r="AB17" s="123">
        <v>0.435897435897436</v>
      </c>
      <c r="AC17" s="123">
        <v>0.228438228438228</v>
      </c>
      <c r="AD17" s="123">
        <v>0</v>
      </c>
      <c r="AE17" s="123">
        <v>0.107226107226107</v>
      </c>
      <c r="AF17" s="123">
        <v>0.0559440559440559</v>
      </c>
      <c r="AG17" s="123">
        <v>0.0303030303030303</v>
      </c>
      <c r="AH17" s="123">
        <v>0</v>
      </c>
      <c r="AI17" s="123">
        <v>0.365967365967366</v>
      </c>
      <c r="AJ17" s="123">
        <v>0</v>
      </c>
      <c r="AK17" s="123">
        <v>0.0606060606060606</v>
      </c>
      <c r="AL17" s="123">
        <v>0</v>
      </c>
      <c r="AM17" s="123">
        <v>0</v>
      </c>
      <c r="AN17" s="123">
        <v>0</v>
      </c>
      <c r="AO17" s="123">
        <v>0.033616</v>
      </c>
      <c r="AP17" s="123">
        <v>0.013031</v>
      </c>
      <c r="AQ17" s="123">
        <v>0.0446146666666667</v>
      </c>
      <c r="AR17" s="123">
        <v>0.250903333333333</v>
      </c>
      <c r="AS17" s="123">
        <v>0.165299333333333</v>
      </c>
      <c r="AT17" s="123">
        <v>0.00863333333333333</v>
      </c>
      <c r="AU17" s="123">
        <v>0.0312536666666667</v>
      </c>
      <c r="AV17" s="123">
        <v>0.066735</v>
      </c>
      <c r="AW17" s="123">
        <v>0.245158333333333</v>
      </c>
      <c r="AX17" s="123">
        <v>0.102887333333333</v>
      </c>
      <c r="AY17" s="123">
        <v>0.026866</v>
      </c>
      <c r="AZ17" s="123">
        <v>0.0446166666666667</v>
      </c>
      <c r="BA17" s="123">
        <v>5584.69</v>
      </c>
      <c r="BB17" s="123">
        <v>8167.63</v>
      </c>
    </row>
    <row r="18" spans="1:54" ht="15">
      <c r="A18" s="123" t="s">
        <v>380</v>
      </c>
      <c r="B18" s="123" t="s">
        <v>437</v>
      </c>
      <c r="C18" s="123" t="s">
        <v>439</v>
      </c>
      <c r="D18" s="123">
        <v>0.763775866077656</v>
      </c>
      <c r="E18" s="123">
        <v>0.799410808599484</v>
      </c>
      <c r="F18" s="123">
        <v>0.801722426407524</v>
      </c>
      <c r="G18" s="123">
        <v>0.537613991578186</v>
      </c>
      <c r="H18" s="123">
        <v>0.00980392156862745</v>
      </c>
      <c r="I18" s="123">
        <v>0.118241235888295</v>
      </c>
      <c r="J18" s="123">
        <v>0.644772533519337</v>
      </c>
      <c r="K18" s="123">
        <v>0.172285514996512</v>
      </c>
      <c r="L18" s="123">
        <v>0.0245937637241985</v>
      </c>
      <c r="M18" s="123">
        <v>0.0303030303030303</v>
      </c>
      <c r="N18" s="123">
        <v>0.349815288434214</v>
      </c>
      <c r="O18" s="123">
        <v>0.561781497842879</v>
      </c>
      <c r="P18" s="123">
        <v>0.0543026169624635</v>
      </c>
      <c r="Q18" s="123">
        <v>0.0199049316696376</v>
      </c>
      <c r="R18" s="123">
        <v>0.532033893926477</v>
      </c>
      <c r="S18" s="123">
        <v>0.23157405254592</v>
      </c>
      <c r="T18" s="123">
        <v>0.122077553023845</v>
      </c>
      <c r="U18" s="123">
        <v>0.0199049316696376</v>
      </c>
      <c r="V18" s="123">
        <v>0.0548967940272288</v>
      </c>
      <c r="W18" s="123">
        <v>0.0199049316696376</v>
      </c>
      <c r="X18" s="123">
        <v>0</v>
      </c>
      <c r="Y18" s="123">
        <v>0.0245937637241985</v>
      </c>
      <c r="Z18" s="123">
        <v>0</v>
      </c>
      <c r="AA18" s="123">
        <v>0.497377870779405</v>
      </c>
      <c r="AB18" s="123">
        <v>0.611227363145522</v>
      </c>
      <c r="AC18" s="123">
        <v>0.0748017256968664</v>
      </c>
      <c r="AD18" s="123">
        <v>0</v>
      </c>
      <c r="AE18" s="123">
        <v>0.137590741171304</v>
      </c>
      <c r="AF18" s="123">
        <v>0.029708853238265</v>
      </c>
      <c r="AG18" s="123">
        <v>0.0687953705856519</v>
      </c>
      <c r="AH18" s="123">
        <v>0.0633831925392028</v>
      </c>
      <c r="AI18" s="123">
        <v>0.340605543930352</v>
      </c>
      <c r="AJ18" s="123">
        <v>0.00980392156862745</v>
      </c>
      <c r="AK18" s="123">
        <v>0.0829910356764577</v>
      </c>
      <c r="AL18" s="123">
        <v>0</v>
      </c>
      <c r="AM18" s="123">
        <v>0</v>
      </c>
      <c r="AN18" s="123">
        <v>0</v>
      </c>
      <c r="AO18" s="123">
        <v>0.0277106666666667</v>
      </c>
      <c r="AP18" s="123">
        <v>0.00500566666666667</v>
      </c>
      <c r="AQ18" s="123">
        <v>0.056154</v>
      </c>
      <c r="AR18" s="123">
        <v>0.0874736666666667</v>
      </c>
      <c r="AS18" s="123">
        <v>0.268324333333333</v>
      </c>
      <c r="AT18" s="123">
        <v>0.008942</v>
      </c>
      <c r="AU18" s="123">
        <v>0.06341</v>
      </c>
      <c r="AV18" s="123">
        <v>0.127322666666667</v>
      </c>
      <c r="AW18" s="123">
        <v>0.196582333333333</v>
      </c>
      <c r="AX18" s="123">
        <v>0.120018666666667</v>
      </c>
      <c r="AY18" s="123">
        <v>0.028335</v>
      </c>
      <c r="AZ18" s="123">
        <v>0.038432</v>
      </c>
      <c r="BA18" s="123">
        <v>4287.995</v>
      </c>
      <c r="BB18" s="123">
        <v>8789.88</v>
      </c>
    </row>
    <row r="19" spans="1:54" ht="15">
      <c r="A19" s="123" t="s">
        <v>381</v>
      </c>
      <c r="B19" s="123" t="s">
        <v>437</v>
      </c>
      <c r="C19" s="123" t="s">
        <v>439</v>
      </c>
      <c r="D19" s="123">
        <v>0.668261562998405</v>
      </c>
      <c r="E19" s="123">
        <v>0.588793561787844</v>
      </c>
      <c r="F19" s="123">
        <v>0.570690249165674</v>
      </c>
      <c r="G19" s="123">
        <v>0.544497607655502</v>
      </c>
      <c r="H19" s="123">
        <v>0.0653907496012759</v>
      </c>
      <c r="I19" s="123">
        <v>0.480382775119617</v>
      </c>
      <c r="J19" s="123">
        <v>0.305901116427432</v>
      </c>
      <c r="K19" s="123">
        <v>0.0526315789473684</v>
      </c>
      <c r="L19" s="123">
        <v>0.0781499202551834</v>
      </c>
      <c r="M19" s="123">
        <v>0.0175438596491228</v>
      </c>
      <c r="N19" s="123">
        <v>0.161084529505582</v>
      </c>
      <c r="O19" s="123">
        <v>0.768740031897927</v>
      </c>
      <c r="P19" s="123">
        <v>0.0701754385964912</v>
      </c>
      <c r="Q19" s="123">
        <v>0.0478468899521531</v>
      </c>
      <c r="R19" s="123">
        <v>0.510047846889952</v>
      </c>
      <c r="S19" s="123">
        <v>0.168421052631579</v>
      </c>
      <c r="T19" s="123">
        <v>0.0175438596491228</v>
      </c>
      <c r="U19" s="123">
        <v>0.150877192982456</v>
      </c>
      <c r="V19" s="123">
        <v>0.0175438596491228</v>
      </c>
      <c r="W19" s="123">
        <v>0</v>
      </c>
      <c r="X19" s="123">
        <v>0</v>
      </c>
      <c r="Y19" s="123">
        <v>0.0175438596491228</v>
      </c>
      <c r="Z19" s="123">
        <v>0</v>
      </c>
      <c r="AA19" s="123">
        <v>0.417224880382775</v>
      </c>
      <c r="AB19" s="123">
        <v>0.585645933014354</v>
      </c>
      <c r="AC19" s="123">
        <v>0.157575757575758</v>
      </c>
      <c r="AD19" s="123">
        <v>0.0175438596491228</v>
      </c>
      <c r="AE19" s="123">
        <v>0.214992025518341</v>
      </c>
      <c r="AF19" s="123">
        <v>0</v>
      </c>
      <c r="AG19" s="123">
        <v>0.333014354066986</v>
      </c>
      <c r="AH19" s="123">
        <v>0.0350877192982456</v>
      </c>
      <c r="AI19" s="123">
        <v>0.130781499202552</v>
      </c>
      <c r="AJ19" s="123">
        <v>0</v>
      </c>
      <c r="AK19" s="123">
        <v>0.0303030303030303</v>
      </c>
      <c r="AL19" s="123">
        <v>0.0175438596491228</v>
      </c>
      <c r="AM19" s="123">
        <v>0</v>
      </c>
      <c r="AN19" s="123">
        <v>0</v>
      </c>
      <c r="AO19" s="123">
        <v>0.0362293333333333</v>
      </c>
      <c r="AP19" s="123">
        <v>0.0129166666666667</v>
      </c>
      <c r="AQ19" s="123">
        <v>0.0414813333333333</v>
      </c>
      <c r="AR19" s="123">
        <v>0.174261333333333</v>
      </c>
      <c r="AS19" s="123">
        <v>0.185058666666667</v>
      </c>
      <c r="AT19" s="123">
        <v>0.00854266666666667</v>
      </c>
      <c r="AU19" s="123">
        <v>0.035389</v>
      </c>
      <c r="AV19" s="123">
        <v>0.074963</v>
      </c>
      <c r="AW19" s="123">
        <v>0.293769</v>
      </c>
      <c r="AX19" s="123">
        <v>0.101793</v>
      </c>
      <c r="AY19" s="123">
        <v>0.0276523333333333</v>
      </c>
      <c r="AZ19" s="123">
        <v>0.044173</v>
      </c>
      <c r="BA19" s="123">
        <v>4114.31333333333</v>
      </c>
      <c r="BB19" s="123">
        <v>10090.65</v>
      </c>
    </row>
    <row r="20" spans="1:54" ht="15">
      <c r="A20" s="123" t="s">
        <v>382</v>
      </c>
      <c r="B20" s="123" t="s">
        <v>437</v>
      </c>
      <c r="C20" s="123" t="s">
        <v>439</v>
      </c>
      <c r="D20" s="123">
        <v>0.715786901270772</v>
      </c>
      <c r="E20" s="123">
        <v>0.777944716413143</v>
      </c>
      <c r="F20" s="123">
        <v>0.830225945607553</v>
      </c>
      <c r="G20" s="123">
        <v>0.608699902248289</v>
      </c>
      <c r="H20" s="123">
        <v>0.0381720430107527</v>
      </c>
      <c r="I20" s="123">
        <v>0.24208211143695</v>
      </c>
      <c r="J20" s="123">
        <v>0.528396871945259</v>
      </c>
      <c r="K20" s="123">
        <v>0.16544477028348</v>
      </c>
      <c r="L20" s="123">
        <v>0</v>
      </c>
      <c r="M20" s="123">
        <v>0.0259042033235582</v>
      </c>
      <c r="N20" s="123">
        <v>0.159970674486804</v>
      </c>
      <c r="O20" s="123">
        <v>0.739736070381232</v>
      </c>
      <c r="P20" s="123">
        <v>0.0836265884652981</v>
      </c>
      <c r="Q20" s="123">
        <v>0.0151515151515152</v>
      </c>
      <c r="R20" s="123">
        <v>0.639736070381232</v>
      </c>
      <c r="S20" s="123">
        <v>0.217253176930596</v>
      </c>
      <c r="T20" s="123">
        <v>0.0166666666666667</v>
      </c>
      <c r="U20" s="123">
        <v>0.082258064516129</v>
      </c>
      <c r="V20" s="123">
        <v>0.010752688172043</v>
      </c>
      <c r="W20" s="123">
        <v>0</v>
      </c>
      <c r="X20" s="123">
        <v>0</v>
      </c>
      <c r="Y20" s="123">
        <v>0</v>
      </c>
      <c r="Z20" s="123">
        <v>0</v>
      </c>
      <c r="AA20" s="123">
        <v>0.467008797653959</v>
      </c>
      <c r="AB20" s="123">
        <v>0.532355816226784</v>
      </c>
      <c r="AC20" s="123">
        <v>0.0592375366568915</v>
      </c>
      <c r="AD20" s="123">
        <v>0</v>
      </c>
      <c r="AE20" s="123">
        <v>0.136950146627566</v>
      </c>
      <c r="AF20" s="123">
        <v>0.0669599217986315</v>
      </c>
      <c r="AG20" s="123">
        <v>0.0366568914956012</v>
      </c>
      <c r="AH20" s="123">
        <v>0</v>
      </c>
      <c r="AI20" s="123">
        <v>0.184066471163245</v>
      </c>
      <c r="AJ20" s="123">
        <v>0.0259042033235582</v>
      </c>
      <c r="AK20" s="123">
        <v>0.079227761485826</v>
      </c>
      <c r="AL20" s="123">
        <v>0</v>
      </c>
      <c r="AM20" s="123">
        <v>0</v>
      </c>
      <c r="AN20" s="123">
        <v>0</v>
      </c>
      <c r="AO20" s="123">
        <v>0.0367796666666667</v>
      </c>
      <c r="AP20" s="123">
        <v>0.0151653333333333</v>
      </c>
      <c r="AQ20" s="123">
        <v>0.0510146666666667</v>
      </c>
      <c r="AR20" s="123">
        <v>0.155166</v>
      </c>
      <c r="AS20" s="123">
        <v>0.207063333333333</v>
      </c>
      <c r="AT20" s="123">
        <v>0.0109736666666667</v>
      </c>
      <c r="AU20" s="123">
        <v>0.035569</v>
      </c>
      <c r="AV20" s="123">
        <v>0.054376</v>
      </c>
      <c r="AW20" s="123">
        <v>0.263214666666667</v>
      </c>
      <c r="AX20" s="123">
        <v>0.108970666666667</v>
      </c>
      <c r="AY20" s="123">
        <v>0.028312</v>
      </c>
      <c r="AZ20" s="123">
        <v>0.0701746666666667</v>
      </c>
      <c r="BA20" s="123">
        <v>7377.90333333333</v>
      </c>
      <c r="BB20" s="123">
        <v>9087.74166666667</v>
      </c>
    </row>
    <row r="21" spans="1:54" ht="15">
      <c r="A21" s="123" t="s">
        <v>383</v>
      </c>
      <c r="B21" s="123" t="s">
        <v>437</v>
      </c>
      <c r="C21" s="123" t="s">
        <v>439</v>
      </c>
      <c r="D21" s="123">
        <v>0.785383166739099</v>
      </c>
      <c r="E21" s="123">
        <v>0.79689630806619</v>
      </c>
      <c r="F21" s="123">
        <v>0.8056427138287</v>
      </c>
      <c r="G21" s="123">
        <v>0.439675986286156</v>
      </c>
      <c r="H21" s="123">
        <v>0.261691776522285</v>
      </c>
      <c r="I21" s="123">
        <v>0.203432082669371</v>
      </c>
      <c r="J21" s="123">
        <v>0.410878120623883</v>
      </c>
      <c r="K21" s="123">
        <v>0.0831884687816891</v>
      </c>
      <c r="L21" s="123">
        <v>0.028749577478391</v>
      </c>
      <c r="M21" s="123">
        <v>0.0120599739243807</v>
      </c>
      <c r="N21" s="123">
        <v>0.0472198078130282</v>
      </c>
      <c r="O21" s="123">
        <v>0.898842290791443</v>
      </c>
      <c r="P21" s="123">
        <v>0.0482881838814042</v>
      </c>
      <c r="Q21" s="123">
        <v>0.0315985803273939</v>
      </c>
      <c r="R21" s="123">
        <v>0.669461345308803</v>
      </c>
      <c r="S21" s="123">
        <v>0.130263412043073</v>
      </c>
      <c r="T21" s="123">
        <v>0.00462962962962963</v>
      </c>
      <c r="U21" s="123">
        <v>0.0469602588246656</v>
      </c>
      <c r="V21" s="123">
        <v>0.0166896035540103</v>
      </c>
      <c r="W21" s="123">
        <v>0</v>
      </c>
      <c r="X21" s="123">
        <v>0</v>
      </c>
      <c r="Y21" s="123">
        <v>0.00462962962962963</v>
      </c>
      <c r="Z21" s="123">
        <v>0</v>
      </c>
      <c r="AA21" s="123">
        <v>0.357767154377324</v>
      </c>
      <c r="AB21" s="123">
        <v>0.610133275387513</v>
      </c>
      <c r="AC21" s="123">
        <v>0.105787338838186</v>
      </c>
      <c r="AD21" s="123">
        <v>0.00564971751412429</v>
      </c>
      <c r="AE21" s="123">
        <v>0.148993191366073</v>
      </c>
      <c r="AF21" s="123">
        <v>0.053370515234922</v>
      </c>
      <c r="AG21" s="123">
        <v>0.111744893524555</v>
      </c>
      <c r="AH21" s="123">
        <v>0</v>
      </c>
      <c r="AI21" s="123">
        <v>0.123237481288329</v>
      </c>
      <c r="AJ21" s="123">
        <v>0.0128205128205128</v>
      </c>
      <c r="AK21" s="123">
        <v>0.205164421266116</v>
      </c>
      <c r="AL21" s="123">
        <v>0</v>
      </c>
      <c r="AM21" s="123">
        <v>0.00564971751412429</v>
      </c>
      <c r="AN21" s="123">
        <v>0.00564971751412429</v>
      </c>
      <c r="AO21" s="123">
        <v>0.033792</v>
      </c>
      <c r="AP21" s="123">
        <v>0.00897133333333333</v>
      </c>
      <c r="AQ21" s="123">
        <v>0.0548443333333333</v>
      </c>
      <c r="AR21" s="123">
        <v>0.154184</v>
      </c>
      <c r="AS21" s="123">
        <v>0.156170666666667</v>
      </c>
      <c r="AT21" s="123">
        <v>0.0104093333333333</v>
      </c>
      <c r="AU21" s="123">
        <v>0.031692</v>
      </c>
      <c r="AV21" s="123">
        <v>0.0736516666666667</v>
      </c>
      <c r="AW21" s="123">
        <v>0.283660666666667</v>
      </c>
      <c r="AX21" s="123">
        <v>0.123968</v>
      </c>
      <c r="AY21" s="123">
        <v>0.0255143333333333</v>
      </c>
      <c r="AZ21" s="123">
        <v>0.0769336666666667</v>
      </c>
      <c r="BA21" s="123">
        <v>4039.75833333333</v>
      </c>
      <c r="BB21" s="123">
        <v>8159.80666666667</v>
      </c>
    </row>
    <row r="22" spans="1:54" ht="15">
      <c r="A22" s="123" t="s">
        <v>384</v>
      </c>
      <c r="B22" s="123" t="s">
        <v>437</v>
      </c>
      <c r="C22" s="123" t="s">
        <v>439</v>
      </c>
      <c r="D22" s="123">
        <v>0.810457516339869</v>
      </c>
      <c r="E22" s="123">
        <v>0.819541282299781</v>
      </c>
      <c r="F22" s="123">
        <v>0.848629637917022</v>
      </c>
      <c r="G22" s="123">
        <v>0.734827264239029</v>
      </c>
      <c r="H22" s="123">
        <v>0.0396825396825397</v>
      </c>
      <c r="I22" s="123">
        <v>0.209617180205416</v>
      </c>
      <c r="J22" s="123">
        <v>0.580765639589169</v>
      </c>
      <c r="K22" s="123">
        <v>0.122315592903828</v>
      </c>
      <c r="L22" s="123">
        <v>0.0158730158730159</v>
      </c>
      <c r="M22" s="123">
        <v>0.0317460317460317</v>
      </c>
      <c r="N22" s="123">
        <v>0.0550887021475257</v>
      </c>
      <c r="O22" s="123">
        <v>0.905228758169935</v>
      </c>
      <c r="P22" s="123">
        <v>0.0396825396825397</v>
      </c>
      <c r="Q22" s="123">
        <v>0.0317460317460317</v>
      </c>
      <c r="R22" s="123">
        <v>0.838468720821662</v>
      </c>
      <c r="S22" s="123">
        <v>0.0672268907563025</v>
      </c>
      <c r="T22" s="123">
        <v>0.0392156862745098</v>
      </c>
      <c r="U22" s="123">
        <v>0.0158730158730159</v>
      </c>
      <c r="V22" s="123">
        <v>0.0196078431372549</v>
      </c>
      <c r="W22" s="123">
        <v>0</v>
      </c>
      <c r="X22" s="123">
        <v>0</v>
      </c>
      <c r="Y22" s="123">
        <v>0.0196078431372549</v>
      </c>
      <c r="Z22" s="123">
        <v>0</v>
      </c>
      <c r="AA22" s="123">
        <v>0.426237161531279</v>
      </c>
      <c r="AB22" s="123">
        <v>0.553688141923436</v>
      </c>
      <c r="AC22" s="123">
        <v>0.0550887021475257</v>
      </c>
      <c r="AD22" s="123">
        <v>0</v>
      </c>
      <c r="AE22" s="123">
        <v>0.197478991596639</v>
      </c>
      <c r="AF22" s="123">
        <v>0</v>
      </c>
      <c r="AG22" s="123">
        <v>0.0196078431372549</v>
      </c>
      <c r="AH22" s="123">
        <v>0.0238095238095238</v>
      </c>
      <c r="AI22" s="123">
        <v>0.133986928104575</v>
      </c>
      <c r="AJ22" s="123">
        <v>0.0158730158730159</v>
      </c>
      <c r="AK22" s="123">
        <v>0.11437908496732</v>
      </c>
      <c r="AL22" s="123">
        <v>0</v>
      </c>
      <c r="AM22" s="123">
        <v>0</v>
      </c>
      <c r="AN22" s="123">
        <v>0</v>
      </c>
      <c r="AO22" s="123">
        <v>0.0305836666666667</v>
      </c>
      <c r="AP22" s="123">
        <v>0.00993433333333333</v>
      </c>
      <c r="AQ22" s="123">
        <v>0.0398833333333333</v>
      </c>
      <c r="AR22" s="123">
        <v>0.293283333333333</v>
      </c>
      <c r="AS22" s="123">
        <v>0.191260333333333</v>
      </c>
      <c r="AT22" s="123">
        <v>0.00663866666666667</v>
      </c>
      <c r="AU22" s="123">
        <v>0.025818</v>
      </c>
      <c r="AV22" s="123">
        <v>0.0804633333333333</v>
      </c>
      <c r="AW22" s="123">
        <v>0.190071333333333</v>
      </c>
      <c r="AX22" s="123">
        <v>0.101037</v>
      </c>
      <c r="AY22" s="123">
        <v>0.0211566666666667</v>
      </c>
      <c r="AZ22" s="123">
        <v>0.0404536666666667</v>
      </c>
      <c r="BA22" s="123">
        <v>4190.28333333333</v>
      </c>
      <c r="BB22" s="123">
        <v>9968.16</v>
      </c>
    </row>
    <row r="23" spans="1:54" ht="15">
      <c r="A23" s="123" t="s">
        <v>385</v>
      </c>
      <c r="B23" s="123" t="s">
        <v>437</v>
      </c>
      <c r="C23" s="123" t="s">
        <v>439</v>
      </c>
      <c r="D23" s="123">
        <v>0.791666666666667</v>
      </c>
      <c r="E23" s="123">
        <v>0.75807075815974</v>
      </c>
      <c r="F23" s="123">
        <v>0.754181164402539</v>
      </c>
      <c r="G23" s="123">
        <v>0.324242424242424</v>
      </c>
      <c r="H23" s="123">
        <v>0.0916666666666667</v>
      </c>
      <c r="I23" s="123">
        <v>0.201136363636364</v>
      </c>
      <c r="J23" s="123">
        <v>0.541287878787879</v>
      </c>
      <c r="K23" s="123">
        <v>0.0981060606060606</v>
      </c>
      <c r="L23" s="123">
        <v>0.046969696969697</v>
      </c>
      <c r="M23" s="123">
        <v>0.0208333333333333</v>
      </c>
      <c r="N23" s="123">
        <v>0.376515151515152</v>
      </c>
      <c r="O23" s="123">
        <v>0.515151515151515</v>
      </c>
      <c r="P23" s="123">
        <v>0.0708333333333333</v>
      </c>
      <c r="Q23" s="123">
        <v>0.0375</v>
      </c>
      <c r="R23" s="123">
        <v>0.703787878787879</v>
      </c>
      <c r="S23" s="123">
        <v>0.152272727272727</v>
      </c>
      <c r="T23" s="123">
        <v>0.0166666666666667</v>
      </c>
      <c r="U23" s="123">
        <v>0.0333333333333333</v>
      </c>
      <c r="V23" s="123">
        <v>0.0166666666666667</v>
      </c>
      <c r="W23" s="123">
        <v>0</v>
      </c>
      <c r="X23" s="123">
        <v>0</v>
      </c>
      <c r="Y23" s="123">
        <v>0.0606060606060606</v>
      </c>
      <c r="Z23" s="123">
        <v>0</v>
      </c>
      <c r="AA23" s="123">
        <v>0.398484848484848</v>
      </c>
      <c r="AB23" s="123">
        <v>0.481818181818182</v>
      </c>
      <c r="AC23" s="123">
        <v>0.0541666666666667</v>
      </c>
      <c r="AD23" s="123">
        <v>0</v>
      </c>
      <c r="AE23" s="123">
        <v>0.192045454545455</v>
      </c>
      <c r="AF23" s="123">
        <v>0.0678030303030303</v>
      </c>
      <c r="AG23" s="123">
        <v>0.213636363636364</v>
      </c>
      <c r="AH23" s="123">
        <v>0.046969696969697</v>
      </c>
      <c r="AI23" s="123">
        <v>0.250378787878788</v>
      </c>
      <c r="AJ23" s="123">
        <v>0.0511363636363636</v>
      </c>
      <c r="AK23" s="123">
        <v>0.109469696969697</v>
      </c>
      <c r="AL23" s="123">
        <v>0</v>
      </c>
      <c r="AM23" s="123">
        <v>0.0166666666666667</v>
      </c>
      <c r="AN23" s="123">
        <v>0</v>
      </c>
      <c r="AO23" s="123">
        <v>0.0304463333333333</v>
      </c>
      <c r="AP23" s="123">
        <v>0.00489633333333333</v>
      </c>
      <c r="AQ23" s="123">
        <v>0.053421</v>
      </c>
      <c r="AR23" s="123">
        <v>0.167273</v>
      </c>
      <c r="AS23" s="123">
        <v>0.250215333333333</v>
      </c>
      <c r="AT23" s="123">
        <v>0.00558833333333333</v>
      </c>
      <c r="AU23" s="123">
        <v>0.04075</v>
      </c>
      <c r="AV23" s="123">
        <v>0.075761</v>
      </c>
      <c r="AW23" s="123">
        <v>0.215112666666667</v>
      </c>
      <c r="AX23" s="123">
        <v>0.117787333333333</v>
      </c>
      <c r="AY23" s="123">
        <v>0.0247453333333333</v>
      </c>
      <c r="AZ23" s="123">
        <v>0.0444496666666667</v>
      </c>
      <c r="BA23" s="123">
        <v>5257.61833333333</v>
      </c>
      <c r="BB23" s="123">
        <v>8908.64666666667</v>
      </c>
    </row>
    <row r="24" spans="1:54" ht="15">
      <c r="A24" s="123" t="s">
        <v>386</v>
      </c>
      <c r="B24" s="123" t="s">
        <v>437</v>
      </c>
      <c r="C24" s="123" t="s">
        <v>439</v>
      </c>
      <c r="D24" s="123">
        <v>0.75187969924812</v>
      </c>
      <c r="E24" s="123">
        <v>0.716342140648787</v>
      </c>
      <c r="F24" s="123">
        <v>0.728712350860506</v>
      </c>
      <c r="G24" s="123">
        <v>0.29406850459482</v>
      </c>
      <c r="H24" s="123">
        <v>0.0175438596491228</v>
      </c>
      <c r="I24" s="123">
        <v>0.130325814536341</v>
      </c>
      <c r="J24" s="123">
        <v>0.570593149540518</v>
      </c>
      <c r="K24" s="123">
        <v>0.181286549707602</v>
      </c>
      <c r="L24" s="123">
        <v>0.0843776106934002</v>
      </c>
      <c r="M24" s="123">
        <v>0.0158730158730159</v>
      </c>
      <c r="N24" s="123">
        <v>0.214703425229741</v>
      </c>
      <c r="O24" s="123">
        <v>0.688387635756057</v>
      </c>
      <c r="P24" s="123">
        <v>0.0969089390142022</v>
      </c>
      <c r="Q24" s="123">
        <v>0.0334168755221387</v>
      </c>
      <c r="R24" s="123">
        <v>0.540517961570593</v>
      </c>
      <c r="S24" s="123">
        <v>0.0651629072681704</v>
      </c>
      <c r="T24" s="123">
        <v>0.0969089390142022</v>
      </c>
      <c r="U24" s="123">
        <v>0.0634920634920635</v>
      </c>
      <c r="V24" s="123">
        <v>0.0509607351712615</v>
      </c>
      <c r="W24" s="123">
        <v>0</v>
      </c>
      <c r="X24" s="123">
        <v>0</v>
      </c>
      <c r="Y24" s="123">
        <v>0</v>
      </c>
      <c r="Z24" s="123">
        <v>0</v>
      </c>
      <c r="AA24" s="123">
        <v>0.380116959064327</v>
      </c>
      <c r="AB24" s="123">
        <v>0.314954051796157</v>
      </c>
      <c r="AC24" s="123">
        <v>0.360902255639098</v>
      </c>
      <c r="AD24" s="123">
        <v>0</v>
      </c>
      <c r="AE24" s="123">
        <v>0.133667502088555</v>
      </c>
      <c r="AF24" s="123">
        <v>0.0492898913951546</v>
      </c>
      <c r="AG24" s="123">
        <v>0</v>
      </c>
      <c r="AH24" s="123">
        <v>0.0158730158730159</v>
      </c>
      <c r="AI24" s="123">
        <v>0.0668337510442774</v>
      </c>
      <c r="AJ24" s="123">
        <v>0.0158730158730159</v>
      </c>
      <c r="AK24" s="123">
        <v>0.230576441102757</v>
      </c>
      <c r="AL24" s="123">
        <v>0</v>
      </c>
      <c r="AM24" s="123">
        <v>0</v>
      </c>
      <c r="AN24" s="123">
        <v>0</v>
      </c>
      <c r="AO24" s="123">
        <v>0.029808</v>
      </c>
      <c r="AP24" s="123">
        <v>0.0160353333333333</v>
      </c>
      <c r="AQ24" s="123">
        <v>0.053535</v>
      </c>
      <c r="AR24" s="123">
        <v>0.208543333333333</v>
      </c>
      <c r="AS24" s="123">
        <v>0.196367666666667</v>
      </c>
      <c r="AT24" s="123">
        <v>0.010259</v>
      </c>
      <c r="AU24" s="123">
        <v>0.032036</v>
      </c>
      <c r="AV24" s="123">
        <v>0.0993023333333333</v>
      </c>
      <c r="AW24" s="123">
        <v>0.222049</v>
      </c>
      <c r="AX24" s="123">
        <v>0.0980126666666667</v>
      </c>
      <c r="AY24" s="123">
        <v>0.0294813333333333</v>
      </c>
      <c r="AZ24" s="123">
        <v>0.0343776666666667</v>
      </c>
      <c r="BA24" s="123">
        <v>5662.12666666667</v>
      </c>
      <c r="BB24" s="123">
        <v>8134.75</v>
      </c>
    </row>
    <row r="25" spans="1:54" ht="15">
      <c r="A25" s="123" t="s">
        <v>387</v>
      </c>
      <c r="B25" s="123" t="s">
        <v>437</v>
      </c>
      <c r="C25" s="123" t="s">
        <v>439</v>
      </c>
      <c r="D25" s="123">
        <v>0.607503607503608</v>
      </c>
      <c r="E25" s="123">
        <v>0.659330120235175</v>
      </c>
      <c r="F25" s="123">
        <v>0.689254109167501</v>
      </c>
      <c r="G25" s="123">
        <v>0.642135642135642</v>
      </c>
      <c r="H25" s="123">
        <v>0</v>
      </c>
      <c r="I25" s="123">
        <v>0.194083694083694</v>
      </c>
      <c r="J25" s="123">
        <v>0.458152958152958</v>
      </c>
      <c r="K25" s="123">
        <v>0.292207792207792</v>
      </c>
      <c r="L25" s="123">
        <v>0</v>
      </c>
      <c r="M25" s="123">
        <v>0.0555555555555556</v>
      </c>
      <c r="N25" s="123">
        <v>0.810966810966811</v>
      </c>
      <c r="O25" s="123">
        <v>0.133477633477633</v>
      </c>
      <c r="P25" s="123">
        <v>0.0555555555555556</v>
      </c>
      <c r="Q25" s="123">
        <v>0.103174603174603</v>
      </c>
      <c r="R25" s="123">
        <v>0.569264069264069</v>
      </c>
      <c r="S25" s="123">
        <v>0.0555555555555556</v>
      </c>
      <c r="T25" s="123">
        <v>0</v>
      </c>
      <c r="U25" s="123">
        <v>0.133477633477633</v>
      </c>
      <c r="V25" s="123">
        <v>0.138528138528139</v>
      </c>
      <c r="W25" s="123">
        <v>0</v>
      </c>
      <c r="X25" s="123">
        <v>0</v>
      </c>
      <c r="Y25" s="123">
        <v>0</v>
      </c>
      <c r="Z25" s="123">
        <v>0</v>
      </c>
      <c r="AA25" s="123">
        <v>0.616883116883117</v>
      </c>
      <c r="AB25" s="123">
        <v>0.405483405483405</v>
      </c>
      <c r="AC25" s="123">
        <v>0.274891774891775</v>
      </c>
      <c r="AD25" s="123">
        <v>0.0303030303030303</v>
      </c>
      <c r="AE25" s="123">
        <v>0.0858585858585859</v>
      </c>
      <c r="AF25" s="123">
        <v>0</v>
      </c>
      <c r="AG25" s="123">
        <v>0</v>
      </c>
      <c r="AH25" s="123">
        <v>0</v>
      </c>
      <c r="AI25" s="123">
        <v>0.246753246753247</v>
      </c>
      <c r="AJ25" s="123">
        <v>0.111111111111111</v>
      </c>
      <c r="AK25" s="123">
        <v>0.0779220779220779</v>
      </c>
      <c r="AL25" s="123">
        <v>0</v>
      </c>
      <c r="AM25" s="123">
        <v>0</v>
      </c>
      <c r="AN25" s="123">
        <v>0</v>
      </c>
      <c r="AO25" s="123">
        <v>0.0332</v>
      </c>
      <c r="AP25" s="123">
        <v>0.00114366666666667</v>
      </c>
      <c r="AQ25" s="123">
        <v>0.054815</v>
      </c>
      <c r="AR25" s="123">
        <v>0.0909663333333333</v>
      </c>
      <c r="AS25" s="123">
        <v>0.193387666666667</v>
      </c>
      <c r="AT25" s="123">
        <v>0.0129996666666667</v>
      </c>
      <c r="AU25" s="123">
        <v>0.0590946666666667</v>
      </c>
      <c r="AV25" s="123">
        <v>0.175994333333333</v>
      </c>
      <c r="AW25" s="123">
        <v>0.242250666666667</v>
      </c>
      <c r="AX25" s="123">
        <v>0.0906566666666667</v>
      </c>
      <c r="AY25" s="123">
        <v>0.032167</v>
      </c>
      <c r="AZ25" s="123">
        <v>0.0465236666666667</v>
      </c>
      <c r="BA25" s="123">
        <v>5693.80</v>
      </c>
      <c r="BB25" s="123">
        <v>9879.38</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378C092-B357-49F9-9010-6FDE21A2AB85}">
  <dimension ref="A1:AA107"/>
  <sheetViews>
    <sheetView workbookViewId="0" topLeftCell="A1">
      <selection pane="topLeft" activeCell="BK20" sqref="BK20"/>
    </sheetView>
  </sheetViews>
  <sheetFormatPr defaultColWidth="8.83428571428571" defaultRowHeight="15"/>
  <cols>
    <col min="1" max="1" width="10.8571428571429" bestFit="1" customWidth="1"/>
    <col min="15" max="15" width="10.8571428571429" bestFit="1" customWidth="1"/>
  </cols>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218</v>
      </c>
      <c r="B4" s="123">
        <v>0.690282133498881</v>
      </c>
      <c r="C4" s="123">
        <v>0.721169080306046</v>
      </c>
      <c r="D4" s="123">
        <v>0.657858048157316</v>
      </c>
      <c r="E4" s="123">
        <v>0.740456616439243</v>
      </c>
      <c r="F4" s="123">
        <v>0.738613630519204</v>
      </c>
      <c r="G4" s="123">
        <v>0.648546866920146</v>
      </c>
      <c r="H4" s="123">
        <v>0.781649646090766</v>
      </c>
      <c r="I4" s="123">
        <v>0.691343802130576</v>
      </c>
      <c r="J4" s="123">
        <v>0.81854569639421</v>
      </c>
      <c r="K4" s="123">
        <v>0.777604778262673</v>
      </c>
      <c r="L4" s="123">
        <v>0.680195016504177</v>
      </c>
      <c r="M4" s="123">
        <v>0.584857852397155</v>
      </c>
      <c r="O4" s="93" t="s">
        <v>218</v>
      </c>
      <c r="P4" s="123">
        <v>0.66044030937648</v>
      </c>
      <c r="Q4" s="123">
        <v>0.648450426371389</v>
      </c>
      <c r="R4" s="123">
        <v>0.775149190110827</v>
      </c>
      <c r="S4" s="123">
        <v>0.578088578088578</v>
      </c>
      <c r="T4" s="123">
        <v>0.763775866077656</v>
      </c>
      <c r="U4" s="123">
        <v>0.668261562998405</v>
      </c>
      <c r="V4" s="123">
        <v>0.715786901270772</v>
      </c>
      <c r="W4" s="123">
        <v>0.785383166739099</v>
      </c>
      <c r="X4" s="123">
        <v>0.810457516339869</v>
      </c>
      <c r="Y4" s="123">
        <v>0.791666666666667</v>
      </c>
      <c r="Z4" s="123">
        <v>0.75187969924812</v>
      </c>
      <c r="AA4" s="123">
        <v>0.607503607503608</v>
      </c>
    </row>
    <row r="5" spans="1:27" ht="15">
      <c r="A5" s="93" t="s">
        <v>236</v>
      </c>
      <c r="B5" s="123">
        <v>0.541318903167948</v>
      </c>
      <c r="C5" s="123">
        <v>0.556041096538175</v>
      </c>
      <c r="D5" s="123">
        <v>0.501950833009269</v>
      </c>
      <c r="E5" s="123">
        <v>0.529219829262885</v>
      </c>
      <c r="F5" s="123">
        <v>0.509035754602972</v>
      </c>
      <c r="G5" s="123">
        <v>0.664673828247963</v>
      </c>
      <c r="H5" s="123">
        <v>0.677410808652259</v>
      </c>
      <c r="I5" s="123">
        <v>0.501206962175458</v>
      </c>
      <c r="J5" s="123">
        <v>0.459564813295247</v>
      </c>
      <c r="K5" s="123">
        <v>0.403762073087731</v>
      </c>
      <c r="L5" s="123">
        <v>0.44533772405328</v>
      </c>
      <c r="M5" s="123">
        <v>0.459784451301392</v>
      </c>
      <c r="O5" s="93" t="s">
        <v>236</v>
      </c>
      <c r="P5" s="123">
        <v>0.684103907508163</v>
      </c>
      <c r="Q5" s="123">
        <v>0.5721828465063</v>
      </c>
      <c r="R5" s="123">
        <v>0.83537936913896</v>
      </c>
      <c r="S5" s="123">
        <v>0.634032634032634</v>
      </c>
      <c r="T5" s="123">
        <v>0.537613991578186</v>
      </c>
      <c r="U5" s="123">
        <v>0.544497607655502</v>
      </c>
      <c r="V5" s="123">
        <v>0.608699902248289</v>
      </c>
      <c r="W5" s="123">
        <v>0.439675986286156</v>
      </c>
      <c r="X5" s="123">
        <v>0.734827264239029</v>
      </c>
      <c r="Y5" s="123">
        <v>0.324242424242424</v>
      </c>
      <c r="Z5" s="123">
        <v>0.29406850459482</v>
      </c>
      <c r="AA5" s="123">
        <v>0.642135642135642</v>
      </c>
    </row>
    <row r="6" spans="1:27" ht="15">
      <c r="A6" s="93" t="s">
        <v>240</v>
      </c>
      <c r="B6" s="123">
        <v>0.0319255068314118</v>
      </c>
      <c r="C6" s="123">
        <v>0.0373240213464711</v>
      </c>
      <c r="D6" s="123">
        <v>0.0368512344535458</v>
      </c>
      <c r="E6" s="123">
        <v>0.0734568886878494</v>
      </c>
      <c r="F6" s="123">
        <v>0.046033906180965</v>
      </c>
      <c r="G6" s="123">
        <v>0.114174729646407</v>
      </c>
      <c r="H6" s="123">
        <v>0.184296958158606</v>
      </c>
      <c r="I6" s="123">
        <v>0.304442626994405</v>
      </c>
      <c r="J6" s="123">
        <v>0.0503078734235154</v>
      </c>
      <c r="K6" s="123">
        <v>0.0163457491582492</v>
      </c>
      <c r="L6" s="123">
        <v>0.121286304083011</v>
      </c>
      <c r="M6" s="123">
        <v>0.0386987683468188</v>
      </c>
      <c r="O6" s="93" t="s">
        <v>240</v>
      </c>
      <c r="P6" s="123">
        <v>0.0134873007213433</v>
      </c>
      <c r="Q6" s="123">
        <v>0.106459606083747</v>
      </c>
      <c r="R6" s="123">
        <v>0.0242966751918159</v>
      </c>
      <c r="S6" s="123">
        <v>0.0303030303030303</v>
      </c>
      <c r="T6" s="123">
        <v>0.00980392156862745</v>
      </c>
      <c r="U6" s="123">
        <v>0.0653907496012759</v>
      </c>
      <c r="V6" s="123">
        <v>0.0381720430107527</v>
      </c>
      <c r="W6" s="123">
        <v>0.261691776522285</v>
      </c>
      <c r="X6" s="123">
        <v>0.0396825396825397</v>
      </c>
      <c r="Y6" s="123">
        <v>0.0916666666666667</v>
      </c>
      <c r="Z6" s="123">
        <v>0.0175438596491228</v>
      </c>
      <c r="AA6" s="123">
        <v>0</v>
      </c>
    </row>
    <row r="7" spans="1:27" ht="15">
      <c r="A7" s="93" t="s">
        <v>244</v>
      </c>
      <c r="B7" s="123">
        <v>0.0882214698117295</v>
      </c>
      <c r="C7" s="123">
        <v>0.128411624503625</v>
      </c>
      <c r="D7" s="123">
        <v>0.131341329736371</v>
      </c>
      <c r="E7" s="123">
        <v>0.15327995091537</v>
      </c>
      <c r="F7" s="123">
        <v>0.112509252324496</v>
      </c>
      <c r="G7" s="123">
        <v>0.239296523540229</v>
      </c>
      <c r="H7" s="123">
        <v>0.174490008988769</v>
      </c>
      <c r="I7" s="123">
        <v>0.219627084905923</v>
      </c>
      <c r="J7" s="123">
        <v>0.189014135704812</v>
      </c>
      <c r="K7" s="123">
        <v>0.121827262041078</v>
      </c>
      <c r="L7" s="123">
        <v>0.19319888138851</v>
      </c>
      <c r="M7" s="123">
        <v>0.163946892201887</v>
      </c>
      <c r="O7" s="93" t="s">
        <v>244</v>
      </c>
      <c r="P7" s="123">
        <v>0.0452539282326516</v>
      </c>
      <c r="Q7" s="123">
        <v>0.260872072674049</v>
      </c>
      <c r="R7" s="123">
        <v>0.248721227621483</v>
      </c>
      <c r="S7" s="123">
        <v>0.111888111888112</v>
      </c>
      <c r="T7" s="123">
        <v>0.118241235888295</v>
      </c>
      <c r="U7" s="123">
        <v>0.480382775119617</v>
      </c>
      <c r="V7" s="123">
        <v>0.24208211143695</v>
      </c>
      <c r="W7" s="123">
        <v>0.203432082669371</v>
      </c>
      <c r="X7" s="123">
        <v>0.209617180205416</v>
      </c>
      <c r="Y7" s="123">
        <v>0.201136363636364</v>
      </c>
      <c r="Z7" s="123">
        <v>0.130325814536341</v>
      </c>
      <c r="AA7" s="123">
        <v>0.194083694083694</v>
      </c>
    </row>
    <row r="8" spans="1:27" ht="15">
      <c r="A8" s="93" t="s">
        <v>247</v>
      </c>
      <c r="B8" s="123">
        <v>0.604151404338165</v>
      </c>
      <c r="C8" s="123">
        <v>0.621135352606957</v>
      </c>
      <c r="D8" s="123">
        <v>0.51431611280971</v>
      </c>
      <c r="E8" s="123">
        <v>0.596282477370565</v>
      </c>
      <c r="F8" s="123">
        <v>0.620239677173823</v>
      </c>
      <c r="G8" s="123">
        <v>0.466873531431393</v>
      </c>
      <c r="H8" s="123">
        <v>0.501733807975329</v>
      </c>
      <c r="I8" s="123">
        <v>0.343134266245861</v>
      </c>
      <c r="J8" s="123">
        <v>0.544142748386453</v>
      </c>
      <c r="K8" s="123">
        <v>0.618021561771562</v>
      </c>
      <c r="L8" s="123">
        <v>0.462246073161504</v>
      </c>
      <c r="M8" s="123">
        <v>0.588621379224264</v>
      </c>
      <c r="O8" s="93" t="s">
        <v>247</v>
      </c>
      <c r="P8" s="123">
        <v>0.741537773452667</v>
      </c>
      <c r="Q8" s="123">
        <v>0.523516052564592</v>
      </c>
      <c r="R8" s="123">
        <v>0.642881500426257</v>
      </c>
      <c r="S8" s="123">
        <v>0.65967365967366</v>
      </c>
      <c r="T8" s="123">
        <v>0.644772533519337</v>
      </c>
      <c r="U8" s="123">
        <v>0.305901116427432</v>
      </c>
      <c r="V8" s="123">
        <v>0.528396871945259</v>
      </c>
      <c r="W8" s="123">
        <v>0.410878120623883</v>
      </c>
      <c r="X8" s="123">
        <v>0.580765639589169</v>
      </c>
      <c r="Y8" s="123">
        <v>0.541287878787879</v>
      </c>
      <c r="Z8" s="123">
        <v>0.570593149540518</v>
      </c>
      <c r="AA8" s="123">
        <v>0.458152958152958</v>
      </c>
    </row>
    <row r="9" spans="1:27" ht="15">
      <c r="A9" s="93" t="s">
        <v>251</v>
      </c>
      <c r="B9" s="123">
        <v>0.176202110154526</v>
      </c>
      <c r="C9" s="123">
        <v>0.13830049153185</v>
      </c>
      <c r="D9" s="123">
        <v>0.226474814817602</v>
      </c>
      <c r="E9" s="123">
        <v>0.125251511742844</v>
      </c>
      <c r="F9" s="123">
        <v>0.156993692797876</v>
      </c>
      <c r="G9" s="123">
        <v>0.108094574317561</v>
      </c>
      <c r="H9" s="123">
        <v>0.105516336159576</v>
      </c>
      <c r="I9" s="123">
        <v>0.0920140871478302</v>
      </c>
      <c r="J9" s="123">
        <v>0.14220590434151</v>
      </c>
      <c r="K9" s="123">
        <v>0.163912004783715</v>
      </c>
      <c r="L9" s="123">
        <v>0.161462165576604</v>
      </c>
      <c r="M9" s="123">
        <v>0.131931587140627</v>
      </c>
      <c r="O9" s="93" t="s">
        <v>251</v>
      </c>
      <c r="P9" s="123">
        <v>0.145946273605848</v>
      </c>
      <c r="Q9" s="123">
        <v>0.0830608851979127</v>
      </c>
      <c r="R9" s="123">
        <v>0.0478260869565217</v>
      </c>
      <c r="S9" s="123">
        <v>0.167832167832168</v>
      </c>
      <c r="T9" s="123">
        <v>0.172285514996512</v>
      </c>
      <c r="U9" s="123">
        <v>0.0526315789473684</v>
      </c>
      <c r="V9" s="123">
        <v>0.16544477028348</v>
      </c>
      <c r="W9" s="123">
        <v>0.0831884687816891</v>
      </c>
      <c r="X9" s="123">
        <v>0.122315592903828</v>
      </c>
      <c r="Y9" s="123">
        <v>0.0981060606060606</v>
      </c>
      <c r="Z9" s="123">
        <v>0.181286549707602</v>
      </c>
      <c r="AA9" s="123">
        <v>0.292207792207792</v>
      </c>
    </row>
    <row r="10" spans="1:27" ht="15">
      <c r="A10" s="93" t="s">
        <v>255</v>
      </c>
      <c r="B10" s="123">
        <v>0.0586788013096472</v>
      </c>
      <c r="C10" s="123">
        <v>0.0577294555914868</v>
      </c>
      <c r="D10" s="123">
        <v>0.0660102993925763</v>
      </c>
      <c r="E10" s="123">
        <v>0.0361597526866745</v>
      </c>
      <c r="F10" s="123">
        <v>0.0479234194507295</v>
      </c>
      <c r="G10" s="123">
        <v>0.0557570237777423</v>
      </c>
      <c r="H10" s="123">
        <v>0.0301750099298406</v>
      </c>
      <c r="I10" s="123">
        <v>0.0238750656279291</v>
      </c>
      <c r="J10" s="123">
        <v>0.0483406191947481</v>
      </c>
      <c r="K10" s="123">
        <v>0.0507782665677403</v>
      </c>
      <c r="L10" s="123">
        <v>0.0501046617336931</v>
      </c>
      <c r="M10" s="123">
        <v>0.0522038822174271</v>
      </c>
      <c r="O10" s="93" t="s">
        <v>255</v>
      </c>
      <c r="P10" s="123">
        <v>0.0329339159126393</v>
      </c>
      <c r="Q10" s="123">
        <v>0</v>
      </c>
      <c r="R10" s="123">
        <v>0.0264705882352941</v>
      </c>
      <c r="S10" s="123">
        <v>0.0303030303030303</v>
      </c>
      <c r="T10" s="123">
        <v>0.0245937637241985</v>
      </c>
      <c r="U10" s="123">
        <v>0.0781499202551834</v>
      </c>
      <c r="V10" s="123">
        <v>0</v>
      </c>
      <c r="W10" s="123">
        <v>0.028749577478391</v>
      </c>
      <c r="X10" s="123">
        <v>0.0158730158730159</v>
      </c>
      <c r="Y10" s="123">
        <v>0.046969696969697</v>
      </c>
      <c r="Z10" s="123">
        <v>0.0843776106934002</v>
      </c>
      <c r="AA10" s="123">
        <v>0</v>
      </c>
    </row>
    <row r="11" spans="1:27" ht="15">
      <c r="A11" s="93" t="s">
        <v>259</v>
      </c>
      <c r="B11" s="123">
        <v>0.0408207075545202</v>
      </c>
      <c r="C11" s="123">
        <v>0.0170990544196098</v>
      </c>
      <c r="D11" s="123">
        <v>0.0250062087901953</v>
      </c>
      <c r="E11" s="123">
        <v>0.0155694185966971</v>
      </c>
      <c r="F11" s="123">
        <v>0.0163000520721109</v>
      </c>
      <c r="G11" s="123">
        <v>0.0158036172866681</v>
      </c>
      <c r="H11" s="123">
        <v>0.00378787878787879</v>
      </c>
      <c r="I11" s="123">
        <v>0.0169068690780518</v>
      </c>
      <c r="J11" s="123">
        <v>0.0259887189489617</v>
      </c>
      <c r="K11" s="123">
        <v>0.0291151556776557</v>
      </c>
      <c r="L11" s="123">
        <v>0.0117019140566789</v>
      </c>
      <c r="M11" s="123">
        <v>0.0245974908689759</v>
      </c>
      <c r="O11" s="93" t="s">
        <v>259</v>
      </c>
      <c r="P11" s="123">
        <v>0.0208408080748506</v>
      </c>
      <c r="Q11" s="123">
        <v>0.0260913834796996</v>
      </c>
      <c r="R11" s="123">
        <v>0.00980392156862745</v>
      </c>
      <c r="S11" s="123">
        <v>0</v>
      </c>
      <c r="T11" s="123">
        <v>0.0303030303030303</v>
      </c>
      <c r="U11" s="123">
        <v>0.0175438596491228</v>
      </c>
      <c r="V11" s="123">
        <v>0.0259042033235582</v>
      </c>
      <c r="W11" s="123">
        <v>0.0120599739243807</v>
      </c>
      <c r="X11" s="123">
        <v>0.0317460317460317</v>
      </c>
      <c r="Y11" s="123">
        <v>0.0208333333333333</v>
      </c>
      <c r="Z11" s="123">
        <v>0.0158730158730159</v>
      </c>
      <c r="AA11" s="123">
        <v>0.0555555555555556</v>
      </c>
    </row>
    <row r="12" spans="1:27" ht="15">
      <c r="A12" s="93" t="s">
        <v>298</v>
      </c>
      <c r="B12" s="123">
        <v>0.414604058658063</v>
      </c>
      <c r="C12" s="123">
        <v>0.358996108252747</v>
      </c>
      <c r="D12" s="123">
        <v>0.165894217230474</v>
      </c>
      <c r="E12" s="123">
        <v>0.218436541031243</v>
      </c>
      <c r="F12" s="123">
        <v>0.27059200440369</v>
      </c>
      <c r="G12" s="123">
        <v>0.094065669501205</v>
      </c>
      <c r="H12" s="123">
        <v>0.0888486094167524</v>
      </c>
      <c r="I12" s="123">
        <v>0.0298815978378138</v>
      </c>
      <c r="J12" s="123">
        <v>0.039324001008722</v>
      </c>
      <c r="K12" s="123">
        <v>0.161378901921665</v>
      </c>
      <c r="L12" s="123">
        <v>0.19553734925553</v>
      </c>
      <c r="M12" s="123">
        <v>0.681161982992817</v>
      </c>
      <c r="O12" s="93" t="s">
        <v>298</v>
      </c>
      <c r="P12" s="123">
        <v>0.482126152338918</v>
      </c>
      <c r="Q12" s="123">
        <v>0.472518534427899</v>
      </c>
      <c r="R12" s="123">
        <v>0.366283034953112</v>
      </c>
      <c r="S12" s="123">
        <v>0.314685314685315</v>
      </c>
      <c r="T12" s="123">
        <v>0.349815288434214</v>
      </c>
      <c r="U12" s="123">
        <v>0.161084529505582</v>
      </c>
      <c r="V12" s="123">
        <v>0.159970674486804</v>
      </c>
      <c r="W12" s="123">
        <v>0.0472198078130282</v>
      </c>
      <c r="X12" s="123">
        <v>0.0550887021475257</v>
      </c>
      <c r="Y12" s="123">
        <v>0.376515151515152</v>
      </c>
      <c r="Z12" s="123">
        <v>0.214703425229741</v>
      </c>
      <c r="AA12" s="123">
        <v>0.810966810966811</v>
      </c>
    </row>
    <row r="13" spans="1:27" ht="15">
      <c r="A13" s="93" t="s">
        <v>301</v>
      </c>
      <c r="B13" s="123">
        <v>0.440654217092869</v>
      </c>
      <c r="C13" s="123">
        <v>0.509499623164415</v>
      </c>
      <c r="D13" s="123">
        <v>0.732542806195664</v>
      </c>
      <c r="E13" s="123">
        <v>0.663464364855746</v>
      </c>
      <c r="F13" s="123">
        <v>0.644667653326148</v>
      </c>
      <c r="G13" s="123">
        <v>0.853878425655037</v>
      </c>
      <c r="H13" s="123">
        <v>0.826484527143513</v>
      </c>
      <c r="I13" s="123">
        <v>0.915306273230028</v>
      </c>
      <c r="J13" s="123">
        <v>0.921216459483531</v>
      </c>
      <c r="K13" s="123">
        <v>0.784716170160249</v>
      </c>
      <c r="L13" s="123">
        <v>0.721792510318385</v>
      </c>
      <c r="M13" s="123">
        <v>0.197384404926958</v>
      </c>
      <c r="O13" s="93" t="s">
        <v>301</v>
      </c>
      <c r="P13" s="123">
        <v>0.384195160790905</v>
      </c>
      <c r="Q13" s="123">
        <v>0.407433260150185</v>
      </c>
      <c r="R13" s="123">
        <v>0.573145780051151</v>
      </c>
      <c r="S13" s="123">
        <v>0.538461538461538</v>
      </c>
      <c r="T13" s="123">
        <v>0.561781497842879</v>
      </c>
      <c r="U13" s="123">
        <v>0.768740031897927</v>
      </c>
      <c r="V13" s="123">
        <v>0.739736070381232</v>
      </c>
      <c r="W13" s="123">
        <v>0.898842290791443</v>
      </c>
      <c r="X13" s="123">
        <v>0.905228758169935</v>
      </c>
      <c r="Y13" s="123">
        <v>0.515151515151515</v>
      </c>
      <c r="Z13" s="123">
        <v>0.688387635756057</v>
      </c>
      <c r="AA13" s="123">
        <v>0.133477633477633</v>
      </c>
    </row>
    <row r="14" spans="1:27" ht="15">
      <c r="A14" s="93" t="s">
        <v>304</v>
      </c>
      <c r="B14" s="123">
        <v>0.121655461184833</v>
      </c>
      <c r="C14" s="123">
        <v>0.106217264322773</v>
      </c>
      <c r="D14" s="123">
        <v>0.0825170885150777</v>
      </c>
      <c r="E14" s="123">
        <v>0.103410793086823</v>
      </c>
      <c r="F14" s="123">
        <v>0.0657679836983644</v>
      </c>
      <c r="G14" s="123">
        <v>0.0371179918795296</v>
      </c>
      <c r="H14" s="123">
        <v>0.076753426747228</v>
      </c>
      <c r="I14" s="123">
        <v>0.0505024627010337</v>
      </c>
      <c r="J14" s="123">
        <v>0.0277279235905597</v>
      </c>
      <c r="K14" s="123">
        <v>0.0408618367499946</v>
      </c>
      <c r="L14" s="123">
        <v>0.0680193830979818</v>
      </c>
      <c r="M14" s="123">
        <v>0.105966435977634</v>
      </c>
      <c r="O14" s="93" t="s">
        <v>304</v>
      </c>
      <c r="P14" s="123">
        <v>0.102635368592815</v>
      </c>
      <c r="Q14" s="123">
        <v>0.0832756618302151</v>
      </c>
      <c r="R14" s="123">
        <v>0.0439045183290708</v>
      </c>
      <c r="S14" s="123">
        <v>0.0559440559440559</v>
      </c>
      <c r="T14" s="123">
        <v>0.0543026169624635</v>
      </c>
      <c r="U14" s="123">
        <v>0.0701754385964912</v>
      </c>
      <c r="V14" s="123">
        <v>0.0836265884652981</v>
      </c>
      <c r="W14" s="123">
        <v>0.0482881838814042</v>
      </c>
      <c r="X14" s="123">
        <v>0.0396825396825397</v>
      </c>
      <c r="Y14" s="123">
        <v>0.0708333333333333</v>
      </c>
      <c r="Z14" s="123">
        <v>0.0969089390142022</v>
      </c>
      <c r="AA14" s="123">
        <v>0.0555555555555556</v>
      </c>
    </row>
    <row r="15" spans="1:27" ht="15">
      <c r="A15" s="93" t="s">
        <v>293</v>
      </c>
      <c r="B15" s="123">
        <v>0.130282281276583</v>
      </c>
      <c r="C15" s="123">
        <v>0.0850554316824913</v>
      </c>
      <c r="D15" s="123">
        <v>0.0549583013961175</v>
      </c>
      <c r="E15" s="123">
        <v>0.0637678555779747</v>
      </c>
      <c r="F15" s="123">
        <v>0.0446291456417498</v>
      </c>
      <c r="G15" s="123">
        <v>0.0211735902359754</v>
      </c>
      <c r="H15" s="123">
        <v>0.0232562864716307</v>
      </c>
      <c r="I15" s="123">
        <v>0.0276883619329337</v>
      </c>
      <c r="J15" s="123">
        <v>0.0178895889748317</v>
      </c>
      <c r="K15" s="123">
        <v>0.024732905982906</v>
      </c>
      <c r="L15" s="123">
        <v>0.0218508084307505</v>
      </c>
      <c r="M15" s="123">
        <v>0.0599156979724979</v>
      </c>
      <c r="O15" s="93" t="s">
        <v>293</v>
      </c>
      <c r="P15" s="123">
        <v>0.143419196610686</v>
      </c>
      <c r="Q15" s="123">
        <v>0.0918130329642357</v>
      </c>
      <c r="R15" s="123">
        <v>0.0242966751918159</v>
      </c>
      <c r="S15" s="123">
        <v>0.0303030303030303</v>
      </c>
      <c r="T15" s="123">
        <v>0.0199049316696376</v>
      </c>
      <c r="U15" s="123">
        <v>0.0478468899521531</v>
      </c>
      <c r="V15" s="123">
        <v>0.0151515151515152</v>
      </c>
      <c r="W15" s="123">
        <v>0.0315985803273939</v>
      </c>
      <c r="X15" s="123">
        <v>0.0317460317460317</v>
      </c>
      <c r="Y15" s="123">
        <v>0.0375</v>
      </c>
      <c r="Z15" s="123">
        <v>0.0334168755221387</v>
      </c>
      <c r="AA15" s="123">
        <v>0.103174603174603</v>
      </c>
    </row>
    <row r="16" spans="1:27" ht="15">
      <c r="A16" s="93" t="s">
        <v>305</v>
      </c>
      <c r="B16" s="123">
        <v>0.483507355274806</v>
      </c>
      <c r="C16" s="123">
        <v>0.611815192870977</v>
      </c>
      <c r="D16" s="123">
        <v>0.527613319749832</v>
      </c>
      <c r="E16" s="123">
        <v>0.615047462232636</v>
      </c>
      <c r="F16" s="123">
        <v>0.533165394889489</v>
      </c>
      <c r="G16" s="123">
        <v>0.441296214644591</v>
      </c>
      <c r="H16" s="123">
        <v>0.566018453872849</v>
      </c>
      <c r="I16" s="123">
        <v>0.638034776830187</v>
      </c>
      <c r="J16" s="123">
        <v>0.746466311040665</v>
      </c>
      <c r="K16" s="123">
        <v>0.523468371905872</v>
      </c>
      <c r="L16" s="123">
        <v>0.448122437769036</v>
      </c>
      <c r="M16" s="123">
        <v>0.531919402542928</v>
      </c>
      <c r="O16" s="93" t="s">
        <v>305</v>
      </c>
      <c r="P16" s="123">
        <v>0.580370059093463</v>
      </c>
      <c r="Q16" s="123">
        <v>0.678799557719231</v>
      </c>
      <c r="R16" s="123">
        <v>0.744075021312873</v>
      </c>
      <c r="S16" s="123">
        <v>0.594405594405594</v>
      </c>
      <c r="T16" s="123">
        <v>0.532033893926477</v>
      </c>
      <c r="U16" s="123">
        <v>0.510047846889952</v>
      </c>
      <c r="V16" s="123">
        <v>0.639736070381232</v>
      </c>
      <c r="W16" s="123">
        <v>0.669461345308803</v>
      </c>
      <c r="X16" s="123">
        <v>0.838468720821662</v>
      </c>
      <c r="Y16" s="123">
        <v>0.703787878787879</v>
      </c>
      <c r="Z16" s="123">
        <v>0.540517961570593</v>
      </c>
      <c r="AA16" s="123">
        <v>0.569264069264069</v>
      </c>
    </row>
    <row r="17" spans="1:27" ht="15">
      <c r="A17" s="93" t="s">
        <v>306</v>
      </c>
      <c r="B17" s="123">
        <v>0.176142105621983</v>
      </c>
      <c r="C17" s="123">
        <v>0.0951741445893828</v>
      </c>
      <c r="D17" s="123">
        <v>0.171080158076181</v>
      </c>
      <c r="E17" s="123">
        <v>0.16695430140202</v>
      </c>
      <c r="F17" s="123">
        <v>0.117032893427588</v>
      </c>
      <c r="G17" s="123">
        <v>0.228936710738564</v>
      </c>
      <c r="H17" s="123">
        <v>0.192024942093698</v>
      </c>
      <c r="I17" s="123">
        <v>0.160483492752568</v>
      </c>
      <c r="J17" s="123">
        <v>0.102785452776946</v>
      </c>
      <c r="K17" s="123">
        <v>0.268545757361547</v>
      </c>
      <c r="L17" s="123">
        <v>0.191666070284815</v>
      </c>
      <c r="M17" s="123">
        <v>0.198535716429226</v>
      </c>
      <c r="O17" s="93" t="s">
        <v>306</v>
      </c>
      <c r="P17" s="123">
        <v>0.13431516623006</v>
      </c>
      <c r="Q17" s="123">
        <v>0.0367725435917017</v>
      </c>
      <c r="R17" s="123">
        <v>0.0630861040068201</v>
      </c>
      <c r="S17" s="123">
        <v>0.0909090909090909</v>
      </c>
      <c r="T17" s="123">
        <v>0.23157405254592</v>
      </c>
      <c r="U17" s="123">
        <v>0.168421052631579</v>
      </c>
      <c r="V17" s="123">
        <v>0.217253176930596</v>
      </c>
      <c r="W17" s="123">
        <v>0.130263412043073</v>
      </c>
      <c r="X17" s="123">
        <v>0.0672268907563025</v>
      </c>
      <c r="Y17" s="123">
        <v>0.152272727272727</v>
      </c>
      <c r="Z17" s="123">
        <v>0.0651629072681704</v>
      </c>
      <c r="AA17" s="123">
        <v>0.0555555555555556</v>
      </c>
    </row>
    <row r="18" spans="1:27" ht="15">
      <c r="A18" s="93" t="s">
        <v>307</v>
      </c>
      <c r="B18" s="123">
        <v>0.106636387244436</v>
      </c>
      <c r="C18" s="123">
        <v>0.0346860812464203</v>
      </c>
      <c r="D18" s="123">
        <v>0.0604060821808579</v>
      </c>
      <c r="E18" s="123">
        <v>0.0255352291618801</v>
      </c>
      <c r="F18" s="123">
        <v>0.0733690960054746</v>
      </c>
      <c r="G18" s="123">
        <v>0.0445887147475912</v>
      </c>
      <c r="H18" s="123">
        <v>0.0282423568666729</v>
      </c>
      <c r="I18" s="123">
        <v>0.0090873830009397</v>
      </c>
      <c r="J18" s="123">
        <v>0.030700914089072</v>
      </c>
      <c r="K18" s="123">
        <v>0.0243919062175641</v>
      </c>
      <c r="L18" s="123">
        <v>0.0474985298420574</v>
      </c>
      <c r="M18" s="123">
        <v>0.0337876702331037</v>
      </c>
      <c r="O18" s="93" t="s">
        <v>307</v>
      </c>
      <c r="P18" s="123">
        <v>0.102374059820868</v>
      </c>
      <c r="Q18" s="123">
        <v>0.0155176116838488</v>
      </c>
      <c r="R18" s="123">
        <v>0.091304347826087</v>
      </c>
      <c r="S18" s="123">
        <v>0.0862470862470863</v>
      </c>
      <c r="T18" s="123">
        <v>0.122077553023845</v>
      </c>
      <c r="U18" s="123">
        <v>0.0175438596491228</v>
      </c>
      <c r="V18" s="123">
        <v>0.0166666666666667</v>
      </c>
      <c r="W18" s="123">
        <v>0.00462962962962963</v>
      </c>
      <c r="X18" s="123">
        <v>0.0392156862745098</v>
      </c>
      <c r="Y18" s="123">
        <v>0.0166666666666667</v>
      </c>
      <c r="Z18" s="123">
        <v>0.0969089390142022</v>
      </c>
      <c r="AA18" s="123">
        <v>0</v>
      </c>
    </row>
    <row r="19" spans="1:27" ht="15">
      <c r="A19" s="93" t="s">
        <v>308</v>
      </c>
      <c r="B19" s="123">
        <v>0.0654346696178291</v>
      </c>
      <c r="C19" s="123">
        <v>0.0543009971467325</v>
      </c>
      <c r="D19" s="123">
        <v>0.0981255583241302</v>
      </c>
      <c r="E19" s="123">
        <v>0.0531105913983841</v>
      </c>
      <c r="F19" s="123">
        <v>0.0695305030177522</v>
      </c>
      <c r="G19" s="123">
        <v>0.0540162986984802</v>
      </c>
      <c r="H19" s="123">
        <v>0.0654090364767092</v>
      </c>
      <c r="I19" s="123">
        <v>0.0142953584470104</v>
      </c>
      <c r="J19" s="123">
        <v>0.0461916004423945</v>
      </c>
      <c r="K19" s="123">
        <v>0.0519579683230999</v>
      </c>
      <c r="L19" s="123">
        <v>0.060091399474801</v>
      </c>
      <c r="M19" s="123">
        <v>0.0575265356628541</v>
      </c>
      <c r="O19" s="93" t="s">
        <v>308</v>
      </c>
      <c r="P19" s="123">
        <v>0.0504293163867632</v>
      </c>
      <c r="Q19" s="123">
        <v>0.0503611429298714</v>
      </c>
      <c r="R19" s="123">
        <v>0.0583972719522592</v>
      </c>
      <c r="S19" s="123">
        <v>0.0909090909090909</v>
      </c>
      <c r="T19" s="123">
        <v>0.0199049316696376</v>
      </c>
      <c r="U19" s="123">
        <v>0.150877192982456</v>
      </c>
      <c r="V19" s="123">
        <v>0.082258064516129</v>
      </c>
      <c r="W19" s="123">
        <v>0.0469602588246656</v>
      </c>
      <c r="X19" s="123">
        <v>0.0158730158730159</v>
      </c>
      <c r="Y19" s="123">
        <v>0.0333333333333333</v>
      </c>
      <c r="Z19" s="123">
        <v>0.0634920634920635</v>
      </c>
      <c r="AA19" s="123">
        <v>0.133477633477633</v>
      </c>
    </row>
    <row r="20" spans="1:27" ht="15">
      <c r="A20" s="93" t="s">
        <v>309</v>
      </c>
      <c r="B20" s="123">
        <v>0.0681482119943794</v>
      </c>
      <c r="C20" s="123">
        <v>0.0334399832502507</v>
      </c>
      <c r="D20" s="123">
        <v>0.0700103700408854</v>
      </c>
      <c r="E20" s="123">
        <v>0.0345176471332702</v>
      </c>
      <c r="F20" s="123">
        <v>0.0378302427071077</v>
      </c>
      <c r="G20" s="123">
        <v>0.0143463896587749</v>
      </c>
      <c r="H20" s="123">
        <v>0.0202010466654362</v>
      </c>
      <c r="I20" s="123">
        <v>0.0119449507033531</v>
      </c>
      <c r="J20" s="123">
        <v>0.0311243286487161</v>
      </c>
      <c r="K20" s="123">
        <v>0.0156602443609023</v>
      </c>
      <c r="L20" s="123">
        <v>0.0390252958744107</v>
      </c>
      <c r="M20" s="123">
        <v>0.0681646432651711</v>
      </c>
      <c r="O20" s="93" t="s">
        <v>309</v>
      </c>
      <c r="P20" s="123">
        <v>0.0286907201800819</v>
      </c>
      <c r="Q20" s="123">
        <v>0.00343642611683849</v>
      </c>
      <c r="R20" s="123">
        <v>0.0264705882352941</v>
      </c>
      <c r="S20" s="123">
        <v>0.0559440559440559</v>
      </c>
      <c r="T20" s="123">
        <v>0.0548967940272288</v>
      </c>
      <c r="U20" s="123">
        <v>0.0175438596491228</v>
      </c>
      <c r="V20" s="123">
        <v>0.010752688172043</v>
      </c>
      <c r="W20" s="123">
        <v>0.0166896035540103</v>
      </c>
      <c r="X20" s="123">
        <v>0.0196078431372549</v>
      </c>
      <c r="Y20" s="123">
        <v>0.0166666666666667</v>
      </c>
      <c r="Z20" s="123">
        <v>0.0509607351712615</v>
      </c>
      <c r="AA20" s="123">
        <v>0.138528138528139</v>
      </c>
    </row>
    <row r="21" spans="1:27" ht="15">
      <c r="A21" s="93" t="s">
        <v>310</v>
      </c>
      <c r="B21" s="123">
        <v>0.0132085333723386</v>
      </c>
      <c r="C21" s="123">
        <v>0.0127627849648198</v>
      </c>
      <c r="D21" s="123">
        <v>0.00530636313665251</v>
      </c>
      <c r="E21" s="123">
        <v>0.00392962930279395</v>
      </c>
      <c r="F21" s="123">
        <v>0.00553774928774929</v>
      </c>
      <c r="G21" s="123">
        <v>0.0104166666666667</v>
      </c>
      <c r="H21" s="123">
        <v>0.00166666666666667</v>
      </c>
      <c r="I21" s="123">
        <v>0.00154320987654321</v>
      </c>
      <c r="J21" s="123">
        <v>0.00520833333333333</v>
      </c>
      <c r="K21" s="123">
        <v>0.00277777777777778</v>
      </c>
      <c r="L21" s="123">
        <v>0.00627999261720192</v>
      </c>
      <c r="M21" s="123">
        <v>0.00544662309368192</v>
      </c>
      <c r="O21" s="93" t="s">
        <v>310</v>
      </c>
      <c r="P21" s="123">
        <v>0.0056980056980057</v>
      </c>
      <c r="Q21" s="123">
        <v>0</v>
      </c>
      <c r="R21" s="123">
        <v>0.0166666666666667</v>
      </c>
      <c r="S21" s="123">
        <v>0</v>
      </c>
      <c r="T21" s="123">
        <v>0.0199049316696376</v>
      </c>
      <c r="U21" s="123">
        <v>0</v>
      </c>
      <c r="V21" s="123">
        <v>0</v>
      </c>
      <c r="W21" s="123">
        <v>0</v>
      </c>
      <c r="X21" s="123">
        <v>0</v>
      </c>
      <c r="Y21" s="123">
        <v>0</v>
      </c>
      <c r="Z21" s="123">
        <v>0</v>
      </c>
      <c r="AA21" s="123">
        <v>0</v>
      </c>
    </row>
    <row r="22" spans="1:27" ht="15">
      <c r="A22" s="93" t="s">
        <v>317</v>
      </c>
      <c r="B22" s="123">
        <v>0.00350655135603163</v>
      </c>
      <c r="C22" s="123">
        <v>0.00363586250749168</v>
      </c>
      <c r="D22" s="123">
        <v>0</v>
      </c>
      <c r="E22" s="123">
        <v>0.00586226272289809</v>
      </c>
      <c r="F22" s="123">
        <v>0.00154320987654321</v>
      </c>
      <c r="G22" s="123">
        <v>0</v>
      </c>
      <c r="H22" s="123">
        <v>0.0070679012345679</v>
      </c>
      <c r="I22" s="123">
        <v>0</v>
      </c>
      <c r="J22" s="123">
        <v>0</v>
      </c>
      <c r="K22" s="123">
        <v>0.00491898148148148</v>
      </c>
      <c r="L22" s="123">
        <v>0</v>
      </c>
      <c r="M22" s="123">
        <v>0.00421977124183007</v>
      </c>
      <c r="O22" s="93" t="s">
        <v>317</v>
      </c>
      <c r="P22" s="123">
        <v>0.00805060379528465</v>
      </c>
      <c r="Q22" s="123">
        <v>0</v>
      </c>
      <c r="R22" s="123">
        <v>0</v>
      </c>
      <c r="S22" s="123">
        <v>0</v>
      </c>
      <c r="T22" s="123">
        <v>0</v>
      </c>
      <c r="U22" s="123">
        <v>0</v>
      </c>
      <c r="V22" s="123">
        <v>0</v>
      </c>
      <c r="W22" s="123">
        <v>0</v>
      </c>
      <c r="X22" s="123">
        <v>0</v>
      </c>
      <c r="Y22" s="123">
        <v>0</v>
      </c>
      <c r="Z22" s="123">
        <v>0</v>
      </c>
      <c r="AA22" s="123">
        <v>0</v>
      </c>
    </row>
    <row r="23" spans="1:27" ht="15">
      <c r="A23" s="93" t="s">
        <v>318</v>
      </c>
      <c r="B23" s="123">
        <v>0.0289125422524102</v>
      </c>
      <c r="C23" s="123">
        <v>0.0105640338976556</v>
      </c>
      <c r="D23" s="123">
        <v>0.00425627618250569</v>
      </c>
      <c r="E23" s="123">
        <v>0.0206109689584059</v>
      </c>
      <c r="F23" s="123">
        <v>0.0162691395174181</v>
      </c>
      <c r="G23" s="123">
        <v>0.0180277349768875</v>
      </c>
      <c r="H23" s="123">
        <v>0.0199993633817163</v>
      </c>
      <c r="I23" s="123">
        <v>0.00611042183622829</v>
      </c>
      <c r="J23" s="123">
        <v>0.00962589116372011</v>
      </c>
      <c r="K23" s="123">
        <v>0.0390786662168241</v>
      </c>
      <c r="L23" s="123">
        <v>0.0154270369305106</v>
      </c>
      <c r="M23" s="123">
        <v>0.0288252493980048</v>
      </c>
      <c r="O23" s="93" t="s">
        <v>318</v>
      </c>
      <c r="P23" s="123">
        <v>0.040984519707924</v>
      </c>
      <c r="Q23" s="123">
        <v>0.0209904384625175</v>
      </c>
      <c r="R23" s="123">
        <v>0</v>
      </c>
      <c r="S23" s="123">
        <v>0</v>
      </c>
      <c r="T23" s="123">
        <v>0.0245937637241985</v>
      </c>
      <c r="U23" s="123">
        <v>0.0175438596491228</v>
      </c>
      <c r="V23" s="123">
        <v>0</v>
      </c>
      <c r="W23" s="123">
        <v>0.00462962962962963</v>
      </c>
      <c r="X23" s="123">
        <v>0.0196078431372549</v>
      </c>
      <c r="Y23" s="123">
        <v>0.0606060606060606</v>
      </c>
      <c r="Z23" s="123">
        <v>0</v>
      </c>
      <c r="AA23" s="123">
        <v>0</v>
      </c>
    </row>
    <row r="24" spans="1:27" ht="15">
      <c r="A24" s="93" t="s">
        <v>319</v>
      </c>
      <c r="B24" s="123">
        <v>0.00236990722065349</v>
      </c>
      <c r="C24" s="123">
        <v>0</v>
      </c>
      <c r="D24" s="123">
        <v>0.00608823108823109</v>
      </c>
      <c r="E24" s="123">
        <v>0.0201472142460695</v>
      </c>
      <c r="F24" s="123">
        <v>0</v>
      </c>
      <c r="G24" s="123">
        <v>0.0690905907817673</v>
      </c>
      <c r="H24" s="123">
        <v>0.0016025641025641</v>
      </c>
      <c r="I24" s="123">
        <v>0</v>
      </c>
      <c r="J24" s="123">
        <v>0.00112612612612613</v>
      </c>
      <c r="K24" s="123">
        <v>0.0084961334961335</v>
      </c>
      <c r="L24" s="123">
        <v>0.0175591669497821</v>
      </c>
      <c r="M24" s="123">
        <v>0.00245098039215686</v>
      </c>
      <c r="O24" s="93" t="s">
        <v>319</v>
      </c>
      <c r="P24" s="123">
        <v>0.0045045045045045</v>
      </c>
      <c r="Q24" s="123">
        <v>0.04821735395189</v>
      </c>
      <c r="R24" s="123">
        <v>0</v>
      </c>
      <c r="S24" s="123">
        <v>0.116550116550117</v>
      </c>
      <c r="T24" s="123">
        <v>0</v>
      </c>
      <c r="U24" s="123">
        <v>0</v>
      </c>
      <c r="V24" s="123">
        <v>0</v>
      </c>
      <c r="W24" s="123">
        <v>0</v>
      </c>
      <c r="X24" s="123">
        <v>0</v>
      </c>
      <c r="Y24" s="123">
        <v>0</v>
      </c>
      <c r="Z24" s="123">
        <v>0</v>
      </c>
      <c r="AA24" s="123">
        <v>0</v>
      </c>
    </row>
    <row r="25" spans="1:27" ht="15">
      <c r="A25" s="93" t="s">
        <v>316</v>
      </c>
      <c r="B25" s="123">
        <v>0.548725914273849</v>
      </c>
      <c r="C25" s="123">
        <v>0.635256669126922</v>
      </c>
      <c r="D25" s="123">
        <v>0.264282508146953</v>
      </c>
      <c r="E25" s="123">
        <v>0.611792046219921</v>
      </c>
      <c r="F25" s="123">
        <v>0.410496868159299</v>
      </c>
      <c r="G25" s="123">
        <v>0.518642846754455</v>
      </c>
      <c r="H25" s="123">
        <v>0.682957606683524</v>
      </c>
      <c r="I25" s="123">
        <v>0.425299840737658</v>
      </c>
      <c r="J25" s="123">
        <v>0.412975727391279</v>
      </c>
      <c r="K25" s="123">
        <v>0.369109323303402</v>
      </c>
      <c r="L25" s="123">
        <v>0.557856002470574</v>
      </c>
      <c r="M25" s="123">
        <v>0.55493397749291</v>
      </c>
      <c r="O25" s="93" t="s">
        <v>316</v>
      </c>
      <c r="P25" s="123">
        <v>0.745780969185225</v>
      </c>
      <c r="Q25" s="123">
        <v>0.732255075092274</v>
      </c>
      <c r="R25" s="123">
        <v>0.602685421994885</v>
      </c>
      <c r="S25" s="123">
        <v>0.909090909090909</v>
      </c>
      <c r="T25" s="123">
        <v>0.497377870779405</v>
      </c>
      <c r="U25" s="123">
        <v>0.417224880382775</v>
      </c>
      <c r="V25" s="123">
        <v>0.467008797653959</v>
      </c>
      <c r="W25" s="123">
        <v>0.357767154377324</v>
      </c>
      <c r="X25" s="123">
        <v>0.426237161531279</v>
      </c>
      <c r="Y25" s="123">
        <v>0.398484848484848</v>
      </c>
      <c r="Z25" s="123">
        <v>0.380116959064327</v>
      </c>
      <c r="AA25" s="123">
        <v>0.616883116883117</v>
      </c>
    </row>
    <row r="26" spans="1:27" ht="15">
      <c r="A26" s="93" t="s">
        <v>329</v>
      </c>
      <c r="B26" s="123">
        <v>0.392990977302895</v>
      </c>
      <c r="C26" s="123">
        <v>0.402481646188467</v>
      </c>
      <c r="D26" s="123">
        <v>0.470575617369239</v>
      </c>
      <c r="E26" s="123">
        <v>0.291628286546192</v>
      </c>
      <c r="F26" s="123">
        <v>0.51334053108285</v>
      </c>
      <c r="G26" s="123">
        <v>0.394119621465216</v>
      </c>
      <c r="H26" s="123">
        <v>0.480621121291436</v>
      </c>
      <c r="I26" s="123">
        <v>0.457708266054028</v>
      </c>
      <c r="J26" s="123">
        <v>0.419616301490167</v>
      </c>
      <c r="K26" s="123">
        <v>0.292670989463753</v>
      </c>
      <c r="L26" s="123">
        <v>0.304683689829398</v>
      </c>
      <c r="M26" s="123">
        <v>0.466235167570051</v>
      </c>
      <c r="O26" s="93" t="s">
        <v>329</v>
      </c>
      <c r="P26" s="123">
        <v>0.483598983598984</v>
      </c>
      <c r="Q26" s="123">
        <v>0.292249347715413</v>
      </c>
      <c r="R26" s="123">
        <v>0.529795396419437</v>
      </c>
      <c r="S26" s="123">
        <v>0.435897435897436</v>
      </c>
      <c r="T26" s="123">
        <v>0.611227363145522</v>
      </c>
      <c r="U26" s="123">
        <v>0.585645933014354</v>
      </c>
      <c r="V26" s="123">
        <v>0.532355816226784</v>
      </c>
      <c r="W26" s="123">
        <v>0.610133275387513</v>
      </c>
      <c r="X26" s="123">
        <v>0.553688141923436</v>
      </c>
      <c r="Y26" s="123">
        <v>0.481818181818182</v>
      </c>
      <c r="Z26" s="123">
        <v>0.314954051796157</v>
      </c>
      <c r="AA26" s="123">
        <v>0.405483405483405</v>
      </c>
    </row>
    <row r="27" spans="1:27" ht="15">
      <c r="A27" s="93" t="s">
        <v>322</v>
      </c>
      <c r="B27" s="123">
        <v>0.229026517912741</v>
      </c>
      <c r="C27" s="123">
        <v>0.147333420738045</v>
      </c>
      <c r="D27" s="123">
        <v>0.222367449858361</v>
      </c>
      <c r="E27" s="123">
        <v>0.183431008280052</v>
      </c>
      <c r="F27" s="123">
        <v>0.107597161742352</v>
      </c>
      <c r="G27" s="123">
        <v>0.224386506796076</v>
      </c>
      <c r="H27" s="123">
        <v>0.131583280271792</v>
      </c>
      <c r="I27" s="123">
        <v>0.132655716651764</v>
      </c>
      <c r="J27" s="123">
        <v>0.179855779756528</v>
      </c>
      <c r="K27" s="123">
        <v>0.205666096208859</v>
      </c>
      <c r="L27" s="123">
        <v>0.232274763286308</v>
      </c>
      <c r="M27" s="123">
        <v>0.151943649193745</v>
      </c>
      <c r="O27" s="93" t="s">
        <v>322</v>
      </c>
      <c r="P27" s="123">
        <v>0.122081983784111</v>
      </c>
      <c r="Q27" s="123">
        <v>0.25188526155021</v>
      </c>
      <c r="R27" s="123">
        <v>0.163512361466326</v>
      </c>
      <c r="S27" s="123">
        <v>0.228438228438228</v>
      </c>
      <c r="T27" s="123">
        <v>0.0748017256968664</v>
      </c>
      <c r="U27" s="123">
        <v>0.157575757575758</v>
      </c>
      <c r="V27" s="123">
        <v>0.0592375366568915</v>
      </c>
      <c r="W27" s="123">
        <v>0.105787338838186</v>
      </c>
      <c r="X27" s="123">
        <v>0.0550887021475257</v>
      </c>
      <c r="Y27" s="123">
        <v>0.0541666666666667</v>
      </c>
      <c r="Z27" s="123">
        <v>0.360902255639098</v>
      </c>
      <c r="AA27" s="123">
        <v>0.274891774891775</v>
      </c>
    </row>
    <row r="28" spans="1:27" ht="15">
      <c r="A28" s="93" t="s">
        <v>323</v>
      </c>
      <c r="B28" s="123">
        <v>0.0303437196566754</v>
      </c>
      <c r="C28" s="123">
        <v>0.0220143532677319</v>
      </c>
      <c r="D28" s="123">
        <v>0.0335155712883945</v>
      </c>
      <c r="E28" s="123">
        <v>0.0180337374832257</v>
      </c>
      <c r="F28" s="123">
        <v>0.0239958933800268</v>
      </c>
      <c r="G28" s="123">
        <v>0.0393951028308373</v>
      </c>
      <c r="H28" s="123">
        <v>0.0287121405778782</v>
      </c>
      <c r="I28" s="123">
        <v>0.0486668972297566</v>
      </c>
      <c r="J28" s="123">
        <v>0.0127542956490325</v>
      </c>
      <c r="K28" s="123">
        <v>0.0204727564102564</v>
      </c>
      <c r="L28" s="123">
        <v>0.0164784839479751</v>
      </c>
      <c r="M28" s="123">
        <v>0.0139279760184048</v>
      </c>
      <c r="O28" s="93" t="s">
        <v>323</v>
      </c>
      <c r="P28" s="123">
        <v>0.0222350009584052</v>
      </c>
      <c r="Q28" s="123">
        <v>0.00343642611683849</v>
      </c>
      <c r="R28" s="123">
        <v>0</v>
      </c>
      <c r="S28" s="123">
        <v>0</v>
      </c>
      <c r="T28" s="123">
        <v>0</v>
      </c>
      <c r="U28" s="123">
        <v>0.0175438596491228</v>
      </c>
      <c r="V28" s="123">
        <v>0</v>
      </c>
      <c r="W28" s="123">
        <v>0.00564971751412429</v>
      </c>
      <c r="X28" s="123">
        <v>0</v>
      </c>
      <c r="Y28" s="123">
        <v>0</v>
      </c>
      <c r="Z28" s="123">
        <v>0</v>
      </c>
      <c r="AA28" s="123">
        <v>0.0303030303030303</v>
      </c>
    </row>
    <row r="29" spans="1:27" ht="15">
      <c r="A29" s="93" t="s">
        <v>324</v>
      </c>
      <c r="B29" s="123">
        <v>0.118342790375225</v>
      </c>
      <c r="C29" s="123">
        <v>0.204535327751696</v>
      </c>
      <c r="D29" s="123">
        <v>0.061216131898432</v>
      </c>
      <c r="E29" s="123">
        <v>0.153150159568225</v>
      </c>
      <c r="F29" s="123">
        <v>0.138241753302095</v>
      </c>
      <c r="G29" s="123">
        <v>0.172151427990107</v>
      </c>
      <c r="H29" s="123">
        <v>0.0939651299284222</v>
      </c>
      <c r="I29" s="123">
        <v>0.154218693173545</v>
      </c>
      <c r="J29" s="123">
        <v>0.126810169933468</v>
      </c>
      <c r="K29" s="123">
        <v>0.170335208164156</v>
      </c>
      <c r="L29" s="123">
        <v>0.126195597633919</v>
      </c>
      <c r="M29" s="123">
        <v>0.152883290796857</v>
      </c>
      <c r="O29" s="93" t="s">
        <v>324</v>
      </c>
      <c r="P29" s="123">
        <v>0.185301504450441</v>
      </c>
      <c r="Q29" s="123">
        <v>0.15026210703831</v>
      </c>
      <c r="R29" s="123">
        <v>0.081926683716965</v>
      </c>
      <c r="S29" s="123">
        <v>0.107226107226107</v>
      </c>
      <c r="T29" s="123">
        <v>0.137590741171304</v>
      </c>
      <c r="U29" s="123">
        <v>0.214992025518341</v>
      </c>
      <c r="V29" s="123">
        <v>0.136950146627566</v>
      </c>
      <c r="W29" s="123">
        <v>0.148993191366073</v>
      </c>
      <c r="X29" s="123">
        <v>0.197478991596639</v>
      </c>
      <c r="Y29" s="123">
        <v>0.192045454545455</v>
      </c>
      <c r="Z29" s="123">
        <v>0.133667502088555</v>
      </c>
      <c r="AA29" s="123">
        <v>0.0858585858585859</v>
      </c>
    </row>
    <row r="30" spans="1:27" ht="15">
      <c r="A30" s="93" t="s">
        <v>313</v>
      </c>
      <c r="B30" s="123">
        <v>0.0720267079813332</v>
      </c>
      <c r="C30" s="123">
        <v>0.0279780139089244</v>
      </c>
      <c r="D30" s="123">
        <v>0.0679367246039555</v>
      </c>
      <c r="E30" s="123">
        <v>0.0419281261170045</v>
      </c>
      <c r="F30" s="123">
        <v>0.033757441925948</v>
      </c>
      <c r="G30" s="123">
        <v>0.0381460726446602</v>
      </c>
      <c r="H30" s="123">
        <v>0.0370768310840415</v>
      </c>
      <c r="I30" s="123">
        <v>0.029246064681059</v>
      </c>
      <c r="J30" s="123">
        <v>0.0499684670241045</v>
      </c>
      <c r="K30" s="123">
        <v>0.0808089571247466</v>
      </c>
      <c r="L30" s="123">
        <v>0.0787558829967031</v>
      </c>
      <c r="M30" s="123">
        <v>0.0434554197808842</v>
      </c>
      <c r="O30" s="93" t="s">
        <v>313</v>
      </c>
      <c r="P30" s="123">
        <v>0.0312784142571377</v>
      </c>
      <c r="Q30" s="123">
        <v>0.0350006363752068</v>
      </c>
      <c r="R30" s="123">
        <v>0.0409633418584825</v>
      </c>
      <c r="S30" s="123">
        <v>0.0559440559440559</v>
      </c>
      <c r="T30" s="123">
        <v>0.029708853238265</v>
      </c>
      <c r="U30" s="123">
        <v>0</v>
      </c>
      <c r="V30" s="123">
        <v>0.0669599217986315</v>
      </c>
      <c r="W30" s="123">
        <v>0.053370515234922</v>
      </c>
      <c r="X30" s="123">
        <v>0</v>
      </c>
      <c r="Y30" s="123">
        <v>0.0678030303030303</v>
      </c>
      <c r="Z30" s="123">
        <v>0.0492898913951546</v>
      </c>
      <c r="AA30" s="123">
        <v>0</v>
      </c>
    </row>
    <row r="31" spans="1:27" ht="15">
      <c r="A31" s="93" t="s">
        <v>312</v>
      </c>
      <c r="B31" s="123">
        <v>0.0512126582348053</v>
      </c>
      <c r="C31" s="123">
        <v>0.0356372976932599</v>
      </c>
      <c r="D31" s="123">
        <v>0.0279461160793874</v>
      </c>
      <c r="E31" s="123">
        <v>0.053295178831439</v>
      </c>
      <c r="F31" s="123">
        <v>0.0362884813534913</v>
      </c>
      <c r="G31" s="123">
        <v>0.190124446096661</v>
      </c>
      <c r="H31" s="123">
        <v>0.0590768782862946</v>
      </c>
      <c r="I31" s="123">
        <v>0.0550348883319089</v>
      </c>
      <c r="J31" s="123">
        <v>0.0215558427318296</v>
      </c>
      <c r="K31" s="123">
        <v>0.0736837388975547</v>
      </c>
      <c r="L31" s="123">
        <v>0.0844018805435547</v>
      </c>
      <c r="M31" s="123">
        <v>0.034108832129343</v>
      </c>
      <c r="O31" s="93" t="s">
        <v>312</v>
      </c>
      <c r="P31" s="123">
        <v>0.0483380270614313</v>
      </c>
      <c r="Q31" s="123">
        <v>0.0348435312460227</v>
      </c>
      <c r="R31" s="123">
        <v>0.0242966751918159</v>
      </c>
      <c r="S31" s="123">
        <v>0.0303030303030303</v>
      </c>
      <c r="T31" s="123">
        <v>0.0687953705856519</v>
      </c>
      <c r="U31" s="123">
        <v>0.333014354066986</v>
      </c>
      <c r="V31" s="123">
        <v>0.0366568914956012</v>
      </c>
      <c r="W31" s="123">
        <v>0.111744893524555</v>
      </c>
      <c r="X31" s="123">
        <v>0.0196078431372549</v>
      </c>
      <c r="Y31" s="123">
        <v>0.213636363636364</v>
      </c>
      <c r="Z31" s="123">
        <v>0</v>
      </c>
      <c r="AA31" s="123">
        <v>0</v>
      </c>
    </row>
    <row r="32" spans="1:27" ht="15">
      <c r="A32" s="93" t="s">
        <v>314</v>
      </c>
      <c r="B32" s="123">
        <v>0.00467818650787734</v>
      </c>
      <c r="C32" s="123">
        <v>0.0137992380508089</v>
      </c>
      <c r="D32" s="123">
        <v>0.0100300433412136</v>
      </c>
      <c r="E32" s="123">
        <v>8.38189769799717E-4</v>
      </c>
      <c r="F32" s="123">
        <v>0.046783071026273</v>
      </c>
      <c r="G32" s="123">
        <v>0.00378787878787879</v>
      </c>
      <c r="H32" s="123">
        <v>0.00822557922741746</v>
      </c>
      <c r="I32" s="123">
        <v>0.00387711846525211</v>
      </c>
      <c r="J32" s="123">
        <v>0</v>
      </c>
      <c r="K32" s="123">
        <v>0.0100536616161616</v>
      </c>
      <c r="L32" s="123">
        <v>0.0191143996792286</v>
      </c>
      <c r="M32" s="123">
        <v>0.0204000334339978</v>
      </c>
      <c r="O32" s="93" t="s">
        <v>314</v>
      </c>
      <c r="P32" s="123">
        <v>0.00805060379528465</v>
      </c>
      <c r="Q32" s="123">
        <v>0.0103092783505155</v>
      </c>
      <c r="R32" s="123">
        <v>0.00980392156862745</v>
      </c>
      <c r="S32" s="123">
        <v>0</v>
      </c>
      <c r="T32" s="123">
        <v>0.0633831925392028</v>
      </c>
      <c r="U32" s="123">
        <v>0.0350877192982456</v>
      </c>
      <c r="V32" s="123">
        <v>0</v>
      </c>
      <c r="W32" s="123">
        <v>0</v>
      </c>
      <c r="X32" s="123">
        <v>0.0238095238095238</v>
      </c>
      <c r="Y32" s="123">
        <v>0.046969696969697</v>
      </c>
      <c r="Z32" s="123">
        <v>0.0158730158730159</v>
      </c>
      <c r="AA32" s="123">
        <v>0</v>
      </c>
    </row>
    <row r="33" spans="1:27" ht="15">
      <c r="A33" s="93" t="s">
        <v>315</v>
      </c>
      <c r="B33" s="123">
        <v>0.114677616635576</v>
      </c>
      <c r="C33" s="123">
        <v>0.19523305503042</v>
      </c>
      <c r="D33" s="123">
        <v>0.0819022972452728</v>
      </c>
      <c r="E33" s="123">
        <v>0.192609833029236</v>
      </c>
      <c r="F33" s="123">
        <v>0.24452508721932</v>
      </c>
      <c r="G33" s="123">
        <v>0.219680977888592</v>
      </c>
      <c r="H33" s="123">
        <v>0.21548259614714</v>
      </c>
      <c r="I33" s="123">
        <v>0.126848635234904</v>
      </c>
      <c r="J33" s="123">
        <v>0.142053975168483</v>
      </c>
      <c r="K33" s="123">
        <v>0.187837071554177</v>
      </c>
      <c r="L33" s="123">
        <v>0.237891000821016</v>
      </c>
      <c r="M33" s="123">
        <v>0.181050942898867</v>
      </c>
      <c r="O33" s="93" t="s">
        <v>315</v>
      </c>
      <c r="P33" s="123">
        <v>0.179629711544605</v>
      </c>
      <c r="Q33" s="123">
        <v>0.421129247804506</v>
      </c>
      <c r="R33" s="123">
        <v>0.143265132139812</v>
      </c>
      <c r="S33" s="123">
        <v>0.365967365967366</v>
      </c>
      <c r="T33" s="123">
        <v>0.340605543930352</v>
      </c>
      <c r="U33" s="123">
        <v>0.130781499202552</v>
      </c>
      <c r="V33" s="123">
        <v>0.184066471163245</v>
      </c>
      <c r="W33" s="123">
        <v>0.123237481288329</v>
      </c>
      <c r="X33" s="123">
        <v>0.133986928104575</v>
      </c>
      <c r="Y33" s="123">
        <v>0.250378787878788</v>
      </c>
      <c r="Z33" s="123">
        <v>0.0668337510442774</v>
      </c>
      <c r="AA33" s="123">
        <v>0.246753246753247</v>
      </c>
    </row>
    <row r="34" spans="1:27" ht="15">
      <c r="A34" s="93" t="s">
        <v>320</v>
      </c>
      <c r="B34" s="123">
        <v>0.0214603140358835</v>
      </c>
      <c r="C34" s="123">
        <v>0.0337279296334563</v>
      </c>
      <c r="D34" s="123">
        <v>0.00578971546932627</v>
      </c>
      <c r="E34" s="123">
        <v>0.0187526336474811</v>
      </c>
      <c r="F34" s="123">
        <v>0.00588340036869449</v>
      </c>
      <c r="G34" s="123">
        <v>0.00676406926406926</v>
      </c>
      <c r="H34" s="123">
        <v>0.0245308214884708</v>
      </c>
      <c r="I34" s="123">
        <v>0.0144777508647721</v>
      </c>
      <c r="J34" s="123">
        <v>0.00901780012771392</v>
      </c>
      <c r="K34" s="123">
        <v>0.0483922114678694</v>
      </c>
      <c r="L34" s="123">
        <v>0.0261902783524887</v>
      </c>
      <c r="M34" s="123">
        <v>0.0230467730171202</v>
      </c>
      <c r="O34" s="93" t="s">
        <v>320</v>
      </c>
      <c r="P34" s="123">
        <v>0.0381355168589211</v>
      </c>
      <c r="Q34" s="123">
        <v>0.0945355256459208</v>
      </c>
      <c r="R34" s="123">
        <v>0.0144927536231884</v>
      </c>
      <c r="S34" s="123">
        <v>0</v>
      </c>
      <c r="T34" s="123">
        <v>0.00980392156862745</v>
      </c>
      <c r="U34" s="123">
        <v>0</v>
      </c>
      <c r="V34" s="123">
        <v>0.0259042033235582</v>
      </c>
      <c r="W34" s="123">
        <v>0.0128205128205128</v>
      </c>
      <c r="X34" s="123">
        <v>0.0158730158730159</v>
      </c>
      <c r="Y34" s="123">
        <v>0.0511363636363636</v>
      </c>
      <c r="Z34" s="123">
        <v>0.0158730158730159</v>
      </c>
      <c r="AA34" s="123">
        <v>0.111111111111111</v>
      </c>
    </row>
    <row r="35" spans="1:27" ht="15">
      <c r="A35" s="93" t="s">
        <v>321</v>
      </c>
      <c r="B35" s="123">
        <v>0.0752500480020488</v>
      </c>
      <c r="C35" s="123">
        <v>0.223758239513841</v>
      </c>
      <c r="D35" s="123">
        <v>0.0510709878092009</v>
      </c>
      <c r="E35" s="123">
        <v>0.156211175626647</v>
      </c>
      <c r="F35" s="123">
        <v>0.0786174686976239</v>
      </c>
      <c r="G35" s="123">
        <v>0.0972176721430604</v>
      </c>
      <c r="H35" s="123">
        <v>0.0687055686318967</v>
      </c>
      <c r="I35" s="123">
        <v>0.0928528082022719</v>
      </c>
      <c r="J35" s="123">
        <v>0.126028170508377</v>
      </c>
      <c r="K35" s="123">
        <v>0.108407914575678</v>
      </c>
      <c r="L35" s="123">
        <v>0.143585612641044</v>
      </c>
      <c r="M35" s="123">
        <v>0.0968973517322037</v>
      </c>
      <c r="O35" s="93" t="s">
        <v>321</v>
      </c>
      <c r="P35" s="123">
        <v>0.110860451285983</v>
      </c>
      <c r="Q35" s="123">
        <v>0.125942630775105</v>
      </c>
      <c r="R35" s="123">
        <v>0.0289855072463768</v>
      </c>
      <c r="S35" s="123">
        <v>0.0606060606060606</v>
      </c>
      <c r="T35" s="123">
        <v>0.0829910356764577</v>
      </c>
      <c r="U35" s="123">
        <v>0.0303030303030303</v>
      </c>
      <c r="V35" s="123">
        <v>0.079227761485826</v>
      </c>
      <c r="W35" s="123">
        <v>0.205164421266116</v>
      </c>
      <c r="X35" s="123">
        <v>0.11437908496732</v>
      </c>
      <c r="Y35" s="123">
        <v>0.109469696969697</v>
      </c>
      <c r="Z35" s="123">
        <v>0.230576441102757</v>
      </c>
      <c r="AA35" s="123">
        <v>0.0779220779220779</v>
      </c>
    </row>
    <row r="36" spans="1:27" ht="15">
      <c r="A36" s="93" t="s">
        <v>311</v>
      </c>
      <c r="B36" s="123">
        <v>0</v>
      </c>
      <c r="C36" s="123">
        <v>3.7202380952381E-4</v>
      </c>
      <c r="D36" s="123">
        <v>0</v>
      </c>
      <c r="E36" s="123">
        <v>0</v>
      </c>
      <c r="F36" s="123">
        <v>0</v>
      </c>
      <c r="G36" s="123">
        <v>0</v>
      </c>
      <c r="H36" s="123">
        <v>0</v>
      </c>
      <c r="I36" s="123">
        <v>0</v>
      </c>
      <c r="J36" s="123">
        <v>0</v>
      </c>
      <c r="K36" s="123">
        <v>0.00260416666666667</v>
      </c>
      <c r="L36" s="123">
        <v>0</v>
      </c>
      <c r="M36" s="123">
        <v>0</v>
      </c>
      <c r="O36" s="93" t="s">
        <v>311</v>
      </c>
      <c r="P36" s="123">
        <v>0</v>
      </c>
      <c r="Q36" s="123">
        <v>0</v>
      </c>
      <c r="R36" s="123">
        <v>0</v>
      </c>
      <c r="S36" s="123">
        <v>0</v>
      </c>
      <c r="T36" s="123">
        <v>0</v>
      </c>
      <c r="U36" s="123">
        <v>0.0175438596491228</v>
      </c>
      <c r="V36" s="123">
        <v>0</v>
      </c>
      <c r="W36" s="123">
        <v>0</v>
      </c>
      <c r="X36" s="123">
        <v>0</v>
      </c>
      <c r="Y36" s="123">
        <v>0</v>
      </c>
      <c r="Z36" s="123">
        <v>0</v>
      </c>
      <c r="AA36" s="123">
        <v>0</v>
      </c>
    </row>
    <row r="37" spans="1:27" ht="15">
      <c r="A37" s="93" t="s">
        <v>332</v>
      </c>
      <c r="B37" s="123">
        <v>0.00759114380457528</v>
      </c>
      <c r="C37" s="123">
        <v>0.00541063316319297</v>
      </c>
      <c r="D37" s="123">
        <v>7.44047619047619E-4</v>
      </c>
      <c r="E37" s="123">
        <v>0.00230511743669638</v>
      </c>
      <c r="F37" s="123">
        <v>0.00589941571944327</v>
      </c>
      <c r="G37" s="123">
        <v>0</v>
      </c>
      <c r="H37" s="123">
        <v>0.0059973924970505</v>
      </c>
      <c r="I37" s="123">
        <v>0.0104183015676061</v>
      </c>
      <c r="J37" s="123">
        <v>0.00372031514272894</v>
      </c>
      <c r="K37" s="123">
        <v>0.00260416666666667</v>
      </c>
      <c r="L37" s="123">
        <v>0.00974096542303525</v>
      </c>
      <c r="M37" s="123">
        <v>0</v>
      </c>
      <c r="O37" s="93" t="s">
        <v>332</v>
      </c>
      <c r="P37" s="123">
        <v>0.0137486094932903</v>
      </c>
      <c r="Q37" s="123">
        <v>0.00687285223367698</v>
      </c>
      <c r="R37" s="123">
        <v>0</v>
      </c>
      <c r="S37" s="123">
        <v>0</v>
      </c>
      <c r="T37" s="123">
        <v>0</v>
      </c>
      <c r="U37" s="123">
        <v>0</v>
      </c>
      <c r="V37" s="123">
        <v>0</v>
      </c>
      <c r="W37" s="123">
        <v>0.00564971751412429</v>
      </c>
      <c r="X37" s="123">
        <v>0</v>
      </c>
      <c r="Y37" s="123">
        <v>0.0166666666666667</v>
      </c>
      <c r="Z37" s="123">
        <v>0</v>
      </c>
      <c r="AA37" s="123">
        <v>0</v>
      </c>
    </row>
    <row r="38" spans="1:27" ht="15">
      <c r="A38" s="93" t="s">
        <v>340</v>
      </c>
      <c r="B38" s="123">
        <v>0</v>
      </c>
      <c r="C38" s="123">
        <v>0.00208333333333333</v>
      </c>
      <c r="D38" s="123">
        <v>0</v>
      </c>
      <c r="E38" s="123">
        <v>9.68992248062015E-4</v>
      </c>
      <c r="F38" s="123">
        <v>0</v>
      </c>
      <c r="G38" s="123">
        <v>0.00828197226502311</v>
      </c>
      <c r="H38" s="123">
        <v>0.00119047619047619</v>
      </c>
      <c r="I38" s="123">
        <v>0.0037037037037037</v>
      </c>
      <c r="J38" s="123">
        <v>0</v>
      </c>
      <c r="K38" s="123">
        <v>0</v>
      </c>
      <c r="L38" s="123">
        <v>0.00231481481481481</v>
      </c>
      <c r="M38" s="123">
        <v>8.16993464052288E-4</v>
      </c>
      <c r="O38" s="93" t="s">
        <v>340</v>
      </c>
      <c r="P38" s="123">
        <v>0</v>
      </c>
      <c r="Q38" s="123">
        <v>0.024426864579356</v>
      </c>
      <c r="R38" s="123">
        <v>0</v>
      </c>
      <c r="S38" s="123">
        <v>0</v>
      </c>
      <c r="T38" s="123">
        <v>0</v>
      </c>
      <c r="U38" s="123">
        <v>0</v>
      </c>
      <c r="V38" s="123">
        <v>0</v>
      </c>
      <c r="W38" s="123">
        <v>0.00564971751412429</v>
      </c>
      <c r="X38" s="123">
        <v>0</v>
      </c>
      <c r="Y38" s="123">
        <v>0</v>
      </c>
      <c r="Z38" s="123">
        <v>0</v>
      </c>
      <c r="AA38" s="123">
        <v>0</v>
      </c>
    </row>
    <row r="39" spans="1:27" ht="15">
      <c r="A39" s="93" t="s">
        <v>292</v>
      </c>
      <c r="B39" s="123">
        <v>0.0540252916666667</v>
      </c>
      <c r="C39" s="123">
        <v>0.0379624166666667</v>
      </c>
      <c r="D39" s="123">
        <v>0.0369137916666667</v>
      </c>
      <c r="E39" s="123">
        <v>0.0388315</v>
      </c>
      <c r="F39" s="123">
        <v>0.031645625</v>
      </c>
      <c r="G39" s="123">
        <v>0.041295625</v>
      </c>
      <c r="H39" s="123">
        <v>0.0445950833333333</v>
      </c>
      <c r="I39" s="123">
        <v>0.0374839166666667</v>
      </c>
      <c r="J39" s="123">
        <v>0.036286875</v>
      </c>
      <c r="K39" s="123">
        <v>0.0378770416666667</v>
      </c>
      <c r="L39" s="123">
        <v>0.0348637083333333</v>
      </c>
      <c r="M39" s="123">
        <v>0.0426675416666667</v>
      </c>
      <c r="O39" s="93" t="s">
        <v>292</v>
      </c>
      <c r="P39" s="123">
        <v>0.0455696666666667</v>
      </c>
      <c r="Q39" s="123">
        <v>0.0387156666666667</v>
      </c>
      <c r="R39" s="123">
        <v>0.0313376666666667</v>
      </c>
      <c r="S39" s="123">
        <v>0.033616</v>
      </c>
      <c r="T39" s="123">
        <v>0.0277106666666667</v>
      </c>
      <c r="U39" s="123">
        <v>0.0362293333333333</v>
      </c>
      <c r="V39" s="123">
        <v>0.0367796666666667</v>
      </c>
      <c r="W39" s="123">
        <v>0.033792</v>
      </c>
      <c r="X39" s="123">
        <v>0.0305836666666667</v>
      </c>
      <c r="Y39" s="123">
        <v>0.0304463333333333</v>
      </c>
      <c r="Z39" s="123">
        <v>0.029808</v>
      </c>
      <c r="AA39" s="123">
        <v>0.0332</v>
      </c>
    </row>
    <row r="40" spans="1:27" ht="15">
      <c r="A40" s="93" t="s">
        <v>263</v>
      </c>
      <c r="B40" s="123">
        <v>0.008186</v>
      </c>
      <c r="C40" s="123">
        <v>0.004216625</v>
      </c>
      <c r="D40" s="123">
        <v>0.00686770833333333</v>
      </c>
      <c r="E40" s="123">
        <v>0.0132895416666667</v>
      </c>
      <c r="F40" s="123">
        <v>0.00547908333333333</v>
      </c>
      <c r="G40" s="123">
        <v>0.0118420833333333</v>
      </c>
      <c r="H40" s="123">
        <v>0.0136639166666667</v>
      </c>
      <c r="I40" s="123">
        <v>0.0101600416666667</v>
      </c>
      <c r="J40" s="123">
        <v>0.0101267083333333</v>
      </c>
      <c r="K40" s="123">
        <v>0.00524083333333333</v>
      </c>
      <c r="L40" s="123">
        <v>0.016096</v>
      </c>
      <c r="M40" s="123">
        <v>0.00109533333333333</v>
      </c>
      <c r="O40" s="93" t="s">
        <v>263</v>
      </c>
      <c r="P40" s="123">
        <v>0.008694</v>
      </c>
      <c r="Q40" s="123">
        <v>0.00464766666666667</v>
      </c>
      <c r="R40" s="123">
        <v>0.00716333333333333</v>
      </c>
      <c r="S40" s="123">
        <v>0.013031</v>
      </c>
      <c r="T40" s="123">
        <v>0.00500566666666667</v>
      </c>
      <c r="U40" s="123">
        <v>0.0129166666666667</v>
      </c>
      <c r="V40" s="123">
        <v>0.0151653333333333</v>
      </c>
      <c r="W40" s="123">
        <v>0.00897133333333333</v>
      </c>
      <c r="X40" s="123">
        <v>0.00993433333333333</v>
      </c>
      <c r="Y40" s="123">
        <v>0.00489633333333333</v>
      </c>
      <c r="Z40" s="123">
        <v>0.0160353333333333</v>
      </c>
      <c r="AA40" s="123">
        <v>0.00114366666666667</v>
      </c>
    </row>
    <row r="41" spans="1:27" ht="15">
      <c r="A41" s="93" t="s">
        <v>267</v>
      </c>
      <c r="B41" s="123">
        <v>0.0600999583333333</v>
      </c>
      <c r="C41" s="123">
        <v>0.0368678333333333</v>
      </c>
      <c r="D41" s="123">
        <v>0.0448127916666667</v>
      </c>
      <c r="E41" s="123">
        <v>0.038699375</v>
      </c>
      <c r="F41" s="123">
        <v>0.0560743333333333</v>
      </c>
      <c r="G41" s="123">
        <v>0.037669</v>
      </c>
      <c r="H41" s="123">
        <v>0.0454847916666667</v>
      </c>
      <c r="I41" s="123">
        <v>0.0512842083333333</v>
      </c>
      <c r="J41" s="123">
        <v>0.03637325</v>
      </c>
      <c r="K41" s="123">
        <v>0.0481474166666667</v>
      </c>
      <c r="L41" s="123">
        <v>0.05333875</v>
      </c>
      <c r="M41" s="123">
        <v>0.0489786666666667</v>
      </c>
      <c r="O41" s="93" t="s">
        <v>267</v>
      </c>
      <c r="P41" s="123">
        <v>0.061434</v>
      </c>
      <c r="Q41" s="123">
        <v>0.03986</v>
      </c>
      <c r="R41" s="123">
        <v>0.0478163333333333</v>
      </c>
      <c r="S41" s="123">
        <v>0.0446146666666667</v>
      </c>
      <c r="T41" s="123">
        <v>0.056154</v>
      </c>
      <c r="U41" s="123">
        <v>0.0414813333333333</v>
      </c>
      <c r="V41" s="123">
        <v>0.0510146666666667</v>
      </c>
      <c r="W41" s="123">
        <v>0.0548443333333333</v>
      </c>
      <c r="X41" s="123">
        <v>0.0398833333333333</v>
      </c>
      <c r="Y41" s="123">
        <v>0.053421</v>
      </c>
      <c r="Z41" s="123">
        <v>0.053535</v>
      </c>
      <c r="AA41" s="123">
        <v>0.054815</v>
      </c>
    </row>
    <row r="42" spans="1:27" ht="15">
      <c r="A42" s="93" t="s">
        <v>271</v>
      </c>
      <c r="B42" s="123">
        <v>0.143768291666667</v>
      </c>
      <c r="C42" s="123">
        <v>0.335648791666667</v>
      </c>
      <c r="D42" s="123">
        <v>0.239417125</v>
      </c>
      <c r="E42" s="123">
        <v>0.258508083333333</v>
      </c>
      <c r="F42" s="123">
        <v>0.0889422083333333</v>
      </c>
      <c r="G42" s="123">
        <v>0.1743735</v>
      </c>
      <c r="H42" s="123">
        <v>0.157282208333333</v>
      </c>
      <c r="I42" s="123">
        <v>0.147052958333333</v>
      </c>
      <c r="J42" s="123">
        <v>0.295653458333333</v>
      </c>
      <c r="K42" s="123">
        <v>0.1814875</v>
      </c>
      <c r="L42" s="123">
        <v>0.206678916666667</v>
      </c>
      <c r="M42" s="123">
        <v>0.0894858333333333</v>
      </c>
      <c r="O42" s="93" t="s">
        <v>271</v>
      </c>
      <c r="P42" s="123">
        <v>0.14224</v>
      </c>
      <c r="Q42" s="123">
        <v>0.322864666666667</v>
      </c>
      <c r="R42" s="123">
        <v>0.232082333333333</v>
      </c>
      <c r="S42" s="123">
        <v>0.250903333333333</v>
      </c>
      <c r="T42" s="123">
        <v>0.0874736666666667</v>
      </c>
      <c r="U42" s="123">
        <v>0.174261333333333</v>
      </c>
      <c r="V42" s="123">
        <v>0.155166</v>
      </c>
      <c r="W42" s="123">
        <v>0.154184</v>
      </c>
      <c r="X42" s="123">
        <v>0.293283333333333</v>
      </c>
      <c r="Y42" s="123">
        <v>0.167273</v>
      </c>
      <c r="Z42" s="123">
        <v>0.208543333333333</v>
      </c>
      <c r="AA42" s="123">
        <v>0.0909663333333333</v>
      </c>
    </row>
    <row r="43" spans="1:27" ht="15">
      <c r="A43" s="93" t="s">
        <v>291</v>
      </c>
      <c r="B43" s="123">
        <v>0.212179541666667</v>
      </c>
      <c r="C43" s="123">
        <v>0.168040791666667</v>
      </c>
      <c r="D43" s="123">
        <v>0.19669975</v>
      </c>
      <c r="E43" s="123">
        <v>0.167018791666667</v>
      </c>
      <c r="F43" s="123">
        <v>0.265112458333333</v>
      </c>
      <c r="G43" s="123">
        <v>0.186504041666667</v>
      </c>
      <c r="H43" s="123">
        <v>0.205126291666667</v>
      </c>
      <c r="I43" s="123">
        <v>0.159694041666667</v>
      </c>
      <c r="J43" s="123">
        <v>0.189050875</v>
      </c>
      <c r="K43" s="123">
        <v>0.238651</v>
      </c>
      <c r="L43" s="123">
        <v>0.200276333333333</v>
      </c>
      <c r="M43" s="123">
        <v>0.19891925</v>
      </c>
      <c r="O43" s="93" t="s">
        <v>291</v>
      </c>
      <c r="P43" s="123">
        <v>0.210136</v>
      </c>
      <c r="Q43" s="123">
        <v>0.171546666666667</v>
      </c>
      <c r="R43" s="123">
        <v>0.201732666666667</v>
      </c>
      <c r="S43" s="123">
        <v>0.165299333333333</v>
      </c>
      <c r="T43" s="123">
        <v>0.268324333333333</v>
      </c>
      <c r="U43" s="123">
        <v>0.185058666666667</v>
      </c>
      <c r="V43" s="123">
        <v>0.207063333333333</v>
      </c>
      <c r="W43" s="123">
        <v>0.156170666666667</v>
      </c>
      <c r="X43" s="123">
        <v>0.191260333333333</v>
      </c>
      <c r="Y43" s="123">
        <v>0.250215333333333</v>
      </c>
      <c r="Z43" s="123">
        <v>0.196367666666667</v>
      </c>
      <c r="AA43" s="123">
        <v>0.193387666666667</v>
      </c>
    </row>
    <row r="44" spans="1:27" ht="15">
      <c r="A44" s="93" t="s">
        <v>275</v>
      </c>
      <c r="B44" s="123">
        <v>0.00890279166666667</v>
      </c>
      <c r="C44" s="123">
        <v>0.00864083333333333</v>
      </c>
      <c r="D44" s="123">
        <v>0.0119739166666667</v>
      </c>
      <c r="E44" s="123">
        <v>0.00898725</v>
      </c>
      <c r="F44" s="123">
        <v>0.0116501666666667</v>
      </c>
      <c r="G44" s="123">
        <v>0.00920520833333333</v>
      </c>
      <c r="H44" s="123">
        <v>0.0102792083333333</v>
      </c>
      <c r="I44" s="123">
        <v>0.0126811666666667</v>
      </c>
      <c r="J44" s="123">
        <v>0.0074555</v>
      </c>
      <c r="K44" s="123">
        <v>0.00620225</v>
      </c>
      <c r="L44" s="123">
        <v>0.010561875</v>
      </c>
      <c r="M44" s="123">
        <v>0.014923375</v>
      </c>
      <c r="O44" s="93" t="s">
        <v>275</v>
      </c>
      <c r="P44" s="123">
        <v>0.00853033333333333</v>
      </c>
      <c r="Q44" s="123">
        <v>0.00854766666666667</v>
      </c>
      <c r="R44" s="123">
        <v>0.00992066666666667</v>
      </c>
      <c r="S44" s="123">
        <v>0.00863333333333333</v>
      </c>
      <c r="T44" s="123">
        <v>0.008942</v>
      </c>
      <c r="U44" s="123">
        <v>0.00854266666666667</v>
      </c>
      <c r="V44" s="123">
        <v>0.0109736666666667</v>
      </c>
      <c r="W44" s="123">
        <v>0.0104093333333333</v>
      </c>
      <c r="X44" s="123">
        <v>0.00663866666666667</v>
      </c>
      <c r="Y44" s="123">
        <v>0.00558833333333333</v>
      </c>
      <c r="Z44" s="123">
        <v>0.010259</v>
      </c>
      <c r="AA44" s="123">
        <v>0.0129996666666667</v>
      </c>
    </row>
    <row r="45" spans="1:27" ht="15">
      <c r="A45" s="93" t="s">
        <v>279</v>
      </c>
      <c r="B45" s="123">
        <v>0.0326691666666667</v>
      </c>
      <c r="C45" s="123">
        <v>0.03015625</v>
      </c>
      <c r="D45" s="123">
        <v>0.0430856666666667</v>
      </c>
      <c r="E45" s="123">
        <v>0.032221125</v>
      </c>
      <c r="F45" s="123">
        <v>0.0660982083333333</v>
      </c>
      <c r="G45" s="123">
        <v>0.0380320833333333</v>
      </c>
      <c r="H45" s="123">
        <v>0.0366655416666667</v>
      </c>
      <c r="I45" s="123">
        <v>0.0336115416666667</v>
      </c>
      <c r="J45" s="123">
        <v>0.0261557083333333</v>
      </c>
      <c r="K45" s="123">
        <v>0.0402347916666667</v>
      </c>
      <c r="L45" s="123">
        <v>0.0308435</v>
      </c>
      <c r="M45" s="123">
        <v>0.0618048333333333</v>
      </c>
      <c r="O45" s="93" t="s">
        <v>279</v>
      </c>
      <c r="P45" s="123">
        <v>0.0325643333333333</v>
      </c>
      <c r="Q45" s="123">
        <v>0.030268</v>
      </c>
      <c r="R45" s="123">
        <v>0.041618</v>
      </c>
      <c r="S45" s="123">
        <v>0.0312536666666667</v>
      </c>
      <c r="T45" s="123">
        <v>0.06341</v>
      </c>
      <c r="U45" s="123">
        <v>0.035389</v>
      </c>
      <c r="V45" s="123">
        <v>0.035569</v>
      </c>
      <c r="W45" s="123">
        <v>0.031692</v>
      </c>
      <c r="X45" s="123">
        <v>0.025818</v>
      </c>
      <c r="Y45" s="123">
        <v>0.04075</v>
      </c>
      <c r="Z45" s="123">
        <v>0.032036</v>
      </c>
      <c r="AA45" s="123">
        <v>0.0590946666666667</v>
      </c>
    </row>
    <row r="46" spans="1:27" ht="15">
      <c r="A46" s="93" t="s">
        <v>282</v>
      </c>
      <c r="B46" s="123">
        <v>0.0861156666666667</v>
      </c>
      <c r="C46" s="123">
        <v>0.0805189583333333</v>
      </c>
      <c r="D46" s="123">
        <v>0.0803972916666667</v>
      </c>
      <c r="E46" s="123">
        <v>0.0635517083333333</v>
      </c>
      <c r="F46" s="123">
        <v>0.131602208333333</v>
      </c>
      <c r="G46" s="123">
        <v>0.0769209166666667</v>
      </c>
      <c r="H46" s="123">
        <v>0.0593774583333333</v>
      </c>
      <c r="I46" s="123">
        <v>0.0727754166666667</v>
      </c>
      <c r="J46" s="123">
        <v>0.0901746666666667</v>
      </c>
      <c r="K46" s="123">
        <v>0.075997625</v>
      </c>
      <c r="L46" s="123">
        <v>0.101270125</v>
      </c>
      <c r="M46" s="123">
        <v>0.173209583333333</v>
      </c>
      <c r="O46" s="93" t="s">
        <v>282</v>
      </c>
      <c r="P46" s="123">
        <v>0.095515</v>
      </c>
      <c r="Q46" s="123">
        <v>0.0759846666666667</v>
      </c>
      <c r="R46" s="123">
        <v>0.0837116666666667</v>
      </c>
      <c r="S46" s="123">
        <v>0.066735</v>
      </c>
      <c r="T46" s="123">
        <v>0.127322666666667</v>
      </c>
      <c r="U46" s="123">
        <v>0.074963</v>
      </c>
      <c r="V46" s="123">
        <v>0.054376</v>
      </c>
      <c r="W46" s="123">
        <v>0.0736516666666667</v>
      </c>
      <c r="X46" s="123">
        <v>0.0804633333333333</v>
      </c>
      <c r="Y46" s="123">
        <v>0.075761</v>
      </c>
      <c r="Z46" s="123">
        <v>0.0993023333333333</v>
      </c>
      <c r="AA46" s="123">
        <v>0.175994333333333</v>
      </c>
    </row>
    <row r="47" spans="1:27" ht="15">
      <c r="A47" s="93" t="s">
        <v>285</v>
      </c>
      <c r="B47" s="123">
        <v>0.241486208333333</v>
      </c>
      <c r="C47" s="123">
        <v>0.20502175</v>
      </c>
      <c r="D47" s="123">
        <v>0.225777416666667</v>
      </c>
      <c r="E47" s="123">
        <v>0.246325916666667</v>
      </c>
      <c r="F47" s="123">
        <v>0.191803</v>
      </c>
      <c r="G47" s="123">
        <v>0.296674041666667</v>
      </c>
      <c r="H47" s="123">
        <v>0.266012833333333</v>
      </c>
      <c r="I47" s="123">
        <v>0.2853925</v>
      </c>
      <c r="J47" s="123">
        <v>0.185129666666667</v>
      </c>
      <c r="K47" s="123">
        <v>0.213075875</v>
      </c>
      <c r="L47" s="123">
        <v>0.225703125</v>
      </c>
      <c r="M47" s="123">
        <v>0.238629</v>
      </c>
      <c r="O47" s="93" t="s">
        <v>285</v>
      </c>
      <c r="P47" s="123">
        <v>0.233339333333333</v>
      </c>
      <c r="Q47" s="123">
        <v>0.205958</v>
      </c>
      <c r="R47" s="123">
        <v>0.222216</v>
      </c>
      <c r="S47" s="123">
        <v>0.245158333333333</v>
      </c>
      <c r="T47" s="123">
        <v>0.196582333333333</v>
      </c>
      <c r="U47" s="123">
        <v>0.293769</v>
      </c>
      <c r="V47" s="123">
        <v>0.263214666666667</v>
      </c>
      <c r="W47" s="123">
        <v>0.283660666666667</v>
      </c>
      <c r="X47" s="123">
        <v>0.190071333333333</v>
      </c>
      <c r="Y47" s="123">
        <v>0.215112666666667</v>
      </c>
      <c r="Z47" s="123">
        <v>0.222049</v>
      </c>
      <c r="AA47" s="123">
        <v>0.242250666666667</v>
      </c>
    </row>
    <row r="48" spans="1:27" ht="15">
      <c r="A48" s="93" t="s">
        <v>288</v>
      </c>
      <c r="B48" s="123">
        <v>0.122448375</v>
      </c>
      <c r="C48" s="123">
        <v>0.0775932083333333</v>
      </c>
      <c r="D48" s="123">
        <v>0.0909130833333333</v>
      </c>
      <c r="E48" s="123">
        <v>0.0985595416666667</v>
      </c>
      <c r="F48" s="123">
        <v>0.118484583333333</v>
      </c>
      <c r="G48" s="123">
        <v>0.100908833333333</v>
      </c>
      <c r="H48" s="123">
        <v>0.106933916666667</v>
      </c>
      <c r="I48" s="123">
        <v>0.121351625</v>
      </c>
      <c r="J48" s="123">
        <v>0.0987645416666667</v>
      </c>
      <c r="K48" s="123">
        <v>0.117215583333333</v>
      </c>
      <c r="L48" s="123">
        <v>0.0940085833333333</v>
      </c>
      <c r="M48" s="123">
        <v>0.0903665</v>
      </c>
      <c r="O48" s="93" t="s">
        <v>288</v>
      </c>
      <c r="P48" s="123">
        <v>0.123523</v>
      </c>
      <c r="Q48" s="123">
        <v>0.085573</v>
      </c>
      <c r="R48" s="123">
        <v>0.0915086666666667</v>
      </c>
      <c r="S48" s="123">
        <v>0.102887333333333</v>
      </c>
      <c r="T48" s="123">
        <v>0.120018666666667</v>
      </c>
      <c r="U48" s="123">
        <v>0.101793</v>
      </c>
      <c r="V48" s="123">
        <v>0.108970666666667</v>
      </c>
      <c r="W48" s="123">
        <v>0.123968</v>
      </c>
      <c r="X48" s="123">
        <v>0.101037</v>
      </c>
      <c r="Y48" s="123">
        <v>0.117787333333333</v>
      </c>
      <c r="Z48" s="123">
        <v>0.0980126666666667</v>
      </c>
      <c r="AA48" s="123">
        <v>0.0906566666666667</v>
      </c>
    </row>
    <row r="49" spans="1:27" ht="15">
      <c r="A49" s="93" t="s">
        <v>289</v>
      </c>
      <c r="B49" s="123">
        <v>0.035908625</v>
      </c>
      <c r="C49" s="123">
        <v>0.0255802083333333</v>
      </c>
      <c r="D49" s="123">
        <v>0.029310875</v>
      </c>
      <c r="E49" s="123">
        <v>0.0266055</v>
      </c>
      <c r="F49" s="123">
        <v>0.027375</v>
      </c>
      <c r="G49" s="123">
        <v>0.0253100416666667</v>
      </c>
      <c r="H49" s="123">
        <v>0.0264794166666667</v>
      </c>
      <c r="I49" s="123">
        <v>0.02549475</v>
      </c>
      <c r="J49" s="123">
        <v>0.0192734166666667</v>
      </c>
      <c r="K49" s="123">
        <v>0.02418625</v>
      </c>
      <c r="L49" s="123">
        <v>0.0284633333333333</v>
      </c>
      <c r="M49" s="123">
        <v>0.0326459166666667</v>
      </c>
      <c r="O49" s="93" t="s">
        <v>289</v>
      </c>
      <c r="P49" s="123">
        <v>0.0388986666666667</v>
      </c>
      <c r="Q49" s="123">
        <v>0.0268393333333333</v>
      </c>
      <c r="R49" s="123">
        <v>0.0310913333333333</v>
      </c>
      <c r="S49" s="123">
        <v>0.026866</v>
      </c>
      <c r="T49" s="123">
        <v>0.028335</v>
      </c>
      <c r="U49" s="123">
        <v>0.0276523333333333</v>
      </c>
      <c r="V49" s="123">
        <v>0.028312</v>
      </c>
      <c r="W49" s="123">
        <v>0.0255143333333333</v>
      </c>
      <c r="X49" s="123">
        <v>0.0211566666666667</v>
      </c>
      <c r="Y49" s="123">
        <v>0.0247453333333333</v>
      </c>
      <c r="Z49" s="123">
        <v>0.0294813333333333</v>
      </c>
      <c r="AA49" s="123">
        <v>0.032167</v>
      </c>
    </row>
    <row r="50" spans="1:27" ht="15">
      <c r="A50" s="93" t="s">
        <v>290</v>
      </c>
      <c r="B50" s="123">
        <v>0.048235625</v>
      </c>
      <c r="C50" s="123">
        <v>0.0277147916666667</v>
      </c>
      <c r="D50" s="123">
        <v>0.032703875</v>
      </c>
      <c r="E50" s="123">
        <v>0.0462291666666667</v>
      </c>
      <c r="F50" s="123">
        <v>0.0385532083333333</v>
      </c>
      <c r="G50" s="123">
        <v>0.0457581666666667</v>
      </c>
      <c r="H50" s="123">
        <v>0.0725082083333333</v>
      </c>
      <c r="I50" s="123">
        <v>0.079778625</v>
      </c>
      <c r="J50" s="123">
        <v>0.0416785833333333</v>
      </c>
      <c r="K50" s="123">
        <v>0.0516524166666667</v>
      </c>
      <c r="L50" s="123">
        <v>0.03473475</v>
      </c>
      <c r="M50" s="123">
        <v>0.0491304583333333</v>
      </c>
      <c r="O50" s="93" t="s">
        <v>290</v>
      </c>
      <c r="P50" s="123">
        <v>0.0451243333333333</v>
      </c>
      <c r="Q50" s="123">
        <v>0.0279113333333333</v>
      </c>
      <c r="R50" s="123">
        <v>0.0311383333333333</v>
      </c>
      <c r="S50" s="123">
        <v>0.0446166666666667</v>
      </c>
      <c r="T50" s="123">
        <v>0.038432</v>
      </c>
      <c r="U50" s="123">
        <v>0.044173</v>
      </c>
      <c r="V50" s="123">
        <v>0.0701746666666667</v>
      </c>
      <c r="W50" s="123">
        <v>0.0769336666666667</v>
      </c>
      <c r="X50" s="123">
        <v>0.0404536666666667</v>
      </c>
      <c r="Y50" s="123">
        <v>0.0444496666666667</v>
      </c>
      <c r="Z50" s="123">
        <v>0.0343776666666667</v>
      </c>
      <c r="AA50" s="123">
        <v>0.0465236666666667</v>
      </c>
    </row>
    <row r="51" spans="1:27" ht="15">
      <c r="A51" s="93" t="s">
        <v>333</v>
      </c>
      <c r="B51" s="123">
        <v>3924.71</v>
      </c>
      <c r="C51" s="123">
        <v>2920.06958333333</v>
      </c>
      <c r="D51" s="123">
        <v>7129.82229166667</v>
      </c>
      <c r="E51" s="123">
        <v>2994.28208333333</v>
      </c>
      <c r="F51" s="123">
        <v>3924.57979166667</v>
      </c>
      <c r="G51" s="123">
        <v>3719.9475</v>
      </c>
      <c r="H51" s="123">
        <v>2762.72208333333</v>
      </c>
      <c r="I51" s="123">
        <v>1973.673125</v>
      </c>
      <c r="J51" s="123">
        <v>4271.63291666667</v>
      </c>
      <c r="K51" s="123">
        <v>5417.22895833333</v>
      </c>
      <c r="L51" s="123">
        <v>3088.16208333333</v>
      </c>
      <c r="M51" s="123">
        <v>3707.42166666667</v>
      </c>
      <c r="O51" s="93" t="s">
        <v>333</v>
      </c>
      <c r="P51" s="123">
        <v>4253.56666666667</v>
      </c>
      <c r="Q51" s="123">
        <v>4724.53833333333</v>
      </c>
      <c r="R51" s="123">
        <v>5020.66166666667</v>
      </c>
      <c r="S51" s="123">
        <v>5584.69</v>
      </c>
      <c r="T51" s="123">
        <v>4287.995</v>
      </c>
      <c r="U51" s="123">
        <v>4114.31333333333</v>
      </c>
      <c r="V51" s="123">
        <v>7377.90333333333</v>
      </c>
      <c r="W51" s="123">
        <v>4039.75833333333</v>
      </c>
      <c r="X51" s="123">
        <v>4190.28333333333</v>
      </c>
      <c r="Y51" s="123">
        <v>5257.61833333333</v>
      </c>
      <c r="Z51" s="123">
        <v>5662.12666666667</v>
      </c>
      <c r="AA51" s="123">
        <v>5693.80</v>
      </c>
    </row>
    <row r="52" spans="1:27" ht="15">
      <c r="A52" s="93" t="s">
        <v>351</v>
      </c>
      <c r="B52" s="123">
        <v>6916.97520833333</v>
      </c>
      <c r="C52" s="123">
        <v>5589.626875</v>
      </c>
      <c r="D52" s="123">
        <v>8453.56333333333</v>
      </c>
      <c r="E52" s="123">
        <v>5448.38645833333</v>
      </c>
      <c r="F52" s="123">
        <v>6716.14375</v>
      </c>
      <c r="G52" s="123">
        <v>7229.61604166667</v>
      </c>
      <c r="H52" s="123">
        <v>7027.438125</v>
      </c>
      <c r="I52" s="123">
        <v>6276.70604166667</v>
      </c>
      <c r="J52" s="123">
        <v>8176.39458333333</v>
      </c>
      <c r="K52" s="123">
        <v>8536.885</v>
      </c>
      <c r="L52" s="123">
        <v>6629.86416666667</v>
      </c>
      <c r="M52" s="123">
        <v>5802.54708333333</v>
      </c>
      <c r="O52" s="93" t="s">
        <v>351</v>
      </c>
      <c r="P52" s="123">
        <v>6521.90833333333</v>
      </c>
      <c r="Q52" s="123">
        <v>6899.50</v>
      </c>
      <c r="R52" s="123">
        <v>7891.71333333333</v>
      </c>
      <c r="S52" s="123">
        <v>8167.63</v>
      </c>
      <c r="T52" s="123">
        <v>8789.88</v>
      </c>
      <c r="U52" s="123">
        <v>10090.65</v>
      </c>
      <c r="V52" s="123">
        <v>9087.74166666667</v>
      </c>
      <c r="W52" s="123">
        <v>8159.80666666667</v>
      </c>
      <c r="X52" s="123">
        <v>9968.16</v>
      </c>
      <c r="Y52" s="123">
        <v>8908.64666666667</v>
      </c>
      <c r="Z52" s="123">
        <v>8134.75</v>
      </c>
      <c r="AA52" s="123">
        <v>9879.38</v>
      </c>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0B4573F-319F-447C-9F7E-E969817B9110}">
  <dimension ref="A1:BB25"/>
  <sheetViews>
    <sheetView workbookViewId="0" topLeftCell="A1">
      <selection pane="topLeft" activeCell="BK20" sqref="BK20"/>
    </sheetView>
  </sheetViews>
  <sheetFormatPr defaultColWidth="8.66428571428571" defaultRowHeight="15"/>
  <cols>
    <col min="1" max="16384" width="8.71428571428571" style="123"/>
  </cols>
  <sheetData>
    <row r="1" spans="1:54" ht="15">
      <c r="A1" s="123" t="s">
        <v>432</v>
      </c>
      <c r="B1" s="123" t="s">
        <v>433</v>
      </c>
      <c r="C1" s="123" t="s">
        <v>434</v>
      </c>
      <c r="D1" s="123" t="s">
        <v>218</v>
      </c>
      <c r="E1" s="123" t="s">
        <v>435</v>
      </c>
      <c r="F1" s="123" t="s">
        <v>436</v>
      </c>
      <c r="G1" s="123" t="s">
        <v>236</v>
      </c>
      <c r="H1" s="123" t="s">
        <v>240</v>
      </c>
      <c r="I1" s="123" t="s">
        <v>244</v>
      </c>
      <c r="J1" s="123" t="s">
        <v>247</v>
      </c>
      <c r="K1" s="123" t="s">
        <v>251</v>
      </c>
      <c r="L1" s="123" t="s">
        <v>255</v>
      </c>
      <c r="M1" s="123" t="s">
        <v>259</v>
      </c>
      <c r="N1" s="123" t="s">
        <v>298</v>
      </c>
      <c r="O1" s="123" t="s">
        <v>301</v>
      </c>
      <c r="P1" s="123" t="s">
        <v>304</v>
      </c>
      <c r="Q1" s="123" t="s">
        <v>293</v>
      </c>
      <c r="R1" s="123" t="s">
        <v>305</v>
      </c>
      <c r="S1" s="123" t="s">
        <v>306</v>
      </c>
      <c r="T1" s="123" t="s">
        <v>307</v>
      </c>
      <c r="U1" s="123" t="s">
        <v>308</v>
      </c>
      <c r="V1" s="123" t="s">
        <v>309</v>
      </c>
      <c r="W1" s="123" t="s">
        <v>310</v>
      </c>
      <c r="X1" s="123" t="s">
        <v>317</v>
      </c>
      <c r="Y1" s="123" t="s">
        <v>318</v>
      </c>
      <c r="Z1" s="123" t="s">
        <v>319</v>
      </c>
      <c r="AA1" s="123" t="s">
        <v>316</v>
      </c>
      <c r="AB1" s="123" t="s">
        <v>329</v>
      </c>
      <c r="AC1" s="123" t="s">
        <v>322</v>
      </c>
      <c r="AD1" s="123" t="s">
        <v>323</v>
      </c>
      <c r="AE1" s="123" t="s">
        <v>324</v>
      </c>
      <c r="AF1" s="123" t="s">
        <v>313</v>
      </c>
      <c r="AG1" s="123" t="s">
        <v>312</v>
      </c>
      <c r="AH1" s="123" t="s">
        <v>314</v>
      </c>
      <c r="AI1" s="123" t="s">
        <v>315</v>
      </c>
      <c r="AJ1" s="123" t="s">
        <v>320</v>
      </c>
      <c r="AK1" s="123" t="s">
        <v>321</v>
      </c>
      <c r="AL1" s="123" t="s">
        <v>311</v>
      </c>
      <c r="AM1" s="123" t="s">
        <v>332</v>
      </c>
      <c r="AN1" s="123" t="s">
        <v>340</v>
      </c>
      <c r="AO1" s="123" t="s">
        <v>292</v>
      </c>
      <c r="AP1" s="123" t="s">
        <v>263</v>
      </c>
      <c r="AQ1" s="123" t="s">
        <v>267</v>
      </c>
      <c r="AR1" s="123" t="s">
        <v>271</v>
      </c>
      <c r="AS1" s="123" t="s">
        <v>291</v>
      </c>
      <c r="AT1" s="123" t="s">
        <v>275</v>
      </c>
      <c r="AU1" s="123" t="s">
        <v>279</v>
      </c>
      <c r="AV1" s="123" t="s">
        <v>282</v>
      </c>
      <c r="AW1" s="123" t="s">
        <v>285</v>
      </c>
      <c r="AX1" s="123" t="s">
        <v>288</v>
      </c>
      <c r="AY1" s="123" t="s">
        <v>289</v>
      </c>
      <c r="AZ1" s="123" t="s">
        <v>290</v>
      </c>
      <c r="BA1" s="123" t="s">
        <v>333</v>
      </c>
      <c r="BB1" s="123" t="s">
        <v>351</v>
      </c>
    </row>
    <row r="2" spans="1:54" ht="15">
      <c r="A2" s="123" t="s">
        <v>376</v>
      </c>
      <c r="B2" s="123" t="s">
        <v>442</v>
      </c>
      <c r="C2" s="123" t="s">
        <v>438</v>
      </c>
      <c r="D2" s="123">
        <v>0.694629608938819</v>
      </c>
      <c r="E2" s="123">
        <v>0.721405644856851</v>
      </c>
      <c r="F2" s="123">
        <v>0.714859590634313</v>
      </c>
      <c r="G2" s="123">
        <v>0.474496766026371</v>
      </c>
      <c r="H2" s="123">
        <v>0.00297619047619048</v>
      </c>
      <c r="I2" s="123">
        <v>0.0370464391845971</v>
      </c>
      <c r="J2" s="123">
        <v>0.500989337173548</v>
      </c>
      <c r="K2" s="123">
        <v>0.311281862021994</v>
      </c>
      <c r="L2" s="123">
        <v>0.0834668803418804</v>
      </c>
      <c r="M2" s="123">
        <v>0.0642392908017908</v>
      </c>
      <c r="N2" s="123">
        <v>0.426022475940239</v>
      </c>
      <c r="O2" s="123">
        <v>0.440359606889212</v>
      </c>
      <c r="P2" s="123">
        <v>0.100773389013521</v>
      </c>
      <c r="Q2" s="123">
        <v>0.104971453984612</v>
      </c>
      <c r="R2" s="123">
        <v>0.469386954419849</v>
      </c>
      <c r="S2" s="123">
        <v>0.215012281212939</v>
      </c>
      <c r="T2" s="123">
        <v>0.0666441349829508</v>
      </c>
      <c r="U2" s="123">
        <v>0.0805930698200435</v>
      </c>
      <c r="V2" s="123">
        <v>0.0874966833848413</v>
      </c>
      <c r="W2" s="123">
        <v>0.0223343785843786</v>
      </c>
      <c r="X2" s="123">
        <v>0</v>
      </c>
      <c r="Y2" s="123">
        <v>0.0138176638176638</v>
      </c>
      <c r="Z2" s="123">
        <v>0</v>
      </c>
      <c r="AA2" s="123">
        <v>0.408401266131529</v>
      </c>
      <c r="AB2" s="123">
        <v>0.0685552294927295</v>
      </c>
      <c r="AC2" s="123">
        <v>0.739253302740145</v>
      </c>
      <c r="AD2" s="123">
        <v>0.0351718304843305</v>
      </c>
      <c r="AE2" s="123">
        <v>0.128210093999568</v>
      </c>
      <c r="AF2" s="123">
        <v>0.0930552451934031</v>
      </c>
      <c r="AG2" s="123">
        <v>0.0359752516002516</v>
      </c>
      <c r="AH2" s="123">
        <v>0</v>
      </c>
      <c r="AI2" s="123">
        <v>0.0762125910152226</v>
      </c>
      <c r="AJ2" s="123">
        <v>0.0222582972582973</v>
      </c>
      <c r="AK2" s="123">
        <v>0.0235604673104673</v>
      </c>
      <c r="AL2" s="123">
        <v>0</v>
      </c>
      <c r="AM2" s="123">
        <v>0.0269150774907354</v>
      </c>
      <c r="AN2" s="123">
        <v>0</v>
      </c>
      <c r="AO2" s="123">
        <v>0.0540252916666667</v>
      </c>
      <c r="AP2" s="123">
        <v>0.008186</v>
      </c>
      <c r="AQ2" s="123">
        <v>0.0600999583333333</v>
      </c>
      <c r="AR2" s="123">
        <v>0.143768291666667</v>
      </c>
      <c r="AS2" s="123">
        <v>0.212179541666667</v>
      </c>
      <c r="AT2" s="123">
        <v>0.00890279166666667</v>
      </c>
      <c r="AU2" s="123">
        <v>0.0326691666666667</v>
      </c>
      <c r="AV2" s="123">
        <v>0.0861156666666667</v>
      </c>
      <c r="AW2" s="123">
        <v>0.241486208333333</v>
      </c>
      <c r="AX2" s="123">
        <v>0.122448375</v>
      </c>
      <c r="AY2" s="123">
        <v>0.035908625</v>
      </c>
      <c r="AZ2" s="123">
        <v>0.048235625</v>
      </c>
      <c r="BA2" s="123">
        <v>7962.979375</v>
      </c>
      <c r="BB2" s="123">
        <v>7894.57458333333</v>
      </c>
    </row>
    <row r="3" spans="1:54" ht="15">
      <c r="A3" s="123" t="s">
        <v>377</v>
      </c>
      <c r="B3" s="123" t="s">
        <v>442</v>
      </c>
      <c r="C3" s="123" t="s">
        <v>438</v>
      </c>
      <c r="D3" s="123">
        <v>0.758439568078694</v>
      </c>
      <c r="E3" s="123">
        <v>0.761588494296578</v>
      </c>
      <c r="F3" s="123">
        <v>0.763717526597133</v>
      </c>
      <c r="G3" s="123">
        <v>0.519410008886596</v>
      </c>
      <c r="H3" s="123">
        <v>0.00245098039215686</v>
      </c>
      <c r="I3" s="123">
        <v>0.0252640639589169</v>
      </c>
      <c r="J3" s="123">
        <v>0.528139123339394</v>
      </c>
      <c r="K3" s="123">
        <v>0.244293464461808</v>
      </c>
      <c r="L3" s="123">
        <v>0.117721571084574</v>
      </c>
      <c r="M3" s="123">
        <v>0.0821307967631497</v>
      </c>
      <c r="N3" s="123">
        <v>0.281864188657919</v>
      </c>
      <c r="O3" s="123">
        <v>0.645953138565368</v>
      </c>
      <c r="P3" s="123">
        <v>0.0434772798008092</v>
      </c>
      <c r="Q3" s="123">
        <v>0.0859491099071207</v>
      </c>
      <c r="R3" s="123">
        <v>0.523331393229807</v>
      </c>
      <c r="S3" s="123">
        <v>0.159566870607892</v>
      </c>
      <c r="T3" s="123">
        <v>0.0466980564155487</v>
      </c>
      <c r="U3" s="123">
        <v>0.0638736188920012</v>
      </c>
      <c r="V3" s="123">
        <v>0.0712920168067227</v>
      </c>
      <c r="W3" s="123">
        <v>0.0172222580552689</v>
      </c>
      <c r="X3" s="123">
        <v>0</v>
      </c>
      <c r="Y3" s="123">
        <v>0.00231481481481481</v>
      </c>
      <c r="Z3" s="123">
        <v>0</v>
      </c>
      <c r="AA3" s="123">
        <v>0.324285371312268</v>
      </c>
      <c r="AB3" s="123">
        <v>0.184658454756171</v>
      </c>
      <c r="AC3" s="123">
        <v>0.664646133307124</v>
      </c>
      <c r="AD3" s="123">
        <v>0.0369604311022655</v>
      </c>
      <c r="AE3" s="123">
        <v>0.110093867225253</v>
      </c>
      <c r="AF3" s="123">
        <v>0.0728979055072321</v>
      </c>
      <c r="AG3" s="123">
        <v>0.0328009259259259</v>
      </c>
      <c r="AH3" s="123">
        <v>0.00983796296296296</v>
      </c>
      <c r="AI3" s="123">
        <v>0.136942340532704</v>
      </c>
      <c r="AJ3" s="123">
        <v>0.00935672514619883</v>
      </c>
      <c r="AK3" s="123">
        <v>0.032317149081855</v>
      </c>
      <c r="AL3" s="123">
        <v>0</v>
      </c>
      <c r="AM3" s="123">
        <v>0.0149707602339181</v>
      </c>
      <c r="AN3" s="123">
        <v>0</v>
      </c>
      <c r="AO3" s="123">
        <v>0.0379624166666667</v>
      </c>
      <c r="AP3" s="123">
        <v>0.004216625</v>
      </c>
      <c r="AQ3" s="123">
        <v>0.0368678333333333</v>
      </c>
      <c r="AR3" s="123">
        <v>0.335648791666667</v>
      </c>
      <c r="AS3" s="123">
        <v>0.168040791666667</v>
      </c>
      <c r="AT3" s="123">
        <v>0.00864083333333333</v>
      </c>
      <c r="AU3" s="123">
        <v>0.03015625</v>
      </c>
      <c r="AV3" s="123">
        <v>0.0805189583333333</v>
      </c>
      <c r="AW3" s="123">
        <v>0.20502175</v>
      </c>
      <c r="AX3" s="123">
        <v>0.0775932083333333</v>
      </c>
      <c r="AY3" s="123">
        <v>0.0255802083333333</v>
      </c>
      <c r="AZ3" s="123">
        <v>0.0277147916666667</v>
      </c>
      <c r="BA3" s="123">
        <v>8606.82833333333</v>
      </c>
      <c r="BB3" s="123">
        <v>7669.24020833333</v>
      </c>
    </row>
    <row r="4" spans="1:54" ht="15">
      <c r="A4" s="123" t="s">
        <v>378</v>
      </c>
      <c r="B4" s="123" t="s">
        <v>442</v>
      </c>
      <c r="C4" s="123" t="s">
        <v>438</v>
      </c>
      <c r="D4" s="123">
        <v>0.696853204665705</v>
      </c>
      <c r="E4" s="123">
        <v>0.732018063709576</v>
      </c>
      <c r="F4" s="123">
        <v>0.695490668801292</v>
      </c>
      <c r="G4" s="123">
        <v>0.5594712000962</v>
      </c>
      <c r="H4" s="123">
        <v>0</v>
      </c>
      <c r="I4" s="123">
        <v>0.0588241041366041</v>
      </c>
      <c r="J4" s="123">
        <v>0.460635371572872</v>
      </c>
      <c r="K4" s="123">
        <v>0.288182419432419</v>
      </c>
      <c r="L4" s="123">
        <v>0.137694654882155</v>
      </c>
      <c r="M4" s="123">
        <v>0.05466344997595</v>
      </c>
      <c r="N4" s="123">
        <v>0.070627405002405</v>
      </c>
      <c r="O4" s="123">
        <v>0.821676587301587</v>
      </c>
      <c r="P4" s="123">
        <v>0.0862313612313612</v>
      </c>
      <c r="Q4" s="123">
        <v>0.0337512025012025</v>
      </c>
      <c r="R4" s="123">
        <v>0.390505501443001</v>
      </c>
      <c r="S4" s="123">
        <v>0.157865860990861</v>
      </c>
      <c r="T4" s="123">
        <v>0.0346823893698894</v>
      </c>
      <c r="U4" s="123">
        <v>0.138843043530544</v>
      </c>
      <c r="V4" s="123">
        <v>0.13500481000481</v>
      </c>
      <c r="W4" s="123">
        <v>0.00277777777777778</v>
      </c>
      <c r="X4" s="123">
        <v>0</v>
      </c>
      <c r="Y4" s="123">
        <v>0</v>
      </c>
      <c r="Z4" s="123">
        <v>0.00378787878787879</v>
      </c>
      <c r="AA4" s="123">
        <v>0.11603385040885</v>
      </c>
      <c r="AB4" s="123">
        <v>0.16321623977874</v>
      </c>
      <c r="AC4" s="123">
        <v>0.422353745791246</v>
      </c>
      <c r="AD4" s="123">
        <v>0.00795454545454546</v>
      </c>
      <c r="AE4" s="123">
        <v>0.0467487373737374</v>
      </c>
      <c r="AF4" s="123">
        <v>0.0675655363155363</v>
      </c>
      <c r="AG4" s="123">
        <v>0.0379313973063973</v>
      </c>
      <c r="AH4" s="123">
        <v>0.0152777777777778</v>
      </c>
      <c r="AI4" s="123">
        <v>0.0702305796055796</v>
      </c>
      <c r="AJ4" s="123">
        <v>0.00595238095238095</v>
      </c>
      <c r="AK4" s="123">
        <v>0.0214646464646465</v>
      </c>
      <c r="AL4" s="123">
        <v>0</v>
      </c>
      <c r="AM4" s="123">
        <v>0.00260416666666667</v>
      </c>
      <c r="AN4" s="123">
        <v>0</v>
      </c>
      <c r="AO4" s="123">
        <v>0.0369137916666667</v>
      </c>
      <c r="AP4" s="123">
        <v>0.00686770833333333</v>
      </c>
      <c r="AQ4" s="123">
        <v>0.0448127916666667</v>
      </c>
      <c r="AR4" s="123">
        <v>0.239417125</v>
      </c>
      <c r="AS4" s="123">
        <v>0.19669975</v>
      </c>
      <c r="AT4" s="123">
        <v>0.0119739166666667</v>
      </c>
      <c r="AU4" s="123">
        <v>0.0430856666666667</v>
      </c>
      <c r="AV4" s="123">
        <v>0.0803972916666667</v>
      </c>
      <c r="AW4" s="123">
        <v>0.225777416666667</v>
      </c>
      <c r="AX4" s="123">
        <v>0.0909130833333333</v>
      </c>
      <c r="AY4" s="123">
        <v>0.029310875</v>
      </c>
      <c r="AZ4" s="123">
        <v>0.032703875</v>
      </c>
      <c r="BA4" s="123">
        <v>9144.91104166667</v>
      </c>
      <c r="BB4" s="123">
        <v>7658.81166666667</v>
      </c>
    </row>
    <row r="5" spans="1:54" ht="15">
      <c r="A5" s="123" t="s">
        <v>379</v>
      </c>
      <c r="B5" s="123" t="s">
        <v>442</v>
      </c>
      <c r="C5" s="123" t="s">
        <v>438</v>
      </c>
      <c r="D5" s="123">
        <v>0.771494259210052</v>
      </c>
      <c r="E5" s="123">
        <v>0.749214903423752</v>
      </c>
      <c r="F5" s="123">
        <v>0.759317254551279</v>
      </c>
      <c r="G5" s="123">
        <v>0.539435471284896</v>
      </c>
      <c r="H5" s="123">
        <v>0.00181159420289855</v>
      </c>
      <c r="I5" s="123">
        <v>0.0471450526597585</v>
      </c>
      <c r="J5" s="123">
        <v>0.535950492152538</v>
      </c>
      <c r="K5" s="123">
        <v>0.273431308141986</v>
      </c>
      <c r="L5" s="123">
        <v>0.104639241004331</v>
      </c>
      <c r="M5" s="123">
        <v>0.0370223118384883</v>
      </c>
      <c r="N5" s="123">
        <v>0.0768000455900072</v>
      </c>
      <c r="O5" s="123">
        <v>0.849848992120412</v>
      </c>
      <c r="P5" s="123">
        <v>0.0647796724682914</v>
      </c>
      <c r="Q5" s="123">
        <v>0.0308931808931809</v>
      </c>
      <c r="R5" s="123">
        <v>0.468226942139986</v>
      </c>
      <c r="S5" s="123">
        <v>0.234515703345627</v>
      </c>
      <c r="T5" s="123">
        <v>0.0336374619862472</v>
      </c>
      <c r="U5" s="123">
        <v>0.0823228591291251</v>
      </c>
      <c r="V5" s="123">
        <v>0.0385357629842924</v>
      </c>
      <c r="W5" s="123">
        <v>0.00426257459505541</v>
      </c>
      <c r="X5" s="123">
        <v>0</v>
      </c>
      <c r="Y5" s="123">
        <v>0.00231481481481481</v>
      </c>
      <c r="Z5" s="123">
        <v>0.00378787878787879</v>
      </c>
      <c r="AA5" s="123">
        <v>0.196108250528008</v>
      </c>
      <c r="AB5" s="123">
        <v>0.101976298483651</v>
      </c>
      <c r="AC5" s="123">
        <v>0.642533885196929</v>
      </c>
      <c r="AD5" s="123">
        <v>0.0291340603840604</v>
      </c>
      <c r="AE5" s="123">
        <v>0.0528235044059852</v>
      </c>
      <c r="AF5" s="123">
        <v>0.0989726170272845</v>
      </c>
      <c r="AG5" s="123">
        <v>0.0307441741265271</v>
      </c>
      <c r="AH5" s="123">
        <v>0.00671296296296296</v>
      </c>
      <c r="AI5" s="123">
        <v>0.102592832300313</v>
      </c>
      <c r="AJ5" s="123">
        <v>0.00763888888888889</v>
      </c>
      <c r="AK5" s="123">
        <v>0.0337222560048647</v>
      </c>
      <c r="AL5" s="123">
        <v>0</v>
      </c>
      <c r="AM5" s="123">
        <v>0.00597826086956522</v>
      </c>
      <c r="AN5" s="123">
        <v>0</v>
      </c>
      <c r="AO5" s="123">
        <v>0.0388315</v>
      </c>
      <c r="AP5" s="123">
        <v>0.0132895416666667</v>
      </c>
      <c r="AQ5" s="123">
        <v>0.038699375</v>
      </c>
      <c r="AR5" s="123">
        <v>0.258508083333333</v>
      </c>
      <c r="AS5" s="123">
        <v>0.167018791666667</v>
      </c>
      <c r="AT5" s="123">
        <v>0.00898725</v>
      </c>
      <c r="AU5" s="123">
        <v>0.032221125</v>
      </c>
      <c r="AV5" s="123">
        <v>0.0635517083333333</v>
      </c>
      <c r="AW5" s="123">
        <v>0.246325916666667</v>
      </c>
      <c r="AX5" s="123">
        <v>0.0985595416666667</v>
      </c>
      <c r="AY5" s="123">
        <v>0.0266055</v>
      </c>
      <c r="AZ5" s="123">
        <v>0.0462291666666667</v>
      </c>
      <c r="BA5" s="123">
        <v>8640.01833333333</v>
      </c>
      <c r="BB5" s="123">
        <v>7397.85020833333</v>
      </c>
    </row>
    <row r="6" spans="1:54" ht="15">
      <c r="A6" s="123" t="s">
        <v>380</v>
      </c>
      <c r="B6" s="123" t="s">
        <v>442</v>
      </c>
      <c r="C6" s="123" t="s">
        <v>438</v>
      </c>
      <c r="D6" s="123">
        <v>0.740280009845227</v>
      </c>
      <c r="E6" s="123">
        <v>0.741125293415598</v>
      </c>
      <c r="F6" s="123">
        <v>0.740507919180567</v>
      </c>
      <c r="G6" s="123">
        <v>0.390218477174999</v>
      </c>
      <c r="H6" s="123">
        <v>0.00395256916996047</v>
      </c>
      <c r="I6" s="123">
        <v>0.0224438604873387</v>
      </c>
      <c r="J6" s="123">
        <v>0.492154765524331</v>
      </c>
      <c r="K6" s="123">
        <v>0.270534175968959</v>
      </c>
      <c r="L6" s="123">
        <v>0.14396545483502</v>
      </c>
      <c r="M6" s="123">
        <v>0.0669491740143914</v>
      </c>
      <c r="N6" s="123">
        <v>0.143317552013204</v>
      </c>
      <c r="O6" s="123">
        <v>0.812874806353067</v>
      </c>
      <c r="P6" s="123">
        <v>0.0303312629399586</v>
      </c>
      <c r="Q6" s="123">
        <v>0.0192964644051601</v>
      </c>
      <c r="R6" s="123">
        <v>0.394613357656836</v>
      </c>
      <c r="S6" s="123">
        <v>0.182651225586008</v>
      </c>
      <c r="T6" s="123">
        <v>0.083207553316249</v>
      </c>
      <c r="U6" s="123">
        <v>0.0914156495678235</v>
      </c>
      <c r="V6" s="123">
        <v>0.122661577552882</v>
      </c>
      <c r="W6" s="123">
        <v>0.0232202580028667</v>
      </c>
      <c r="X6" s="123">
        <v>0</v>
      </c>
      <c r="Y6" s="123">
        <v>0.00289855072463768</v>
      </c>
      <c r="Z6" s="123">
        <v>0.0020703933747412</v>
      </c>
      <c r="AA6" s="123">
        <v>0.107905862253688</v>
      </c>
      <c r="AB6" s="123">
        <v>0.118234301929954</v>
      </c>
      <c r="AC6" s="123">
        <v>0.653446010511228</v>
      </c>
      <c r="AD6" s="123">
        <v>0.0853226483661266</v>
      </c>
      <c r="AE6" s="123">
        <v>0.206200683374596</v>
      </c>
      <c r="AF6" s="123">
        <v>0.0873753058535667</v>
      </c>
      <c r="AG6" s="123">
        <v>0.0340509128552607</v>
      </c>
      <c r="AH6" s="123">
        <v>0.0255841984102854</v>
      </c>
      <c r="AI6" s="123">
        <v>0.124987693465954</v>
      </c>
      <c r="AJ6" s="123">
        <v>0.0072463768115942</v>
      </c>
      <c r="AK6" s="123">
        <v>0.0336627140974967</v>
      </c>
      <c r="AL6" s="123">
        <v>0</v>
      </c>
      <c r="AM6" s="123">
        <v>0.0148221343873518</v>
      </c>
      <c r="AN6" s="123">
        <v>0</v>
      </c>
      <c r="AO6" s="123">
        <v>0.0318872608695652</v>
      </c>
      <c r="AP6" s="123">
        <v>0.00546382608695652</v>
      </c>
      <c r="AQ6" s="123">
        <v>0.0560177391304348</v>
      </c>
      <c r="AR6" s="123">
        <v>0.0888176956521739</v>
      </c>
      <c r="AS6" s="123">
        <v>0.265624434782609</v>
      </c>
      <c r="AT6" s="123">
        <v>0.011659652173913</v>
      </c>
      <c r="AU6" s="123">
        <v>0.0660996086956522</v>
      </c>
      <c r="AV6" s="123">
        <v>0.131636956521739</v>
      </c>
      <c r="AW6" s="123">
        <v>0.191959173913043</v>
      </c>
      <c r="AX6" s="123">
        <v>0.118111260869565</v>
      </c>
      <c r="AY6" s="123">
        <v>0.0273508260869565</v>
      </c>
      <c r="AZ6" s="123">
        <v>0.0384865652173913</v>
      </c>
      <c r="BA6" s="123">
        <v>9177.41413043478</v>
      </c>
      <c r="BB6" s="123">
        <v>8547.39717391304</v>
      </c>
    </row>
    <row r="7" spans="1:54" ht="15">
      <c r="A7" s="123" t="s">
        <v>381</v>
      </c>
      <c r="B7" s="123" t="s">
        <v>442</v>
      </c>
      <c r="C7" s="123" t="s">
        <v>438</v>
      </c>
      <c r="D7" s="123">
        <v>0.588030303030303</v>
      </c>
      <c r="E7" s="123">
        <v>0.637706776723542</v>
      </c>
      <c r="F7" s="123">
        <v>0.574954470540133</v>
      </c>
      <c r="G7" s="123">
        <v>0.550984848484849</v>
      </c>
      <c r="H7" s="123">
        <v>0</v>
      </c>
      <c r="I7" s="123">
        <v>0.0561742424242424</v>
      </c>
      <c r="J7" s="123">
        <v>0.643181818181818</v>
      </c>
      <c r="K7" s="123">
        <v>0.224015151515152</v>
      </c>
      <c r="L7" s="123">
        <v>0.0453787878787879</v>
      </c>
      <c r="M7" s="123">
        <v>0.03125</v>
      </c>
      <c r="N7" s="123">
        <v>0.0728787878787879</v>
      </c>
      <c r="O7" s="123">
        <v>0.827121212121212</v>
      </c>
      <c r="P7" s="123">
        <v>0.0854166666666667</v>
      </c>
      <c r="Q7" s="123">
        <v>0.00833333333333333</v>
      </c>
      <c r="R7" s="123">
        <v>0.476818181818182</v>
      </c>
      <c r="S7" s="123">
        <v>0.16280303030303</v>
      </c>
      <c r="T7" s="123">
        <v>0.0166666666666667</v>
      </c>
      <c r="U7" s="123">
        <v>0.07875</v>
      </c>
      <c r="V7" s="123">
        <v>0.0149621212121212</v>
      </c>
      <c r="W7" s="123">
        <v>0.0166666666666667</v>
      </c>
      <c r="X7" s="123">
        <v>0</v>
      </c>
      <c r="Y7" s="123">
        <v>0.00625</v>
      </c>
      <c r="Z7" s="123">
        <v>0.0932954545454545</v>
      </c>
      <c r="AA7" s="123">
        <v>0.331893939393939</v>
      </c>
      <c r="AB7" s="123">
        <v>0.0787121212121212</v>
      </c>
      <c r="AC7" s="123">
        <v>0.473939393939394</v>
      </c>
      <c r="AD7" s="123">
        <v>0.0416666666666667</v>
      </c>
      <c r="AE7" s="123">
        <v>0.17155303030303</v>
      </c>
      <c r="AF7" s="123">
        <v>0.0625</v>
      </c>
      <c r="AG7" s="123">
        <v>0.130681818181818</v>
      </c>
      <c r="AH7" s="123">
        <v>0.01625</v>
      </c>
      <c r="AI7" s="123">
        <v>0.158257575757576</v>
      </c>
      <c r="AJ7" s="123">
        <v>0.00625</v>
      </c>
      <c r="AK7" s="123">
        <v>0.126212121212121</v>
      </c>
      <c r="AL7" s="123">
        <v>0</v>
      </c>
      <c r="AM7" s="123">
        <v>0</v>
      </c>
      <c r="AN7" s="123">
        <v>0.00625</v>
      </c>
      <c r="AO7" s="123">
        <v>0.0424869</v>
      </c>
      <c r="AP7" s="123">
        <v>0.0119818</v>
      </c>
      <c r="AQ7" s="123">
        <v>0.03795165</v>
      </c>
      <c r="AR7" s="123">
        <v>0.17367615</v>
      </c>
      <c r="AS7" s="123">
        <v>0.18701775</v>
      </c>
      <c r="AT7" s="123">
        <v>0.00912515</v>
      </c>
      <c r="AU7" s="123">
        <v>0.03800065</v>
      </c>
      <c r="AV7" s="123">
        <v>0.07704415</v>
      </c>
      <c r="AW7" s="123">
        <v>0.296949</v>
      </c>
      <c r="AX7" s="123">
        <v>0.1007649</v>
      </c>
      <c r="AY7" s="123">
        <v>0.02533525</v>
      </c>
      <c r="AZ7" s="123">
        <v>0.04599305</v>
      </c>
      <c r="BA7" s="123">
        <v>6589.11475</v>
      </c>
      <c r="BB7" s="123">
        <v>9996.68225</v>
      </c>
    </row>
    <row r="8" spans="1:54" ht="15">
      <c r="A8" s="123" t="s">
        <v>382</v>
      </c>
      <c r="B8" s="123" t="s">
        <v>442</v>
      </c>
      <c r="C8" s="123" t="s">
        <v>438</v>
      </c>
      <c r="D8" s="123">
        <v>0.783531746031746</v>
      </c>
      <c r="E8" s="123">
        <v>0.777984313617961</v>
      </c>
      <c r="F8" s="123">
        <v>0.79909954893507</v>
      </c>
      <c r="G8" s="123">
        <v>0.414434523809524</v>
      </c>
      <c r="H8" s="123">
        <v>0.0163690476190476</v>
      </c>
      <c r="I8" s="123">
        <v>0.0590277777777778</v>
      </c>
      <c r="J8" s="123">
        <v>0.547784391534392</v>
      </c>
      <c r="K8" s="123">
        <v>0.206481481481481</v>
      </c>
      <c r="L8" s="123">
        <v>0.13735119047619</v>
      </c>
      <c r="M8" s="123">
        <v>0.0329861111111111</v>
      </c>
      <c r="N8" s="123">
        <v>0.0895833333333333</v>
      </c>
      <c r="O8" s="123">
        <v>0.896130952380952</v>
      </c>
      <c r="P8" s="123">
        <v>0.00595238095238095</v>
      </c>
      <c r="Q8" s="123">
        <v>0</v>
      </c>
      <c r="R8" s="123">
        <v>0.535350529100529</v>
      </c>
      <c r="S8" s="123">
        <v>0.220634920634921</v>
      </c>
      <c r="T8" s="123">
        <v>0.0222222222222222</v>
      </c>
      <c r="U8" s="123">
        <v>0.0693617724867725</v>
      </c>
      <c r="V8" s="123">
        <v>0.0991071428571429</v>
      </c>
      <c r="W8" s="123">
        <v>0</v>
      </c>
      <c r="X8" s="123">
        <v>0</v>
      </c>
      <c r="Y8" s="123">
        <v>0</v>
      </c>
      <c r="Z8" s="123">
        <v>0</v>
      </c>
      <c r="AA8" s="123">
        <v>0.145304232804233</v>
      </c>
      <c r="AB8" s="123">
        <v>0.114103835978836</v>
      </c>
      <c r="AC8" s="123">
        <v>0.638955026455026</v>
      </c>
      <c r="AD8" s="123">
        <v>0.0244047619047619</v>
      </c>
      <c r="AE8" s="123">
        <v>0.0421296296296296</v>
      </c>
      <c r="AF8" s="123">
        <v>0.12390873015873</v>
      </c>
      <c r="AG8" s="123">
        <v>0.0104166666666667</v>
      </c>
      <c r="AH8" s="123">
        <v>0</v>
      </c>
      <c r="AI8" s="123">
        <v>0.0755787037037037</v>
      </c>
      <c r="AJ8" s="123">
        <v>0.0104166666666667</v>
      </c>
      <c r="AK8" s="123">
        <v>0.0212962962962963</v>
      </c>
      <c r="AL8" s="123">
        <v>0</v>
      </c>
      <c r="AM8" s="123">
        <v>0.0277777777777778</v>
      </c>
      <c r="AN8" s="123">
        <v>0</v>
      </c>
      <c r="AO8" s="123">
        <v>0.0445950833333333</v>
      </c>
      <c r="AP8" s="123">
        <v>0.0136639166666667</v>
      </c>
      <c r="AQ8" s="123">
        <v>0.0454847916666667</v>
      </c>
      <c r="AR8" s="123">
        <v>0.157282208333333</v>
      </c>
      <c r="AS8" s="123">
        <v>0.205126291666667</v>
      </c>
      <c r="AT8" s="123">
        <v>0.0102792083333333</v>
      </c>
      <c r="AU8" s="123">
        <v>0.0366655416666667</v>
      </c>
      <c r="AV8" s="123">
        <v>0.0593774583333333</v>
      </c>
      <c r="AW8" s="123">
        <v>0.266012833333333</v>
      </c>
      <c r="AX8" s="123">
        <v>0.106933916666667</v>
      </c>
      <c r="AY8" s="123">
        <v>0.0264794166666667</v>
      </c>
      <c r="AZ8" s="123">
        <v>0.0725082083333333</v>
      </c>
      <c r="BA8" s="123">
        <v>8664.99458333333</v>
      </c>
      <c r="BB8" s="123">
        <v>8962.92770833333</v>
      </c>
    </row>
    <row r="9" spans="1:54" ht="15">
      <c r="A9" s="123" t="s">
        <v>383</v>
      </c>
      <c r="B9" s="123" t="s">
        <v>442</v>
      </c>
      <c r="C9" s="123" t="s">
        <v>438</v>
      </c>
      <c r="D9" s="123">
        <v>0.628373015873016</v>
      </c>
      <c r="E9" s="123">
        <v>0.669183638806434</v>
      </c>
      <c r="F9" s="123">
        <v>0.644178942295799</v>
      </c>
      <c r="G9" s="123">
        <v>0.425099206349206</v>
      </c>
      <c r="H9" s="123">
        <v>0.00595238095238095</v>
      </c>
      <c r="I9" s="123">
        <v>0.0712301587301587</v>
      </c>
      <c r="J9" s="123">
        <v>0.497321428571429</v>
      </c>
      <c r="K9" s="123">
        <v>0.297619047619048</v>
      </c>
      <c r="L9" s="123">
        <v>0.0854662698412698</v>
      </c>
      <c r="M9" s="123">
        <v>0.0424107142857143</v>
      </c>
      <c r="N9" s="123">
        <v>0.00520833333333333</v>
      </c>
      <c r="O9" s="123">
        <v>0.901388888888889</v>
      </c>
      <c r="P9" s="123">
        <v>0.0795138888888889</v>
      </c>
      <c r="Q9" s="123">
        <v>0.0277777777777778</v>
      </c>
      <c r="R9" s="123">
        <v>0.517906746031746</v>
      </c>
      <c r="S9" s="123">
        <v>0.181299603174603</v>
      </c>
      <c r="T9" s="123">
        <v>0</v>
      </c>
      <c r="U9" s="123">
        <v>0.0621527777777778</v>
      </c>
      <c r="V9" s="123">
        <v>0.0545634920634921</v>
      </c>
      <c r="W9" s="123">
        <v>0</v>
      </c>
      <c r="X9" s="123">
        <v>0</v>
      </c>
      <c r="Y9" s="123">
        <v>0</v>
      </c>
      <c r="Z9" s="123">
        <v>0</v>
      </c>
      <c r="AA9" s="123">
        <v>0.321329365079365</v>
      </c>
      <c r="AB9" s="123">
        <v>0.142063492063492</v>
      </c>
      <c r="AC9" s="123">
        <v>0.567708333333333</v>
      </c>
      <c r="AD9" s="123">
        <v>0</v>
      </c>
      <c r="AE9" s="123">
        <v>0.177529761904762</v>
      </c>
      <c r="AF9" s="123">
        <v>0.084375</v>
      </c>
      <c r="AG9" s="123">
        <v>0.0295138888888889</v>
      </c>
      <c r="AH9" s="123">
        <v>0.015625</v>
      </c>
      <c r="AI9" s="123">
        <v>0.211507936507937</v>
      </c>
      <c r="AJ9" s="123">
        <v>0</v>
      </c>
      <c r="AK9" s="123">
        <v>0.0434027777777778</v>
      </c>
      <c r="AL9" s="123">
        <v>0</v>
      </c>
      <c r="AM9" s="123">
        <v>0.0930555555555556</v>
      </c>
      <c r="AN9" s="123">
        <v>0</v>
      </c>
      <c r="AO9" s="123">
        <v>0.0374839166666667</v>
      </c>
      <c r="AP9" s="123">
        <v>0.0101600416666667</v>
      </c>
      <c r="AQ9" s="123">
        <v>0.0512842083333333</v>
      </c>
      <c r="AR9" s="123">
        <v>0.147052958333333</v>
      </c>
      <c r="AS9" s="123">
        <v>0.159694041666667</v>
      </c>
      <c r="AT9" s="123">
        <v>0.0126811666666667</v>
      </c>
      <c r="AU9" s="123">
        <v>0.0336115416666667</v>
      </c>
      <c r="AV9" s="123">
        <v>0.0727754166666667</v>
      </c>
      <c r="AW9" s="123">
        <v>0.2853925</v>
      </c>
      <c r="AX9" s="123">
        <v>0.121351625</v>
      </c>
      <c r="AY9" s="123">
        <v>0.02549475</v>
      </c>
      <c r="AZ9" s="123">
        <v>0.079778625</v>
      </c>
      <c r="BA9" s="123">
        <v>8423.02854166667</v>
      </c>
      <c r="BB9" s="123">
        <v>6883.08041666667</v>
      </c>
    </row>
    <row r="10" spans="1:54" ht="15">
      <c r="A10" s="123" t="s">
        <v>384</v>
      </c>
      <c r="B10" s="123" t="s">
        <v>442</v>
      </c>
      <c r="C10" s="123" t="s">
        <v>438</v>
      </c>
      <c r="D10" s="123">
        <v>0.82287784679089</v>
      </c>
      <c r="E10" s="123">
        <v>0.832417964953018</v>
      </c>
      <c r="F10" s="123">
        <v>0.809589530276571</v>
      </c>
      <c r="G10" s="123">
        <v>0.45564182194617</v>
      </c>
      <c r="H10" s="123">
        <v>0.0253623188405797</v>
      </c>
      <c r="I10" s="123">
        <v>0.0144927536231884</v>
      </c>
      <c r="J10" s="123">
        <v>0.581728778467909</v>
      </c>
      <c r="K10" s="123">
        <v>0.217908902691511</v>
      </c>
      <c r="L10" s="123">
        <v>0.117753623188406</v>
      </c>
      <c r="M10" s="123">
        <v>0.0427536231884058</v>
      </c>
      <c r="N10" s="123">
        <v>0.0134575569358178</v>
      </c>
      <c r="O10" s="123">
        <v>0.93944099378882</v>
      </c>
      <c r="P10" s="123">
        <v>0.0471014492753623</v>
      </c>
      <c r="Q10" s="123">
        <v>0.0062111801242236</v>
      </c>
      <c r="R10" s="123">
        <v>0.649585921325052</v>
      </c>
      <c r="S10" s="123">
        <v>0.144151138716356</v>
      </c>
      <c r="T10" s="123">
        <v>0.036231884057971</v>
      </c>
      <c r="U10" s="123">
        <v>0.0670807453416149</v>
      </c>
      <c r="V10" s="123">
        <v>0.0565734989648033</v>
      </c>
      <c r="W10" s="123">
        <v>0</v>
      </c>
      <c r="X10" s="123">
        <v>0</v>
      </c>
      <c r="Y10" s="123">
        <v>0</v>
      </c>
      <c r="Z10" s="123">
        <v>0</v>
      </c>
      <c r="AA10" s="123">
        <v>0.185766045548654</v>
      </c>
      <c r="AB10" s="123">
        <v>0.0925465838509317</v>
      </c>
      <c r="AC10" s="123">
        <v>0.729865424430642</v>
      </c>
      <c r="AD10" s="123">
        <v>0.0656832298136646</v>
      </c>
      <c r="AE10" s="123">
        <v>0.122049689440994</v>
      </c>
      <c r="AF10" s="123">
        <v>0.0685300207039337</v>
      </c>
      <c r="AG10" s="123">
        <v>0.00869565217391304</v>
      </c>
      <c r="AH10" s="123">
        <v>0</v>
      </c>
      <c r="AI10" s="123">
        <v>0.0961697722567288</v>
      </c>
      <c r="AJ10" s="123">
        <v>0</v>
      </c>
      <c r="AK10" s="123">
        <v>0.0519668737060041</v>
      </c>
      <c r="AL10" s="123">
        <v>0</v>
      </c>
      <c r="AM10" s="123">
        <v>0.0380952380952381</v>
      </c>
      <c r="AN10" s="123">
        <v>0</v>
      </c>
      <c r="AO10" s="123">
        <v>0.0367170869565217</v>
      </c>
      <c r="AP10" s="123">
        <v>0.0101200869565217</v>
      </c>
      <c r="AQ10" s="123">
        <v>0.0364091739130435</v>
      </c>
      <c r="AR10" s="123">
        <v>0.295655086956522</v>
      </c>
      <c r="AS10" s="123">
        <v>0.189258</v>
      </c>
      <c r="AT10" s="123">
        <v>0.00744591304347826</v>
      </c>
      <c r="AU10" s="123">
        <v>0.0261891304347826</v>
      </c>
      <c r="AV10" s="123">
        <v>0.0899602608695652</v>
      </c>
      <c r="AW10" s="123">
        <v>0.185077434782609</v>
      </c>
      <c r="AX10" s="123">
        <v>0.0986517826086957</v>
      </c>
      <c r="AY10" s="123">
        <v>0.019298</v>
      </c>
      <c r="AZ10" s="123">
        <v>0.0417731739130435</v>
      </c>
      <c r="BA10" s="123">
        <v>7711.71913043478</v>
      </c>
      <c r="BB10" s="123">
        <v>8416.96043478261</v>
      </c>
    </row>
    <row r="11" spans="1:54" ht="15">
      <c r="A11" s="123" t="s">
        <v>385</v>
      </c>
      <c r="B11" s="123" t="s">
        <v>442</v>
      </c>
      <c r="C11" s="123" t="s">
        <v>438</v>
      </c>
      <c r="D11" s="123">
        <v>0.853868665553448</v>
      </c>
      <c r="E11" s="123">
        <v>0.810874480050226</v>
      </c>
      <c r="F11" s="123">
        <v>0.821528337968687</v>
      </c>
      <c r="G11" s="123">
        <v>0.287848760538978</v>
      </c>
      <c r="H11" s="123">
        <v>0</v>
      </c>
      <c r="I11" s="123">
        <v>0.0424056267806268</v>
      </c>
      <c r="J11" s="123">
        <v>0.520217830679787</v>
      </c>
      <c r="K11" s="123">
        <v>0.220387960469482</v>
      </c>
      <c r="L11" s="123">
        <v>0.170320013118926</v>
      </c>
      <c r="M11" s="123">
        <v>0.0466685689511776</v>
      </c>
      <c r="N11" s="123">
        <v>0.130448195122108</v>
      </c>
      <c r="O11" s="123">
        <v>0.82114007168355</v>
      </c>
      <c r="P11" s="123">
        <v>0.0337302341378428</v>
      </c>
      <c r="Q11" s="123">
        <v>0.0128234989648033</v>
      </c>
      <c r="R11" s="123">
        <v>0.497117531220792</v>
      </c>
      <c r="S11" s="123">
        <v>0.180458138882052</v>
      </c>
      <c r="T11" s="123">
        <v>0.0385540184453228</v>
      </c>
      <c r="U11" s="123">
        <v>0.0492311884974928</v>
      </c>
      <c r="V11" s="123">
        <v>0.0203858641358641</v>
      </c>
      <c r="W11" s="123">
        <v>0.0157004830917874</v>
      </c>
      <c r="X11" s="123">
        <v>0</v>
      </c>
      <c r="Y11" s="123">
        <v>0</v>
      </c>
      <c r="Z11" s="123">
        <v>0.0208333333333333</v>
      </c>
      <c r="AA11" s="123">
        <v>0.109482531357531</v>
      </c>
      <c r="AB11" s="123">
        <v>0.0380600880600881</v>
      </c>
      <c r="AC11" s="123">
        <v>0.671407532684707</v>
      </c>
      <c r="AD11" s="123">
        <v>0.0335116272616273</v>
      </c>
      <c r="AE11" s="123">
        <v>0.172802197802198</v>
      </c>
      <c r="AF11" s="123">
        <v>0.066188958987872</v>
      </c>
      <c r="AG11" s="123">
        <v>0.0131743256743257</v>
      </c>
      <c r="AH11" s="123">
        <v>0.00389492753623188</v>
      </c>
      <c r="AI11" s="123">
        <v>0.0835401263390394</v>
      </c>
      <c r="AJ11" s="123">
        <v>0.00320512820512821</v>
      </c>
      <c r="AK11" s="123">
        <v>0.0591162661814836</v>
      </c>
      <c r="AL11" s="123">
        <v>0</v>
      </c>
      <c r="AM11" s="123">
        <v>0.0416666666666667</v>
      </c>
      <c r="AN11" s="123">
        <v>0</v>
      </c>
      <c r="AO11" s="123">
        <v>0.0378770416666667</v>
      </c>
      <c r="AP11" s="123">
        <v>0.00524083333333333</v>
      </c>
      <c r="AQ11" s="123">
        <v>0.0481474166666667</v>
      </c>
      <c r="AR11" s="123">
        <v>0.1814875</v>
      </c>
      <c r="AS11" s="123">
        <v>0.238651</v>
      </c>
      <c r="AT11" s="123">
        <v>0.00620225</v>
      </c>
      <c r="AU11" s="123">
        <v>0.0402347916666667</v>
      </c>
      <c r="AV11" s="123">
        <v>0.075997625</v>
      </c>
      <c r="AW11" s="123">
        <v>0.213075875</v>
      </c>
      <c r="AX11" s="123">
        <v>0.117215583333333</v>
      </c>
      <c r="AY11" s="123">
        <v>0.02418625</v>
      </c>
      <c r="AZ11" s="123">
        <v>0.0516524166666667</v>
      </c>
      <c r="BA11" s="123">
        <v>10574.7533333333</v>
      </c>
      <c r="BB11" s="123">
        <v>9686.61125</v>
      </c>
    </row>
    <row r="12" spans="1:54" ht="15">
      <c r="A12" s="123" t="s">
        <v>386</v>
      </c>
      <c r="B12" s="123" t="s">
        <v>442</v>
      </c>
      <c r="C12" s="123" t="s">
        <v>438</v>
      </c>
      <c r="D12" s="123">
        <v>0.753732139177186</v>
      </c>
      <c r="E12" s="123">
        <v>0.68466418398165</v>
      </c>
      <c r="F12" s="123">
        <v>0.704259506422955</v>
      </c>
      <c r="G12" s="123">
        <v>0.289356162198654</v>
      </c>
      <c r="H12" s="123">
        <v>0.00551994301994302</v>
      </c>
      <c r="I12" s="123">
        <v>0.0447962447410977</v>
      </c>
      <c r="J12" s="123">
        <v>0.558324807860412</v>
      </c>
      <c r="K12" s="123">
        <v>0.256967673351187</v>
      </c>
      <c r="L12" s="123">
        <v>0.0843491054152819</v>
      </c>
      <c r="M12" s="123">
        <v>0.0500422256120786</v>
      </c>
      <c r="N12" s="123">
        <v>0.176239595565253</v>
      </c>
      <c r="O12" s="123">
        <v>0.771387083311425</v>
      </c>
      <c r="P12" s="123">
        <v>0.0471649877899878</v>
      </c>
      <c r="Q12" s="123">
        <v>0.00520833333333333</v>
      </c>
      <c r="R12" s="123">
        <v>0.411353447786304</v>
      </c>
      <c r="S12" s="123">
        <v>0.16370439065292</v>
      </c>
      <c r="T12" s="123">
        <v>0.0649863288156632</v>
      </c>
      <c r="U12" s="123">
        <v>0.0807588068249833</v>
      </c>
      <c r="V12" s="123">
        <v>0.0370154151404151</v>
      </c>
      <c r="W12" s="123">
        <v>0</v>
      </c>
      <c r="X12" s="123">
        <v>0</v>
      </c>
      <c r="Y12" s="123">
        <v>0.00555555555555556</v>
      </c>
      <c r="Z12" s="123">
        <v>0</v>
      </c>
      <c r="AA12" s="123">
        <v>0.262872616468785</v>
      </c>
      <c r="AB12" s="123">
        <v>0.0591198616198616</v>
      </c>
      <c r="AC12" s="123">
        <v>0.597829899575256</v>
      </c>
      <c r="AD12" s="123">
        <v>0.0336018488592018</v>
      </c>
      <c r="AE12" s="123">
        <v>0.0994811547385077</v>
      </c>
      <c r="AF12" s="123">
        <v>0.110430455122793</v>
      </c>
      <c r="AG12" s="123">
        <v>0.0564814035150722</v>
      </c>
      <c r="AH12" s="123">
        <v>0.00652154558404558</v>
      </c>
      <c r="AI12" s="123">
        <v>0.142441078586589</v>
      </c>
      <c r="AJ12" s="123">
        <v>0.0205561391223156</v>
      </c>
      <c r="AK12" s="123">
        <v>0.122367391380549</v>
      </c>
      <c r="AL12" s="123">
        <v>0</v>
      </c>
      <c r="AM12" s="123">
        <v>0.0165649165649166</v>
      </c>
      <c r="AN12" s="123">
        <v>0</v>
      </c>
      <c r="AO12" s="123">
        <v>0.0348637083333333</v>
      </c>
      <c r="AP12" s="123">
        <v>0.016096</v>
      </c>
      <c r="AQ12" s="123">
        <v>0.05333875</v>
      </c>
      <c r="AR12" s="123">
        <v>0.206678916666667</v>
      </c>
      <c r="AS12" s="123">
        <v>0.200276333333333</v>
      </c>
      <c r="AT12" s="123">
        <v>0.010561875</v>
      </c>
      <c r="AU12" s="123">
        <v>0.0308435</v>
      </c>
      <c r="AV12" s="123">
        <v>0.101270125</v>
      </c>
      <c r="AW12" s="123">
        <v>0.225703125</v>
      </c>
      <c r="AX12" s="123">
        <v>0.0940085833333333</v>
      </c>
      <c r="AY12" s="123">
        <v>0.0284633333333333</v>
      </c>
      <c r="AZ12" s="123">
        <v>0.03473475</v>
      </c>
      <c r="BA12" s="123">
        <v>9431.78125</v>
      </c>
      <c r="BB12" s="123">
        <v>10032.195</v>
      </c>
    </row>
    <row r="13" spans="1:54" ht="15">
      <c r="A13" s="123" t="s">
        <v>387</v>
      </c>
      <c r="B13" s="123" t="s">
        <v>442</v>
      </c>
      <c r="C13" s="123" t="s">
        <v>438</v>
      </c>
      <c r="D13" s="123">
        <v>0.566522201419227</v>
      </c>
      <c r="E13" s="123">
        <v>0.558653728841946</v>
      </c>
      <c r="F13" s="123">
        <v>0.540668479329108</v>
      </c>
      <c r="G13" s="123">
        <v>0.486548937121019</v>
      </c>
      <c r="H13" s="123">
        <v>0.0144927536231884</v>
      </c>
      <c r="I13" s="123">
        <v>0.0430130827728082</v>
      </c>
      <c r="J13" s="123">
        <v>0.589779565294439</v>
      </c>
      <c r="K13" s="123">
        <v>0.250156215087565</v>
      </c>
      <c r="L13" s="123">
        <v>0.0586605952738676</v>
      </c>
      <c r="M13" s="123">
        <v>0.0438977879481312</v>
      </c>
      <c r="N13" s="123">
        <v>0.570011903936389</v>
      </c>
      <c r="O13" s="123">
        <v>0.32868829407731</v>
      </c>
      <c r="P13" s="123">
        <v>0.0491555524736303</v>
      </c>
      <c r="Q13" s="123">
        <v>0.0450885668276973</v>
      </c>
      <c r="R13" s="123">
        <v>0.448069751673871</v>
      </c>
      <c r="S13" s="123">
        <v>0.131704535823529</v>
      </c>
      <c r="T13" s="123">
        <v>0.0432875667429443</v>
      </c>
      <c r="U13" s="123">
        <v>0.088112243718651</v>
      </c>
      <c r="V13" s="123">
        <v>0.121845842097558</v>
      </c>
      <c r="W13" s="123">
        <v>0.0240081979212414</v>
      </c>
      <c r="X13" s="123">
        <v>0.00161030595813205</v>
      </c>
      <c r="Y13" s="123">
        <v>0</v>
      </c>
      <c r="Z13" s="123">
        <v>0</v>
      </c>
      <c r="AA13" s="123">
        <v>0.435397067548097</v>
      </c>
      <c r="AB13" s="123">
        <v>0.150967146676529</v>
      </c>
      <c r="AC13" s="123">
        <v>0.671602755241199</v>
      </c>
      <c r="AD13" s="123">
        <v>0.0639291465378422</v>
      </c>
      <c r="AE13" s="123">
        <v>0.107145443758716</v>
      </c>
      <c r="AF13" s="123">
        <v>0</v>
      </c>
      <c r="AG13" s="123">
        <v>0.0103059581320451</v>
      </c>
      <c r="AH13" s="123">
        <v>0.0202029833036698</v>
      </c>
      <c r="AI13" s="123">
        <v>0.185382043162364</v>
      </c>
      <c r="AJ13" s="123">
        <v>0.0265064836003051</v>
      </c>
      <c r="AK13" s="123">
        <v>0.0832268142908875</v>
      </c>
      <c r="AL13" s="123">
        <v>0</v>
      </c>
      <c r="AM13" s="123">
        <v>0.0124798711755233</v>
      </c>
      <c r="AN13" s="123">
        <v>0</v>
      </c>
      <c r="AO13" s="123">
        <v>0.0432484347826087</v>
      </c>
      <c r="AP13" s="123">
        <v>0.00109769565217391</v>
      </c>
      <c r="AQ13" s="123">
        <v>0.0490369130434783</v>
      </c>
      <c r="AR13" s="123">
        <v>0.0895720869565217</v>
      </c>
      <c r="AS13" s="123">
        <v>0.19890847826087</v>
      </c>
      <c r="AT13" s="123">
        <v>0.0149017391304348</v>
      </c>
      <c r="AU13" s="123">
        <v>0.0617904347826087</v>
      </c>
      <c r="AV13" s="123">
        <v>0.173240652173913</v>
      </c>
      <c r="AW13" s="123">
        <v>0.238631652173913</v>
      </c>
      <c r="AX13" s="123">
        <v>0.090189</v>
      </c>
      <c r="AY13" s="123">
        <v>0.032612652173913</v>
      </c>
      <c r="AZ13" s="123">
        <v>0.0491720434782609</v>
      </c>
      <c r="BA13" s="123">
        <v>7441.49413043478</v>
      </c>
      <c r="BB13" s="123">
        <v>8402.0947826087</v>
      </c>
    </row>
    <row r="14" spans="1:54" ht="15">
      <c r="A14" s="123" t="s">
        <v>376</v>
      </c>
      <c r="B14" s="123" t="s">
        <v>442</v>
      </c>
      <c r="C14" s="123" t="s">
        <v>439</v>
      </c>
      <c r="D14" s="123">
        <v>0.445679012345679</v>
      </c>
      <c r="E14" s="123">
        <v>0.737883440285857</v>
      </c>
      <c r="F14" s="123">
        <v>0.686617017060201</v>
      </c>
      <c r="G14" s="123">
        <v>0.60</v>
      </c>
      <c r="H14" s="123">
        <v>0.0925925925925926</v>
      </c>
      <c r="I14" s="123">
        <v>0.117283950617284</v>
      </c>
      <c r="J14" s="123">
        <v>0.438271604938272</v>
      </c>
      <c r="K14" s="123">
        <v>0.0950617283950617</v>
      </c>
      <c r="L14" s="123">
        <v>0.122222222222222</v>
      </c>
      <c r="M14" s="123">
        <v>0.134567901234568</v>
      </c>
      <c r="N14" s="123">
        <v>0.32962962962963</v>
      </c>
      <c r="O14" s="123">
        <v>0.596296296296296</v>
      </c>
      <c r="P14" s="123">
        <v>0.0617283950617284</v>
      </c>
      <c r="Q14" s="123">
        <v>0.0864197530864197</v>
      </c>
      <c r="R14" s="123">
        <v>0.549382716049383</v>
      </c>
      <c r="S14" s="123">
        <v>0.137037037037037</v>
      </c>
      <c r="T14" s="123">
        <v>0.0246913580246914</v>
      </c>
      <c r="U14" s="123">
        <v>0</v>
      </c>
      <c r="V14" s="123">
        <v>0.146913580246914</v>
      </c>
      <c r="W14" s="123">
        <v>0.0123456790123457</v>
      </c>
      <c r="X14" s="123">
        <v>0.0333333333333333</v>
      </c>
      <c r="Y14" s="123">
        <v>0.091358024691358</v>
      </c>
      <c r="Z14" s="123">
        <v>0</v>
      </c>
      <c r="AA14" s="123">
        <v>0.681481481481481</v>
      </c>
      <c r="AB14" s="123">
        <v>0.0580246913580247</v>
      </c>
      <c r="AC14" s="123">
        <v>0.549382716049383</v>
      </c>
      <c r="AD14" s="123">
        <v>0.0666666666666667</v>
      </c>
      <c r="AE14" s="123">
        <v>0.404938271604938</v>
      </c>
      <c r="AF14" s="123">
        <v>0.0123456790123457</v>
      </c>
      <c r="AG14" s="123">
        <v>0.0123456790123457</v>
      </c>
      <c r="AH14" s="123">
        <v>0</v>
      </c>
      <c r="AI14" s="123">
        <v>0.112345679012346</v>
      </c>
      <c r="AJ14" s="123">
        <v>0.045679012345679</v>
      </c>
      <c r="AK14" s="123">
        <v>0.0580246913580247</v>
      </c>
      <c r="AL14" s="123">
        <v>0</v>
      </c>
      <c r="AM14" s="123">
        <v>0.0246913580246914</v>
      </c>
      <c r="AN14" s="123">
        <v>0</v>
      </c>
      <c r="AO14" s="123">
        <v>0.0455696666666667</v>
      </c>
      <c r="AP14" s="123">
        <v>0.008694</v>
      </c>
      <c r="AQ14" s="123">
        <v>0.061434</v>
      </c>
      <c r="AR14" s="123">
        <v>0.14224</v>
      </c>
      <c r="AS14" s="123">
        <v>0.210136</v>
      </c>
      <c r="AT14" s="123">
        <v>0.00853033333333333</v>
      </c>
      <c r="AU14" s="123">
        <v>0.0325643333333333</v>
      </c>
      <c r="AV14" s="123">
        <v>0.095515</v>
      </c>
      <c r="AW14" s="123">
        <v>0.233339333333333</v>
      </c>
      <c r="AX14" s="123">
        <v>0.123523</v>
      </c>
      <c r="AY14" s="123">
        <v>0.0388986666666667</v>
      </c>
      <c r="AZ14" s="123">
        <v>0.0451243333333333</v>
      </c>
      <c r="BA14" s="123">
        <v>7900.88333333333</v>
      </c>
      <c r="BB14" s="123">
        <v>3705.18166666667</v>
      </c>
    </row>
    <row r="15" spans="1:54" ht="15">
      <c r="A15" s="123" t="s">
        <v>377</v>
      </c>
      <c r="B15" s="123" t="s">
        <v>442</v>
      </c>
      <c r="C15" s="123" t="s">
        <v>439</v>
      </c>
      <c r="D15" s="123">
        <v>0.709095678405141</v>
      </c>
      <c r="E15" s="123">
        <v>0.771094270946669</v>
      </c>
      <c r="F15" s="123">
        <v>0.815486342271654</v>
      </c>
      <c r="G15" s="123">
        <v>0.344612761492557</v>
      </c>
      <c r="H15" s="123">
        <v>0</v>
      </c>
      <c r="I15" s="123">
        <v>0.0657748049052397</v>
      </c>
      <c r="J15" s="123">
        <v>0.686799134369467</v>
      </c>
      <c r="K15" s="123">
        <v>0.159617024067152</v>
      </c>
      <c r="L15" s="123">
        <v>0.0485933503836317</v>
      </c>
      <c r="M15" s="123">
        <v>0.0392156862745098</v>
      </c>
      <c r="N15" s="123">
        <v>0.399501606662732</v>
      </c>
      <c r="O15" s="123">
        <v>0.437536887664765</v>
      </c>
      <c r="P15" s="123">
        <v>0.0947603121516165</v>
      </c>
      <c r="Q15" s="123">
        <v>0.0947603121516165</v>
      </c>
      <c r="R15" s="123">
        <v>0.687717227359171</v>
      </c>
      <c r="S15" s="123">
        <v>0.0938422191619123</v>
      </c>
      <c r="T15" s="123">
        <v>0.0196078431372549</v>
      </c>
      <c r="U15" s="123">
        <v>0.0853826480424946</v>
      </c>
      <c r="V15" s="123">
        <v>0</v>
      </c>
      <c r="W15" s="123">
        <v>0</v>
      </c>
      <c r="X15" s="123">
        <v>0</v>
      </c>
      <c r="Y15" s="123">
        <v>0.0196078431372549</v>
      </c>
      <c r="Z15" s="123">
        <v>0.0256410256410256</v>
      </c>
      <c r="AA15" s="123">
        <v>0.541019083218572</v>
      </c>
      <c r="AB15" s="123">
        <v>0.0733162830349531</v>
      </c>
      <c r="AC15" s="123">
        <v>0.65781362712309</v>
      </c>
      <c r="AD15" s="123">
        <v>0.0256410256410256</v>
      </c>
      <c r="AE15" s="123">
        <v>0.122171945701357</v>
      </c>
      <c r="AF15" s="123">
        <v>0.0196078431372549</v>
      </c>
      <c r="AG15" s="123">
        <v>0.0144927536231884</v>
      </c>
      <c r="AH15" s="123">
        <v>0</v>
      </c>
      <c r="AI15" s="123">
        <v>0.390779723260542</v>
      </c>
      <c r="AJ15" s="123">
        <v>0.0341005967604433</v>
      </c>
      <c r="AK15" s="123">
        <v>0.099875401665683</v>
      </c>
      <c r="AL15" s="123">
        <v>0</v>
      </c>
      <c r="AM15" s="123">
        <v>0.0256410256410256</v>
      </c>
      <c r="AN15" s="123">
        <v>0</v>
      </c>
      <c r="AO15" s="123">
        <v>0.0387156666666667</v>
      </c>
      <c r="AP15" s="123">
        <v>0.00464766666666667</v>
      </c>
      <c r="AQ15" s="123">
        <v>0.03986</v>
      </c>
      <c r="AR15" s="123">
        <v>0.322864666666667</v>
      </c>
      <c r="AS15" s="123">
        <v>0.171546666666667</v>
      </c>
      <c r="AT15" s="123">
        <v>0.00854766666666667</v>
      </c>
      <c r="AU15" s="123">
        <v>0.030268</v>
      </c>
      <c r="AV15" s="123">
        <v>0.0759846666666667</v>
      </c>
      <c r="AW15" s="123">
        <v>0.205958</v>
      </c>
      <c r="AX15" s="123">
        <v>0.085573</v>
      </c>
      <c r="AY15" s="123">
        <v>0.0268393333333333</v>
      </c>
      <c r="AZ15" s="123">
        <v>0.0279113333333333</v>
      </c>
      <c r="BA15" s="123">
        <v>10103.7333333333</v>
      </c>
      <c r="BB15" s="123">
        <v>7512.59</v>
      </c>
    </row>
    <row r="16" spans="1:54" ht="15">
      <c r="A16" s="123" t="s">
        <v>378</v>
      </c>
      <c r="B16" s="123" t="s">
        <v>442</v>
      </c>
      <c r="C16" s="123" t="s">
        <v>439</v>
      </c>
      <c r="D16" s="123">
        <v>0.916666666666667</v>
      </c>
      <c r="E16" s="123">
        <v>0.629966680295569</v>
      </c>
      <c r="F16" s="123">
        <v>0.608161928551724</v>
      </c>
      <c r="G16" s="123">
        <v>0.50</v>
      </c>
      <c r="H16" s="123">
        <v>0</v>
      </c>
      <c r="I16" s="123">
        <v>0.0833333333333333</v>
      </c>
      <c r="J16" s="123">
        <v>0.833333333333333</v>
      </c>
      <c r="K16" s="123">
        <v>0</v>
      </c>
      <c r="L16" s="123">
        <v>0.0833333333333333</v>
      </c>
      <c r="M16" s="123">
        <v>0</v>
      </c>
      <c r="N16" s="123">
        <v>0</v>
      </c>
      <c r="O16" s="123">
        <v>0.833333333333333</v>
      </c>
      <c r="P16" s="123">
        <v>0.0833333333333333</v>
      </c>
      <c r="Q16" s="123">
        <v>0</v>
      </c>
      <c r="R16" s="123">
        <v>0.666666666666667</v>
      </c>
      <c r="S16" s="123">
        <v>0</v>
      </c>
      <c r="T16" s="123">
        <v>0</v>
      </c>
      <c r="U16" s="123">
        <v>0.0833333333333333</v>
      </c>
      <c r="V16" s="123">
        <v>0.166666666666667</v>
      </c>
      <c r="W16" s="123">
        <v>0.0833333333333333</v>
      </c>
      <c r="X16" s="123">
        <v>0</v>
      </c>
      <c r="Y16" s="123">
        <v>0</v>
      </c>
      <c r="Z16" s="123">
        <v>0</v>
      </c>
      <c r="AA16" s="123">
        <v>0.416666666666667</v>
      </c>
      <c r="AB16" s="123">
        <v>0.416666666666667</v>
      </c>
      <c r="AC16" s="123">
        <v>0.583333333333333</v>
      </c>
      <c r="AD16" s="123">
        <v>0</v>
      </c>
      <c r="AE16" s="123">
        <v>0.333333333333333</v>
      </c>
      <c r="AF16" s="123">
        <v>0.166666666666667</v>
      </c>
      <c r="AG16" s="123">
        <v>0</v>
      </c>
      <c r="AH16" s="123">
        <v>0</v>
      </c>
      <c r="AI16" s="123">
        <v>0.166666666666667</v>
      </c>
      <c r="AJ16" s="123">
        <v>0</v>
      </c>
      <c r="AK16" s="123">
        <v>0</v>
      </c>
      <c r="AL16" s="123">
        <v>0</v>
      </c>
      <c r="AM16" s="123">
        <v>0</v>
      </c>
      <c r="AN16" s="123">
        <v>0</v>
      </c>
      <c r="AO16" s="123">
        <v>0.0313376666666667</v>
      </c>
      <c r="AP16" s="123">
        <v>0.00716333333333333</v>
      </c>
      <c r="AQ16" s="123">
        <v>0.0478163333333333</v>
      </c>
      <c r="AR16" s="123">
        <v>0.232082333333333</v>
      </c>
      <c r="AS16" s="123">
        <v>0.201732666666667</v>
      </c>
      <c r="AT16" s="123">
        <v>0.00992066666666667</v>
      </c>
      <c r="AU16" s="123">
        <v>0.041618</v>
      </c>
      <c r="AV16" s="123">
        <v>0.0837116666666667</v>
      </c>
      <c r="AW16" s="123">
        <v>0.222216</v>
      </c>
      <c r="AX16" s="123">
        <v>0.0915086666666667</v>
      </c>
      <c r="AY16" s="123">
        <v>0.0310913333333333</v>
      </c>
      <c r="AZ16" s="123">
        <v>0.0311383333333333</v>
      </c>
      <c r="BA16" s="123">
        <v>9978.81333333333</v>
      </c>
      <c r="BB16" s="123">
        <v>8471.90166666667</v>
      </c>
    </row>
    <row r="17" spans="1:54" ht="15">
      <c r="A17" s="123" t="s">
        <v>379</v>
      </c>
      <c r="B17" s="123" t="s">
        <v>442</v>
      </c>
      <c r="C17" s="123" t="s">
        <v>439</v>
      </c>
      <c r="D17" s="123">
        <v>0.910714285714286</v>
      </c>
      <c r="E17" s="123">
        <v>0.777275919180872</v>
      </c>
      <c r="F17" s="123">
        <v>0.826236257643336</v>
      </c>
      <c r="G17" s="123">
        <v>0.375</v>
      </c>
      <c r="H17" s="123">
        <v>0</v>
      </c>
      <c r="I17" s="123">
        <v>0</v>
      </c>
      <c r="J17" s="123">
        <v>0.404761904761905</v>
      </c>
      <c r="K17" s="123">
        <v>0.375</v>
      </c>
      <c r="L17" s="123">
        <v>0.0416666666666667</v>
      </c>
      <c r="M17" s="123">
        <v>0.178571428571429</v>
      </c>
      <c r="N17" s="123">
        <v>0.0952380952380952</v>
      </c>
      <c r="O17" s="123">
        <v>0.678571428571429</v>
      </c>
      <c r="P17" s="123">
        <v>0.226190476190476</v>
      </c>
      <c r="Q17" s="123">
        <v>0</v>
      </c>
      <c r="R17" s="123">
        <v>0.589285714285714</v>
      </c>
      <c r="S17" s="123">
        <v>0.142857142857143</v>
      </c>
      <c r="T17" s="123">
        <v>0.0952380952380952</v>
      </c>
      <c r="U17" s="123">
        <v>0.0416666666666667</v>
      </c>
      <c r="V17" s="123">
        <v>0.0892857142857143</v>
      </c>
      <c r="W17" s="123">
        <v>0.0416666666666667</v>
      </c>
      <c r="X17" s="123">
        <v>0</v>
      </c>
      <c r="Y17" s="123">
        <v>0</v>
      </c>
      <c r="Z17" s="123">
        <v>0</v>
      </c>
      <c r="AA17" s="123">
        <v>0.172619047619048</v>
      </c>
      <c r="AB17" s="123">
        <v>0.398809523809524</v>
      </c>
      <c r="AC17" s="123">
        <v>0.547619047619048</v>
      </c>
      <c r="AD17" s="123">
        <v>0</v>
      </c>
      <c r="AE17" s="123">
        <v>0.0416666666666667</v>
      </c>
      <c r="AF17" s="123">
        <v>0.0416666666666667</v>
      </c>
      <c r="AG17" s="123">
        <v>0</v>
      </c>
      <c r="AH17" s="123">
        <v>0</v>
      </c>
      <c r="AI17" s="123">
        <v>0.0416666666666667</v>
      </c>
      <c r="AJ17" s="123">
        <v>0</v>
      </c>
      <c r="AK17" s="123">
        <v>0.0476190476190476</v>
      </c>
      <c r="AL17" s="123">
        <v>0</v>
      </c>
      <c r="AM17" s="123">
        <v>0</v>
      </c>
      <c r="AN17" s="123">
        <v>0</v>
      </c>
      <c r="AO17" s="123">
        <v>0.033616</v>
      </c>
      <c r="AP17" s="123">
        <v>0.013031</v>
      </c>
      <c r="AQ17" s="123">
        <v>0.0446146666666667</v>
      </c>
      <c r="AR17" s="123">
        <v>0.250903333333333</v>
      </c>
      <c r="AS17" s="123">
        <v>0.165299333333333</v>
      </c>
      <c r="AT17" s="123">
        <v>0.00863333333333333</v>
      </c>
      <c r="AU17" s="123">
        <v>0.0312536666666667</v>
      </c>
      <c r="AV17" s="123">
        <v>0.066735</v>
      </c>
      <c r="AW17" s="123">
        <v>0.245158333333333</v>
      </c>
      <c r="AX17" s="123">
        <v>0.102887333333333</v>
      </c>
      <c r="AY17" s="123">
        <v>0.026866</v>
      </c>
      <c r="AZ17" s="123">
        <v>0.0446166666666667</v>
      </c>
      <c r="BA17" s="123">
        <v>15208.4783333333</v>
      </c>
      <c r="BB17" s="123">
        <v>9245.08666666667</v>
      </c>
    </row>
    <row r="18" spans="1:54" ht="15">
      <c r="A18" s="123" t="s">
        <v>380</v>
      </c>
      <c r="B18" s="123" t="s">
        <v>442</v>
      </c>
      <c r="C18" s="123" t="s">
        <v>439</v>
      </c>
      <c r="D18" s="123">
        <v>0.572829131652661</v>
      </c>
      <c r="E18" s="123">
        <v>0.774013359177627</v>
      </c>
      <c r="F18" s="123">
        <v>0.799089673736779</v>
      </c>
      <c r="G18" s="123">
        <v>0.506069094304388</v>
      </c>
      <c r="H18" s="123">
        <v>0</v>
      </c>
      <c r="I18" s="123">
        <v>0</v>
      </c>
      <c r="J18" s="123">
        <v>0.514005602240896</v>
      </c>
      <c r="K18" s="123">
        <v>0.343837535014006</v>
      </c>
      <c r="L18" s="123">
        <v>0.102941176470588</v>
      </c>
      <c r="M18" s="123">
        <v>0.0392156862745098</v>
      </c>
      <c r="N18" s="123">
        <v>0.225723622782446</v>
      </c>
      <c r="O18" s="123">
        <v>0.631652661064426</v>
      </c>
      <c r="P18" s="123">
        <v>0.0950046685340803</v>
      </c>
      <c r="Q18" s="123">
        <v>0.0476190476190476</v>
      </c>
      <c r="R18" s="123">
        <v>0.390989729225023</v>
      </c>
      <c r="S18" s="123">
        <v>0.106442577030812</v>
      </c>
      <c r="T18" s="123">
        <v>0.0669934640522876</v>
      </c>
      <c r="U18" s="123">
        <v>0.170401493930906</v>
      </c>
      <c r="V18" s="123">
        <v>0.197945845004669</v>
      </c>
      <c r="W18" s="123">
        <v>0.0672268907563025</v>
      </c>
      <c r="X18" s="123">
        <v>0</v>
      </c>
      <c r="Y18" s="123">
        <v>0</v>
      </c>
      <c r="Z18" s="123">
        <v>0</v>
      </c>
      <c r="AA18" s="123">
        <v>0.142156862745098</v>
      </c>
      <c r="AB18" s="123">
        <v>0.0476190476190476</v>
      </c>
      <c r="AC18" s="123">
        <v>0.707049486461251</v>
      </c>
      <c r="AD18" s="123">
        <v>0.0555555555555556</v>
      </c>
      <c r="AE18" s="123">
        <v>0.256769374416433</v>
      </c>
      <c r="AF18" s="123">
        <v>0.0555555555555556</v>
      </c>
      <c r="AG18" s="123">
        <v>0.0196078431372549</v>
      </c>
      <c r="AH18" s="123">
        <v>0.162231559290383</v>
      </c>
      <c r="AI18" s="123">
        <v>0.161998132586368</v>
      </c>
      <c r="AJ18" s="123">
        <v>0.0473856209150327</v>
      </c>
      <c r="AK18" s="123">
        <v>0.0555555555555556</v>
      </c>
      <c r="AL18" s="123">
        <v>0</v>
      </c>
      <c r="AM18" s="123">
        <v>0</v>
      </c>
      <c r="AN18" s="123">
        <v>0</v>
      </c>
      <c r="AO18" s="123">
        <v>0.0277106666666667</v>
      </c>
      <c r="AP18" s="123">
        <v>0.00500566666666667</v>
      </c>
      <c r="AQ18" s="123">
        <v>0.056154</v>
      </c>
      <c r="AR18" s="123">
        <v>0.0874736666666667</v>
      </c>
      <c r="AS18" s="123">
        <v>0.268324333333333</v>
      </c>
      <c r="AT18" s="123">
        <v>0.008942</v>
      </c>
      <c r="AU18" s="123">
        <v>0.06341</v>
      </c>
      <c r="AV18" s="123">
        <v>0.127322666666667</v>
      </c>
      <c r="AW18" s="123">
        <v>0.196582333333333</v>
      </c>
      <c r="AX18" s="123">
        <v>0.120018666666667</v>
      </c>
      <c r="AY18" s="123">
        <v>0.028335</v>
      </c>
      <c r="AZ18" s="123">
        <v>0.038432</v>
      </c>
      <c r="BA18" s="123">
        <v>11600.8583333333</v>
      </c>
      <c r="BB18" s="123">
        <v>11581.0933333333</v>
      </c>
    </row>
    <row r="19" spans="1:54" ht="15">
      <c r="A19" s="123" t="s">
        <v>381</v>
      </c>
      <c r="B19" s="123" t="s">
        <v>442</v>
      </c>
      <c r="C19" s="123" t="s">
        <v>439</v>
      </c>
      <c r="D19" s="123">
        <v>0.727272727272727</v>
      </c>
      <c r="E19" s="123">
        <v>0.650578567118307</v>
      </c>
      <c r="F19" s="123">
        <v>0.54325520028066</v>
      </c>
      <c r="G19" s="123">
        <v>0.414141414141414</v>
      </c>
      <c r="H19" s="123">
        <v>0.0303030303030303</v>
      </c>
      <c r="I19" s="123">
        <v>0.141414141414141</v>
      </c>
      <c r="J19" s="123">
        <v>0.272727272727273</v>
      </c>
      <c r="K19" s="123">
        <v>0.434343434343434</v>
      </c>
      <c r="L19" s="123">
        <v>0.0909090909090909</v>
      </c>
      <c r="M19" s="123">
        <v>0.0303030303030303</v>
      </c>
      <c r="N19" s="123">
        <v>0.151515151515152</v>
      </c>
      <c r="O19" s="123">
        <v>0.818181818181818</v>
      </c>
      <c r="P19" s="123">
        <v>0.0303030303030303</v>
      </c>
      <c r="Q19" s="123">
        <v>0</v>
      </c>
      <c r="R19" s="123">
        <v>0.616161616161616</v>
      </c>
      <c r="S19" s="123">
        <v>0.151515151515152</v>
      </c>
      <c r="T19" s="123">
        <v>0.0606060606060606</v>
      </c>
      <c r="U19" s="123">
        <v>0.0303030303030303</v>
      </c>
      <c r="V19" s="123">
        <v>0.141414141414141</v>
      </c>
      <c r="W19" s="123">
        <v>0</v>
      </c>
      <c r="X19" s="123">
        <v>0</v>
      </c>
      <c r="Y19" s="123">
        <v>0</v>
      </c>
      <c r="Z19" s="123">
        <v>0</v>
      </c>
      <c r="AA19" s="123">
        <v>0.212121212121212</v>
      </c>
      <c r="AB19" s="123">
        <v>0.404040404040404</v>
      </c>
      <c r="AC19" s="123">
        <v>0.353535353535354</v>
      </c>
      <c r="AD19" s="123">
        <v>0.0303030303030303</v>
      </c>
      <c r="AE19" s="123">
        <v>0.383838383838384</v>
      </c>
      <c r="AF19" s="123">
        <v>0.111111111111111</v>
      </c>
      <c r="AG19" s="123">
        <v>0.181818181818182</v>
      </c>
      <c r="AH19" s="123">
        <v>0</v>
      </c>
      <c r="AI19" s="123">
        <v>0.121212121212121</v>
      </c>
      <c r="AJ19" s="123">
        <v>0.0303030303030303</v>
      </c>
      <c r="AK19" s="123">
        <v>0.0606060606060606</v>
      </c>
      <c r="AL19" s="123">
        <v>0</v>
      </c>
      <c r="AM19" s="123">
        <v>0</v>
      </c>
      <c r="AN19" s="123">
        <v>0</v>
      </c>
      <c r="AO19" s="123">
        <v>0.0362293333333333</v>
      </c>
      <c r="AP19" s="123">
        <v>0.0129166666666667</v>
      </c>
      <c r="AQ19" s="123">
        <v>0.0414813333333333</v>
      </c>
      <c r="AR19" s="123">
        <v>0.174261333333333</v>
      </c>
      <c r="AS19" s="123">
        <v>0.185058666666667</v>
      </c>
      <c r="AT19" s="123">
        <v>0.00854266666666667</v>
      </c>
      <c r="AU19" s="123">
        <v>0.035389</v>
      </c>
      <c r="AV19" s="123">
        <v>0.074963</v>
      </c>
      <c r="AW19" s="123">
        <v>0.293769</v>
      </c>
      <c r="AX19" s="123">
        <v>0.101793</v>
      </c>
      <c r="AY19" s="123">
        <v>0.0276523333333333</v>
      </c>
      <c r="AZ19" s="123">
        <v>0.044173</v>
      </c>
      <c r="BA19" s="123">
        <v>7749.90333333333</v>
      </c>
      <c r="BB19" s="123">
        <v>9342.45</v>
      </c>
    </row>
    <row r="20" spans="1:54" ht="15">
      <c r="A20" s="123" t="s">
        <v>382</v>
      </c>
      <c r="B20" s="123" t="s">
        <v>442</v>
      </c>
      <c r="C20" s="123" t="s">
        <v>439</v>
      </c>
      <c r="D20" s="123">
        <v>0.666666666666667</v>
      </c>
      <c r="E20" s="123">
        <v>0.858628577367272</v>
      </c>
      <c r="F20" s="123">
        <v>0.84697982792536</v>
      </c>
      <c r="G20" s="123">
        <v>0.333333333333333</v>
      </c>
      <c r="H20" s="123">
        <v>0</v>
      </c>
      <c r="I20" s="123">
        <v>0</v>
      </c>
      <c r="J20" s="123">
        <v>0.333333333333333</v>
      </c>
      <c r="K20" s="123">
        <v>0.666666666666667</v>
      </c>
      <c r="L20" s="123">
        <v>0</v>
      </c>
      <c r="M20" s="123">
        <v>0</v>
      </c>
      <c r="N20" s="123">
        <v>0.166666666666667</v>
      </c>
      <c r="O20" s="123">
        <v>0.833333333333333</v>
      </c>
      <c r="P20" s="123">
        <v>0</v>
      </c>
      <c r="Q20" s="123">
        <v>0</v>
      </c>
      <c r="R20" s="123">
        <v>0.333333333333333</v>
      </c>
      <c r="S20" s="123">
        <v>0</v>
      </c>
      <c r="T20" s="123">
        <v>0</v>
      </c>
      <c r="U20" s="123">
        <v>0.666666666666667</v>
      </c>
      <c r="V20" s="123">
        <v>0</v>
      </c>
      <c r="W20" s="123">
        <v>0</v>
      </c>
      <c r="X20" s="123">
        <v>0</v>
      </c>
      <c r="Y20" s="123">
        <v>0</v>
      </c>
      <c r="Z20" s="123">
        <v>0</v>
      </c>
      <c r="AA20" s="123">
        <v>0.166666666666667</v>
      </c>
      <c r="AB20" s="123">
        <v>0.166666666666667</v>
      </c>
      <c r="AC20" s="123">
        <v>1</v>
      </c>
      <c r="AD20" s="123">
        <v>0</v>
      </c>
      <c r="AE20" s="123">
        <v>0</v>
      </c>
      <c r="AF20" s="123">
        <v>0.333333333333333</v>
      </c>
      <c r="AG20" s="123">
        <v>0</v>
      </c>
      <c r="AH20" s="123">
        <v>0</v>
      </c>
      <c r="AI20" s="123">
        <v>0.166666666666667</v>
      </c>
      <c r="AJ20" s="123">
        <v>0</v>
      </c>
      <c r="AK20" s="123">
        <v>0</v>
      </c>
      <c r="AL20" s="123">
        <v>0</v>
      </c>
      <c r="AM20" s="123">
        <v>0</v>
      </c>
      <c r="AN20" s="123">
        <v>0</v>
      </c>
      <c r="AO20" s="123">
        <v>0.0367796666666667</v>
      </c>
      <c r="AP20" s="123">
        <v>0.0151653333333333</v>
      </c>
      <c r="AQ20" s="123">
        <v>0.0510146666666667</v>
      </c>
      <c r="AR20" s="123">
        <v>0.155166</v>
      </c>
      <c r="AS20" s="123">
        <v>0.207063333333333</v>
      </c>
      <c r="AT20" s="123">
        <v>0.0109736666666667</v>
      </c>
      <c r="AU20" s="123">
        <v>0.035569</v>
      </c>
      <c r="AV20" s="123">
        <v>0.054376</v>
      </c>
      <c r="AW20" s="123">
        <v>0.263214666666667</v>
      </c>
      <c r="AX20" s="123">
        <v>0.108970666666667</v>
      </c>
      <c r="AY20" s="123">
        <v>0.028312</v>
      </c>
      <c r="AZ20" s="123">
        <v>0.0701746666666667</v>
      </c>
      <c r="BA20" s="123">
        <v>13559.2983333333</v>
      </c>
      <c r="BB20" s="123">
        <v>9292.59833333333</v>
      </c>
    </row>
    <row r="21" spans="1:54" ht="15">
      <c r="A21" s="123" t="s">
        <v>383</v>
      </c>
      <c r="B21" s="123" t="s">
        <v>442</v>
      </c>
      <c r="C21" s="123" t="s">
        <v>439</v>
      </c>
      <c r="D21" s="123">
        <v>0.902777777777778</v>
      </c>
      <c r="E21" s="123">
        <v>0.668356067050224</v>
      </c>
      <c r="F21" s="123">
        <v>0.711845188791152</v>
      </c>
      <c r="G21" s="123">
        <v>0.522222222222222</v>
      </c>
      <c r="H21" s="123">
        <v>0</v>
      </c>
      <c r="I21" s="123">
        <v>0.0666666666666667</v>
      </c>
      <c r="J21" s="123">
        <v>0.533333333333333</v>
      </c>
      <c r="K21" s="123">
        <v>0.0972222222222222</v>
      </c>
      <c r="L21" s="123">
        <v>0.261111111111111</v>
      </c>
      <c r="M21" s="123">
        <v>0.0416666666666667</v>
      </c>
      <c r="N21" s="123">
        <v>0.0416666666666667</v>
      </c>
      <c r="O21" s="123">
        <v>0.808333333333333</v>
      </c>
      <c r="P21" s="123">
        <v>0.108333333333333</v>
      </c>
      <c r="Q21" s="123">
        <v>0</v>
      </c>
      <c r="R21" s="123">
        <v>0.697222222222222</v>
      </c>
      <c r="S21" s="123">
        <v>0.0416666666666667</v>
      </c>
      <c r="T21" s="123">
        <v>0.0666666666666667</v>
      </c>
      <c r="U21" s="123">
        <v>0.0972222222222222</v>
      </c>
      <c r="V21" s="123">
        <v>0.0972222222222222</v>
      </c>
      <c r="W21" s="123">
        <v>0</v>
      </c>
      <c r="X21" s="123">
        <v>0</v>
      </c>
      <c r="Y21" s="123">
        <v>0</v>
      </c>
      <c r="Z21" s="123">
        <v>0</v>
      </c>
      <c r="AA21" s="123">
        <v>0.325</v>
      </c>
      <c r="AB21" s="123">
        <v>0</v>
      </c>
      <c r="AC21" s="123">
        <v>0.836111111111111</v>
      </c>
      <c r="AD21" s="123">
        <v>0</v>
      </c>
      <c r="AE21" s="123">
        <v>0.261111111111111</v>
      </c>
      <c r="AF21" s="123">
        <v>0.122222222222222</v>
      </c>
      <c r="AG21" s="123">
        <v>0.0416666666666667</v>
      </c>
      <c r="AH21" s="123">
        <v>0</v>
      </c>
      <c r="AI21" s="123">
        <v>0.205555555555556</v>
      </c>
      <c r="AJ21" s="123">
        <v>0</v>
      </c>
      <c r="AK21" s="123">
        <v>0.175</v>
      </c>
      <c r="AL21" s="123">
        <v>0</v>
      </c>
      <c r="AM21" s="123">
        <v>0.0416666666666667</v>
      </c>
      <c r="AN21" s="123">
        <v>0</v>
      </c>
      <c r="AO21" s="123">
        <v>0.033792</v>
      </c>
      <c r="AP21" s="123">
        <v>0.00897133333333333</v>
      </c>
      <c r="AQ21" s="123">
        <v>0.0548443333333333</v>
      </c>
      <c r="AR21" s="123">
        <v>0.154184</v>
      </c>
      <c r="AS21" s="123">
        <v>0.156170666666667</v>
      </c>
      <c r="AT21" s="123">
        <v>0.0104093333333333</v>
      </c>
      <c r="AU21" s="123">
        <v>0.031692</v>
      </c>
      <c r="AV21" s="123">
        <v>0.0736516666666667</v>
      </c>
      <c r="AW21" s="123">
        <v>0.283660666666667</v>
      </c>
      <c r="AX21" s="123">
        <v>0.123968</v>
      </c>
      <c r="AY21" s="123">
        <v>0.0255143333333333</v>
      </c>
      <c r="AZ21" s="123">
        <v>0.0769336666666667</v>
      </c>
      <c r="BA21" s="123">
        <v>9930.10666666667</v>
      </c>
      <c r="BB21" s="123">
        <v>9125.41333333333</v>
      </c>
    </row>
    <row r="22" spans="1:54" ht="15">
      <c r="A22" s="123" t="s">
        <v>384</v>
      </c>
      <c r="B22" s="123" t="s">
        <v>442</v>
      </c>
      <c r="C22" s="123" t="s">
        <v>439</v>
      </c>
      <c r="D22" s="123">
        <v>0.588888888888889</v>
      </c>
      <c r="E22" s="123">
        <v>0.768303806645477</v>
      </c>
      <c r="F22" s="123">
        <v>0.870922713394977</v>
      </c>
      <c r="G22" s="123">
        <v>0.655555555555556</v>
      </c>
      <c r="H22" s="123">
        <v>0</v>
      </c>
      <c r="I22" s="123">
        <v>0.177777777777778</v>
      </c>
      <c r="J22" s="123">
        <v>0.30</v>
      </c>
      <c r="K22" s="123">
        <v>0.233333333333333</v>
      </c>
      <c r="L22" s="123">
        <v>0.111111111111111</v>
      </c>
      <c r="M22" s="123">
        <v>0.177777777777778</v>
      </c>
      <c r="N22" s="123">
        <v>0</v>
      </c>
      <c r="O22" s="123">
        <v>0.891666666666667</v>
      </c>
      <c r="P22" s="123">
        <v>0.108333333333333</v>
      </c>
      <c r="Q22" s="123">
        <v>0.0666666666666667</v>
      </c>
      <c r="R22" s="123">
        <v>0.519444444444444</v>
      </c>
      <c r="S22" s="123">
        <v>0.327777777777778</v>
      </c>
      <c r="T22" s="123">
        <v>0</v>
      </c>
      <c r="U22" s="123">
        <v>0</v>
      </c>
      <c r="V22" s="123">
        <v>0</v>
      </c>
      <c r="W22" s="123">
        <v>0.0416666666666667</v>
      </c>
      <c r="X22" s="123">
        <v>0</v>
      </c>
      <c r="Y22" s="123">
        <v>0.0666666666666667</v>
      </c>
      <c r="Z22" s="123">
        <v>0</v>
      </c>
      <c r="AA22" s="123">
        <v>0.438888888888889</v>
      </c>
      <c r="AB22" s="123">
        <v>0.219444444444444</v>
      </c>
      <c r="AC22" s="123">
        <v>0.847222222222222</v>
      </c>
      <c r="AD22" s="123">
        <v>0.111111111111111</v>
      </c>
      <c r="AE22" s="123">
        <v>0.416666666666667</v>
      </c>
      <c r="AF22" s="123">
        <v>0</v>
      </c>
      <c r="AG22" s="123">
        <v>0.108333333333333</v>
      </c>
      <c r="AH22" s="123">
        <v>0</v>
      </c>
      <c r="AI22" s="123">
        <v>0.15</v>
      </c>
      <c r="AJ22" s="123">
        <v>0</v>
      </c>
      <c r="AK22" s="123">
        <v>0.0416666666666667</v>
      </c>
      <c r="AL22" s="123">
        <v>0</v>
      </c>
      <c r="AM22" s="123">
        <v>0.0833333333333333</v>
      </c>
      <c r="AN22" s="123">
        <v>0</v>
      </c>
      <c r="AO22" s="123">
        <v>0.0305836666666667</v>
      </c>
      <c r="AP22" s="123">
        <v>0.00993433333333333</v>
      </c>
      <c r="AQ22" s="123">
        <v>0.0398833333333333</v>
      </c>
      <c r="AR22" s="123">
        <v>0.293283333333333</v>
      </c>
      <c r="AS22" s="123">
        <v>0.191260333333333</v>
      </c>
      <c r="AT22" s="123">
        <v>0.00663866666666667</v>
      </c>
      <c r="AU22" s="123">
        <v>0.025818</v>
      </c>
      <c r="AV22" s="123">
        <v>0.0804633333333333</v>
      </c>
      <c r="AW22" s="123">
        <v>0.190071333333333</v>
      </c>
      <c r="AX22" s="123">
        <v>0.101037</v>
      </c>
      <c r="AY22" s="123">
        <v>0.0211566666666667</v>
      </c>
      <c r="AZ22" s="123">
        <v>0.0404536666666667</v>
      </c>
      <c r="BA22" s="123">
        <v>9799.23166666667</v>
      </c>
      <c r="BB22" s="123">
        <v>10246.8216666667</v>
      </c>
    </row>
    <row r="23" spans="1:54" ht="15">
      <c r="A23" s="123" t="s">
        <v>385</v>
      </c>
      <c r="B23" s="123" t="s">
        <v>442</v>
      </c>
      <c r="C23" s="123" t="s">
        <v>439</v>
      </c>
      <c r="D23" s="123">
        <v>0.766666666666667</v>
      </c>
      <c r="E23" s="123">
        <v>0.834486382831371</v>
      </c>
      <c r="F23" s="123">
        <v>0.725575735741221</v>
      </c>
      <c r="G23" s="123">
        <v>0.411111111111111</v>
      </c>
      <c r="H23" s="123">
        <v>0.0555555555555556</v>
      </c>
      <c r="I23" s="123">
        <v>0.166666666666667</v>
      </c>
      <c r="J23" s="123">
        <v>0.588888888888889</v>
      </c>
      <c r="K23" s="123">
        <v>0.188888888888889</v>
      </c>
      <c r="L23" s="123">
        <v>0</v>
      </c>
      <c r="M23" s="123">
        <v>0</v>
      </c>
      <c r="N23" s="123">
        <v>0.177777777777778</v>
      </c>
      <c r="O23" s="123">
        <v>0.766666666666667</v>
      </c>
      <c r="P23" s="123">
        <v>0.0555555555555556</v>
      </c>
      <c r="Q23" s="123">
        <v>0.111111111111111</v>
      </c>
      <c r="R23" s="123">
        <v>0.711111111111111</v>
      </c>
      <c r="S23" s="123">
        <v>0</v>
      </c>
      <c r="T23" s="123">
        <v>0</v>
      </c>
      <c r="U23" s="123">
        <v>0</v>
      </c>
      <c r="V23" s="123">
        <v>0.177777777777778</v>
      </c>
      <c r="W23" s="123">
        <v>0</v>
      </c>
      <c r="X23" s="123">
        <v>0</v>
      </c>
      <c r="Y23" s="123">
        <v>0.0555555555555556</v>
      </c>
      <c r="Z23" s="123">
        <v>0</v>
      </c>
      <c r="AA23" s="123">
        <v>0.188888888888889</v>
      </c>
      <c r="AB23" s="123">
        <v>0</v>
      </c>
      <c r="AC23" s="123">
        <v>0.60</v>
      </c>
      <c r="AD23" s="123">
        <v>0</v>
      </c>
      <c r="AE23" s="123">
        <v>0.0555555555555556</v>
      </c>
      <c r="AF23" s="123">
        <v>0</v>
      </c>
      <c r="AG23" s="123">
        <v>0.0666666666666667</v>
      </c>
      <c r="AH23" s="123">
        <v>0.0666666666666667</v>
      </c>
      <c r="AI23" s="123">
        <v>0.166666666666667</v>
      </c>
      <c r="AJ23" s="123">
        <v>0</v>
      </c>
      <c r="AK23" s="123">
        <v>0</v>
      </c>
      <c r="AL23" s="123">
        <v>0</v>
      </c>
      <c r="AM23" s="123">
        <v>0</v>
      </c>
      <c r="AN23" s="123">
        <v>0</v>
      </c>
      <c r="AO23" s="123">
        <v>0.0304463333333333</v>
      </c>
      <c r="AP23" s="123">
        <v>0.00489633333333333</v>
      </c>
      <c r="AQ23" s="123">
        <v>0.053421</v>
      </c>
      <c r="AR23" s="123">
        <v>0.167273</v>
      </c>
      <c r="AS23" s="123">
        <v>0.250215333333333</v>
      </c>
      <c r="AT23" s="123">
        <v>0.00558833333333333</v>
      </c>
      <c r="AU23" s="123">
        <v>0.04075</v>
      </c>
      <c r="AV23" s="123">
        <v>0.075761</v>
      </c>
      <c r="AW23" s="123">
        <v>0.215112666666667</v>
      </c>
      <c r="AX23" s="123">
        <v>0.117787333333333</v>
      </c>
      <c r="AY23" s="123">
        <v>0.0247453333333333</v>
      </c>
      <c r="AZ23" s="123">
        <v>0.0444496666666667</v>
      </c>
      <c r="BA23" s="123">
        <v>7792.69333333333</v>
      </c>
      <c r="BB23" s="123">
        <v>14868.4466666667</v>
      </c>
    </row>
    <row r="24" spans="1:54" ht="15">
      <c r="A24" s="123" t="s">
        <v>386</v>
      </c>
      <c r="B24" s="123" t="s">
        <v>442</v>
      </c>
      <c r="C24" s="123" t="s">
        <v>439</v>
      </c>
      <c r="D24" s="123">
        <v>0.790801790801791</v>
      </c>
      <c r="E24" s="123">
        <v>0.737586222200785</v>
      </c>
      <c r="F24" s="123">
        <v>0.724710793013991</v>
      </c>
      <c r="G24" s="123">
        <v>0.198616198616199</v>
      </c>
      <c r="H24" s="123">
        <v>0</v>
      </c>
      <c r="I24" s="123">
        <v>0</v>
      </c>
      <c r="J24" s="123">
        <v>0.518111518111518</v>
      </c>
      <c r="K24" s="123">
        <v>0.308913308913309</v>
      </c>
      <c r="L24" s="123">
        <v>0.147334147334147</v>
      </c>
      <c r="M24" s="123">
        <v>0.0256410256410256</v>
      </c>
      <c r="N24" s="123">
        <v>0.157916157916158</v>
      </c>
      <c r="O24" s="123">
        <v>0.757427757427757</v>
      </c>
      <c r="P24" s="123">
        <v>0.0846560846560847</v>
      </c>
      <c r="Q24" s="123">
        <v>0</v>
      </c>
      <c r="R24" s="123">
        <v>0.394383394383394</v>
      </c>
      <c r="S24" s="123">
        <v>0.209198209198209</v>
      </c>
      <c r="T24" s="123">
        <v>0.197802197802198</v>
      </c>
      <c r="U24" s="123">
        <v>0.0256410256410256</v>
      </c>
      <c r="V24" s="123">
        <v>0.121693121693122</v>
      </c>
      <c r="W24" s="123">
        <v>0.0256410256410256</v>
      </c>
      <c r="X24" s="123">
        <v>0</v>
      </c>
      <c r="Y24" s="123">
        <v>0</v>
      </c>
      <c r="Z24" s="123">
        <v>0</v>
      </c>
      <c r="AA24" s="123">
        <v>0.135938135938136</v>
      </c>
      <c r="AB24" s="123">
        <v>0.0997150997150997</v>
      </c>
      <c r="AC24" s="123">
        <v>1</v>
      </c>
      <c r="AD24" s="123">
        <v>0</v>
      </c>
      <c r="AE24" s="123">
        <v>0.157916157916158</v>
      </c>
      <c r="AF24" s="123">
        <v>0.0732600732600733</v>
      </c>
      <c r="AG24" s="123">
        <v>0</v>
      </c>
      <c r="AH24" s="123">
        <v>0</v>
      </c>
      <c r="AI24" s="123">
        <v>0.037037037037037</v>
      </c>
      <c r="AJ24" s="123">
        <v>0.0256410256410256</v>
      </c>
      <c r="AK24" s="123">
        <v>0.0476190476190476</v>
      </c>
      <c r="AL24" s="123">
        <v>0</v>
      </c>
      <c r="AM24" s="123">
        <v>0</v>
      </c>
      <c r="AN24" s="123">
        <v>0</v>
      </c>
      <c r="AO24" s="123">
        <v>0.029808</v>
      </c>
      <c r="AP24" s="123">
        <v>0.0160353333333333</v>
      </c>
      <c r="AQ24" s="123">
        <v>0.053535</v>
      </c>
      <c r="AR24" s="123">
        <v>0.208543333333333</v>
      </c>
      <c r="AS24" s="123">
        <v>0.196367666666667</v>
      </c>
      <c r="AT24" s="123">
        <v>0.010259</v>
      </c>
      <c r="AU24" s="123">
        <v>0.032036</v>
      </c>
      <c r="AV24" s="123">
        <v>0.0993023333333333</v>
      </c>
      <c r="AW24" s="123">
        <v>0.222049</v>
      </c>
      <c r="AX24" s="123">
        <v>0.0980126666666667</v>
      </c>
      <c r="AY24" s="123">
        <v>0.0294813333333333</v>
      </c>
      <c r="AZ24" s="123">
        <v>0.0343776666666667</v>
      </c>
      <c r="BA24" s="123">
        <v>10915.88</v>
      </c>
      <c r="BB24" s="123">
        <v>8663.40333333333</v>
      </c>
    </row>
    <row r="25" spans="1:54" ht="15">
      <c r="A25" s="123" t="s">
        <v>387</v>
      </c>
      <c r="B25" s="123" t="s">
        <v>442</v>
      </c>
      <c r="C25" s="123" t="s">
        <v>439</v>
      </c>
      <c r="D25" s="123">
        <v>0.735294117647059</v>
      </c>
      <c r="E25" s="123">
        <v>0.593978057632363</v>
      </c>
      <c r="F25" s="123">
        <v>0.659503284254527</v>
      </c>
      <c r="G25" s="123">
        <v>0.531590413943355</v>
      </c>
      <c r="H25" s="123">
        <v>0</v>
      </c>
      <c r="I25" s="123">
        <v>0.0196078431372549</v>
      </c>
      <c r="J25" s="123">
        <v>0.508714596949891</v>
      </c>
      <c r="K25" s="123">
        <v>0.356209150326797</v>
      </c>
      <c r="L25" s="123">
        <v>0.0762527233115468</v>
      </c>
      <c r="M25" s="123">
        <v>0.0392156862745098</v>
      </c>
      <c r="N25" s="123">
        <v>0.736383442265795</v>
      </c>
      <c r="O25" s="123">
        <v>0.151416122004357</v>
      </c>
      <c r="P25" s="123">
        <v>0.0277777777777778</v>
      </c>
      <c r="Q25" s="123">
        <v>0.0844226579520697</v>
      </c>
      <c r="R25" s="123">
        <v>0.286492374727669</v>
      </c>
      <c r="S25" s="123">
        <v>0.253267973856209</v>
      </c>
      <c r="T25" s="123">
        <v>0.0277777777777778</v>
      </c>
      <c r="U25" s="123">
        <v>0.12363834422658</v>
      </c>
      <c r="V25" s="123">
        <v>0.215141612200436</v>
      </c>
      <c r="W25" s="123">
        <v>0.0566448801742919</v>
      </c>
      <c r="X25" s="123">
        <v>0</v>
      </c>
      <c r="Y25" s="123">
        <v>0</v>
      </c>
      <c r="Z25" s="123">
        <v>0</v>
      </c>
      <c r="AA25" s="123">
        <v>0.586056644880174</v>
      </c>
      <c r="AB25" s="123">
        <v>0</v>
      </c>
      <c r="AC25" s="123">
        <v>0.818627450980392</v>
      </c>
      <c r="AD25" s="123">
        <v>0.0947712418300654</v>
      </c>
      <c r="AE25" s="123">
        <v>0.0947712418300654</v>
      </c>
      <c r="AF25" s="123">
        <v>0.0196078431372549</v>
      </c>
      <c r="AG25" s="123">
        <v>0.0392156862745098</v>
      </c>
      <c r="AH25" s="123">
        <v>0.0196078431372549</v>
      </c>
      <c r="AI25" s="123">
        <v>0.323529411764706</v>
      </c>
      <c r="AJ25" s="123">
        <v>0.037037037037037</v>
      </c>
      <c r="AK25" s="123">
        <v>0.0947712418300654</v>
      </c>
      <c r="AL25" s="123">
        <v>0</v>
      </c>
      <c r="AM25" s="123">
        <v>0</v>
      </c>
      <c r="AN25" s="123">
        <v>0</v>
      </c>
      <c r="AO25" s="123">
        <v>0.0332</v>
      </c>
      <c r="AP25" s="123">
        <v>0.00114366666666667</v>
      </c>
      <c r="AQ25" s="123">
        <v>0.054815</v>
      </c>
      <c r="AR25" s="123">
        <v>0.0909663333333333</v>
      </c>
      <c r="AS25" s="123">
        <v>0.193387666666667</v>
      </c>
      <c r="AT25" s="123">
        <v>0.0129996666666667</v>
      </c>
      <c r="AU25" s="123">
        <v>0.0590946666666667</v>
      </c>
      <c r="AV25" s="123">
        <v>0.175994333333333</v>
      </c>
      <c r="AW25" s="123">
        <v>0.242250666666667</v>
      </c>
      <c r="AX25" s="123">
        <v>0.0906566666666667</v>
      </c>
      <c r="AY25" s="123">
        <v>0.032167</v>
      </c>
      <c r="AZ25" s="123">
        <v>0.0465236666666667</v>
      </c>
      <c r="BA25" s="123">
        <v>8700.525</v>
      </c>
      <c r="BB25" s="123">
        <v>8831.82666666667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3AAE0A9-ECD2-4D5F-BF90-44056BD51693}">
  <sheetPr codeName="Sheet23">
    <tabColor rgb="FFFF7C80"/>
  </sheetPr>
  <dimension ref="A1:P68"/>
  <sheetViews>
    <sheetView workbookViewId="0" topLeftCell="A1">
      <pane ySplit="9" topLeftCell="A10" activePane="bottomLeft" state="frozen"/>
      <selection pane="topLeft" activeCell="J47" sqref="J47"/>
      <selection pane="bottomLeft" activeCell="B2" sqref="B2"/>
    </sheetView>
  </sheetViews>
  <sheetFormatPr defaultColWidth="8.66428571428571" defaultRowHeight="15"/>
  <cols>
    <col min="2" max="2" width="63.7142857142857" bestFit="1" customWidth="1"/>
    <col min="3" max="3" width="11.2857142857143" customWidth="1"/>
    <col min="4" max="4" width="15.7142857142857" customWidth="1"/>
    <col min="6" max="6" width="11.7142857142857" customWidth="1"/>
    <col min="7" max="7" width="13.8571428571429" customWidth="1"/>
    <col min="9" max="9" width="12" bestFit="1" customWidth="1"/>
    <col min="10" max="10" width="14" customWidth="1"/>
    <col min="12" max="12" width="10.5714285714286" customWidth="1"/>
    <col min="13" max="13" width="11.8571428571429" customWidth="1"/>
    <col min="15" max="15" width="9.71428571428571" customWidth="1"/>
    <col min="16" max="16" width="12.8571428571429" customWidth="1"/>
  </cols>
  <sheetData>
    <row r="1" spans="1:1" ht="16" thickBot="1">
      <c r="A1" s="88">
        <f>MATCH($B$2,'CALC_EST - TRGTS'!B$11:$O$11,0)</f>
        <v>13</v>
      </c>
    </row>
    <row r="2" spans="2:16" ht="53" customHeight="1" thickBot="1">
      <c r="B2" s="321" t="str">
        <f>Summary_Regional!B5</f>
        <v>R11-SouthWest</v>
      </c>
      <c r="C2" s="342" t="s">
        <v>186</v>
      </c>
      <c r="D2" s="343"/>
      <c r="E2" s="343"/>
      <c r="F2" s="343"/>
      <c r="G2" s="343"/>
      <c r="H2" s="343"/>
      <c r="I2" s="343"/>
      <c r="J2" s="343"/>
      <c r="K2" s="343"/>
      <c r="L2" s="343"/>
      <c r="M2" s="343"/>
      <c r="N2" s="343"/>
      <c r="O2" s="343"/>
      <c r="P2" s="343"/>
    </row>
    <row r="3" spans="2:16" ht="21.5" customHeight="1" thickBot="1">
      <c r="B3" s="57"/>
      <c r="C3" s="58"/>
      <c r="D3" s="58"/>
      <c r="E3" s="58"/>
      <c r="F3" s="58"/>
      <c r="G3" s="58"/>
      <c r="H3" s="58"/>
      <c r="I3" s="58"/>
      <c r="J3" s="58"/>
      <c r="K3" s="58"/>
      <c r="L3" s="58"/>
      <c r="M3" s="58"/>
      <c r="O3" s="58"/>
      <c r="P3" s="58"/>
    </row>
    <row r="4" spans="2:16" ht="62.5" customHeight="1" thickBot="1">
      <c r="B4" s="211" t="s">
        <v>103</v>
      </c>
      <c r="C4" s="368" t="s">
        <v>104</v>
      </c>
      <c r="D4" s="369"/>
      <c r="E4" s="159"/>
      <c r="F4" s="368" t="s">
        <v>105</v>
      </c>
      <c r="G4" s="369"/>
      <c r="H4" s="161"/>
      <c r="I4" s="368" t="s">
        <v>106</v>
      </c>
      <c r="J4" s="369"/>
      <c r="K4" s="162"/>
      <c r="L4" s="368" t="s">
        <v>107</v>
      </c>
      <c r="M4" s="369"/>
      <c r="N4" s="182"/>
      <c r="O4" s="368" t="s">
        <v>108</v>
      </c>
      <c r="P4" s="369"/>
    </row>
    <row r="5" spans="2:16" ht="29" customHeight="1">
      <c r="B5" s="59" t="s">
        <v>109</v>
      </c>
      <c r="C5" s="350">
        <v>2024</v>
      </c>
      <c r="D5" s="351"/>
      <c r="E5" s="60"/>
      <c r="F5" s="350">
        <f>C5</f>
        <v>2024</v>
      </c>
      <c r="G5" s="351"/>
      <c r="H5" s="60"/>
      <c r="I5" s="350">
        <f>F5</f>
        <v>2024</v>
      </c>
      <c r="J5" s="351"/>
      <c r="K5" s="61"/>
      <c r="L5" s="350">
        <f>I5</f>
        <v>2024</v>
      </c>
      <c r="M5" s="351"/>
      <c r="O5" s="350">
        <f>L5</f>
        <v>2024</v>
      </c>
      <c r="P5" s="351"/>
    </row>
    <row r="6" spans="2:16" ht="16">
      <c r="B6" s="62" t="s">
        <v>110</v>
      </c>
      <c r="C6" s="346">
        <f>SUMPRODUCT(C10:C52,D10:D52)+D56</f>
        <v>0.780852341232803</v>
      </c>
      <c r="D6" s="347"/>
      <c r="E6" s="61"/>
      <c r="F6" s="346">
        <f>SUMPRODUCT(F10:F52,G10:G52)+G56</f>
        <v>0.7611092547289977</v>
      </c>
      <c r="G6" s="347"/>
      <c r="H6" s="63"/>
      <c r="I6" s="348">
        <f>SUMPRODUCT(I10:I53,J10:J53)+J56</f>
        <v>8189.607312009915</v>
      </c>
      <c r="J6" s="349"/>
      <c r="K6" s="1"/>
      <c r="L6" s="346">
        <f>SUMPRODUCT(L10:L53,M10:M53)+M56</f>
        <v>0.7375862222007858</v>
      </c>
      <c r="M6" s="347"/>
      <c r="N6" s="1"/>
      <c r="O6" s="346">
        <f>SUMPRODUCT(O10:O53,P10:P53)+P56</f>
        <v>0.49377287295067634</v>
      </c>
      <c r="P6" s="347"/>
    </row>
    <row r="7" spans="2:16" ht="17" thickBot="1">
      <c r="B7" s="64" t="s">
        <v>111</v>
      </c>
      <c r="C7" s="352">
        <f ca="1">SUMPRODUCT(C10:C52,D10:D52)+VLOOKUP($B$2,$B57:$D68,CELL("col",D$55)-CELL("col",$B$55)+1,FALSE)</f>
        <v>0.8239770167007368</v>
      </c>
      <c r="D7" s="353"/>
      <c r="E7" s="61"/>
      <c r="F7" s="352">
        <f ca="1">SUMPRODUCT(F10:F52,G10:G52)+VLOOKUP($B$2,$B$57:$G68,CELL("col",G$55)-CELL("col",$B$55)+1,FALSE)</f>
        <v>0.7906188000299323</v>
      </c>
      <c r="G7" s="353"/>
      <c r="H7" s="63"/>
      <c r="I7" s="354">
        <f ca="1">SUMPRODUCT(I10:I53,J10:J53)+VLOOKUP($B$2,$B$57:$J68,CELL("col",J$55)-CELL("col",$B$55)+1,FALSE)</f>
        <v>7279.4039218009675</v>
      </c>
      <c r="J7" s="355"/>
      <c r="K7" s="1"/>
      <c r="L7" s="352">
        <f ca="1">SUMPRODUCT(L10:L53,M10:M53)+VLOOKUP($B$2,$B$57:$M68,CELL("col",M$55)-CELL("col",$B$55)+1,FALSE)</f>
        <v>0.7375862222007858</v>
      </c>
      <c r="M7" s="353"/>
      <c r="N7" s="1"/>
      <c r="O7" s="352">
        <f ca="1">SUMPRODUCT(O10:O53,P10:P53)+VLOOKUP($B$2,$B$57:$P68,CELL("col",P$55)-CELL("col",$B$55)+1,FALSE)</f>
        <v>0.43068549077073615</v>
      </c>
      <c r="P7" s="353"/>
    </row>
    <row r="8" spans="2:16" ht="16" thickBot="1">
      <c r="B8" s="65"/>
      <c r="C8" s="65"/>
      <c r="D8" s="65"/>
      <c r="E8" s="66"/>
      <c r="F8" s="65"/>
      <c r="G8" s="65"/>
      <c r="H8" s="66"/>
      <c r="I8" s="66"/>
      <c r="J8" s="66"/>
      <c r="K8" s="66"/>
      <c r="L8" s="66"/>
      <c r="M8" s="66"/>
      <c r="N8" s="66"/>
      <c r="O8" s="66"/>
      <c r="P8" s="66"/>
    </row>
    <row r="9" spans="2:16" ht="18" thickBot="1">
      <c r="B9" s="212" t="s">
        <v>112</v>
      </c>
      <c r="C9" s="213" t="s">
        <v>113</v>
      </c>
      <c r="D9" s="214" t="s">
        <v>114</v>
      </c>
      <c r="E9" s="160"/>
      <c r="F9" s="213" t="s">
        <v>113</v>
      </c>
      <c r="G9" s="215" t="s">
        <v>114</v>
      </c>
      <c r="H9" s="160"/>
      <c r="I9" s="213" t="s">
        <v>113</v>
      </c>
      <c r="J9" s="215" t="s">
        <v>114</v>
      </c>
      <c r="K9" s="160"/>
      <c r="L9" s="213" t="s">
        <v>113</v>
      </c>
      <c r="M9" s="215" t="s">
        <v>114</v>
      </c>
      <c r="N9" s="160"/>
      <c r="O9" s="213" t="s">
        <v>113</v>
      </c>
      <c r="P9" s="215" t="s">
        <v>114</v>
      </c>
    </row>
    <row r="10" spans="2:16" ht="16">
      <c r="B10" s="114" t="s">
        <v>115</v>
      </c>
      <c r="C10" s="329">
        <f>IFERROR(INDEX('CALC_EST - TRGTS'!$B$270:$O$317,MATCH($B10,'CALC_EST - TRGTS'!$B$270:$B$317,0),$A$1),0)</f>
        <v>0.40</v>
      </c>
      <c r="D10" s="67">
        <f>INDEX('CALC_EST - TRGTS'!$C$271:$C$317,MATCH(DW!B10,'CALC_EST - TRGTS'!$B$271:$B$317,0))</f>
        <v>-0.0715917055944001</v>
      </c>
      <c r="F10" s="330">
        <f>INDEX('CALC_EST - TRGTS'!$B$321:$O$363,MATCH($B10,'CALC_EST - TRGTS'!$B$321:$B$363,0),$A$1)</f>
        <v>0.50</v>
      </c>
      <c r="G10" s="67">
        <f>INDEX('CALC_EST - TRGTS'!$C$321:$C$363,MATCH(DW!B10,'CALC_EST - TRGTS'!$B$321:$B$363,0))</f>
        <v>0</v>
      </c>
      <c r="I10" s="329">
        <f>INDEX('CALC_EST - TRGTS'!$B$371:$O$414,MATCH($B10,'CALC_EST - TRGTS'!$B$371:$B$414,0),$A$1)</f>
        <v>0.40</v>
      </c>
      <c r="J10" s="68">
        <f>INDEX('CALC_EST - TRGTS'!$C$371:$C$414,MATCH(DW!B10,'CALC_EST - TRGTS'!$B$371:$B$414,0))</f>
        <v>0</v>
      </c>
      <c r="L10" s="329">
        <f>INDEX('CALC_EST - TRGTS'!$B$422:$O$464,MATCH($B10,'CALC_EST - TRGTS'!$B$422:$B$464,0),$A$1)</f>
        <v>0.198616198616199</v>
      </c>
      <c r="M10" s="67">
        <f>INDEX('CALC_EST - TRGTS'!$C$422:$C$464,MATCH(DW!B10,'CALC_EST - TRGTS'!$B$422:$B$464,0))</f>
        <v>0</v>
      </c>
      <c r="O10" s="329">
        <f>INDEX('CALC_EST - TRGTS'!$B$472:$O$514,MATCH($B10,'CALC_EST - TRGTS'!$B$472:$B$610,0),$A$1)</f>
        <v>0.40</v>
      </c>
      <c r="P10" s="67">
        <f>INDEX('CALC_EST - TRGTS'!$C$472:$C$514,MATCH(DW!B10,'CALC_EST - TRGTS'!$B$472:$B$514,0))</f>
        <v>-0.315003014898247</v>
      </c>
    </row>
    <row r="11" spans="2:16" ht="16">
      <c r="B11" s="115" t="s">
        <v>116</v>
      </c>
      <c r="C11" s="329">
        <f>INDEX('CALC_EST - TRGTS'!$B$270:$O$317,MATCH($B11,'CALC_EST - TRGTS'!$B$270:$B$317,0),$A$1)</f>
        <v>0</v>
      </c>
      <c r="D11" s="67">
        <f>INDEX('CALC_EST - TRGTS'!$C$271:$C$317,MATCH(DW!B11,'CALC_EST - TRGTS'!$B$271:$B$317,0))</f>
        <v>0</v>
      </c>
      <c r="F11" s="330">
        <f>INDEX('CALC_EST - TRGTS'!$B$321:$O$363,MATCH($B11,'CALC_EST - TRGTS'!$B$321:$B$363,0),$A$1)</f>
        <v>0</v>
      </c>
      <c r="G11" s="67">
        <f>INDEX('CALC_EST - TRGTS'!$C$321:$C$363,MATCH(DW!B11,'CALC_EST - TRGTS'!$B$321:$B$363,0))</f>
        <v>0</v>
      </c>
      <c r="I11" s="329">
        <f>INDEX('CALC_EST - TRGTS'!$B$371:$O$414,MATCH($B11,'CALC_EST - TRGTS'!$B$371:$B$414,0),$A$1)</f>
        <v>0</v>
      </c>
      <c r="J11" s="68">
        <f>INDEX('CALC_EST - TRGTS'!$C$371:$C$414,MATCH(DW!B11,'CALC_EST - TRGTS'!$B$371:$B$414,0))</f>
        <v>0</v>
      </c>
      <c r="L11" s="329">
        <f>INDEX('CALC_EST - TRGTS'!$B$422:$O$464,MATCH($B11,'CALC_EST - TRGTS'!$B$422:$B$464,0),$A$1)</f>
        <v>0</v>
      </c>
      <c r="M11" s="67">
        <f>INDEX('CALC_EST - TRGTS'!$C$422:$C$464,MATCH(DW!B11,'CALC_EST - TRGTS'!$B$422:$B$464,0))</f>
        <v>0</v>
      </c>
      <c r="O11" s="329">
        <f>INDEX('CALC_EST - TRGTS'!$B$472:$O$514,MATCH($B11,'CALC_EST - TRGTS'!$B$472:$B$610,0),$A$1)</f>
        <v>0.20</v>
      </c>
      <c r="P11" s="67">
        <f>INDEX('CALC_EST - TRGTS'!$C$472:$C$514,MATCH(DW!B11,'CALC_EST - TRGTS'!$B$472:$B$514,0))</f>
        <v>0</v>
      </c>
    </row>
    <row r="12" spans="2:16" ht="16">
      <c r="B12" s="115" t="s">
        <v>117</v>
      </c>
      <c r="C12" s="329">
        <f>INDEX('CALC_EST - TRGTS'!$B$270:$O$317,MATCH($B12,'CALC_EST - TRGTS'!$B$270:$B$317,0),$A$1)</f>
        <v>0.371428571428571</v>
      </c>
      <c r="D12" s="67">
        <f>INDEX('CALC_EST - TRGTS'!$C$271:$C$317,MATCH(DW!B12,'CALC_EST - TRGTS'!$B$271:$B$317,0))</f>
        <v>0</v>
      </c>
      <c r="F12" s="330">
        <f>INDEX('CALC_EST - TRGTS'!$B$321:$O$363,MATCH($B12,'CALC_EST - TRGTS'!$B$321:$B$363,0),$A$1)</f>
        <v>0.214285714285714</v>
      </c>
      <c r="G12" s="67">
        <f>INDEX('CALC_EST - TRGTS'!$C$321:$C$363,MATCH(DW!B12,'CALC_EST - TRGTS'!$B$321:$B$363,0))</f>
        <v>0</v>
      </c>
      <c r="I12" s="329">
        <f>INDEX('CALC_EST - TRGTS'!$B$371:$O$414,MATCH($B12,'CALC_EST - TRGTS'!$B$371:$B$414,0),$A$1)</f>
        <v>0.371428571428571</v>
      </c>
      <c r="J12" s="68">
        <f>INDEX('CALC_EST - TRGTS'!$C$371:$C$414,MATCH(DW!B12,'CALC_EST - TRGTS'!$B$371:$B$414,0))</f>
        <v>4222.10824728236</v>
      </c>
      <c r="L12" s="329">
        <f>INDEX('CALC_EST - TRGTS'!$B$422:$O$464,MATCH($B12,'CALC_EST - TRGTS'!$B$422:$B$464,0),$A$1)</f>
        <v>0.518111518111518</v>
      </c>
      <c r="M12" s="67">
        <f>INDEX('CALC_EST - TRGTS'!$C$422:$C$464,MATCH(DW!B12,'CALC_EST - TRGTS'!$B$422:$B$464,0))</f>
        <v>0</v>
      </c>
      <c r="O12" s="329">
        <f>INDEX('CALC_EST - TRGTS'!$B$472:$O$514,MATCH($B12,'CALC_EST - TRGTS'!$B$472:$B$610,0),$A$1)</f>
        <v>0.20</v>
      </c>
      <c r="P12" s="67">
        <f>INDEX('CALC_EST - TRGTS'!$C$472:$C$514,MATCH(DW!B12,'CALC_EST - TRGTS'!$B$472:$B$514,0))</f>
        <v>0</v>
      </c>
    </row>
    <row r="13" spans="2:16" ht="16">
      <c r="B13" s="115" t="s">
        <v>118</v>
      </c>
      <c r="C13" s="329">
        <f>INDEX('CALC_EST - TRGTS'!$B$270:$O$317,MATCH($B13,'CALC_EST - TRGTS'!$B$270:$B$317,0),$A$1)</f>
        <v>0.228571428571429</v>
      </c>
      <c r="D13" s="67">
        <f>INDEX('CALC_EST - TRGTS'!$C$271:$C$317,MATCH(DW!B13,'CALC_EST - TRGTS'!$B$271:$B$317,0))</f>
        <v>0</v>
      </c>
      <c r="F13" s="330">
        <f>INDEX('CALC_EST - TRGTS'!$B$321:$O$363,MATCH($B13,'CALC_EST - TRGTS'!$B$321:$B$363,0),$A$1)</f>
        <v>0.357142857142857</v>
      </c>
      <c r="G13" s="67">
        <f>INDEX('CALC_EST - TRGTS'!$C$321:$C$363,MATCH(DW!B13,'CALC_EST - TRGTS'!$B$321:$B$363,0))</f>
        <v>-0.0986224761534704</v>
      </c>
      <c r="I13" s="329">
        <f>INDEX('CALC_EST - TRGTS'!$B$371:$O$414,MATCH($B13,'CALC_EST - TRGTS'!$B$371:$B$414,0),$A$1)</f>
        <v>0.228571428571429</v>
      </c>
      <c r="J13" s="68">
        <f>INDEX('CALC_EST - TRGTS'!$C$371:$C$414,MATCH(DW!B13,'CALC_EST - TRGTS'!$B$371:$B$414,0))</f>
        <v>0</v>
      </c>
      <c r="L13" s="329">
        <f>INDEX('CALC_EST - TRGTS'!$B$422:$O$464,MATCH($B13,'CALC_EST - TRGTS'!$B$422:$B$464,0),$A$1)</f>
        <v>0.308913308913309</v>
      </c>
      <c r="M13" s="67">
        <f>INDEX('CALC_EST - TRGTS'!$C$422:$C$464,MATCH(DW!B13,'CALC_EST - TRGTS'!$B$422:$B$464,0))</f>
        <v>0.1471177203765</v>
      </c>
      <c r="O13" s="329">
        <f>INDEX('CALC_EST - TRGTS'!$B$472:$O$514,MATCH($B13,'CALC_EST - TRGTS'!$B$472:$B$610,0),$A$1)</f>
        <v>0.20</v>
      </c>
      <c r="P13" s="67">
        <f>INDEX('CALC_EST - TRGTS'!$C$472:$C$514,MATCH(DW!B13,'CALC_EST - TRGTS'!$B$472:$B$514,0))</f>
        <v>0</v>
      </c>
    </row>
    <row r="14" spans="2:16" ht="16">
      <c r="B14" s="115" t="s">
        <v>119</v>
      </c>
      <c r="C14" s="329">
        <f>INDEX('CALC_EST - TRGTS'!$B$270:$O$317,MATCH($B14,'CALC_EST - TRGTS'!$B$270:$B$317,0),$A$1)</f>
        <v>0.228571428571429</v>
      </c>
      <c r="D14" s="67">
        <f>INDEX('CALC_EST - TRGTS'!$C$271:$C$317,MATCH(DW!B14,'CALC_EST - TRGTS'!$B$271:$B$317,0))</f>
        <v>-0.150811849817085</v>
      </c>
      <c r="F14" s="330">
        <f>INDEX('CALC_EST - TRGTS'!$B$321:$O$363,MATCH($B14,'CALC_EST - TRGTS'!$B$321:$B$363,0),$A$1)</f>
        <v>0.285714285714286</v>
      </c>
      <c r="G14" s="67">
        <f>INDEX('CALC_EST - TRGTS'!$C$321:$C$363,MATCH(DW!B14,'CALC_EST - TRGTS'!$B$321:$B$363,0))</f>
        <v>-0.186519289842821</v>
      </c>
      <c r="I14" s="329">
        <f>INDEX('CALC_EST - TRGTS'!$B$371:$O$414,MATCH($B14,'CALC_EST - TRGTS'!$B$371:$B$414,0),$A$1)</f>
        <v>0.228571428571429</v>
      </c>
      <c r="J14" s="68">
        <f>INDEX('CALC_EST - TRGTS'!$C$371:$C$414,MATCH(DW!B14,'CALC_EST - TRGTS'!$B$371:$B$414,0))</f>
        <v>0</v>
      </c>
      <c r="L14" s="329">
        <f>INDEX('CALC_EST - TRGTS'!$B$422:$O$464,MATCH($B14,'CALC_EST - TRGTS'!$B$422:$B$464,0),$A$1)</f>
        <v>0.147334147334147</v>
      </c>
      <c r="M14" s="67">
        <f>INDEX('CALC_EST - TRGTS'!$C$422:$C$464,MATCH(DW!B14,'CALC_EST - TRGTS'!$B$422:$B$464,0))</f>
        <v>0</v>
      </c>
      <c r="O14" s="329">
        <f>INDEX('CALC_EST - TRGTS'!$B$472:$O$514,MATCH($B14,'CALC_EST - TRGTS'!$B$472:$B$610,0),$A$1)</f>
        <v>0.20</v>
      </c>
      <c r="P14" s="67">
        <f>INDEX('CALC_EST - TRGTS'!$C$472:$C$514,MATCH(DW!B14,'CALC_EST - TRGTS'!$B$472:$B$514,0))</f>
        <v>0</v>
      </c>
    </row>
    <row r="15" spans="2:16" ht="16">
      <c r="B15" s="115" t="s">
        <v>120</v>
      </c>
      <c r="C15" s="329">
        <f>INDEX('CALC_EST - TRGTS'!$B$270:$O$317,MATCH($B15,'CALC_EST - TRGTS'!$B$270:$B$317,0),$A$1)</f>
        <v>0.171428571428571</v>
      </c>
      <c r="D15" s="67">
        <f>INDEX('CALC_EST - TRGTS'!$C$271:$C$317,MATCH(DW!B15,'CALC_EST - TRGTS'!$B$271:$B$317,0))</f>
        <v>-0.212900377701748</v>
      </c>
      <c r="F15" s="330">
        <f>INDEX('CALC_EST - TRGTS'!$B$321:$O$363,MATCH($B15,'CALC_EST - TRGTS'!$B$321:$B$363,0),$A$1)</f>
        <v>0.142857142857143</v>
      </c>
      <c r="G15" s="67">
        <f>INDEX('CALC_EST - TRGTS'!$C$321:$C$363,MATCH(DW!B15,'CALC_EST - TRGTS'!$B$321:$B$363,0))</f>
        <v>-0.27822801882123</v>
      </c>
      <c r="I15" s="329">
        <f>INDEX('CALC_EST - TRGTS'!$B$371:$O$414,MATCH($B15,'CALC_EST - TRGTS'!$B$371:$B$414,0),$A$1)</f>
        <v>0.171428571428571</v>
      </c>
      <c r="J15" s="68">
        <f>INDEX('CALC_EST - TRGTS'!$C$371:$C$414,MATCH(DW!B15,'CALC_EST - TRGTS'!$B$371:$B$414,0))</f>
        <v>0</v>
      </c>
      <c r="L15" s="329">
        <f>INDEX('CALC_EST - TRGTS'!$B$422:$O$464,MATCH($B15,'CALC_EST - TRGTS'!$B$422:$B$464,0),$A$1)</f>
        <v>0.0256410256410256</v>
      </c>
      <c r="M15" s="67">
        <f>INDEX('CALC_EST - TRGTS'!$C$422:$C$464,MATCH(DW!B15,'CALC_EST - TRGTS'!$B$422:$B$464,0))</f>
        <v>0</v>
      </c>
      <c r="O15" s="329">
        <f>INDEX('CALC_EST - TRGTS'!$B$472:$O$514,MATCH($B15,'CALC_EST - TRGTS'!$B$472:$B$610,0),$A$1)</f>
        <v>0.20</v>
      </c>
      <c r="P15" s="67">
        <f>INDEX('CALC_EST - TRGTS'!$C$472:$C$514,MATCH(DW!B15,'CALC_EST - TRGTS'!$B$472:$B$514,0))</f>
        <v>0</v>
      </c>
    </row>
    <row r="16" spans="2:16" ht="16">
      <c r="B16" s="115" t="s">
        <v>121</v>
      </c>
      <c r="C16" s="329">
        <f>INDEX('CALC_EST - TRGTS'!$B$270:$O$317,MATCH($B16,'CALC_EST - TRGTS'!$B$270:$B$317,0),$A$1)</f>
        <v>0.257142857142857</v>
      </c>
      <c r="D16" s="67">
        <f>INDEX('CALC_EST - TRGTS'!$C$271:$C$317,MATCH(DW!B16,'CALC_EST - TRGTS'!$B$271:$B$317,0))</f>
        <v>0</v>
      </c>
      <c r="F16" s="330">
        <f>INDEX('CALC_EST - TRGTS'!$B$321:$O$363,MATCH($B16,'CALC_EST - TRGTS'!$B$321:$B$363,0),$A$1)</f>
        <v>0.0714285714285714</v>
      </c>
      <c r="G16" s="67">
        <f>INDEX('CALC_EST - TRGTS'!$C$321:$C$363,MATCH(DW!B16,'CALC_EST - TRGTS'!$B$321:$B$363,0))</f>
        <v>0</v>
      </c>
      <c r="I16" s="329">
        <f>INDEX('CALC_EST - TRGTS'!$B$371:$O$414,MATCH($B16,'CALC_EST - TRGTS'!$B$371:$B$414,0),$A$1)</f>
        <v>0.257142857142857</v>
      </c>
      <c r="J16" s="68">
        <f>INDEX('CALC_EST - TRGTS'!$C$371:$C$414,MATCH(DW!B16,'CALC_EST - TRGTS'!$B$371:$B$414,0))</f>
        <v>0</v>
      </c>
      <c r="L16" s="329">
        <f>INDEX('CALC_EST - TRGTS'!$B$422:$O$464,MATCH($B16,'CALC_EST - TRGTS'!$B$422:$B$464,0),$A$1)</f>
        <v>0.157916157916158</v>
      </c>
      <c r="M16" s="67">
        <f>INDEX('CALC_EST - TRGTS'!$C$422:$C$464,MATCH(DW!B16,'CALC_EST - TRGTS'!$B$422:$B$464,0))</f>
        <v>0</v>
      </c>
      <c r="O16" s="329">
        <f>INDEX('CALC_EST - TRGTS'!$B$472:$O$514,MATCH($B16,'CALC_EST - TRGTS'!$B$472:$B$610,0),$A$1)</f>
        <v>0</v>
      </c>
      <c r="P16" s="67">
        <f>INDEX('CALC_EST - TRGTS'!$C$472:$C$514,MATCH(DW!B16,'CALC_EST - TRGTS'!$B$472:$B$514,0))</f>
        <v>0</v>
      </c>
    </row>
    <row r="17" spans="2:16" ht="16">
      <c r="B17" s="116" t="s">
        <v>122</v>
      </c>
      <c r="C17" s="329">
        <f>INDEX('CALC_EST - TRGTS'!$B$270:$O$317,MATCH($B17,'CALC_EST - TRGTS'!$B$270:$B$317,0),$A$1)</f>
        <v>0.714285714285714</v>
      </c>
      <c r="D17" s="67">
        <f>INDEX('CALC_EST - TRGTS'!$C$271:$C$317,MATCH(DW!B17,'CALC_EST - TRGTS'!$B$271:$B$317,0))</f>
        <v>0</v>
      </c>
      <c r="F17" s="330">
        <f>INDEX('CALC_EST - TRGTS'!$B$321:$O$363,MATCH($B17,'CALC_EST - TRGTS'!$B$321:$B$363,0),$A$1)</f>
        <v>0.880952380952381</v>
      </c>
      <c r="G17" s="67">
        <f>INDEX('CALC_EST - TRGTS'!$C$321:$C$363,MATCH(DW!B17,'CALC_EST - TRGTS'!$B$321:$B$363,0))</f>
        <v>0</v>
      </c>
      <c r="I17" s="329">
        <f>INDEX('CALC_EST - TRGTS'!$B$371:$O$414,MATCH($B17,'CALC_EST - TRGTS'!$B$371:$B$414,0),$A$1)</f>
        <v>0.714285714285714</v>
      </c>
      <c r="J17" s="68">
        <f>INDEX('CALC_EST - TRGTS'!$C$371:$C$414,MATCH(DW!B17,'CALC_EST - TRGTS'!$B$371:$B$414,0))</f>
        <v>0</v>
      </c>
      <c r="L17" s="329">
        <f>INDEX('CALC_EST - TRGTS'!$B$422:$O$464,MATCH($B17,'CALC_EST - TRGTS'!$B$422:$B$464,0),$A$1)</f>
        <v>0.757427757427757</v>
      </c>
      <c r="M17" s="67">
        <f>INDEX('CALC_EST - TRGTS'!$C$422:$C$464,MATCH(DW!B17,'CALC_EST - TRGTS'!$B$422:$B$464,0))</f>
        <v>0</v>
      </c>
      <c r="O17" s="329">
        <f>INDEX('CALC_EST - TRGTS'!$B$472:$O$514,MATCH($B17,'CALC_EST - TRGTS'!$B$472:$B$610,0),$A$1)</f>
        <v>1</v>
      </c>
      <c r="P17" s="67">
        <f>INDEX('CALC_EST - TRGTS'!$C$472:$C$514,MATCH(DW!B17,'CALC_EST - TRGTS'!$B$472:$B$514,0))</f>
        <v>0</v>
      </c>
    </row>
    <row r="18" spans="2:16" ht="16">
      <c r="B18" s="115" t="s">
        <v>123</v>
      </c>
      <c r="C18" s="329">
        <f>INDEX('CALC_EST - TRGTS'!$B$270:$O$317,MATCH($B18,'CALC_EST - TRGTS'!$B$270:$B$317,0),$A$1)</f>
        <v>0.0285714285714286</v>
      </c>
      <c r="D18" s="67">
        <f>INDEX('CALC_EST - TRGTS'!$C$271:$C$317,MATCH(DW!B18,'CALC_EST - TRGTS'!$B$271:$B$317,0))</f>
        <v>0</v>
      </c>
      <c r="F18" s="330">
        <f>INDEX('CALC_EST - TRGTS'!$B$321:$O$363,MATCH($B18,'CALC_EST - TRGTS'!$B$321:$B$363,0),$A$1)</f>
        <v>0.0476190476190476</v>
      </c>
      <c r="G18" s="67">
        <f>INDEX('CALC_EST - TRGTS'!$C$321:$C$363,MATCH(DW!B18,'CALC_EST - TRGTS'!$B$321:$B$363,0))</f>
        <v>0</v>
      </c>
      <c r="I18" s="329">
        <f>INDEX('CALC_EST - TRGTS'!$B$371:$O$414,MATCH($B18,'CALC_EST - TRGTS'!$B$371:$B$414,0),$A$1)</f>
        <v>0.0285714285714286</v>
      </c>
      <c r="J18" s="68">
        <f>INDEX('CALC_EST - TRGTS'!$C$371:$C$414,MATCH(DW!B18,'CALC_EST - TRGTS'!$B$371:$B$414,0))</f>
        <v>0</v>
      </c>
      <c r="L18" s="329">
        <f>INDEX('CALC_EST - TRGTS'!$B$422:$O$464,MATCH($B18,'CALC_EST - TRGTS'!$B$422:$B$464,0),$A$1)</f>
        <v>0.0846560846560847</v>
      </c>
      <c r="M18" s="67">
        <f>INDEX('CALC_EST - TRGTS'!$C$422:$C$464,MATCH(DW!B18,'CALC_EST - TRGTS'!$B$422:$B$464,0))</f>
        <v>0</v>
      </c>
      <c r="O18" s="329">
        <f>INDEX('CALC_EST - TRGTS'!$B$472:$O$514,MATCH($B18,'CALC_EST - TRGTS'!$B$472:$B$610,0),$A$1)</f>
        <v>0</v>
      </c>
      <c r="P18" s="67">
        <f>INDEX('CALC_EST - TRGTS'!$C$472:$C$514,MATCH(DW!B18,'CALC_EST - TRGTS'!$B$472:$B$514,0))</f>
        <v>0</v>
      </c>
    </row>
    <row r="19" spans="2:16" ht="16">
      <c r="B19" s="115" t="s">
        <v>124</v>
      </c>
      <c r="C19" s="329">
        <f>INDEX('CALC_EST - TRGTS'!$B$270:$O$317,MATCH($B19,'CALC_EST - TRGTS'!$B$270:$B$317,0),$A$1)</f>
        <v>0</v>
      </c>
      <c r="D19" s="67">
        <f>INDEX('CALC_EST - TRGTS'!$C$271:$C$317,MATCH(DW!B19,'CALC_EST - TRGTS'!$B$271:$B$317,0))</f>
        <v>0</v>
      </c>
      <c r="F19" s="330">
        <f>INDEX('CALC_EST - TRGTS'!$B$321:$O$363,MATCH($B19,'CALC_EST - TRGTS'!$B$321:$B$363,0),$A$1)</f>
        <v>0.0238095238095238</v>
      </c>
      <c r="G19" s="67">
        <f>INDEX('CALC_EST - TRGTS'!$C$321:$C$363,MATCH(DW!B19,'CALC_EST - TRGTS'!$B$321:$B$363,0))</f>
        <v>0</v>
      </c>
      <c r="I19" s="329">
        <f>INDEX('CALC_EST - TRGTS'!$B$371:$O$414,MATCH($B19,'CALC_EST - TRGTS'!$B$371:$B$414,0),$A$1)</f>
        <v>0</v>
      </c>
      <c r="J19" s="68">
        <f>INDEX('CALC_EST - TRGTS'!$C$371:$C$414,MATCH(DW!B19,'CALC_EST - TRGTS'!$B$371:$B$414,0))</f>
        <v>0</v>
      </c>
      <c r="L19" s="329">
        <f>INDEX('CALC_EST - TRGTS'!$B$422:$O$464,MATCH($B19,'CALC_EST - TRGTS'!$B$422:$B$464,0),$A$1)</f>
        <v>0</v>
      </c>
      <c r="M19" s="67">
        <f>INDEX('CALC_EST - TRGTS'!$C$422:$C$464,MATCH(DW!B19,'CALC_EST - TRGTS'!$B$422:$B$464,0))</f>
        <v>0.337159412818851</v>
      </c>
      <c r="O19" s="329">
        <f>INDEX('CALC_EST - TRGTS'!$B$472:$O$514,MATCH($B19,'CALC_EST - TRGTS'!$B$472:$B$610,0),$A$1)</f>
        <v>0</v>
      </c>
      <c r="P19" s="67">
        <f>INDEX('CALC_EST - TRGTS'!$C$472:$C$514,MATCH(DW!B19,'CALC_EST - TRGTS'!$B$472:$B$514,0))</f>
        <v>0</v>
      </c>
    </row>
    <row r="20" spans="2:16" ht="16">
      <c r="B20" s="115" t="s">
        <v>125</v>
      </c>
      <c r="C20" s="329">
        <f>INDEX('CALC_EST - TRGTS'!$B$270:$O$317,MATCH($B20,'CALC_EST - TRGTS'!$B$270:$B$317,0),$A$1)</f>
        <v>0.342857142857143</v>
      </c>
      <c r="D20" s="67">
        <f>INDEX('CALC_EST - TRGTS'!$C$271:$C$317,MATCH(DW!B20,'CALC_EST - TRGTS'!$B$271:$B$317,0))</f>
        <v>0</v>
      </c>
      <c r="F20" s="330">
        <f>INDEX('CALC_EST - TRGTS'!$B$321:$O$363,MATCH($B20,'CALC_EST - TRGTS'!$B$321:$B$363,0),$A$1)</f>
        <v>0.50</v>
      </c>
      <c r="G20" s="67">
        <f>INDEX('CALC_EST - TRGTS'!$C$321:$C$363,MATCH(DW!B20,'CALC_EST - TRGTS'!$B$321:$B$363,0))</f>
        <v>0.0932458485599061</v>
      </c>
      <c r="I20" s="329">
        <f>INDEX('CALC_EST - TRGTS'!$B$371:$O$414,MATCH($B20,'CALC_EST - TRGTS'!$B$371:$B$414,0),$A$1)</f>
        <v>0.342857142857143</v>
      </c>
      <c r="J20" s="68">
        <f>INDEX('CALC_EST - TRGTS'!$C$371:$C$414,MATCH(DW!B20,'CALC_EST - TRGTS'!$B$371:$B$414,0))</f>
        <v>3780.39862070321</v>
      </c>
      <c r="L20" s="329">
        <f>INDEX('CALC_EST - TRGTS'!$B$422:$O$464,MATCH($B20,'CALC_EST - TRGTS'!$B$422:$B$464,0),$A$1)</f>
        <v>0.394383394383394</v>
      </c>
      <c r="M20" s="67">
        <f>INDEX('CALC_EST - TRGTS'!$C$422:$C$464,MATCH(DW!B20,'CALC_EST - TRGTS'!$B$422:$B$464,0))</f>
        <v>0.256204539520044</v>
      </c>
      <c r="O20" s="329">
        <f>INDEX('CALC_EST - TRGTS'!$B$472:$O$514,MATCH($B20,'CALC_EST - TRGTS'!$B$472:$B$610,0),$A$1)</f>
        <v>0.20</v>
      </c>
      <c r="P20" s="67">
        <f>INDEX('CALC_EST - TRGTS'!$C$472:$C$514,MATCH(DW!B20,'CALC_EST - TRGTS'!$B$472:$B$514,0))</f>
        <v>0</v>
      </c>
    </row>
    <row r="21" spans="2:16" ht="16">
      <c r="B21" s="115" t="s">
        <v>126</v>
      </c>
      <c r="C21" s="329">
        <f>INDEX('CALC_EST - TRGTS'!$B$270:$O$317,MATCH($B21,'CALC_EST - TRGTS'!$B$270:$B$317,0),$A$1)</f>
        <v>0.228571428571429</v>
      </c>
      <c r="D21" s="67">
        <f>INDEX('CALC_EST - TRGTS'!$C$271:$C$317,MATCH(DW!B21,'CALC_EST - TRGTS'!$B$271:$B$317,0))</f>
        <v>-0.176310383399859</v>
      </c>
      <c r="F21" s="330">
        <f>INDEX('CALC_EST - TRGTS'!$B$321:$O$363,MATCH($B21,'CALC_EST - TRGTS'!$B$321:$B$363,0),$A$1)</f>
        <v>0.0952380952380952</v>
      </c>
      <c r="G21" s="67">
        <f>INDEX('CALC_EST - TRGTS'!$C$321:$C$363,MATCH(DW!B21,'CALC_EST - TRGTS'!$B$321:$B$363,0))</f>
        <v>0</v>
      </c>
      <c r="I21" s="329">
        <f>INDEX('CALC_EST - TRGTS'!$B$371:$O$414,MATCH($B21,'CALC_EST - TRGTS'!$B$371:$B$414,0),$A$1)</f>
        <v>0.228571428571429</v>
      </c>
      <c r="J21" s="68">
        <f>INDEX('CALC_EST - TRGTS'!$C$371:$C$414,MATCH(DW!B21,'CALC_EST - TRGTS'!$B$371:$B$414,0))</f>
        <v>-2997.50474903682</v>
      </c>
      <c r="L21" s="329">
        <f>INDEX('CALC_EST - TRGTS'!$B$422:$O$464,MATCH($B21,'CALC_EST - TRGTS'!$B$422:$B$464,0),$A$1)</f>
        <v>0.209198209198209</v>
      </c>
      <c r="M21" s="67">
        <f>INDEX('CALC_EST - TRGTS'!$C$422:$C$464,MATCH(DW!B21,'CALC_EST - TRGTS'!$B$422:$B$464,0))</f>
        <v>0.387491167212935</v>
      </c>
      <c r="O21" s="329">
        <f>INDEX('CALC_EST - TRGTS'!$B$472:$O$514,MATCH($B21,'CALC_EST - TRGTS'!$B$472:$B$610,0),$A$1)</f>
        <v>0.40</v>
      </c>
      <c r="P21" s="67">
        <f>INDEX('CALC_EST - TRGTS'!$C$472:$C$514,MATCH(DW!B21,'CALC_EST - TRGTS'!$B$472:$B$514,0))</f>
        <v>0.320791913490665</v>
      </c>
    </row>
    <row r="22" spans="2:16" ht="16">
      <c r="B22" s="116" t="s">
        <v>127</v>
      </c>
      <c r="C22" s="329">
        <f>INDEX('CALC_EST - TRGTS'!$B$270:$O$317,MATCH($B22,'CALC_EST - TRGTS'!$B$270:$B$317,0),$A$1)</f>
        <v>0.0571428571428571</v>
      </c>
      <c r="D22" s="67">
        <f>INDEX('CALC_EST - TRGTS'!$C$271:$C$317,MATCH(DW!B22,'CALC_EST - TRGTS'!$B$271:$B$317,0))</f>
        <v>0</v>
      </c>
      <c r="F22" s="330">
        <f>INDEX('CALC_EST - TRGTS'!$B$321:$O$363,MATCH($B22,'CALC_EST - TRGTS'!$B$321:$B$363,0),$A$1)</f>
        <v>0.142857142857143</v>
      </c>
      <c r="G22" s="67">
        <f>INDEX('CALC_EST - TRGTS'!$C$321:$C$363,MATCH(DW!B22,'CALC_EST - TRGTS'!$B$321:$B$363,0))</f>
        <v>0</v>
      </c>
      <c r="I22" s="329">
        <f>INDEX('CALC_EST - TRGTS'!$B$371:$O$414,MATCH($B22,'CALC_EST - TRGTS'!$B$371:$B$414,0),$A$1)</f>
        <v>0.0571428571428571</v>
      </c>
      <c r="J22" s="68">
        <f>INDEX('CALC_EST - TRGTS'!$C$371:$C$414,MATCH(DW!B22,'CALC_EST - TRGTS'!$B$371:$B$414,0))</f>
        <v>0</v>
      </c>
      <c r="L22" s="329">
        <f>INDEX('CALC_EST - TRGTS'!$B$422:$O$464,MATCH($B22,'CALC_EST - TRGTS'!$B$422:$B$464,0),$A$1)</f>
        <v>0.197802197802198</v>
      </c>
      <c r="M22" s="67">
        <f>INDEX('CALC_EST - TRGTS'!$C$422:$C$464,MATCH(DW!B22,'CALC_EST - TRGTS'!$B$422:$B$464,0))</f>
        <v>0.283678675861997</v>
      </c>
      <c r="O22" s="329">
        <f>INDEX('CALC_EST - TRGTS'!$B$472:$O$514,MATCH($B22,'CALC_EST - TRGTS'!$B$472:$B$610,0),$A$1)</f>
        <v>0</v>
      </c>
      <c r="P22" s="67">
        <f>INDEX('CALC_EST - TRGTS'!$C$472:$C$514,MATCH(DW!B22,'CALC_EST - TRGTS'!$B$472:$B$514,0))</f>
        <v>0</v>
      </c>
    </row>
    <row r="23" spans="2:16" ht="16">
      <c r="B23" s="115" t="s">
        <v>128</v>
      </c>
      <c r="C23" s="329">
        <f>INDEX('CALC_EST - TRGTS'!$B$270:$O$317,MATCH($B23,'CALC_EST - TRGTS'!$B$270:$B$317,0),$A$1)</f>
        <v>0.0857142857142857</v>
      </c>
      <c r="D23" s="67">
        <f>INDEX('CALC_EST - TRGTS'!$C$271:$C$317,MATCH(DW!B23,'CALC_EST - TRGTS'!$B$271:$B$317,0))</f>
        <v>0</v>
      </c>
      <c r="F23" s="330">
        <f>INDEX('CALC_EST - TRGTS'!$B$321:$O$363,MATCH($B23,'CALC_EST - TRGTS'!$B$321:$B$363,0),$A$1)</f>
        <v>0.0476190476190476</v>
      </c>
      <c r="G23" s="67">
        <f>INDEX('CALC_EST - TRGTS'!$C$321:$C$363,MATCH(DW!B23,'CALC_EST - TRGTS'!$B$321:$B$363,0))</f>
        <v>0</v>
      </c>
      <c r="I23" s="329">
        <f>INDEX('CALC_EST - TRGTS'!$B$371:$O$414,MATCH($B23,'CALC_EST - TRGTS'!$B$371:$B$414,0),$A$1)</f>
        <v>0.0857142857142857</v>
      </c>
      <c r="J23" s="68">
        <f>INDEX('CALC_EST - TRGTS'!$C$371:$C$414,MATCH(DW!B23,'CALC_EST - TRGTS'!$B$371:$B$414,0))</f>
        <v>0</v>
      </c>
      <c r="L23" s="329">
        <f>INDEX('CALC_EST - TRGTS'!$B$422:$O$464,MATCH($B23,'CALC_EST - TRGTS'!$B$422:$B$464,0),$A$1)</f>
        <v>0.0256410256410256</v>
      </c>
      <c r="M23" s="67">
        <f>INDEX('CALC_EST - TRGTS'!$C$422:$C$464,MATCH(DW!B23,'CALC_EST - TRGTS'!$B$422:$B$464,0))</f>
        <v>0.283420734711986</v>
      </c>
      <c r="O23" s="329">
        <f>INDEX('CALC_EST - TRGTS'!$B$472:$O$514,MATCH($B23,'CALC_EST - TRGTS'!$B$472:$B$610,0),$A$1)</f>
        <v>0.20</v>
      </c>
      <c r="P23" s="67">
        <f>INDEX('CALC_EST - TRGTS'!$C$472:$C$514,MATCH(DW!B23,'CALC_EST - TRGTS'!$B$472:$B$514,0))</f>
        <v>0</v>
      </c>
    </row>
    <row r="24" spans="2:16" ht="16">
      <c r="B24" s="115" t="s">
        <v>129</v>
      </c>
      <c r="C24" s="329">
        <f>INDEX('CALC_EST - TRGTS'!$B$270:$O$317,MATCH($B24,'CALC_EST - TRGTS'!$B$270:$B$317,0),$A$1)</f>
        <v>0.171428571428571</v>
      </c>
      <c r="D24" s="67">
        <f>INDEX('CALC_EST - TRGTS'!$C$271:$C$317,MATCH(DW!B24,'CALC_EST - TRGTS'!$B$271:$B$317,0))</f>
        <v>0</v>
      </c>
      <c r="F24" s="330">
        <f>INDEX('CALC_EST - TRGTS'!$B$321:$O$363,MATCH($B24,'CALC_EST - TRGTS'!$B$321:$B$363,0),$A$1)</f>
        <v>0.142857142857143</v>
      </c>
      <c r="G24" s="67">
        <f>INDEX('CALC_EST - TRGTS'!$C$321:$C$363,MATCH(DW!B24,'CALC_EST - TRGTS'!$B$321:$B$363,0))</f>
        <v>0</v>
      </c>
      <c r="I24" s="329">
        <f>INDEX('CALC_EST - TRGTS'!$B$371:$O$414,MATCH($B24,'CALC_EST - TRGTS'!$B$371:$B$414,0),$A$1)</f>
        <v>0.171428571428571</v>
      </c>
      <c r="J24" s="68">
        <f>INDEX('CALC_EST - TRGTS'!$C$371:$C$414,MATCH(DW!B24,'CALC_EST - TRGTS'!$B$371:$B$414,0))</f>
        <v>0</v>
      </c>
      <c r="L24" s="329">
        <f>INDEX('CALC_EST - TRGTS'!$B$422:$O$464,MATCH($B24,'CALC_EST - TRGTS'!$B$422:$B$464,0),$A$1)</f>
        <v>0.121693121693122</v>
      </c>
      <c r="M24" s="67">
        <f>INDEX('CALC_EST - TRGTS'!$C$422:$C$464,MATCH(DW!B24,'CALC_EST - TRGTS'!$B$422:$B$464,0))</f>
        <v>0.182215964301017</v>
      </c>
      <c r="O24" s="329">
        <f>INDEX('CALC_EST - TRGTS'!$B$472:$O$514,MATCH($B24,'CALC_EST - TRGTS'!$B$472:$B$610,0),$A$1)</f>
        <v>0</v>
      </c>
      <c r="P24" s="67">
        <f>INDEX('CALC_EST - TRGTS'!$C$472:$C$514,MATCH(DW!B24,'CALC_EST - TRGTS'!$B$472:$B$514,0))</f>
        <v>-0.270217603833191</v>
      </c>
    </row>
    <row r="25" spans="2:16" ht="16">
      <c r="B25" s="115" t="s">
        <v>130</v>
      </c>
      <c r="C25" s="329">
        <f>INDEX('CALC_EST - TRGTS'!$B$270:$O$317,MATCH($B25,'CALC_EST - TRGTS'!$B$270:$B$317,0),$A$1)</f>
        <v>0.0285714285714286</v>
      </c>
      <c r="D25" s="67">
        <f>INDEX('CALC_EST - TRGTS'!$C$271:$C$317,MATCH(DW!B25,'CALC_EST - TRGTS'!$B$271:$B$317,0))</f>
        <v>0.213340602183588</v>
      </c>
      <c r="F25" s="330">
        <f>INDEX('CALC_EST - TRGTS'!$B$321:$O$363,MATCH($B25,'CALC_EST - TRGTS'!$B$321:$B$363,0),$A$1)</f>
        <v>0.0476190476190476</v>
      </c>
      <c r="G25" s="67">
        <f>INDEX('CALC_EST - TRGTS'!$C$321:$C$363,MATCH(DW!B25,'CALC_EST - TRGTS'!$B$321:$B$363,0))</f>
        <v>0.369907759496496</v>
      </c>
      <c r="I25" s="329">
        <f>INDEX('CALC_EST - TRGTS'!$B$371:$O$414,MATCH($B25,'CALC_EST - TRGTS'!$B$371:$B$414,0),$A$1)</f>
        <v>0.0285714285714286</v>
      </c>
      <c r="J25" s="68">
        <f>INDEX('CALC_EST - TRGTS'!$C$371:$C$414,MATCH(DW!B25,'CALC_EST - TRGTS'!$B$371:$B$414,0))</f>
        <v>6675.65360587392</v>
      </c>
      <c r="L25" s="329">
        <f>INDEX('CALC_EST - TRGTS'!$B$422:$O$464,MATCH($B25,'CALC_EST - TRGTS'!$B$422:$B$464,0),$A$1)</f>
        <v>0.0256410256410256</v>
      </c>
      <c r="M25" s="67">
        <f>INDEX('CALC_EST - TRGTS'!$C$422:$C$464,MATCH(DW!B25,'CALC_EST - TRGTS'!$B$422:$B$464,0))</f>
        <v>0</v>
      </c>
      <c r="O25" s="329">
        <f>INDEX('CALC_EST - TRGTS'!$B$472:$O$514,MATCH($B25,'CALC_EST - TRGTS'!$B$472:$B$610,0),$A$1)</f>
        <v>0.20</v>
      </c>
      <c r="P25" s="67">
        <f>INDEX('CALC_EST - TRGTS'!$C$472:$C$514,MATCH(DW!B25,'CALC_EST - TRGTS'!$B$472:$B$514,0))</f>
        <v>0</v>
      </c>
    </row>
    <row r="26" spans="2:16" ht="16">
      <c r="B26" s="116" t="s">
        <v>131</v>
      </c>
      <c r="C26" s="329">
        <f>INDEX('CALC_EST - TRGTS'!$B$270:$O$317,MATCH($B26,'CALC_EST - TRGTS'!$B$270:$B$317,0),$A$1)</f>
        <v>0</v>
      </c>
      <c r="D26" s="67">
        <f>INDEX('CALC_EST - TRGTS'!$C$271:$C$317,MATCH(DW!B26,'CALC_EST - TRGTS'!$B$271:$B$317,0))</f>
        <v>0</v>
      </c>
      <c r="F26" s="330">
        <f>INDEX('CALC_EST - TRGTS'!$B$321:$O$363,MATCH($B26,'CALC_EST - TRGTS'!$B$321:$B$363,0),$A$1)</f>
        <v>0</v>
      </c>
      <c r="G26" s="67">
        <f>INDEX('CALC_EST - TRGTS'!$C$321:$C$363,MATCH(DW!B26,'CALC_EST - TRGTS'!$B$321:$B$363,0))</f>
        <v>-2.12821127383148</v>
      </c>
      <c r="I26" s="329">
        <f>INDEX('CALC_EST - TRGTS'!$B$371:$O$414,MATCH($B26,'CALC_EST - TRGTS'!$B$371:$B$414,0),$A$1)</f>
        <v>0</v>
      </c>
      <c r="J26" s="68">
        <f>INDEX('CALC_EST - TRGTS'!$C$371:$C$414,MATCH(DW!B26,'CALC_EST - TRGTS'!$B$371:$B$414,0))</f>
        <v>-47504.7637378583</v>
      </c>
      <c r="L26" s="329">
        <f>INDEX('CALC_EST - TRGTS'!$B$422:$O$464,MATCH($B26,'CALC_EST - TRGTS'!$B$422:$B$464,0),$A$1)</f>
        <v>0</v>
      </c>
      <c r="M26" s="67">
        <f>INDEX('CALC_EST - TRGTS'!$C$422:$C$464,MATCH(DW!B26,'CALC_EST - TRGTS'!$B$422:$B$464,0))</f>
        <v>4.60749151191682</v>
      </c>
      <c r="O26" s="329">
        <f>INDEX('CALC_EST - TRGTS'!$B$472:$O$514,MATCH($B26,'CALC_EST - TRGTS'!$B$472:$B$610,0),$A$1)</f>
        <v>0</v>
      </c>
      <c r="P26" s="67">
        <f>INDEX('CALC_EST - TRGTS'!$C$472:$C$514,MATCH(DW!B26,'CALC_EST - TRGTS'!$B$472:$B$514,0))</f>
        <v>0</v>
      </c>
    </row>
    <row r="27" spans="2:16" ht="16">
      <c r="B27" s="116" t="s">
        <v>132</v>
      </c>
      <c r="C27" s="329">
        <f>INDEX('CALC_EST - TRGTS'!$B$270:$O$317,MATCH($B27,'CALC_EST - TRGTS'!$B$270:$B$317,0),$A$1)</f>
        <v>0</v>
      </c>
      <c r="D27" s="67">
        <f>INDEX('CALC_EST - TRGTS'!$C$271:$C$317,MATCH(DW!B27,'CALC_EST - TRGTS'!$B$271:$B$317,0))</f>
        <v>-0.478147710677719</v>
      </c>
      <c r="F27" s="330">
        <f>INDEX('CALC_EST - TRGTS'!$B$321:$O$363,MATCH($B27,'CALC_EST - TRGTS'!$B$321:$B$363,0),$A$1)</f>
        <v>0.0238095238095238</v>
      </c>
      <c r="G27" s="67">
        <f>INDEX('CALC_EST - TRGTS'!$C$321:$C$363,MATCH(DW!B27,'CALC_EST - TRGTS'!$B$321:$B$363,0))</f>
        <v>0</v>
      </c>
      <c r="I27" s="329">
        <f>INDEX('CALC_EST - TRGTS'!$B$371:$O$414,MATCH($B27,'CALC_EST - TRGTS'!$B$371:$B$414,0),$A$1)</f>
        <v>0</v>
      </c>
      <c r="J27" s="68">
        <f>INDEX('CALC_EST - TRGTS'!$C$371:$C$414,MATCH(DW!B27,'CALC_EST - TRGTS'!$B$371:$B$414,0))</f>
        <v>0</v>
      </c>
      <c r="L27" s="329">
        <f>INDEX('CALC_EST - TRGTS'!$B$422:$O$464,MATCH($B27,'CALC_EST - TRGTS'!$B$422:$B$464,0),$A$1)</f>
        <v>0</v>
      </c>
      <c r="M27" s="67">
        <f>INDEX('CALC_EST - TRGTS'!$C$422:$C$464,MATCH(DW!B27,'CALC_EST - TRGTS'!$B$422:$B$464,0))</f>
        <v>0</v>
      </c>
      <c r="O27" s="329">
        <f>INDEX('CALC_EST - TRGTS'!$B$472:$O$514,MATCH($B27,'CALC_EST - TRGTS'!$B$472:$B$610,0),$A$1)</f>
        <v>0</v>
      </c>
      <c r="P27" s="67">
        <f>INDEX('CALC_EST - TRGTS'!$C$472:$C$514,MATCH(DW!B27,'CALC_EST - TRGTS'!$B$472:$B$514,0))</f>
        <v>0</v>
      </c>
    </row>
    <row r="28" spans="2:16" ht="16">
      <c r="B28" s="116" t="s">
        <v>133</v>
      </c>
      <c r="C28" s="329">
        <f>INDEX('CALC_EST - TRGTS'!$B$270:$O$317,MATCH($B28,'CALC_EST - TRGTS'!$B$270:$B$317,0),$A$1)</f>
        <v>0</v>
      </c>
      <c r="D28" s="67">
        <f>INDEX('CALC_EST - TRGTS'!$C$271:$C$317,MATCH(DW!B28,'CALC_EST - TRGTS'!$B$271:$B$317,0))</f>
        <v>-0.402603338475002</v>
      </c>
      <c r="F28" s="330">
        <f>INDEX('CALC_EST - TRGTS'!$B$321:$O$363,MATCH($B28,'CALC_EST - TRGTS'!$B$321:$B$363,0),$A$1)</f>
        <v>0</v>
      </c>
      <c r="G28" s="67">
        <f>INDEX('CALC_EST - TRGTS'!$C$321:$C$363,MATCH(DW!B28,'CALC_EST - TRGTS'!$B$321:$B$363,0))</f>
        <v>0</v>
      </c>
      <c r="I28" s="329">
        <f>INDEX('CALC_EST - TRGTS'!$B$371:$O$414,MATCH($B28,'CALC_EST - TRGTS'!$B$371:$B$414,0),$A$1)</f>
        <v>0</v>
      </c>
      <c r="J28" s="68">
        <f>INDEX('CALC_EST - TRGTS'!$C$371:$C$414,MATCH(DW!B28,'CALC_EST - TRGTS'!$B$371:$B$414,0))</f>
        <v>0</v>
      </c>
      <c r="L28" s="329">
        <f>INDEX('CALC_EST - TRGTS'!$B$422:$O$464,MATCH($B28,'CALC_EST - TRGTS'!$B$422:$B$464,0),$A$1)</f>
        <v>0</v>
      </c>
      <c r="M28" s="67">
        <f>INDEX('CALC_EST - TRGTS'!$C$422:$C$464,MATCH(DW!B28,'CALC_EST - TRGTS'!$B$422:$B$464,0))</f>
        <v>0</v>
      </c>
      <c r="O28" s="329">
        <f>INDEX('CALC_EST - TRGTS'!$B$472:$O$514,MATCH($B28,'CALC_EST - TRGTS'!$B$472:$B$610,0),$A$1)</f>
        <v>0</v>
      </c>
      <c r="P28" s="67">
        <f>INDEX('CALC_EST - TRGTS'!$C$472:$C$514,MATCH(DW!B28,'CALC_EST - TRGTS'!$B$472:$B$514,0))</f>
        <v>0</v>
      </c>
    </row>
    <row r="29" spans="2:16" ht="16">
      <c r="B29" s="115" t="s">
        <v>134</v>
      </c>
      <c r="C29" s="329">
        <f>INDEX('CALC_EST - TRGTS'!$B$270:$O$317,MATCH($B29,'CALC_EST - TRGTS'!$B$270:$B$317,0),$A$1)</f>
        <v>0.171428571428571</v>
      </c>
      <c r="D29" s="67">
        <f>INDEX('CALC_EST - TRGTS'!$C$271:$C$317,MATCH(DW!B29,'CALC_EST - TRGTS'!$B$271:$B$317,0))</f>
        <v>0</v>
      </c>
      <c r="F29" s="330">
        <f>INDEX('CALC_EST - TRGTS'!$B$321:$O$363,MATCH($B29,'CALC_EST - TRGTS'!$B$321:$B$363,0),$A$1)</f>
        <v>0.119047619047619</v>
      </c>
      <c r="G29" s="67">
        <f>INDEX('CALC_EST - TRGTS'!$C$321:$C$363,MATCH(DW!B29,'CALC_EST - TRGTS'!$B$321:$B$363,0))</f>
        <v>0</v>
      </c>
      <c r="I29" s="329">
        <f>INDEX('CALC_EST - TRGTS'!$B$371:$O$414,MATCH($B29,'CALC_EST - TRGTS'!$B$371:$B$414,0),$A$1)</f>
        <v>0.171428571428571</v>
      </c>
      <c r="J29" s="68">
        <f>INDEX('CALC_EST - TRGTS'!$C$371:$C$414,MATCH(DW!B29,'CALC_EST - TRGTS'!$B$371:$B$414,0))</f>
        <v>3147.68275329275</v>
      </c>
      <c r="L29" s="329">
        <f>INDEX('CALC_EST - TRGTS'!$B$422:$O$464,MATCH($B29,'CALC_EST - TRGTS'!$B$422:$B$464,0),$A$1)</f>
        <v>0.0997150997150997</v>
      </c>
      <c r="M29" s="67">
        <f>INDEX('CALC_EST - TRGTS'!$C$422:$C$464,MATCH(DW!B29,'CALC_EST - TRGTS'!$B$422:$B$464,0))</f>
        <v>0</v>
      </c>
      <c r="O29" s="329">
        <f>INDEX('CALC_EST - TRGTS'!$B$472:$O$514,MATCH($B29,'CALC_EST - TRGTS'!$B$472:$B$610,0),$A$1)</f>
        <v>0.60</v>
      </c>
      <c r="P29" s="67">
        <f>INDEX('CALC_EST - TRGTS'!$C$472:$C$514,MATCH(DW!B29,'CALC_EST - TRGTS'!$B$472:$B$514,0))</f>
        <v>0</v>
      </c>
    </row>
    <row r="30" spans="2:16" ht="16">
      <c r="B30" s="115" t="s">
        <v>135</v>
      </c>
      <c r="C30" s="329">
        <f>INDEX('CALC_EST - TRGTS'!$B$270:$O$317,MATCH($B30,'CALC_EST - TRGTS'!$B$270:$B$317,0),$A$1)</f>
        <v>0.914285714285714</v>
      </c>
      <c r="D30" s="67">
        <f>INDEX('CALC_EST - TRGTS'!$C$271:$C$317,MATCH(DW!B30,'CALC_EST - TRGTS'!$B$271:$B$317,0))</f>
        <v>-0.0938629208916938</v>
      </c>
      <c r="F30" s="330">
        <f>INDEX('CALC_EST - TRGTS'!$B$321:$O$363,MATCH($B30,'CALC_EST - TRGTS'!$B$321:$B$363,0),$A$1)</f>
        <v>0.857142857142857</v>
      </c>
      <c r="G30" s="67">
        <f>INDEX('CALC_EST - TRGTS'!$C$321:$C$363,MATCH(DW!B30,'CALC_EST - TRGTS'!$B$321:$B$363,0))</f>
        <v>-0.134108351568212</v>
      </c>
      <c r="I30" s="329">
        <f>INDEX('CALC_EST - TRGTS'!$B$371:$O$414,MATCH($B30,'CALC_EST - TRGTS'!$B$371:$B$414,0),$A$1)</f>
        <v>0.914285714285714</v>
      </c>
      <c r="J30" s="68">
        <f>INDEX('CALC_EST - TRGTS'!$C$371:$C$414,MATCH(DW!B30,'CALC_EST - TRGTS'!$B$371:$B$414,0))</f>
        <v>0</v>
      </c>
      <c r="L30" s="329">
        <f>INDEX('CALC_EST - TRGTS'!$B$422:$O$464,MATCH($B30,'CALC_EST - TRGTS'!$B$422:$B$464,0),$A$1)</f>
        <v>1</v>
      </c>
      <c r="M30" s="67">
        <f>INDEX('CALC_EST - TRGTS'!$C$422:$C$464,MATCH(DW!B30,'CALC_EST - TRGTS'!$B$422:$B$464,0))</f>
        <v>0</v>
      </c>
      <c r="O30" s="329">
        <f>INDEX('CALC_EST - TRGTS'!$B$472:$O$514,MATCH($B30,'CALC_EST - TRGTS'!$B$472:$B$610,0),$A$1)</f>
        <v>0.40</v>
      </c>
      <c r="P30" s="67">
        <f>INDEX('CALC_EST - TRGTS'!$C$472:$C$514,MATCH(DW!B30,'CALC_EST - TRGTS'!$B$472:$B$514,0))</f>
        <v>0</v>
      </c>
    </row>
    <row r="31" spans="2:16" ht="16">
      <c r="B31" s="115" t="s">
        <v>136</v>
      </c>
      <c r="C31" s="329">
        <f>INDEX('CALC_EST - TRGTS'!$B$270:$O$317,MATCH($B31,'CALC_EST - TRGTS'!$B$270:$B$317,0),$A$1)</f>
        <v>0</v>
      </c>
      <c r="D31" s="67">
        <f>INDEX('CALC_EST - TRGTS'!$C$271:$C$317,MATCH(DW!B31,'CALC_EST - TRGTS'!$B$271:$B$317,0))</f>
        <v>0</v>
      </c>
      <c r="F31" s="330">
        <f>INDEX('CALC_EST - TRGTS'!$B$321:$O$363,MATCH($B31,'CALC_EST - TRGTS'!$B$321:$B$363,0),$A$1)</f>
        <v>0.0476190476190476</v>
      </c>
      <c r="G31" s="67">
        <f>INDEX('CALC_EST - TRGTS'!$C$321:$C$363,MATCH(DW!B31,'CALC_EST - TRGTS'!$B$321:$B$363,0))</f>
        <v>0</v>
      </c>
      <c r="I31" s="329">
        <f>INDEX('CALC_EST - TRGTS'!$B$371:$O$414,MATCH($B31,'CALC_EST - TRGTS'!$B$371:$B$414,0),$A$1)</f>
        <v>0</v>
      </c>
      <c r="J31" s="68">
        <f>INDEX('CALC_EST - TRGTS'!$C$371:$C$414,MATCH(DW!B31,'CALC_EST - TRGTS'!$B$371:$B$414,0))</f>
        <v>0</v>
      </c>
      <c r="L31" s="329">
        <f>INDEX('CALC_EST - TRGTS'!$B$422:$O$464,MATCH($B31,'CALC_EST - TRGTS'!$B$422:$B$464,0),$A$1)</f>
        <v>0</v>
      </c>
      <c r="M31" s="67">
        <f>INDEX('CALC_EST - TRGTS'!$C$422:$C$464,MATCH(DW!B31,'CALC_EST - TRGTS'!$B$422:$B$464,0))</f>
        <v>-0.20901263674049</v>
      </c>
      <c r="O31" s="329">
        <f>INDEX('CALC_EST - TRGTS'!$B$472:$O$514,MATCH($B31,'CALC_EST - TRGTS'!$B$472:$B$610,0),$A$1)</f>
        <v>0.20</v>
      </c>
      <c r="P31" s="67">
        <f>INDEX('CALC_EST - TRGTS'!$C$472:$C$514,MATCH(DW!B31,'CALC_EST - TRGTS'!$B$472:$B$514,0))</f>
        <v>0</v>
      </c>
    </row>
    <row r="32" spans="2:16" ht="16">
      <c r="B32" s="115" t="s">
        <v>137</v>
      </c>
      <c r="C32" s="329">
        <f>INDEX('CALC_EST - TRGTS'!$B$270:$O$317,MATCH($B32,'CALC_EST - TRGTS'!$B$270:$B$317,0),$A$1)</f>
        <v>0.114285714285714</v>
      </c>
      <c r="D32" s="67">
        <f>INDEX('CALC_EST - TRGTS'!$C$271:$C$317,MATCH(DW!B32,'CALC_EST - TRGTS'!$B$271:$B$317,0))</f>
        <v>0</v>
      </c>
      <c r="F32" s="330">
        <f>INDEX('CALC_EST - TRGTS'!$B$321:$O$363,MATCH($B32,'CALC_EST - TRGTS'!$B$321:$B$363,0),$A$1)</f>
        <v>0.166666666666667</v>
      </c>
      <c r="G32" s="67">
        <f>INDEX('CALC_EST - TRGTS'!$C$321:$C$363,MATCH(DW!B32,'CALC_EST - TRGTS'!$B$321:$B$363,0))</f>
        <v>0</v>
      </c>
      <c r="I32" s="329">
        <f>INDEX('CALC_EST - TRGTS'!$B$371:$O$414,MATCH($B32,'CALC_EST - TRGTS'!$B$371:$B$414,0),$A$1)</f>
        <v>0.114285714285714</v>
      </c>
      <c r="J32" s="68">
        <f>INDEX('CALC_EST - TRGTS'!$C$371:$C$414,MATCH(DW!B32,'CALC_EST - TRGTS'!$B$371:$B$414,0))</f>
        <v>0</v>
      </c>
      <c r="L32" s="329">
        <f>INDEX('CALC_EST - TRGTS'!$B$422:$O$464,MATCH($B32,'CALC_EST - TRGTS'!$B$422:$B$464,0),$A$1)</f>
        <v>0.157916157916158</v>
      </c>
      <c r="M32" s="67">
        <f>INDEX('CALC_EST - TRGTS'!$C$422:$C$464,MATCH(DW!B32,'CALC_EST - TRGTS'!$B$422:$B$464,0))</f>
        <v>-0.14719226575924</v>
      </c>
      <c r="O32" s="329">
        <f>INDEX('CALC_EST - TRGTS'!$B$472:$O$514,MATCH($B32,'CALC_EST - TRGTS'!$B$472:$B$610,0),$A$1)</f>
        <v>0</v>
      </c>
      <c r="P32" s="67">
        <f>INDEX('CALC_EST - TRGTS'!$C$472:$C$514,MATCH(DW!B32,'CALC_EST - TRGTS'!$B$472:$B$514,0))</f>
        <v>0</v>
      </c>
    </row>
    <row r="33" spans="2:16" ht="16">
      <c r="B33" s="115" t="s">
        <v>138</v>
      </c>
      <c r="C33" s="329">
        <f>INDEX('CALC_EST - TRGTS'!$B$270:$O$317,MATCH($B33,'CALC_EST - TRGTS'!$B$270:$B$317,0),$A$1)</f>
        <v>0.0285714285714286</v>
      </c>
      <c r="D33" s="67">
        <f>INDEX('CALC_EST - TRGTS'!$C$271:$C$317,MATCH(DW!B33,'CALC_EST - TRGTS'!$B$271:$B$317,0))</f>
        <v>0</v>
      </c>
      <c r="F33" s="330">
        <f>INDEX('CALC_EST - TRGTS'!$B$321:$O$363,MATCH($B33,'CALC_EST - TRGTS'!$B$321:$B$363,0),$A$1)</f>
        <v>0</v>
      </c>
      <c r="G33" s="67">
        <f>INDEX('CALC_EST - TRGTS'!$C$321:$C$363,MATCH(DW!B33,'CALC_EST - TRGTS'!$B$321:$B$363,0))</f>
        <v>0</v>
      </c>
      <c r="I33" s="329">
        <f>INDEX('CALC_EST - TRGTS'!$B$371:$O$414,MATCH($B33,'CALC_EST - TRGTS'!$B$371:$B$414,0),$A$1)</f>
        <v>0.0285714285714286</v>
      </c>
      <c r="J33" s="68">
        <f>INDEX('CALC_EST - TRGTS'!$C$371:$C$414,MATCH(DW!B33,'CALC_EST - TRGTS'!$B$371:$B$414,0))</f>
        <v>0</v>
      </c>
      <c r="L33" s="329">
        <f>INDEX('CALC_EST - TRGTS'!$B$422:$O$464,MATCH($B33,'CALC_EST - TRGTS'!$B$422:$B$464,0),$A$1)</f>
        <v>0</v>
      </c>
      <c r="M33" s="67">
        <f>INDEX('CALC_EST - TRGTS'!$C$422:$C$464,MATCH(DW!B33,'CALC_EST - TRGTS'!$B$422:$B$464,0))</f>
        <v>-0.290481867788864</v>
      </c>
      <c r="O33" s="329">
        <f>INDEX('CALC_EST - TRGTS'!$B$472:$O$514,MATCH($B33,'CALC_EST - TRGTS'!$B$472:$B$610,0),$A$1)</f>
        <v>0</v>
      </c>
      <c r="P33" s="67">
        <f>INDEX('CALC_EST - TRGTS'!$C$472:$C$514,MATCH(DW!B33,'CALC_EST - TRGTS'!$B$472:$B$514,0))</f>
        <v>0</v>
      </c>
    </row>
    <row r="34" spans="2:16" ht="16">
      <c r="B34" s="115" t="s">
        <v>139</v>
      </c>
      <c r="C34" s="329">
        <f>INDEX('CALC_EST - TRGTS'!$B$270:$O$317,MATCH($B34,'CALC_EST - TRGTS'!$B$270:$B$317,0),$A$1)</f>
        <v>0.0857142857142857</v>
      </c>
      <c r="D34" s="67">
        <f>INDEX('CALC_EST - TRGTS'!$C$271:$C$317,MATCH(DW!B34,'CALC_EST - TRGTS'!$B$271:$B$317,0))</f>
        <v>0</v>
      </c>
      <c r="F34" s="330">
        <f>INDEX('CALC_EST - TRGTS'!$B$321:$O$363,MATCH($B34,'CALC_EST - TRGTS'!$B$321:$B$363,0),$A$1)</f>
        <v>0.0238095238095238</v>
      </c>
      <c r="G34" s="67">
        <f>INDEX('CALC_EST - TRGTS'!$C$321:$C$363,MATCH(DW!B34,'CALC_EST - TRGTS'!$B$321:$B$363,0))</f>
        <v>0</v>
      </c>
      <c r="I34" s="329">
        <f>INDEX('CALC_EST - TRGTS'!$B$371:$O$414,MATCH($B34,'CALC_EST - TRGTS'!$B$371:$B$414,0),$A$1)</f>
        <v>0.0857142857142857</v>
      </c>
      <c r="J34" s="68">
        <f>INDEX('CALC_EST - TRGTS'!$C$371:$C$414,MATCH(DW!B34,'CALC_EST - TRGTS'!$B$371:$B$414,0))</f>
        <v>0</v>
      </c>
      <c r="L34" s="329">
        <f>INDEX('CALC_EST - TRGTS'!$B$422:$O$464,MATCH($B34,'CALC_EST - TRGTS'!$B$422:$B$464,0),$A$1)</f>
        <v>0.0732600732600733</v>
      </c>
      <c r="M34" s="67">
        <f>INDEX('CALC_EST - TRGTS'!$C$422:$C$464,MATCH(DW!B34,'CALC_EST - TRGTS'!$B$422:$B$464,0))</f>
        <v>0</v>
      </c>
      <c r="O34" s="329">
        <f>INDEX('CALC_EST - TRGTS'!$B$472:$O$514,MATCH($B34,'CALC_EST - TRGTS'!$B$472:$B$610,0),$A$1)</f>
        <v>0</v>
      </c>
      <c r="P34" s="67">
        <f>INDEX('CALC_EST - TRGTS'!$C$472:$C$514,MATCH(DW!B34,'CALC_EST - TRGTS'!$B$472:$B$514,0))</f>
        <v>0</v>
      </c>
    </row>
    <row r="35" spans="2:16" ht="16">
      <c r="B35" s="115" t="s">
        <v>140</v>
      </c>
      <c r="C35" s="329">
        <f>INDEX('CALC_EST - TRGTS'!$B$270:$O$317,MATCH($B35,'CALC_EST - TRGTS'!$B$270:$B$317,0),$A$1)</f>
        <v>0</v>
      </c>
      <c r="D35" s="67">
        <f>INDEX('CALC_EST - TRGTS'!$C$271:$C$317,MATCH(DW!B35,'CALC_EST - TRGTS'!$B$271:$B$317,0))</f>
        <v>0</v>
      </c>
      <c r="F35" s="330">
        <f>INDEX('CALC_EST - TRGTS'!$B$321:$O$363,MATCH($B35,'CALC_EST - TRGTS'!$B$321:$B$363,0),$A$1)</f>
        <v>0</v>
      </c>
      <c r="G35" s="67">
        <f>INDEX('CALC_EST - TRGTS'!$C$321:$C$363,MATCH(DW!B35,'CALC_EST - TRGTS'!$B$321:$B$363,0))</f>
        <v>0</v>
      </c>
      <c r="I35" s="329">
        <f>INDEX('CALC_EST - TRGTS'!$B$371:$O$414,MATCH($B35,'CALC_EST - TRGTS'!$B$371:$B$414,0),$A$1)</f>
        <v>0</v>
      </c>
      <c r="J35" s="68">
        <f>INDEX('CALC_EST - TRGTS'!$C$371:$C$414,MATCH(DW!B35,'CALC_EST - TRGTS'!$B$371:$B$414,0))</f>
        <v>16384.080771988</v>
      </c>
      <c r="L35" s="329">
        <f>INDEX('CALC_EST - TRGTS'!$B$422:$O$464,MATCH($B35,'CALC_EST - TRGTS'!$B$422:$B$464,0),$A$1)</f>
        <v>0</v>
      </c>
      <c r="M35" s="67">
        <f>INDEX('CALC_EST - TRGTS'!$C$422:$C$464,MATCH(DW!B35,'CALC_EST - TRGTS'!$B$422:$B$464,0))</f>
        <v>0</v>
      </c>
      <c r="O35" s="329">
        <f>INDEX('CALC_EST - TRGTS'!$B$472:$O$514,MATCH($B35,'CALC_EST - TRGTS'!$B$472:$B$610,0),$A$1)</f>
        <v>0</v>
      </c>
      <c r="P35" s="67">
        <f>INDEX('CALC_EST - TRGTS'!$C$472:$C$514,MATCH(DW!B35,'CALC_EST - TRGTS'!$B$472:$B$514,0))</f>
        <v>0</v>
      </c>
    </row>
    <row r="36" spans="2:16" ht="16">
      <c r="B36" s="115" t="s">
        <v>141</v>
      </c>
      <c r="C36" s="329">
        <f>INDEX('CALC_EST - TRGTS'!$B$270:$O$317,MATCH($B36,'CALC_EST - TRGTS'!$B$270:$B$317,0),$A$1)</f>
        <v>0.0285714285714286</v>
      </c>
      <c r="D36" s="67">
        <f>INDEX('CALC_EST - TRGTS'!$C$271:$C$317,MATCH(DW!B36,'CALC_EST - TRGTS'!$B$271:$B$317,0))</f>
        <v>0</v>
      </c>
      <c r="F36" s="330">
        <f>INDEX('CALC_EST - TRGTS'!$B$321:$O$363,MATCH($B36,'CALC_EST - TRGTS'!$B$321:$B$363,0),$A$1)</f>
        <v>0.0238095238095238</v>
      </c>
      <c r="G36" s="67">
        <f>INDEX('CALC_EST - TRGTS'!$C$321:$C$363,MATCH(DW!B36,'CALC_EST - TRGTS'!$B$321:$B$363,0))</f>
        <v>0</v>
      </c>
      <c r="I36" s="329">
        <f>INDEX('CALC_EST - TRGTS'!$B$371:$O$414,MATCH($B36,'CALC_EST - TRGTS'!$B$371:$B$414,0),$A$1)</f>
        <v>0.0285714285714286</v>
      </c>
      <c r="J36" s="68">
        <f>INDEX('CALC_EST - TRGTS'!$C$371:$C$414,MATCH(DW!B36,'CALC_EST - TRGTS'!$B$371:$B$414,0))</f>
        <v>0</v>
      </c>
      <c r="L36" s="329">
        <f>INDEX('CALC_EST - TRGTS'!$B$422:$O$464,MATCH($B36,'CALC_EST - TRGTS'!$B$422:$B$464,0),$A$1)</f>
        <v>0.037037037037037</v>
      </c>
      <c r="M36" s="67">
        <f>INDEX('CALC_EST - TRGTS'!$C$422:$C$464,MATCH(DW!B36,'CALC_EST - TRGTS'!$B$422:$B$464,0))</f>
        <v>0</v>
      </c>
      <c r="O36" s="329">
        <f>INDEX('CALC_EST - TRGTS'!$B$472:$O$514,MATCH($B36,'CALC_EST - TRGTS'!$B$472:$B$610,0),$A$1)</f>
        <v>0</v>
      </c>
      <c r="P36" s="67">
        <f>INDEX('CALC_EST - TRGTS'!$C$472:$C$514,MATCH(DW!B36,'CALC_EST - TRGTS'!$B$472:$B$514,0))</f>
        <v>0</v>
      </c>
    </row>
    <row r="37" spans="2:16" ht="16">
      <c r="B37" s="115" t="s">
        <v>142</v>
      </c>
      <c r="C37" s="329">
        <f>INDEX('CALC_EST - TRGTS'!$B$270:$O$317,MATCH($B37,'CALC_EST - TRGTS'!$B$270:$B$317,0),$A$1)</f>
        <v>0.228571428571429</v>
      </c>
      <c r="D37" s="67">
        <f>INDEX('CALC_EST - TRGTS'!$C$271:$C$317,MATCH(DW!B37,'CALC_EST - TRGTS'!$B$271:$B$317,0))</f>
        <v>-0.0562332981873486</v>
      </c>
      <c r="F37" s="330">
        <f>INDEX('CALC_EST - TRGTS'!$B$321:$O$363,MATCH($B37,'CALC_EST - TRGTS'!$B$321:$B$363,0),$A$1)</f>
        <v>0.261904761904762</v>
      </c>
      <c r="G37" s="67">
        <f>INDEX('CALC_EST - TRGTS'!$C$321:$C$363,MATCH(DW!B37,'CALC_EST - TRGTS'!$B$321:$B$363,0))</f>
        <v>-0.0923351383353135</v>
      </c>
      <c r="I37" s="329">
        <f>INDEX('CALC_EST - TRGTS'!$B$371:$O$414,MATCH($B37,'CALC_EST - TRGTS'!$B$371:$B$414,0),$A$1)</f>
        <v>0.228571428571429</v>
      </c>
      <c r="J37" s="68">
        <f>INDEX('CALC_EST - TRGTS'!$C$371:$C$414,MATCH(DW!B37,'CALC_EST - TRGTS'!$B$371:$B$414,0))</f>
        <v>0</v>
      </c>
      <c r="L37" s="329">
        <f>INDEX('CALC_EST - TRGTS'!$B$422:$O$464,MATCH($B37,'CALC_EST - TRGTS'!$B$422:$B$464,0),$A$1)</f>
        <v>0.135938135938136</v>
      </c>
      <c r="M37" s="67">
        <f>INDEX('CALC_EST - TRGTS'!$C$422:$C$464,MATCH(DW!B37,'CALC_EST - TRGTS'!$B$422:$B$464,0))</f>
        <v>0</v>
      </c>
      <c r="O37" s="329">
        <f>INDEX('CALC_EST - TRGTS'!$B$472:$O$514,MATCH($B37,'CALC_EST - TRGTS'!$B$472:$B$610,0),$A$1)</f>
        <v>0.20</v>
      </c>
      <c r="P37" s="67">
        <f>INDEX('CALC_EST - TRGTS'!$C$472:$C$514,MATCH(DW!B37,'CALC_EST - TRGTS'!$B$472:$B$514,0))</f>
        <v>0.215066836388313</v>
      </c>
    </row>
    <row r="38" spans="2:16" ht="16">
      <c r="B38" s="115" t="s">
        <v>143</v>
      </c>
      <c r="C38" s="329">
        <f>INDEX('CALC_EST - TRGTS'!$B$270:$O$317,MATCH($B38,'CALC_EST - TRGTS'!$B$270:$B$317,0),$A$1)</f>
        <v>0</v>
      </c>
      <c r="D38" s="67">
        <f>INDEX('CALC_EST - TRGTS'!$C$271:$C$317,MATCH(DW!B38,'CALC_EST - TRGTS'!$B$271:$B$317,0))</f>
        <v>0</v>
      </c>
      <c r="F38" s="330">
        <f>INDEX('CALC_EST - TRGTS'!$B$321:$O$363,MATCH($B38,'CALC_EST - TRGTS'!$B$321:$B$363,0),$A$1)</f>
        <v>0</v>
      </c>
      <c r="G38" s="67">
        <f>INDEX('CALC_EST - TRGTS'!$C$321:$C$363,MATCH(DW!B38,'CALC_EST - TRGTS'!$B$321:$B$363,0))</f>
        <v>0</v>
      </c>
      <c r="I38" s="329">
        <f>INDEX('CALC_EST - TRGTS'!$B$371:$O$414,MATCH($B38,'CALC_EST - TRGTS'!$B$371:$B$414,0),$A$1)</f>
        <v>0</v>
      </c>
      <c r="J38" s="68">
        <f>INDEX('CALC_EST - TRGTS'!$C$371:$C$414,MATCH(DW!B38,'CALC_EST - TRGTS'!$B$371:$B$414,0))</f>
        <v>0</v>
      </c>
      <c r="L38" s="329">
        <f>INDEX('CALC_EST - TRGTS'!$B$422:$O$464,MATCH($B38,'CALC_EST - TRGTS'!$B$422:$B$464,0),$A$1)</f>
        <v>0.0256410256410256</v>
      </c>
      <c r="M38" s="67">
        <f>INDEX('CALC_EST - TRGTS'!$C$422:$C$464,MATCH(DW!B38,'CALC_EST - TRGTS'!$B$422:$B$464,0))</f>
        <v>0</v>
      </c>
      <c r="O38" s="329">
        <f>INDEX('CALC_EST - TRGTS'!$B$472:$O$514,MATCH($B38,'CALC_EST - TRGTS'!$B$472:$B$610,0),$A$1)</f>
        <v>0</v>
      </c>
      <c r="P38" s="67">
        <f>INDEX('CALC_EST - TRGTS'!$C$472:$C$514,MATCH(DW!B38,'CALC_EST - TRGTS'!$B$472:$B$514,0))</f>
        <v>0</v>
      </c>
    </row>
    <row r="39" spans="2:16" ht="16">
      <c r="B39" s="115" t="s">
        <v>144</v>
      </c>
      <c r="C39" s="329">
        <f>INDEX('CALC_EST - TRGTS'!$B$270:$O$317,MATCH($B39,'CALC_EST - TRGTS'!$B$270:$B$317,0),$A$1)</f>
        <v>0.0857142857142857</v>
      </c>
      <c r="D39" s="67">
        <f>INDEX('CALC_EST - TRGTS'!$C$271:$C$317,MATCH(DW!B39,'CALC_EST - TRGTS'!$B$271:$B$317,0))</f>
        <v>0</v>
      </c>
      <c r="F39" s="330">
        <f>INDEX('CALC_EST - TRGTS'!$B$321:$O$363,MATCH($B39,'CALC_EST - TRGTS'!$B$321:$B$363,0),$A$1)</f>
        <v>0.0476190476190476</v>
      </c>
      <c r="G39" s="67">
        <f>INDEX('CALC_EST - TRGTS'!$C$321:$C$363,MATCH(DW!B39,'CALC_EST - TRGTS'!$B$321:$B$363,0))</f>
        <v>-0.236191665953203</v>
      </c>
      <c r="I39" s="329">
        <f>INDEX('CALC_EST - TRGTS'!$B$371:$O$414,MATCH($B39,'CALC_EST - TRGTS'!$B$371:$B$414,0),$A$1)</f>
        <v>0.0857142857142857</v>
      </c>
      <c r="J39" s="68">
        <f>INDEX('CALC_EST - TRGTS'!$C$371:$C$414,MATCH(DW!B39,'CALC_EST - TRGTS'!$B$371:$B$414,0))</f>
        <v>0</v>
      </c>
      <c r="L39" s="329">
        <f>INDEX('CALC_EST - TRGTS'!$B$422:$O$464,MATCH($B39,'CALC_EST - TRGTS'!$B$422:$B$464,0),$A$1)</f>
        <v>0.0476190476190476</v>
      </c>
      <c r="M39" s="67">
        <f>INDEX('CALC_EST - TRGTS'!$C$422:$C$464,MATCH(DW!B39,'CALC_EST - TRGTS'!$B$422:$B$464,0))</f>
        <v>0.172612172987674</v>
      </c>
      <c r="O39" s="329">
        <f>INDEX('CALC_EST - TRGTS'!$B$472:$O$514,MATCH($B39,'CALC_EST - TRGTS'!$B$472:$B$610,0),$A$1)</f>
        <v>0</v>
      </c>
      <c r="P39" s="67">
        <f>INDEX('CALC_EST - TRGTS'!$C$472:$C$514,MATCH(DW!B39,'CALC_EST - TRGTS'!$B$472:$B$514,0))</f>
        <v>0</v>
      </c>
    </row>
    <row r="40" spans="2:16" ht="16">
      <c r="B40" s="116" t="s">
        <v>145</v>
      </c>
      <c r="C40" s="329">
        <f>INDEX('CALC_EST - TRGTS'!$B$270:$O$317,MATCH($B40,'CALC_EST - TRGTS'!$B$270:$B$317,0),$A$1)</f>
        <v>0</v>
      </c>
      <c r="D40" s="67">
        <f>INDEX('CALC_EST - TRGTS'!$C$271:$C$317,MATCH(DW!B40,'CALC_EST - TRGTS'!$B$271:$B$317,0))</f>
        <v>0</v>
      </c>
      <c r="F40" s="330">
        <f>INDEX('CALC_EST - TRGTS'!$B$321:$O$363,MATCH($B40,'CALC_EST - TRGTS'!$B$321:$B$363,0),$A$1)</f>
        <v>0.0238095238095238</v>
      </c>
      <c r="G40" s="67">
        <f>INDEX('CALC_EST - TRGTS'!$C$321:$C$363,MATCH(DW!B40,'CALC_EST - TRGTS'!$B$321:$B$363,0))</f>
        <v>0</v>
      </c>
      <c r="I40" s="329">
        <f>INDEX('CALC_EST - TRGTS'!$B$371:$O$414,MATCH($B40,'CALC_EST - TRGTS'!$B$371:$B$414,0),$A$1)</f>
        <v>0</v>
      </c>
      <c r="J40" s="68">
        <f>INDEX('CALC_EST - TRGTS'!$C$371:$C$414,MATCH(DW!B40,'CALC_EST - TRGTS'!$B$371:$B$414,0))</f>
        <v>0</v>
      </c>
      <c r="L40" s="329">
        <f>INDEX('CALC_EST - TRGTS'!$B$422:$O$464,MATCH($B40,'CALC_EST - TRGTS'!$B$422:$B$464,0),$A$1)</f>
        <v>0</v>
      </c>
      <c r="M40" s="67">
        <f>INDEX('CALC_EST - TRGTS'!$C$422:$C$464,MATCH(DW!B40,'CALC_EST - TRGTS'!$B$422:$B$464,0))</f>
        <v>0</v>
      </c>
      <c r="O40" s="329">
        <f>INDEX('CALC_EST - TRGTS'!$B$472:$O$514,MATCH($B40,'CALC_EST - TRGTS'!$B$472:$B$610,0),$A$1)</f>
        <v>0</v>
      </c>
      <c r="P40" s="67">
        <f>INDEX('CALC_EST - TRGTS'!$C$472:$C$514,MATCH(DW!B40,'CALC_EST - TRGTS'!$B$472:$B$514,0))</f>
        <v>0</v>
      </c>
    </row>
    <row r="41" spans="2:16" ht="16">
      <c r="B41" s="117" t="s">
        <v>146</v>
      </c>
      <c r="C41" s="329">
        <f>INDEX('CALC_EST - TRGTS'!$B$270:$O$317,MATCH($B41,'CALC_EST - TRGTS'!$B$270:$B$317,0),$A$1)</f>
        <v>0.016229</v>
      </c>
      <c r="D41" s="67">
        <f>INDEX('CALC_EST - TRGTS'!$C$271:$C$317,MATCH(DW!B41,'CALC_EST - TRGTS'!$B$271:$B$317,0))</f>
        <v>0</v>
      </c>
      <c r="F41" s="330">
        <f>INDEX('CALC_EST - TRGTS'!$B$321:$O$363,MATCH($B41,'CALC_EST - TRGTS'!$B$321:$B$363,0),$A$1)</f>
        <v>0.015856</v>
      </c>
      <c r="G41" s="67">
        <f>INDEX('CALC_EST - TRGTS'!$C$321:$C$363,MATCH(DW!B41,'CALC_EST - TRGTS'!$B$321:$B$363,0))</f>
        <v>0</v>
      </c>
      <c r="I41" s="329">
        <f>INDEX('CALC_EST - TRGTS'!$B$371:$O$414,MATCH($B41,'CALC_EST - TRGTS'!$B$371:$B$414,0),$A$1)</f>
        <v>0.016229</v>
      </c>
      <c r="J41" s="68">
        <f>INDEX('CALC_EST - TRGTS'!$C$371:$C$414,MATCH(DW!B41,'CALC_EST - TRGTS'!$B$371:$B$414,0))</f>
        <v>0</v>
      </c>
      <c r="L41" s="329">
        <f>INDEX('CALC_EST - TRGTS'!$B$422:$O$464,MATCH($B41,'CALC_EST - TRGTS'!$B$422:$B$464,0),$A$1)</f>
        <v>0.0160353333333333</v>
      </c>
      <c r="M41" s="67">
        <f>INDEX('CALC_EST - TRGTS'!$C$422:$C$464,MATCH(DW!B41,'CALC_EST - TRGTS'!$B$422:$B$464,0))</f>
        <v>0</v>
      </c>
      <c r="O41" s="329">
        <f>INDEX('CALC_EST - TRGTS'!$B$472:$O$514,MATCH($B41,'CALC_EST - TRGTS'!$B$472:$B$610,0),$A$1)</f>
        <v>0.014089</v>
      </c>
      <c r="P41" s="67">
        <f>INDEX('CALC_EST - TRGTS'!$C$472:$C$514,MATCH(DW!B41,'CALC_EST - TRGTS'!$B$472:$B$514,0))</f>
        <v>0</v>
      </c>
    </row>
    <row r="42" spans="2:16" ht="16">
      <c r="B42" s="115" t="s">
        <v>147</v>
      </c>
      <c r="C42" s="329">
        <f>INDEX('CALC_EST - TRGTS'!$B$270:$O$317,MATCH($B42,'CALC_EST - TRGTS'!$B$270:$B$317,0),$A$1)</f>
        <v>0.054449</v>
      </c>
      <c r="D42" s="67">
        <f>INDEX('CALC_EST - TRGTS'!$C$271:$C$317,MATCH(DW!B42,'CALC_EST - TRGTS'!$B$271:$B$317,0))</f>
        <v>0</v>
      </c>
      <c r="F42" s="330">
        <f>INDEX('CALC_EST - TRGTS'!$B$321:$O$363,MATCH($B42,'CALC_EST - TRGTS'!$B$321:$B$363,0),$A$1)</f>
        <v>0.050939</v>
      </c>
      <c r="G42" s="67">
        <f>INDEX('CALC_EST - TRGTS'!$C$321:$C$363,MATCH(DW!B42,'CALC_EST - TRGTS'!$B$321:$B$363,0))</f>
        <v>0</v>
      </c>
      <c r="I42" s="329">
        <f>INDEX('CALC_EST - TRGTS'!$B$371:$O$414,MATCH($B42,'CALC_EST - TRGTS'!$B$371:$B$414,0),$A$1)</f>
        <v>0.054449</v>
      </c>
      <c r="J42" s="68">
        <f>INDEX('CALC_EST - TRGTS'!$C$371:$C$414,MATCH(DW!B42,'CALC_EST - TRGTS'!$B$371:$B$414,0))</f>
        <v>0</v>
      </c>
      <c r="L42" s="329">
        <f>INDEX('CALC_EST - TRGTS'!$B$422:$O$464,MATCH($B42,'CALC_EST - TRGTS'!$B$422:$B$464,0),$A$1)</f>
        <v>0.053535</v>
      </c>
      <c r="M42" s="67">
        <f>INDEX('CALC_EST - TRGTS'!$C$422:$C$464,MATCH(DW!B42,'CALC_EST - TRGTS'!$B$422:$B$464,0))</f>
        <v>0</v>
      </c>
      <c r="O42" s="329">
        <f>INDEX('CALC_EST - TRGTS'!$B$472:$O$514,MATCH($B42,'CALC_EST - TRGTS'!$B$472:$B$610,0),$A$1)</f>
        <v>0.057901</v>
      </c>
      <c r="P42" s="67">
        <f>INDEX('CALC_EST - TRGTS'!$C$472:$C$514,MATCH(DW!B42,'CALC_EST - TRGTS'!$B$472:$B$514,0))</f>
        <v>16.8608600366363</v>
      </c>
    </row>
    <row r="43" spans="2:16" ht="16">
      <c r="B43" s="115" t="s">
        <v>148</v>
      </c>
      <c r="C43" s="329">
        <f>INDEX('CALC_EST - TRGTS'!$B$270:$O$317,MATCH($B43,'CALC_EST - TRGTS'!$B$270:$B$317,0),$A$1)</f>
        <v>0.208785</v>
      </c>
      <c r="D43" s="67">
        <f>INDEX('CALC_EST - TRGTS'!$C$271:$C$317,MATCH(DW!B43,'CALC_EST - TRGTS'!$B$271:$B$317,0))</f>
        <v>0</v>
      </c>
      <c r="F43" s="330">
        <f>INDEX('CALC_EST - TRGTS'!$B$321:$O$363,MATCH($B43,'CALC_EST - TRGTS'!$B$321:$B$363,0),$A$1)</f>
        <v>0.210801</v>
      </c>
      <c r="G43" s="67">
        <f>INDEX('CALC_EST - TRGTS'!$C$321:$C$363,MATCH(DW!B43,'CALC_EST - TRGTS'!$B$321:$B$363,0))</f>
        <v>0</v>
      </c>
      <c r="I43" s="329">
        <f>INDEX('CALC_EST - TRGTS'!$B$371:$O$414,MATCH($B43,'CALC_EST - TRGTS'!$B$371:$B$414,0),$A$1)</f>
        <v>0.208785</v>
      </c>
      <c r="J43" s="68">
        <f>INDEX('CALC_EST - TRGTS'!$C$371:$C$414,MATCH(DW!B43,'CALC_EST - TRGTS'!$B$371:$B$414,0))</f>
        <v>0</v>
      </c>
      <c r="L43" s="329">
        <f>INDEX('CALC_EST - TRGTS'!$B$422:$O$464,MATCH($B43,'CALC_EST - TRGTS'!$B$422:$B$464,0),$A$1)</f>
        <v>0.208543333333333</v>
      </c>
      <c r="M43" s="67">
        <f>INDEX('CALC_EST - TRGTS'!$C$422:$C$464,MATCH(DW!B43,'CALC_EST - TRGTS'!$B$422:$B$464,0))</f>
        <v>0</v>
      </c>
      <c r="O43" s="329">
        <f>INDEX('CALC_EST - TRGTS'!$B$472:$O$514,MATCH($B43,'CALC_EST - TRGTS'!$B$472:$B$610,0),$A$1)</f>
        <v>0.206352</v>
      </c>
      <c r="P43" s="67">
        <f>INDEX('CALC_EST - TRGTS'!$C$472:$C$514,MATCH(DW!B43,'CALC_EST - TRGTS'!$B$472:$B$514,0))</f>
        <v>-2.40685959981799</v>
      </c>
    </row>
    <row r="44" spans="2:16" ht="16">
      <c r="B44" s="115" t="s">
        <v>149</v>
      </c>
      <c r="C44" s="329">
        <f>INDEX('CALC_EST - TRGTS'!$B$270:$O$317,MATCH($B44,'CALC_EST - TRGTS'!$B$270:$B$317,0),$A$1)</f>
        <v>0.010334</v>
      </c>
      <c r="D44" s="67">
        <f>INDEX('CALC_EST - TRGTS'!$C$271:$C$317,MATCH(DW!B44,'CALC_EST - TRGTS'!$B$271:$B$317,0))</f>
        <v>0</v>
      </c>
      <c r="F44" s="330">
        <f>INDEX('CALC_EST - TRGTS'!$B$321:$O$363,MATCH($B44,'CALC_EST - TRGTS'!$B$321:$B$363,0),$A$1)</f>
        <v>0.010252</v>
      </c>
      <c r="G44" s="67">
        <f>INDEX('CALC_EST - TRGTS'!$C$321:$C$363,MATCH(DW!B44,'CALC_EST - TRGTS'!$B$321:$B$363,0))</f>
        <v>0</v>
      </c>
      <c r="I44" s="329">
        <f>INDEX('CALC_EST - TRGTS'!$B$371:$O$414,MATCH($B44,'CALC_EST - TRGTS'!$B$371:$B$414,0),$A$1)</f>
        <v>0.010334</v>
      </c>
      <c r="J44" s="68">
        <f>INDEX('CALC_EST - TRGTS'!$C$371:$C$414,MATCH(DW!B44,'CALC_EST - TRGTS'!$B$371:$B$414,0))</f>
        <v>0</v>
      </c>
      <c r="L44" s="329">
        <f>INDEX('CALC_EST - TRGTS'!$B$422:$O$464,MATCH($B44,'CALC_EST - TRGTS'!$B$422:$B$464,0),$A$1)</f>
        <v>0.010259</v>
      </c>
      <c r="M44" s="67">
        <f>INDEX('CALC_EST - TRGTS'!$C$422:$C$464,MATCH(DW!B44,'CALC_EST - TRGTS'!$B$422:$B$464,0))</f>
        <v>-2.76319238808807</v>
      </c>
      <c r="O44" s="329">
        <f>INDEX('CALC_EST - TRGTS'!$B$472:$O$514,MATCH($B44,'CALC_EST - TRGTS'!$B$472:$B$610,0),$A$1)</f>
        <v>0.011939</v>
      </c>
      <c r="P44" s="67">
        <f>INDEX('CALC_EST - TRGTS'!$C$472:$C$514,MATCH(DW!B44,'CALC_EST - TRGTS'!$B$472:$B$514,0))</f>
        <v>-43.31052483109</v>
      </c>
    </row>
    <row r="45" spans="2:16" ht="16">
      <c r="B45" s="115" t="s">
        <v>150</v>
      </c>
      <c r="C45" s="329">
        <f>INDEX('CALC_EST - TRGTS'!$B$270:$O$317,MATCH($B45,'CALC_EST - TRGTS'!$B$270:$B$317,0),$A$1)</f>
        <v>0.032141</v>
      </c>
      <c r="D45" s="67">
        <f>INDEX('CALC_EST - TRGTS'!$C$271:$C$317,MATCH(DW!B45,'CALC_EST - TRGTS'!$B$271:$B$317,0))</f>
        <v>0</v>
      </c>
      <c r="F45" s="330">
        <f>INDEX('CALC_EST - TRGTS'!$B$321:$O$363,MATCH($B45,'CALC_EST - TRGTS'!$B$321:$B$363,0),$A$1)</f>
        <v>0.032251</v>
      </c>
      <c r="G45" s="67">
        <f>INDEX('CALC_EST - TRGTS'!$C$321:$C$363,MATCH(DW!B45,'CALC_EST - TRGTS'!$B$321:$B$363,0))</f>
        <v>0</v>
      </c>
      <c r="I45" s="329">
        <f>INDEX('CALC_EST - TRGTS'!$B$371:$O$414,MATCH($B45,'CALC_EST - TRGTS'!$B$371:$B$414,0),$A$1)</f>
        <v>0.032141</v>
      </c>
      <c r="J45" s="68">
        <f>INDEX('CALC_EST - TRGTS'!$C$371:$C$414,MATCH(DW!B45,'CALC_EST - TRGTS'!$B$371:$B$414,0))</f>
        <v>0</v>
      </c>
      <c r="L45" s="329">
        <f>INDEX('CALC_EST - TRGTS'!$B$422:$O$464,MATCH($B45,'CALC_EST - TRGTS'!$B$422:$B$464,0),$A$1)</f>
        <v>0.032036</v>
      </c>
      <c r="M45" s="67">
        <f>INDEX('CALC_EST - TRGTS'!$C$422:$C$464,MATCH(DW!B45,'CALC_EST - TRGTS'!$B$422:$B$464,0))</f>
        <v>0</v>
      </c>
      <c r="O45" s="329">
        <f>INDEX('CALC_EST - TRGTS'!$B$472:$O$514,MATCH($B45,'CALC_EST - TRGTS'!$B$472:$B$610,0),$A$1)</f>
        <v>0.0326</v>
      </c>
      <c r="P45" s="67">
        <f>INDEX('CALC_EST - TRGTS'!$C$472:$C$514,MATCH(DW!B45,'CALC_EST - TRGTS'!$B$472:$B$514,0))</f>
        <v>0</v>
      </c>
    </row>
    <row r="46" spans="2:16" ht="16">
      <c r="B46" s="115" t="s">
        <v>151</v>
      </c>
      <c r="C46" s="329">
        <f>INDEX('CALC_EST - TRGTS'!$B$270:$O$317,MATCH($B46,'CALC_EST - TRGTS'!$B$270:$B$317,0),$A$1)</f>
        <v>0.099584</v>
      </c>
      <c r="D46" s="67">
        <f>INDEX('CALC_EST - TRGTS'!$C$271:$C$317,MATCH(DW!B46,'CALC_EST - TRGTS'!$B$271:$B$317,0))</f>
        <v>3.26869586904954</v>
      </c>
      <c r="F46" s="330">
        <f>INDEX('CALC_EST - TRGTS'!$B$321:$O$363,MATCH($B46,'CALC_EST - TRGTS'!$B$321:$B$363,0),$A$1)</f>
        <v>0.099209</v>
      </c>
      <c r="G46" s="67">
        <f>INDEX('CALC_EST - TRGTS'!$C$321:$C$363,MATCH(DW!B46,'CALC_EST - TRGTS'!$B$321:$B$363,0))</f>
        <v>2.52084991372532</v>
      </c>
      <c r="I46" s="329">
        <f>INDEX('CALC_EST - TRGTS'!$B$371:$O$414,MATCH($B46,'CALC_EST - TRGTS'!$B$371:$B$414,0),$A$1)</f>
        <v>0.099584</v>
      </c>
      <c r="J46" s="68">
        <f>INDEX('CALC_EST - TRGTS'!$C$371:$C$414,MATCH(DW!B46,'CALC_EST - TRGTS'!$B$371:$B$414,0))</f>
        <v>100583.061916884</v>
      </c>
      <c r="L46" s="329">
        <f>INDEX('CALC_EST - TRGTS'!$B$422:$O$464,MATCH($B46,'CALC_EST - TRGTS'!$B$422:$B$464,0),$A$1)</f>
        <v>0.0993023333333333</v>
      </c>
      <c r="M46" s="67">
        <f>INDEX('CALC_EST - TRGTS'!$C$422:$C$464,MATCH(DW!B46,'CALC_EST - TRGTS'!$B$422:$B$464,0))</f>
        <v>-1.35210923121628</v>
      </c>
      <c r="O46" s="329">
        <f>INDEX('CALC_EST - TRGTS'!$B$472:$O$514,MATCH($B46,'CALC_EST - TRGTS'!$B$472:$B$610,0),$A$1)</f>
        <v>0.092931</v>
      </c>
      <c r="P46" s="67">
        <f>INDEX('CALC_EST - TRGTS'!$C$472:$C$514,MATCH(DW!B46,'CALC_EST - TRGTS'!$B$472:$B$514,0))</f>
        <v>0</v>
      </c>
    </row>
    <row r="47" spans="2:16" ht="16">
      <c r="B47" s="115" t="s">
        <v>152</v>
      </c>
      <c r="C47" s="329">
        <f>INDEX('CALC_EST - TRGTS'!$B$270:$O$317,MATCH($B47,'CALC_EST - TRGTS'!$B$270:$B$317,0),$A$1)</f>
        <v>0.218692</v>
      </c>
      <c r="D47" s="67">
        <f>INDEX('CALC_EST - TRGTS'!$C$271:$C$317,MATCH(DW!B47,'CALC_EST - TRGTS'!$B$271:$B$317,0))</f>
        <v>0</v>
      </c>
      <c r="F47" s="330">
        <f>INDEX('CALC_EST - TRGTS'!$B$321:$O$363,MATCH($B47,'CALC_EST - TRGTS'!$B$321:$B$363,0),$A$1)</f>
        <v>0.226184</v>
      </c>
      <c r="G47" s="67">
        <f>INDEX('CALC_EST - TRGTS'!$C$321:$C$363,MATCH(DW!B47,'CALC_EST - TRGTS'!$B$321:$B$363,0))</f>
        <v>-1.20915752899938</v>
      </c>
      <c r="I47" s="329">
        <f>INDEX('CALC_EST - TRGTS'!$B$371:$O$414,MATCH($B47,'CALC_EST - TRGTS'!$B$371:$B$414,0),$A$1)</f>
        <v>0.218692</v>
      </c>
      <c r="J47" s="68">
        <f>INDEX('CALC_EST - TRGTS'!$C$371:$C$414,MATCH(DW!B47,'CALC_EST - TRGTS'!$B$371:$B$414,0))</f>
        <v>0</v>
      </c>
      <c r="L47" s="329">
        <f>INDEX('CALC_EST - TRGTS'!$B$422:$O$464,MATCH($B47,'CALC_EST - TRGTS'!$B$422:$B$464,0),$A$1)</f>
        <v>0.222049</v>
      </c>
      <c r="M47" s="67">
        <f>INDEX('CALC_EST - TRGTS'!$C$422:$C$464,MATCH(DW!B47,'CALC_EST - TRGTS'!$B$422:$B$464,0))</f>
        <v>-0.783379456182976</v>
      </c>
      <c r="O47" s="329">
        <f>INDEX('CALC_EST - TRGTS'!$B$472:$O$514,MATCH($B47,'CALC_EST - TRGTS'!$B$472:$B$610,0),$A$1)</f>
        <v>0.223663</v>
      </c>
      <c r="P47" s="67">
        <f>INDEX('CALC_EST - TRGTS'!$C$472:$C$514,MATCH(DW!B47,'CALC_EST - TRGTS'!$B$472:$B$514,0))</f>
        <v>0</v>
      </c>
    </row>
    <row r="48" spans="2:16" ht="16">
      <c r="B48" s="115" t="s">
        <v>153</v>
      </c>
      <c r="C48" s="329">
        <f>INDEX('CALC_EST - TRGTS'!$B$270:$O$317,MATCH($B48,'CALC_EST - TRGTS'!$B$270:$B$317,0),$A$1)</f>
        <v>0.100976</v>
      </c>
      <c r="D48" s="67">
        <f>INDEX('CALC_EST - TRGTS'!$C$271:$C$317,MATCH(DW!B48,'CALC_EST - TRGTS'!$B$271:$B$317,0))</f>
        <v>3.21588923771338</v>
      </c>
      <c r="F48" s="330">
        <f>INDEX('CALC_EST - TRGTS'!$B$321:$O$363,MATCH($B48,'CALC_EST - TRGTS'!$B$321:$B$363,0),$A$1)</f>
        <v>0.092861</v>
      </c>
      <c r="G48" s="67">
        <f>INDEX('CALC_EST - TRGTS'!$C$321:$C$363,MATCH(DW!B48,'CALC_EST - TRGTS'!$B$321:$B$363,0))</f>
        <v>0.808191791106202</v>
      </c>
      <c r="I48" s="329">
        <f>INDEX('CALC_EST - TRGTS'!$B$371:$O$414,MATCH($B48,'CALC_EST - TRGTS'!$B$371:$B$414,0),$A$1)</f>
        <v>0.100976</v>
      </c>
      <c r="J48" s="68">
        <f>INDEX('CALC_EST - TRGTS'!$C$371:$C$414,MATCH(DW!B48,'CALC_EST - TRGTS'!$B$371:$B$414,0))</f>
        <v>0</v>
      </c>
      <c r="L48" s="329">
        <f>INDEX('CALC_EST - TRGTS'!$B$422:$O$464,MATCH($B48,'CALC_EST - TRGTS'!$B$422:$B$464,0),$A$1)</f>
        <v>0.0980126666666667</v>
      </c>
      <c r="M48" s="67">
        <f>INDEX('CALC_EST - TRGTS'!$C$422:$C$464,MATCH(DW!B48,'CALC_EST - TRGTS'!$B$422:$B$464,0))</f>
        <v>0</v>
      </c>
      <c r="O48" s="329">
        <f>INDEX('CALC_EST - TRGTS'!$B$472:$O$514,MATCH($B48,'CALC_EST - TRGTS'!$B$472:$B$610,0),$A$1)</f>
        <v>0.102044</v>
      </c>
      <c r="P48" s="67">
        <f>INDEX('CALC_EST - TRGTS'!$C$472:$C$514,MATCH(DW!B48,'CALC_EST - TRGTS'!$B$472:$B$514,0))</f>
        <v>0</v>
      </c>
    </row>
    <row r="49" spans="2:16" ht="16">
      <c r="B49" s="115" t="s">
        <v>154</v>
      </c>
      <c r="C49" s="329">
        <f>INDEX('CALC_EST - TRGTS'!$B$270:$O$317,MATCH($B49,'CALC_EST - TRGTS'!$B$270:$B$317,0),$A$1)</f>
        <v>0.029232</v>
      </c>
      <c r="D49" s="67">
        <f>INDEX('CALC_EST - TRGTS'!$C$271:$C$317,MATCH(DW!B49,'CALC_EST - TRGTS'!$B$271:$B$317,0))</f>
        <v>0</v>
      </c>
      <c r="F49" s="330">
        <f>INDEX('CALC_EST - TRGTS'!$B$321:$O$363,MATCH($B49,'CALC_EST - TRGTS'!$B$321:$B$363,0),$A$1)</f>
        <v>0.029624</v>
      </c>
      <c r="G49" s="67">
        <f>INDEX('CALC_EST - TRGTS'!$C$321:$C$363,MATCH(DW!B49,'CALC_EST - TRGTS'!$B$321:$B$363,0))</f>
        <v>0</v>
      </c>
      <c r="I49" s="329">
        <f>INDEX('CALC_EST - TRGTS'!$B$371:$O$414,MATCH($B49,'CALC_EST - TRGTS'!$B$371:$B$414,0),$A$1)</f>
        <v>0.029232</v>
      </c>
      <c r="J49" s="68">
        <f>INDEX('CALC_EST - TRGTS'!$C$371:$C$414,MATCH(DW!B49,'CALC_EST - TRGTS'!$B$371:$B$414,0))</f>
        <v>0</v>
      </c>
      <c r="L49" s="329">
        <f>INDEX('CALC_EST - TRGTS'!$B$422:$O$464,MATCH($B49,'CALC_EST - TRGTS'!$B$422:$B$464,0),$A$1)</f>
        <v>0.0294813333333333</v>
      </c>
      <c r="M49" s="67">
        <f>INDEX('CALC_EST - TRGTS'!$C$422:$C$464,MATCH(DW!B49,'CALC_EST - TRGTS'!$B$422:$B$464,0))</f>
        <v>-7.86177437842115</v>
      </c>
      <c r="O49" s="329">
        <f>INDEX('CALC_EST - TRGTS'!$B$472:$O$514,MATCH($B49,'CALC_EST - TRGTS'!$B$472:$B$610,0),$A$1)</f>
        <v>0.029576</v>
      </c>
      <c r="P49" s="67">
        <f>INDEX('CALC_EST - TRGTS'!$C$472:$C$514,MATCH(DW!B49,'CALC_EST - TRGTS'!$B$472:$B$514,0))</f>
        <v>0</v>
      </c>
    </row>
    <row r="50" spans="2:16" ht="16">
      <c r="B50" s="116" t="s">
        <v>155</v>
      </c>
      <c r="C50" s="329">
        <f>INDEX('CALC_EST - TRGTS'!$B$270:$O$317,MATCH($B50,'CALC_EST - TRGTS'!$B$270:$B$317,0),$A$1)</f>
        <v>0.194482</v>
      </c>
      <c r="D50" s="67">
        <f>INDEX('CALC_EST - TRGTS'!$C$271:$C$317,MATCH(DW!B50,'CALC_EST - TRGTS'!$B$271:$B$317,0))</f>
        <v>-1.47639476214593</v>
      </c>
      <c r="F50" s="330">
        <f>INDEX('CALC_EST - TRGTS'!$B$321:$O$363,MATCH($B50,'CALC_EST - TRGTS'!$B$321:$B$363,0),$A$1)</f>
        <v>0.198667</v>
      </c>
      <c r="G50" s="67">
        <f>INDEX('CALC_EST - TRGTS'!$C$321:$C$363,MATCH(DW!B50,'CALC_EST - TRGTS'!$B$321:$B$363,0))</f>
        <v>-1.6010598013847</v>
      </c>
      <c r="I50" s="329">
        <f>INDEX('CALC_EST - TRGTS'!$B$371:$O$414,MATCH($B50,'CALC_EST - TRGTS'!$B$371:$B$414,0),$A$1)</f>
        <v>0.194482</v>
      </c>
      <c r="J50" s="68">
        <f>INDEX('CALC_EST - TRGTS'!$C$371:$C$414,MATCH(DW!B50,'CALC_EST - TRGTS'!$B$371:$B$414,0))</f>
        <v>0</v>
      </c>
      <c r="L50" s="329">
        <f>INDEX('CALC_EST - TRGTS'!$B$422:$O$464,MATCH($B50,'CALC_EST - TRGTS'!$B$422:$B$464,0),$A$1)</f>
        <v>0.196367666666667</v>
      </c>
      <c r="M50" s="67">
        <f>INDEX('CALC_EST - TRGTS'!$C$422:$C$464,MATCH(DW!B50,'CALC_EST - TRGTS'!$B$422:$B$464,0))</f>
        <v>1.02670917303465</v>
      </c>
      <c r="O50" s="329">
        <f>INDEX('CALC_EST - TRGTS'!$B$472:$O$514,MATCH($B50,'CALC_EST - TRGTS'!$B$472:$B$610,0),$A$1)</f>
        <v>0.192987</v>
      </c>
      <c r="P50" s="67">
        <f>INDEX('CALC_EST - TRGTS'!$C$472:$C$514,MATCH(DW!B50,'CALC_EST - TRGTS'!$B$472:$B$514,0))</f>
        <v>0</v>
      </c>
    </row>
    <row r="51" spans="2:16" ht="16">
      <c r="B51" s="118" t="s">
        <v>156</v>
      </c>
      <c r="C51" s="329">
        <f>INDEX('CALC_EST - TRGTS'!$B$270:$O$317,MATCH($B51,'CALC_EST - TRGTS'!$B$270:$B$317,0),$A$1)</f>
        <v>0.035095</v>
      </c>
      <c r="D51" s="67">
        <f>INDEX('CALC_EST - TRGTS'!$C$271:$C$317,MATCH(DW!B51,'CALC_EST - TRGTS'!$B$271:$B$317,0))</f>
        <v>0</v>
      </c>
      <c r="F51" s="330">
        <f>INDEX('CALC_EST - TRGTS'!$B$321:$O$363,MATCH($B51,'CALC_EST - TRGTS'!$B$321:$B$363,0),$A$1)</f>
        <v>0.033355</v>
      </c>
      <c r="G51" s="67">
        <f>INDEX('CALC_EST - TRGTS'!$C$321:$C$363,MATCH(DW!B51,'CALC_EST - TRGTS'!$B$321:$B$363,0))</f>
        <v>0</v>
      </c>
      <c r="I51" s="329">
        <f>INDEX('CALC_EST - TRGTS'!$B$371:$O$414,MATCH($B51,'CALC_EST - TRGTS'!$B$371:$B$414,0),$A$1)</f>
        <v>0.035095</v>
      </c>
      <c r="J51" s="68">
        <f>INDEX('CALC_EST - TRGTS'!$C$371:$C$414,MATCH(DW!B51,'CALC_EST - TRGTS'!$B$371:$B$414,0))</f>
        <v>0</v>
      </c>
      <c r="L51" s="329">
        <f>INDEX('CALC_EST - TRGTS'!$B$422:$O$464,MATCH($B51,'CALC_EST - TRGTS'!$B$422:$B$464,0),$A$1)</f>
        <v>0.0343776666666667</v>
      </c>
      <c r="M51" s="67">
        <f>INDEX('CALC_EST - TRGTS'!$C$422:$C$464,MATCH(DW!B51,'CALC_EST - TRGTS'!$B$422:$B$464,0))</f>
        <v>0</v>
      </c>
      <c r="O51" s="329">
        <f>INDEX('CALC_EST - TRGTS'!$B$472:$O$514,MATCH($B51,'CALC_EST - TRGTS'!$B$472:$B$610,0),$A$1)</f>
        <v>0.035919</v>
      </c>
      <c r="P51" s="67">
        <f>INDEX('CALC_EST - TRGTS'!$C$472:$C$514,MATCH(DW!B51,'CALC_EST - TRGTS'!$B$472:$B$514,0))</f>
        <v>0</v>
      </c>
    </row>
    <row r="52" spans="2:16" ht="17" thickBot="1">
      <c r="B52" s="116" t="s">
        <v>157</v>
      </c>
      <c r="C52" s="329">
        <f>INDEX('CALC_EST - TRGTS'!$B$270:$O$317,MATCH($B52,'CALC_EST - TRGTS'!$B$270:$B$317,0),$A$1)</f>
        <v>0.030039</v>
      </c>
      <c r="D52" s="67">
        <f>INDEX('CALC_EST - TRGTS'!$C$271:$C$317,MATCH(DW!B52,'CALC_EST - TRGTS'!$B$271:$B$317,0))</f>
        <v>0</v>
      </c>
      <c r="F52" s="330">
        <f>INDEX('CALC_EST - TRGTS'!$B$321:$O$363,MATCH($B52,'CALC_EST - TRGTS'!$B$321:$B$363,0),$A$1)</f>
        <v>0.030202</v>
      </c>
      <c r="G52" s="67">
        <f>INDEX('CALC_EST - TRGTS'!$C$321:$C$363,MATCH(DW!B52,'CALC_EST - TRGTS'!$B$321:$B$363,0))</f>
        <v>0</v>
      </c>
      <c r="I52" s="329">
        <f>INDEX('CALC_EST - TRGTS'!$B$371:$O$414,MATCH($B52,'CALC_EST - TRGTS'!$B$371:$B$414,0),$A$1)</f>
        <v>0.030039</v>
      </c>
      <c r="J52" s="68">
        <f>INDEX('CALC_EST - TRGTS'!$C$371:$C$414,MATCH(DW!B52,'CALC_EST - TRGTS'!$B$371:$B$414,0))</f>
        <v>-11278.7589018029</v>
      </c>
      <c r="L52" s="329">
        <f>INDEX('CALC_EST - TRGTS'!$B$422:$O$464,MATCH($B52,'CALC_EST - TRGTS'!$B$422:$B$464,0),$A$1)</f>
        <v>0.029808</v>
      </c>
      <c r="M52" s="67">
        <f>INDEX('CALC_EST - TRGTS'!$C$422:$C$464,MATCH(DW!B52,'CALC_EST - TRGTS'!$B$422:$B$464,0))</f>
        <v>0</v>
      </c>
      <c r="O52" s="329">
        <f>INDEX('CALC_EST - TRGTS'!$B$472:$O$514,MATCH($B52,'CALC_EST - TRGTS'!$B$472:$B$610,0),$A$1)</f>
        <v>0.040603</v>
      </c>
      <c r="P52" s="67">
        <f>INDEX('CALC_EST - TRGTS'!$C$472:$C$514,MATCH(DW!B52,'CALC_EST - TRGTS'!$B$472:$B$514,0))</f>
        <v>0</v>
      </c>
    </row>
    <row r="53" spans="2:16" ht="17" thickBot="1">
      <c r="B53" s="183" t="s">
        <v>158</v>
      </c>
      <c r="C53" s="329">
        <f>IFERROR(INDEX('CALC_EST - TRGTS'!$B$270:$O$317,MATCH($B53,'CALC_EST - TRGTS'!$B$270:$B$317,0),$A$1),0)</f>
        <v>0</v>
      </c>
      <c r="D53" s="67">
        <f>IFERROR(INDEX('CALC_EST - TRGTS'!$C$271:$C$317,MATCH(DW!B53,'CALC_EST - TRGTS'!$B$271:$B$317,0)),0)</f>
        <v>0</v>
      </c>
      <c r="F53" s="330">
        <f>IFERROR(INDEX('CALC_EST - TRGTS'!$B$321:$O$363,MATCH($B53,'CALC_EST - TRGTS'!$B$321:$B$363,0),$A$1),0)</f>
        <v>0</v>
      </c>
      <c r="G53" s="67">
        <f>IFERROR(INDEX('CALC_EST - TRGTS'!$C$321:$C$363,MATCH(DW!B53,'CALC_EST - TRGTS'!$B$321:$B$363,0)),0)</f>
        <v>0</v>
      </c>
      <c r="I53" s="329">
        <f>INDEX('CALC_EST - TRGTS'!$B$371:$O$414,MATCH($B53,'CALC_EST - TRGTS'!$B$371:$B$414,0),$A$1)</f>
        <v>11806.64</v>
      </c>
      <c r="J53" s="186">
        <f>INDEX('CALC_EST - TRGTS'!$C$371:$C$414,MATCH(DW!B53,'CALC_EST - TRGTS'!$B$371:$B$414,0))</f>
        <v>0.370240347396432</v>
      </c>
      <c r="L53" s="329">
        <f>IFERROR(INDEX('CALC_EST - TRGTS'!$B$422:$O$464,MATCH($B53,'CALC_EST - TRGTS'!$B$422:$B$464,0),$A$1),0)</f>
        <v>0</v>
      </c>
      <c r="M53" s="67">
        <f>IFERROR(INDEX('CALC_EST - TRGTS'!$C$422:$C$464,MATCH(DW!B53,'CALC_EST - TRGTS'!$B$422:$B$464,0)),0)</f>
        <v>0</v>
      </c>
      <c r="O53" s="329">
        <f>IFERROR(INDEX('CALC_EST - TRGTS'!$B$472:$O$514,MATCH($B53,'CALC_EST - TRGTS'!$B$472:$B$610,0),$A$1),0)</f>
        <v>0</v>
      </c>
      <c r="P53" s="67">
        <f>IFERROR(INDEX('CALC_EST - TRGTS'!$C$472:$C$514,MATCH(DW!B53,'CALC_EST - TRGTS'!$B$472:$B$514,0)),0)</f>
        <v>0</v>
      </c>
    </row>
    <row r="54" spans="2:16" ht="16" thickBot="1">
      <c r="B54" s="65"/>
      <c r="C54" s="65"/>
      <c r="D54" s="65"/>
      <c r="E54" s="66"/>
      <c r="F54" s="65"/>
      <c r="G54" s="65"/>
      <c r="H54" s="66"/>
      <c r="I54" s="65"/>
      <c r="J54" s="65"/>
      <c r="K54" s="66"/>
      <c r="L54" s="65"/>
      <c r="M54" s="65"/>
      <c r="N54" s="66"/>
      <c r="O54" s="65"/>
      <c r="P54" s="65"/>
    </row>
    <row r="55" spans="2:16" ht="35" thickBot="1">
      <c r="B55" s="70" t="s">
        <v>159</v>
      </c>
      <c r="C55" s="71" t="s">
        <v>160</v>
      </c>
      <c r="D55" s="72" t="s">
        <v>161</v>
      </c>
      <c r="E55" s="73"/>
      <c r="F55" s="71" t="s">
        <v>160</v>
      </c>
      <c r="G55" s="72" t="s">
        <v>161</v>
      </c>
      <c r="H55" s="73"/>
      <c r="I55" s="74" t="s">
        <v>160</v>
      </c>
      <c r="J55" s="75" t="s">
        <v>161</v>
      </c>
      <c r="K55" s="73"/>
      <c r="L55" s="71" t="s">
        <v>160</v>
      </c>
      <c r="M55" s="72" t="s">
        <v>161</v>
      </c>
      <c r="O55" s="71" t="s">
        <v>160</v>
      </c>
      <c r="P55" s="72" t="s">
        <v>161</v>
      </c>
    </row>
    <row r="56" spans="2:16" ht="16">
      <c r="B56" s="76" t="s">
        <v>162</v>
      </c>
      <c r="C56" s="77" t="s">
        <v>163</v>
      </c>
      <c r="D56" s="78">
        <f>AVERAGE(D57:D68)</f>
        <v>0.6502271994770363</v>
      </c>
      <c r="E56" s="79"/>
      <c r="F56" s="77" t="s">
        <v>163</v>
      </c>
      <c r="G56" s="78">
        <f>AVERAGE(G57:G68)</f>
        <v>1.2419416609833602</v>
      </c>
      <c r="H56" s="79"/>
      <c r="I56" s="77" t="s">
        <v>163</v>
      </c>
      <c r="J56" s="78">
        <f>AVERAGE(J57:J68)</f>
        <v>-8768.888262352843</v>
      </c>
      <c r="K56" s="80"/>
      <c r="L56" s="77" t="s">
        <v>163</v>
      </c>
      <c r="M56" s="78">
        <f>AVERAGE(M57:M68)</f>
        <v>0.806231766129744</v>
      </c>
      <c r="O56" s="77" t="s">
        <v>163</v>
      </c>
      <c r="P56" s="78">
        <f>AVERAGE(P57:P68)</f>
        <v>0.4859279373547936</v>
      </c>
    </row>
    <row r="57" spans="2:16" ht="16">
      <c r="B57" s="81" t="s">
        <v>85</v>
      </c>
      <c r="C57" s="82">
        <f>D57-D$56</f>
        <v>-0.016104867554401325</v>
      </c>
      <c r="D57" s="83">
        <f>INDEX('CALC_EST - TRGTS'!$D$314:$O$314,1,MATCH($B57,'CALC_EST - TRGTS'!$D$270:$O$270,0))</f>
        <v>0.634122331922635</v>
      </c>
      <c r="E57" s="79"/>
      <c r="F57" s="82">
        <f>G57-G$56</f>
        <v>0.017880227638699786</v>
      </c>
      <c r="G57" s="83">
        <f>INDEX('CALC_EST - TRGTS'!$D$364:$O$364,1,MATCH($B57,'CALC_EST - TRGTS'!$D$320:$O$320,0))</f>
        <v>1.25982188862206</v>
      </c>
      <c r="H57" s="84"/>
      <c r="I57" s="82">
        <f>J57-J$56</f>
        <v>951.1667702977529</v>
      </c>
      <c r="J57" s="83">
        <f>INDEX('CALC_EST - TRGTS'!$D$415:$O$415,1,MATCH($B57,'CALC_EST - TRGTS'!$D$370:$O$370,0))</f>
        <v>-7817.72149205509</v>
      </c>
      <c r="K57" s="80"/>
      <c r="L57" s="82">
        <f>M57-M$56</f>
        <v>0</v>
      </c>
      <c r="M57" s="83">
        <f>INDEX('CALC_EST - TRGTS'!$D$465:$O$465,1,MATCH($B57,'CALC_EST - TRGTS'!$D$421:$O$421,0))</f>
        <v>0.806231766129744</v>
      </c>
      <c r="O57" s="82">
        <f>P57-P$56</f>
        <v>-0.4188887528617302</v>
      </c>
      <c r="P57" s="83">
        <f>INDEX('CALC_EST - TRGTS'!$D$515:$O$515,1,MATCH($B57,'CALC_EST - TRGTS'!$D$471:$O$471,0))</f>
        <v>0.0670391844930634</v>
      </c>
    </row>
    <row r="58" spans="2:16" ht="16">
      <c r="B58" s="81" t="s">
        <v>164</v>
      </c>
      <c r="C58" s="82">
        <f t="shared" si="0" ref="C58:C68">D58-D$56</f>
        <v>0.05614854378715639</v>
      </c>
      <c r="D58" s="83">
        <f>INDEX('CALC_EST - TRGTS'!$D$314:$O$314,1,MATCH($B58,'CALC_EST - TRGTS'!$D$270:$O$270,0))</f>
        <v>0.7063757432641927</v>
      </c>
      <c r="E58" s="79"/>
      <c r="F58" s="82">
        <f t="shared" si="1" ref="F58:F68">G58-G$56</f>
        <v>-0.06075610883228011</v>
      </c>
      <c r="G58" s="83">
        <f>INDEX('CALC_EST - TRGTS'!$D$364:$O$364,1,MATCH($B58,'CALC_EST - TRGTS'!$D$320:$O$320,0))</f>
        <v>1.1811855521510801</v>
      </c>
      <c r="H58" s="85"/>
      <c r="I58" s="82">
        <f t="shared" si="2" ref="I58:I68">J58-J$56</f>
        <v>233.65902194043338</v>
      </c>
      <c r="J58" s="83">
        <f>INDEX('CALC_EST - TRGTS'!$D$415:$O$415,1,MATCH($B58,'CALC_EST - TRGTS'!$D$370:$O$370,0))</f>
        <v>-8535.22924041241</v>
      </c>
      <c r="K58" s="80"/>
      <c r="L58" s="82">
        <f t="shared" si="3" ref="L58:L68">M58-M$56</f>
        <v>0</v>
      </c>
      <c r="M58" s="83">
        <f>INDEX('CALC_EST - TRGTS'!$D$465:$O$465,1,MATCH($B58,'CALC_EST - TRGTS'!$D$421:$O$421,0))</f>
        <v>0.806231766129744</v>
      </c>
      <c r="O58" s="82">
        <f t="shared" si="4" ref="O58:O68">P58-P$56</f>
        <v>0.3701848967471028</v>
      </c>
      <c r="P58" s="83">
        <f>INDEX('CALC_EST - TRGTS'!$D$515:$O$515,1,MATCH($B58,'CALC_EST - TRGTS'!$D$471:$O$471,0))</f>
        <v>0.8561128341018964</v>
      </c>
    </row>
    <row r="59" spans="2:16" ht="16">
      <c r="B59" s="81" t="s">
        <v>77</v>
      </c>
      <c r="C59" s="82">
        <f t="shared" si="0"/>
        <v>0.08665804502627672</v>
      </c>
      <c r="D59" s="83">
        <f>INDEX('CALC_EST - TRGTS'!$D$314:$O$314,1,MATCH($B59,'CALC_EST - TRGTS'!$D$270:$O$270,0))</f>
        <v>0.736885244503313</v>
      </c>
      <c r="E59" s="79"/>
      <c r="F59" s="82">
        <f t="shared" si="1"/>
        <v>0.03758788346571018</v>
      </c>
      <c r="G59" s="83">
        <f>INDEX('CALC_EST - TRGTS'!$D$364:$O$364,1,MATCH($B59,'CALC_EST - TRGTS'!$D$320:$O$320,0))</f>
        <v>1.2795295444490704</v>
      </c>
      <c r="H59" s="85"/>
      <c r="I59" s="82">
        <f t="shared" si="2"/>
        <v>1978.1244132396132</v>
      </c>
      <c r="J59" s="83">
        <f>INDEX('CALC_EST - TRGTS'!$D$415:$O$415,1,MATCH($B59,'CALC_EST - TRGTS'!$D$370:$O$370,0))</f>
        <v>-6790.763849113229</v>
      </c>
      <c r="K59" s="80"/>
      <c r="L59" s="82">
        <f t="shared" si="3"/>
        <v>0</v>
      </c>
      <c r="M59" s="83">
        <f>INDEX('CALC_EST - TRGTS'!$D$465:$O$465,1,MATCH($B59,'CALC_EST - TRGTS'!$D$421:$O$421,0))</f>
        <v>0.806231766129744</v>
      </c>
      <c r="O59" s="82">
        <f t="shared" si="4"/>
        <v>0.35218945359189874</v>
      </c>
      <c r="P59" s="83">
        <f>INDEX('CALC_EST - TRGTS'!$D$515:$O$515,1,MATCH($B59,'CALC_EST - TRGTS'!$D$471:$O$471,0))</f>
        <v>0.8381173909466924</v>
      </c>
    </row>
    <row r="60" spans="2:16" ht="16">
      <c r="B60" s="81" t="s">
        <v>165</v>
      </c>
      <c r="C60" s="82">
        <f t="shared" si="0"/>
        <v>0.029983631908873543</v>
      </c>
      <c r="D60" s="83">
        <f>INDEX('CALC_EST - TRGTS'!$D$314:$O$314,1,MATCH($B60,'CALC_EST - TRGTS'!$D$270:$O$270,0))</f>
        <v>0.6802108313859099</v>
      </c>
      <c r="E60" s="79"/>
      <c r="F60" s="82">
        <f t="shared" si="1"/>
        <v>0.002836782570384333</v>
      </c>
      <c r="G60" s="83">
        <f>INDEX('CALC_EST - TRGTS'!$D$364:$O$364,1,MATCH($B60,'CALC_EST - TRGTS'!$D$320:$O$320,0))</f>
        <v>1.2447784435537446</v>
      </c>
      <c r="H60" s="85"/>
      <c r="I60" s="82">
        <f t="shared" si="2"/>
        <v>1379.012854716525</v>
      </c>
      <c r="J60" s="83">
        <f>INDEX('CALC_EST - TRGTS'!$D$415:$O$415,1,MATCH($B60,'CALC_EST - TRGTS'!$D$370:$O$370,0))</f>
        <v>-7389.8754076363175</v>
      </c>
      <c r="K60" s="80"/>
      <c r="L60" s="82">
        <f t="shared" si="3"/>
        <v>0</v>
      </c>
      <c r="M60" s="83">
        <f>INDEX('CALC_EST - TRGTS'!$D$465:$O$465,1,MATCH($B60,'CALC_EST - TRGTS'!$D$421:$O$421,0))</f>
        <v>0.806231766129744</v>
      </c>
      <c r="O60" s="82">
        <f t="shared" si="4"/>
        <v>0.3562418479127278</v>
      </c>
      <c r="P60" s="83">
        <f>INDEX('CALC_EST - TRGTS'!$D$515:$O$515,1,MATCH($B60,'CALC_EST - TRGTS'!$D$471:$O$471,0))</f>
        <v>0.8421697852675214</v>
      </c>
    </row>
    <row r="61" spans="2:16" ht="16">
      <c r="B61" s="81" t="s">
        <v>166</v>
      </c>
      <c r="C61" s="82">
        <f t="shared" si="0"/>
        <v>-0.054001570935278354</v>
      </c>
      <c r="D61" s="83">
        <f>INDEX('CALC_EST - TRGTS'!$D$314:$O$314,1,MATCH($B61,'CALC_EST - TRGTS'!$D$270:$O$270,0))</f>
        <v>0.596225628541758</v>
      </c>
      <c r="E61" s="79"/>
      <c r="F61" s="82">
        <f t="shared" si="1"/>
        <v>-0.03942674681465075</v>
      </c>
      <c r="G61" s="83">
        <f>INDEX('CALC_EST - TRGTS'!$D$364:$O$364,1,MATCH($B61,'CALC_EST - TRGTS'!$D$320:$O$320,0))</f>
        <v>1.2025149141687095</v>
      </c>
      <c r="H61" s="85"/>
      <c r="I61" s="82">
        <f t="shared" si="2"/>
        <v>-2795.065680342137</v>
      </c>
      <c r="J61" s="83">
        <f>INDEX('CALC_EST - TRGTS'!$D$415:$O$415,1,MATCH($B61,'CALC_EST - TRGTS'!$D$370:$O$370,0))</f>
        <v>-11563.95394269498</v>
      </c>
      <c r="K61" s="80"/>
      <c r="L61" s="82">
        <f t="shared" si="3"/>
        <v>0</v>
      </c>
      <c r="M61" s="83">
        <f>INDEX('CALC_EST - TRGTS'!$D$465:$O$465,1,MATCH($B61,'CALC_EST - TRGTS'!$D$421:$O$421,0))</f>
        <v>0.806231766129744</v>
      </c>
      <c r="O61" s="82">
        <f t="shared" si="4"/>
        <v>-0.4253610359976041</v>
      </c>
      <c r="P61" s="83">
        <f>INDEX('CALC_EST - TRGTS'!$D$515:$O$515,1,MATCH($B61,'CALC_EST - TRGTS'!$D$471:$O$471,0))</f>
        <v>0.06056690135718952</v>
      </c>
    </row>
    <row r="62" spans="2:16" ht="16">
      <c r="B62" s="81" t="s">
        <v>167</v>
      </c>
      <c r="C62" s="82">
        <f t="shared" si="0"/>
        <v>-0.02461085726792489</v>
      </c>
      <c r="D62" s="83">
        <f>INDEX('CALC_EST - TRGTS'!$D$314:$O$314,1,MATCH($B62,'CALC_EST - TRGTS'!$D$270:$O$270,0))</f>
        <v>0.6256163422091114</v>
      </c>
      <c r="E62" s="79"/>
      <c r="F62" s="82">
        <f t="shared" si="1"/>
        <v>0.046806342282436075</v>
      </c>
      <c r="G62" s="83">
        <f>INDEX('CALC_EST - TRGTS'!$D$364:$O$364,1,MATCH($B62,'CALC_EST - TRGTS'!$D$320:$O$320,0))</f>
        <v>1.2887480032657963</v>
      </c>
      <c r="H62" s="85"/>
      <c r="I62" s="82">
        <f t="shared" si="2"/>
        <v>-472.319006280808</v>
      </c>
      <c r="J62" s="83">
        <f>INDEX('CALC_EST - TRGTS'!$D$415:$O$415,1,MATCH($B62,'CALC_EST - TRGTS'!$D$370:$O$370,0))</f>
        <v>-9241.20726863365</v>
      </c>
      <c r="K62" s="80"/>
      <c r="L62" s="82">
        <f t="shared" si="3"/>
        <v>0</v>
      </c>
      <c r="M62" s="83">
        <f>INDEX('CALC_EST - TRGTS'!$D$465:$O$465,1,MATCH($B62,'CALC_EST - TRGTS'!$D$421:$O$421,0))</f>
        <v>0.806231766129744</v>
      </c>
      <c r="O62" s="82">
        <f t="shared" si="4"/>
        <v>0.05721082234479885</v>
      </c>
      <c r="P62" s="83">
        <f>INDEX('CALC_EST - TRGTS'!$D$515:$O$515,1,MATCH($B62,'CALC_EST - TRGTS'!$D$471:$O$471,0))</f>
        <v>0.5431387596995925</v>
      </c>
    </row>
    <row r="63" spans="2:16" ht="16">
      <c r="B63" s="81" t="s">
        <v>168</v>
      </c>
      <c r="C63" s="82">
        <f t="shared" si="0"/>
        <v>0.1166710471796577</v>
      </c>
      <c r="D63" s="83">
        <f>INDEX('CALC_EST - TRGTS'!$D$314:$O$314,1,MATCH($B63,'CALC_EST - TRGTS'!$D$270:$O$270,0))</f>
        <v>0.766898246656694</v>
      </c>
      <c r="E63" s="79"/>
      <c r="F63" s="82">
        <f t="shared" si="1"/>
        <v>0.13810130411584476</v>
      </c>
      <c r="G63" s="83">
        <f>INDEX('CALC_EST - TRGTS'!$D$364:$O$364,1,MATCH($B63,'CALC_EST - TRGTS'!$D$320:$O$320,0))</f>
        <v>1.380042965099205</v>
      </c>
      <c r="H63" s="85"/>
      <c r="I63" s="82">
        <f t="shared" si="2"/>
        <v>4328.180390873013</v>
      </c>
      <c r="J63" s="83">
        <f>INDEX('CALC_EST - TRGTS'!$D$415:$O$415,1,MATCH($B63,'CALC_EST - TRGTS'!$D$370:$O$370,0))</f>
        <v>-4440.70787147983</v>
      </c>
      <c r="K63" s="80"/>
      <c r="L63" s="82">
        <f t="shared" si="3"/>
        <v>0</v>
      </c>
      <c r="M63" s="83">
        <f>INDEX('CALC_EST - TRGTS'!$D$465:$O$465,1,MATCH($B63,'CALC_EST - TRGTS'!$D$421:$O$421,0))</f>
        <v>0.806231766129744</v>
      </c>
      <c r="O63" s="82">
        <f t="shared" si="4"/>
        <v>-0.04452511797237024</v>
      </c>
      <c r="P63" s="83">
        <f>INDEX('CALC_EST - TRGTS'!$D$515:$O$515,1,MATCH($B63,'CALC_EST - TRGTS'!$D$471:$O$471,0))</f>
        <v>0.4414028193824234</v>
      </c>
    </row>
    <row r="64" spans="2:16" ht="16">
      <c r="B64" s="81" t="s">
        <v>169</v>
      </c>
      <c r="C64" s="82">
        <f t="shared" si="0"/>
        <v>-0.09625857496656132</v>
      </c>
      <c r="D64" s="83">
        <f>INDEX('CALC_EST - TRGTS'!$D$314:$O$314,1,MATCH($B64,'CALC_EST - TRGTS'!$D$270:$O$270,0))</f>
        <v>0.553968624510475</v>
      </c>
      <c r="E64" s="79"/>
      <c r="F64" s="82">
        <f t="shared" si="1"/>
        <v>6.565414529506874E-4</v>
      </c>
      <c r="G64" s="83">
        <f>INDEX('CALC_EST - TRGTS'!$D$364:$O$364,1,MATCH($B64,'CALC_EST - TRGTS'!$D$320:$O$320,0))</f>
        <v>1.242598202436311</v>
      </c>
      <c r="H64" s="85"/>
      <c r="I64" s="82">
        <f t="shared" si="2"/>
        <v>627.8289473178247</v>
      </c>
      <c r="J64" s="83">
        <f>INDEX('CALC_EST - TRGTS'!$D$415:$O$415,1,MATCH($B64,'CALC_EST - TRGTS'!$D$370:$O$370,0))</f>
        <v>-8141.059315035018</v>
      </c>
      <c r="K64" s="80"/>
      <c r="L64" s="82">
        <f t="shared" si="3"/>
        <v>0</v>
      </c>
      <c r="M64" s="83">
        <f>INDEX('CALC_EST - TRGTS'!$D$465:$O$465,1,MATCH($B64,'CALC_EST - TRGTS'!$D$421:$O$421,0))</f>
        <v>0.806231766129744</v>
      </c>
      <c r="O64" s="82">
        <f t="shared" si="4"/>
        <v>-0.13404771155020923</v>
      </c>
      <c r="P64" s="83">
        <f>INDEX('CALC_EST - TRGTS'!$D$515:$O$515,1,MATCH($B64,'CALC_EST - TRGTS'!$D$471:$O$471,0))</f>
        <v>0.3518802258045844</v>
      </c>
    </row>
    <row r="65" spans="2:16" ht="16">
      <c r="B65" s="81" t="s">
        <v>170</v>
      </c>
      <c r="C65" s="82">
        <f t="shared" si="0"/>
        <v>0.049359293423131945</v>
      </c>
      <c r="D65" s="83">
        <f>INDEX('CALC_EST - TRGTS'!$D$314:$O$314,1,MATCH($B65,'CALC_EST - TRGTS'!$D$270:$O$270,0))</f>
        <v>0.6995864929001683</v>
      </c>
      <c r="E65" s="79"/>
      <c r="F65" s="82">
        <f t="shared" si="1"/>
        <v>-0.03676873400948799</v>
      </c>
      <c r="G65" s="83">
        <f>INDEX('CALC_EST - TRGTS'!$D$364:$O$364,1,MATCH($B65,'CALC_EST - TRGTS'!$D$320:$O$320,0))</f>
        <v>1.2051729269738722</v>
      </c>
      <c r="H65" s="85"/>
      <c r="I65" s="82">
        <f t="shared" si="2"/>
        <v>442.9829527141992</v>
      </c>
      <c r="J65" s="83">
        <f>INDEX('CALC_EST - TRGTS'!$D$415:$O$415,1,MATCH($B65,'CALC_EST - TRGTS'!$D$370:$O$370,0))</f>
        <v>-8325.905309638643</v>
      </c>
      <c r="K65" s="80"/>
      <c r="L65" s="82">
        <f t="shared" si="3"/>
        <v>0</v>
      </c>
      <c r="M65" s="83">
        <f>INDEX('CALC_EST - TRGTS'!$D$465:$O$465,1,MATCH($B65,'CALC_EST - TRGTS'!$D$421:$O$421,0))</f>
        <v>0.806231766129744</v>
      </c>
      <c r="O65" s="82">
        <f t="shared" si="4"/>
        <v>0.3505542164656638</v>
      </c>
      <c r="P65" s="83">
        <f>INDEX('CALC_EST - TRGTS'!$D$515:$O$515,1,MATCH($B65,'CALC_EST - TRGTS'!$D$471:$O$471,0))</f>
        <v>0.8364821538204574</v>
      </c>
    </row>
    <row r="66" spans="2:16" ht="16">
      <c r="B66" s="81" t="s">
        <v>171</v>
      </c>
      <c r="C66" s="82">
        <f t="shared" si="0"/>
        <v>0.05255684920376713</v>
      </c>
      <c r="D66" s="83">
        <f>INDEX('CALC_EST - TRGTS'!$D$314:$O$314,1,MATCH($B66,'CALC_EST - TRGTS'!$D$270:$O$270,0))</f>
        <v>0.7027840486808035</v>
      </c>
      <c r="E66" s="79"/>
      <c r="F66" s="82">
        <f t="shared" si="1"/>
        <v>0.05570136823621019</v>
      </c>
      <c r="G66" s="83">
        <f>INDEX('CALC_EST - TRGTS'!$D$364:$O$364,1,MATCH($B66,'CALC_EST - TRGTS'!$D$320:$O$320,0))</f>
        <v>1.2976430292195704</v>
      </c>
      <c r="H66" s="85"/>
      <c r="I66" s="82">
        <f t="shared" si="2"/>
        <v>2298.8507309285924</v>
      </c>
      <c r="J66" s="83">
        <f>INDEX('CALC_EST - TRGTS'!$D$415:$O$415,1,MATCH($B66,'CALC_EST - TRGTS'!$D$370:$O$370,0))</f>
        <v>-6470.03753142425</v>
      </c>
      <c r="K66" s="80"/>
      <c r="L66" s="82">
        <f t="shared" si="3"/>
        <v>0</v>
      </c>
      <c r="M66" s="83">
        <f>INDEX('CALC_EST - TRGTS'!$D$465:$O$465,1,MATCH($B66,'CALC_EST - TRGTS'!$D$421:$O$421,0))</f>
        <v>0.806231766129744</v>
      </c>
      <c r="O66" s="82">
        <f t="shared" si="4"/>
        <v>-0.19490485157707022</v>
      </c>
      <c r="P66" s="83">
        <f>INDEX('CALC_EST - TRGTS'!$D$515:$O$515,1,MATCH($B66,'CALC_EST - TRGTS'!$D$471:$O$471,0))</f>
        <v>0.2910230857777234</v>
      </c>
    </row>
    <row r="67" spans="2:16" ht="16">
      <c r="B67" s="81" t="s">
        <v>172</v>
      </c>
      <c r="C67" s="82">
        <f t="shared" si="0"/>
        <v>0.04312467546793375</v>
      </c>
      <c r="D67" s="83">
        <f>INDEX('CALC_EST - TRGTS'!$D$314:$O$314,1,MATCH($B67,'CALC_EST - TRGTS'!$D$270:$O$270,0))</f>
        <v>0.6933518749449701</v>
      </c>
      <c r="E67" s="79"/>
      <c r="F67" s="82">
        <f t="shared" si="1"/>
        <v>0.029509545300934636</v>
      </c>
      <c r="G67" s="83">
        <f>INDEX('CALC_EST - TRGTS'!$D$364:$O$364,1,MATCH($B67,'CALC_EST - TRGTS'!$D$320:$O$320,0))</f>
        <v>1.2714512062842949</v>
      </c>
      <c r="H67" s="85"/>
      <c r="I67" s="82">
        <f t="shared" si="2"/>
        <v>-910.2033902089479</v>
      </c>
      <c r="J67" s="83">
        <f>INDEX('CALC_EST - TRGTS'!$D$415:$O$415,1,MATCH($B67,'CALC_EST - TRGTS'!$D$370:$O$370,0))</f>
        <v>-9679.09165256179</v>
      </c>
      <c r="K67" s="80"/>
      <c r="L67" s="82">
        <f t="shared" si="3"/>
        <v>0</v>
      </c>
      <c r="M67" s="83">
        <f>INDEX('CALC_EST - TRGTS'!$D$465:$O$465,1,MATCH($B67,'CALC_EST - TRGTS'!$D$421:$O$421,0))</f>
        <v>0.806231766129744</v>
      </c>
      <c r="O67" s="82">
        <f t="shared" si="4"/>
        <v>-0.0630873821799402</v>
      </c>
      <c r="P67" s="83">
        <f>INDEX('CALC_EST - TRGTS'!$D$515:$O$515,1,MATCH($B67,'CALC_EST - TRGTS'!$D$471:$O$471,0))</f>
        <v>0.4228405551748534</v>
      </c>
    </row>
    <row r="68" spans="2:16" ht="17" thickBot="1">
      <c r="B68" s="86" t="s">
        <v>173</v>
      </c>
      <c r="C68" s="122">
        <f t="shared" si="0"/>
        <v>-0.2435262152726323</v>
      </c>
      <c r="D68" s="87">
        <f>INDEX('CALC_EST - TRGTS'!$D$314:$O$314,1,MATCH($B68,'CALC_EST - TRGTS'!$D$270:$O$270,0))</f>
        <v>0.40670098420440404</v>
      </c>
      <c r="E68" s="79"/>
      <c r="F68" s="122">
        <f t="shared" si="1"/>
        <v>-0.19212840540675313</v>
      </c>
      <c r="G68" s="87">
        <f>INDEX('CALC_EST - TRGTS'!$D$364:$O$364,1,MATCH($B68,'CALC_EST - TRGTS'!$D$320:$O$320,0))</f>
        <v>1.049813255576607</v>
      </c>
      <c r="H68" s="85"/>
      <c r="I68" s="122">
        <f t="shared" si="2"/>
        <v>-8062.218005196037</v>
      </c>
      <c r="J68" s="236">
        <f>INDEX('CALC_EST - TRGTS'!$D$415:$O$415,1,MATCH($B68,'CALC_EST - TRGTS'!$D$370:$O$370,0))</f>
        <v>-16831.10626754888</v>
      </c>
      <c r="K68" s="80"/>
      <c r="L68" s="122">
        <f t="shared" si="3"/>
        <v>0</v>
      </c>
      <c r="M68" s="87">
        <f>INDEX('CALC_EST - TRGTS'!$D$465:$O$465,1,MATCH($B68,'CALC_EST - TRGTS'!$D$421:$O$421,0))</f>
        <v>0.806231766129744</v>
      </c>
      <c r="O68" s="122">
        <f t="shared" si="4"/>
        <v>-0.20556638492326823</v>
      </c>
      <c r="P68" s="87">
        <f>INDEX('CALC_EST - TRGTS'!$D$515:$O$515,1,MATCH($B68,'CALC_EST - TRGTS'!$D$471:$O$471,0))</f>
        <v>0.2803615524315254</v>
      </c>
    </row>
  </sheetData>
  <mergeCells count="21">
    <mergeCell ref="C2:P2"/>
    <mergeCell ref="C4:D4"/>
    <mergeCell ref="F4:G4"/>
    <mergeCell ref="I4:J4"/>
    <mergeCell ref="L4:M4"/>
    <mergeCell ref="O4:P4"/>
    <mergeCell ref="C6:D6"/>
    <mergeCell ref="F6:G6"/>
    <mergeCell ref="I6:J6"/>
    <mergeCell ref="L6:M6"/>
    <mergeCell ref="O6:P6"/>
    <mergeCell ref="C5:D5"/>
    <mergeCell ref="F5:G5"/>
    <mergeCell ref="I5:J5"/>
    <mergeCell ref="L5:M5"/>
    <mergeCell ref="O5:P5"/>
    <mergeCell ref="C7:D7"/>
    <mergeCell ref="F7:G7"/>
    <mergeCell ref="I7:J7"/>
    <mergeCell ref="L7:M7"/>
    <mergeCell ref="O7:P7"/>
  </mergeCells>
  <conditionalFormatting sqref="C5">
    <cfRule type="expression" priority="8" dxfId="147">
      <formula>C$5&lt;(#REF!-1)</formula>
    </cfRule>
  </conditionalFormatting>
  <conditionalFormatting sqref="C10:C53 F10:F53 I10:I53">
    <cfRule type="cellIs" priority="6" dxfId="146" operator="equal">
      <formula>0</formula>
    </cfRule>
  </conditionalFormatting>
  <conditionalFormatting sqref="F5 I5 L5 O5">
    <cfRule type="expression" priority="1" dxfId="147">
      <formula>F$5&lt;(#REF!-1)</formula>
    </cfRule>
  </conditionalFormatting>
  <conditionalFormatting sqref="L10:L53">
    <cfRule type="cellIs" priority="2" dxfId="146" operator="equal">
      <formula>0</formula>
    </cfRule>
  </conditionalFormatting>
  <conditionalFormatting sqref="O10:O53">
    <cfRule type="cellIs" priority="4" dxfId="146" operator="equal">
      <formula>0</formula>
    </cfRule>
  </conditionalFormatting>
  <pageMargins left="0.7" right="0.7" top="0.75" bottom="0.75" header="0.3" footer="0.3"/>
  <pageSetup orientation="portrait" paperSize="1"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D5CC647-02AC-4689-9D0E-89A10EE690D6}">
  <dimension ref="A1:AA107"/>
  <sheetViews>
    <sheetView workbookViewId="0" topLeftCell="A1">
      <selection pane="topLeft" activeCell="BK20" sqref="BK20"/>
    </sheetView>
  </sheetViews>
  <sheetFormatPr defaultColWidth="8.83428571428571" defaultRowHeight="15"/>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218</v>
      </c>
      <c r="B4" s="123">
        <v>0.694629608938819</v>
      </c>
      <c r="C4" s="123">
        <v>0.758439568078694</v>
      </c>
      <c r="D4" s="123">
        <v>0.696853204665705</v>
      </c>
      <c r="E4" s="123">
        <v>0.771494259210052</v>
      </c>
      <c r="F4" s="123">
        <v>0.740280009845227</v>
      </c>
      <c r="G4" s="123">
        <v>0.588030303030303</v>
      </c>
      <c r="H4" s="123">
        <v>0.783531746031746</v>
      </c>
      <c r="I4" s="123">
        <v>0.628373015873016</v>
      </c>
      <c r="J4" s="123">
        <v>0.82287784679089</v>
      </c>
      <c r="K4" s="123">
        <v>0.853868665553448</v>
      </c>
      <c r="L4" s="123">
        <v>0.753732139177186</v>
      </c>
      <c r="M4" s="123">
        <v>0.566522201419227</v>
      </c>
      <c r="O4" s="93" t="s">
        <v>218</v>
      </c>
      <c r="P4" s="123">
        <v>0.445679012345679</v>
      </c>
      <c r="Q4" s="123">
        <v>0.709095678405141</v>
      </c>
      <c r="R4" s="123">
        <v>0.916666666666667</v>
      </c>
      <c r="S4" s="123">
        <v>0.910714285714286</v>
      </c>
      <c r="T4" s="123">
        <v>0.572829131652661</v>
      </c>
      <c r="U4" s="123">
        <v>0.727272727272727</v>
      </c>
      <c r="V4" s="123">
        <v>0.666666666666667</v>
      </c>
      <c r="W4" s="123">
        <v>0.902777777777778</v>
      </c>
      <c r="X4" s="123">
        <v>0.588888888888889</v>
      </c>
      <c r="Y4" s="123">
        <v>0.766666666666667</v>
      </c>
      <c r="Z4" s="123">
        <v>0.790801790801791</v>
      </c>
      <c r="AA4" s="123">
        <v>0.735294117647059</v>
      </c>
    </row>
    <row r="5" spans="1:27" ht="15">
      <c r="A5" s="93" t="s">
        <v>236</v>
      </c>
      <c r="B5" s="123">
        <v>0.474496766026371</v>
      </c>
      <c r="C5" s="123">
        <v>0.519410008886596</v>
      </c>
      <c r="D5" s="123">
        <v>0.5594712000962</v>
      </c>
      <c r="E5" s="123">
        <v>0.539435471284896</v>
      </c>
      <c r="F5" s="123">
        <v>0.390218477174999</v>
      </c>
      <c r="G5" s="123">
        <v>0.550984848484849</v>
      </c>
      <c r="H5" s="123">
        <v>0.414434523809524</v>
      </c>
      <c r="I5" s="123">
        <v>0.425099206349206</v>
      </c>
      <c r="J5" s="123">
        <v>0.45564182194617</v>
      </c>
      <c r="K5" s="123">
        <v>0.287848760538978</v>
      </c>
      <c r="L5" s="123">
        <v>0.289356162198654</v>
      </c>
      <c r="M5" s="123">
        <v>0.486548937121019</v>
      </c>
      <c r="O5" s="93" t="s">
        <v>236</v>
      </c>
      <c r="P5" s="123">
        <v>0.60</v>
      </c>
      <c r="Q5" s="123">
        <v>0.344612761492557</v>
      </c>
      <c r="R5" s="123">
        <v>0.50</v>
      </c>
      <c r="S5" s="123">
        <v>0.375</v>
      </c>
      <c r="T5" s="123">
        <v>0.506069094304388</v>
      </c>
      <c r="U5" s="123">
        <v>0.414141414141414</v>
      </c>
      <c r="V5" s="123">
        <v>0.333333333333333</v>
      </c>
      <c r="W5" s="123">
        <v>0.522222222222222</v>
      </c>
      <c r="X5" s="123">
        <v>0.655555555555556</v>
      </c>
      <c r="Y5" s="123">
        <v>0.411111111111111</v>
      </c>
      <c r="Z5" s="123">
        <v>0.198616198616199</v>
      </c>
      <c r="AA5" s="123">
        <v>0.531590413943355</v>
      </c>
    </row>
    <row r="6" spans="1:27" ht="15">
      <c r="A6" s="93" t="s">
        <v>240</v>
      </c>
      <c r="B6" s="123">
        <v>0.00297619047619048</v>
      </c>
      <c r="C6" s="123">
        <v>0.00245098039215686</v>
      </c>
      <c r="D6" s="123">
        <v>0</v>
      </c>
      <c r="E6" s="123">
        <v>0.00181159420289855</v>
      </c>
      <c r="F6" s="123">
        <v>0.00395256916996047</v>
      </c>
      <c r="G6" s="123">
        <v>0</v>
      </c>
      <c r="H6" s="123">
        <v>0.0163690476190476</v>
      </c>
      <c r="I6" s="123">
        <v>0.00595238095238095</v>
      </c>
      <c r="J6" s="123">
        <v>0.0253623188405797</v>
      </c>
      <c r="K6" s="123">
        <v>0</v>
      </c>
      <c r="L6" s="123">
        <v>0.00551994301994302</v>
      </c>
      <c r="M6" s="123">
        <v>0.0144927536231884</v>
      </c>
      <c r="O6" s="93" t="s">
        <v>240</v>
      </c>
      <c r="P6" s="123">
        <v>0.0925925925925926</v>
      </c>
      <c r="Q6" s="123">
        <v>0</v>
      </c>
      <c r="R6" s="123">
        <v>0</v>
      </c>
      <c r="S6" s="123">
        <v>0</v>
      </c>
      <c r="T6" s="123">
        <v>0</v>
      </c>
      <c r="U6" s="123">
        <v>0.0303030303030303</v>
      </c>
      <c r="V6" s="123">
        <v>0</v>
      </c>
      <c r="W6" s="123">
        <v>0</v>
      </c>
      <c r="X6" s="123">
        <v>0</v>
      </c>
      <c r="Y6" s="123">
        <v>0.0555555555555556</v>
      </c>
      <c r="Z6" s="123">
        <v>0</v>
      </c>
      <c r="AA6" s="123">
        <v>0</v>
      </c>
    </row>
    <row r="7" spans="1:27" ht="15">
      <c r="A7" s="93" t="s">
        <v>244</v>
      </c>
      <c r="B7" s="123">
        <v>0.0370464391845971</v>
      </c>
      <c r="C7" s="123">
        <v>0.0252640639589169</v>
      </c>
      <c r="D7" s="123">
        <v>0.0588241041366041</v>
      </c>
      <c r="E7" s="123">
        <v>0.0471450526597585</v>
      </c>
      <c r="F7" s="123">
        <v>0.0224438604873387</v>
      </c>
      <c r="G7" s="123">
        <v>0.0561742424242424</v>
      </c>
      <c r="H7" s="123">
        <v>0.0590277777777778</v>
      </c>
      <c r="I7" s="123">
        <v>0.0712301587301587</v>
      </c>
      <c r="J7" s="123">
        <v>0.0144927536231884</v>
      </c>
      <c r="K7" s="123">
        <v>0.0424056267806268</v>
      </c>
      <c r="L7" s="123">
        <v>0.0447962447410977</v>
      </c>
      <c r="M7" s="123">
        <v>0.0430130827728082</v>
      </c>
      <c r="O7" s="93" t="s">
        <v>244</v>
      </c>
      <c r="P7" s="123">
        <v>0.117283950617284</v>
      </c>
      <c r="Q7" s="123">
        <v>0.0657748049052397</v>
      </c>
      <c r="R7" s="123">
        <v>0.0833333333333333</v>
      </c>
      <c r="S7" s="123">
        <v>0</v>
      </c>
      <c r="T7" s="123">
        <v>0</v>
      </c>
      <c r="U7" s="123">
        <v>0.141414141414141</v>
      </c>
      <c r="V7" s="123">
        <v>0</v>
      </c>
      <c r="W7" s="123">
        <v>0.0666666666666667</v>
      </c>
      <c r="X7" s="123">
        <v>0.177777777777778</v>
      </c>
      <c r="Y7" s="123">
        <v>0.166666666666667</v>
      </c>
      <c r="Z7" s="123">
        <v>0</v>
      </c>
      <c r="AA7" s="123">
        <v>0.0196078431372549</v>
      </c>
    </row>
    <row r="8" spans="1:27" ht="15">
      <c r="A8" s="93" t="s">
        <v>247</v>
      </c>
      <c r="B8" s="123">
        <v>0.500989337173548</v>
      </c>
      <c r="C8" s="123">
        <v>0.528139123339394</v>
      </c>
      <c r="D8" s="123">
        <v>0.460635371572872</v>
      </c>
      <c r="E8" s="123">
        <v>0.535950492152538</v>
      </c>
      <c r="F8" s="123">
        <v>0.492154765524331</v>
      </c>
      <c r="G8" s="123">
        <v>0.643181818181818</v>
      </c>
      <c r="H8" s="123">
        <v>0.547784391534392</v>
      </c>
      <c r="I8" s="123">
        <v>0.497321428571429</v>
      </c>
      <c r="J8" s="123">
        <v>0.581728778467909</v>
      </c>
      <c r="K8" s="123">
        <v>0.520217830679787</v>
      </c>
      <c r="L8" s="123">
        <v>0.558324807860412</v>
      </c>
      <c r="M8" s="123">
        <v>0.589779565294439</v>
      </c>
      <c r="O8" s="93" t="s">
        <v>247</v>
      </c>
      <c r="P8" s="123">
        <v>0.438271604938272</v>
      </c>
      <c r="Q8" s="123">
        <v>0.686799134369467</v>
      </c>
      <c r="R8" s="123">
        <v>0.833333333333333</v>
      </c>
      <c r="S8" s="123">
        <v>0.404761904761905</v>
      </c>
      <c r="T8" s="123">
        <v>0.514005602240896</v>
      </c>
      <c r="U8" s="123">
        <v>0.272727272727273</v>
      </c>
      <c r="V8" s="123">
        <v>0.333333333333333</v>
      </c>
      <c r="W8" s="123">
        <v>0.533333333333333</v>
      </c>
      <c r="X8" s="123">
        <v>0.30</v>
      </c>
      <c r="Y8" s="123">
        <v>0.588888888888889</v>
      </c>
      <c r="Z8" s="123">
        <v>0.518111518111518</v>
      </c>
      <c r="AA8" s="123">
        <v>0.508714596949891</v>
      </c>
    </row>
    <row r="9" spans="1:27" ht="15">
      <c r="A9" s="93" t="s">
        <v>251</v>
      </c>
      <c r="B9" s="123">
        <v>0.311281862021994</v>
      </c>
      <c r="C9" s="123">
        <v>0.244293464461808</v>
      </c>
      <c r="D9" s="123">
        <v>0.288182419432419</v>
      </c>
      <c r="E9" s="123">
        <v>0.273431308141986</v>
      </c>
      <c r="F9" s="123">
        <v>0.270534175968959</v>
      </c>
      <c r="G9" s="123">
        <v>0.224015151515152</v>
      </c>
      <c r="H9" s="123">
        <v>0.206481481481481</v>
      </c>
      <c r="I9" s="123">
        <v>0.297619047619048</v>
      </c>
      <c r="J9" s="123">
        <v>0.217908902691511</v>
      </c>
      <c r="K9" s="123">
        <v>0.220387960469482</v>
      </c>
      <c r="L9" s="123">
        <v>0.256967673351187</v>
      </c>
      <c r="M9" s="123">
        <v>0.250156215087565</v>
      </c>
      <c r="O9" s="93" t="s">
        <v>251</v>
      </c>
      <c r="P9" s="123">
        <v>0.0950617283950617</v>
      </c>
      <c r="Q9" s="123">
        <v>0.159617024067152</v>
      </c>
      <c r="R9" s="123">
        <v>0</v>
      </c>
      <c r="S9" s="123">
        <v>0.375</v>
      </c>
      <c r="T9" s="123">
        <v>0.343837535014006</v>
      </c>
      <c r="U9" s="123">
        <v>0.434343434343434</v>
      </c>
      <c r="V9" s="123">
        <v>0.666666666666667</v>
      </c>
      <c r="W9" s="123">
        <v>0.0972222222222222</v>
      </c>
      <c r="X9" s="123">
        <v>0.233333333333333</v>
      </c>
      <c r="Y9" s="123">
        <v>0.188888888888889</v>
      </c>
      <c r="Z9" s="123">
        <v>0.308913308913309</v>
      </c>
      <c r="AA9" s="123">
        <v>0.356209150326797</v>
      </c>
    </row>
    <row r="10" spans="1:27" ht="15">
      <c r="A10" s="93" t="s">
        <v>255</v>
      </c>
      <c r="B10" s="123">
        <v>0.0834668803418804</v>
      </c>
      <c r="C10" s="123">
        <v>0.117721571084574</v>
      </c>
      <c r="D10" s="123">
        <v>0.137694654882155</v>
      </c>
      <c r="E10" s="123">
        <v>0.104639241004331</v>
      </c>
      <c r="F10" s="123">
        <v>0.14396545483502</v>
      </c>
      <c r="G10" s="123">
        <v>0.0453787878787879</v>
      </c>
      <c r="H10" s="123">
        <v>0.13735119047619</v>
      </c>
      <c r="I10" s="123">
        <v>0.0854662698412698</v>
      </c>
      <c r="J10" s="123">
        <v>0.117753623188406</v>
      </c>
      <c r="K10" s="123">
        <v>0.170320013118926</v>
      </c>
      <c r="L10" s="123">
        <v>0.0843491054152819</v>
      </c>
      <c r="M10" s="123">
        <v>0.0586605952738676</v>
      </c>
      <c r="O10" s="93" t="s">
        <v>255</v>
      </c>
      <c r="P10" s="123">
        <v>0.122222222222222</v>
      </c>
      <c r="Q10" s="123">
        <v>0.0485933503836317</v>
      </c>
      <c r="R10" s="123">
        <v>0.0833333333333333</v>
      </c>
      <c r="S10" s="123">
        <v>0.0416666666666667</v>
      </c>
      <c r="T10" s="123">
        <v>0.102941176470588</v>
      </c>
      <c r="U10" s="123">
        <v>0.0909090909090909</v>
      </c>
      <c r="V10" s="123">
        <v>0</v>
      </c>
      <c r="W10" s="123">
        <v>0.261111111111111</v>
      </c>
      <c r="X10" s="123">
        <v>0.111111111111111</v>
      </c>
      <c r="Y10" s="123">
        <v>0</v>
      </c>
      <c r="Z10" s="123">
        <v>0.147334147334147</v>
      </c>
      <c r="AA10" s="123">
        <v>0.0762527233115468</v>
      </c>
    </row>
    <row r="11" spans="1:27" ht="15">
      <c r="A11" s="93" t="s">
        <v>259</v>
      </c>
      <c r="B11" s="123">
        <v>0.0642392908017908</v>
      </c>
      <c r="C11" s="123">
        <v>0.0821307967631497</v>
      </c>
      <c r="D11" s="123">
        <v>0.05466344997595</v>
      </c>
      <c r="E11" s="123">
        <v>0.0370223118384883</v>
      </c>
      <c r="F11" s="123">
        <v>0.0669491740143914</v>
      </c>
      <c r="G11" s="123">
        <v>0.03125</v>
      </c>
      <c r="H11" s="123">
        <v>0.0329861111111111</v>
      </c>
      <c r="I11" s="123">
        <v>0.0424107142857143</v>
      </c>
      <c r="J11" s="123">
        <v>0.0427536231884058</v>
      </c>
      <c r="K11" s="123">
        <v>0.0466685689511776</v>
      </c>
      <c r="L11" s="123">
        <v>0.0500422256120786</v>
      </c>
      <c r="M11" s="123">
        <v>0.0438977879481312</v>
      </c>
      <c r="O11" s="93" t="s">
        <v>259</v>
      </c>
      <c r="P11" s="123">
        <v>0.134567901234568</v>
      </c>
      <c r="Q11" s="123">
        <v>0.0392156862745098</v>
      </c>
      <c r="R11" s="123">
        <v>0</v>
      </c>
      <c r="S11" s="123">
        <v>0.178571428571429</v>
      </c>
      <c r="T11" s="123">
        <v>0.0392156862745098</v>
      </c>
      <c r="U11" s="123">
        <v>0.0303030303030303</v>
      </c>
      <c r="V11" s="123">
        <v>0</v>
      </c>
      <c r="W11" s="123">
        <v>0.0416666666666667</v>
      </c>
      <c r="X11" s="123">
        <v>0.177777777777778</v>
      </c>
      <c r="Y11" s="123">
        <v>0</v>
      </c>
      <c r="Z11" s="123">
        <v>0.0256410256410256</v>
      </c>
      <c r="AA11" s="123">
        <v>0.0392156862745098</v>
      </c>
    </row>
    <row r="12" spans="1:27" ht="15">
      <c r="A12" s="93" t="s">
        <v>298</v>
      </c>
      <c r="B12" s="123">
        <v>0.426022475940239</v>
      </c>
      <c r="C12" s="123">
        <v>0.281864188657919</v>
      </c>
      <c r="D12" s="123">
        <v>0.070627405002405</v>
      </c>
      <c r="E12" s="123">
        <v>0.0768000455900072</v>
      </c>
      <c r="F12" s="123">
        <v>0.143317552013204</v>
      </c>
      <c r="G12" s="123">
        <v>0.0728787878787879</v>
      </c>
      <c r="H12" s="123">
        <v>0.0895833333333333</v>
      </c>
      <c r="I12" s="123">
        <v>0.00520833333333333</v>
      </c>
      <c r="J12" s="123">
        <v>0.0134575569358178</v>
      </c>
      <c r="K12" s="123">
        <v>0.130448195122108</v>
      </c>
      <c r="L12" s="123">
        <v>0.176239595565253</v>
      </c>
      <c r="M12" s="123">
        <v>0.570011903936389</v>
      </c>
      <c r="O12" s="93" t="s">
        <v>298</v>
      </c>
      <c r="P12" s="123">
        <v>0.32962962962963</v>
      </c>
      <c r="Q12" s="123">
        <v>0.399501606662732</v>
      </c>
      <c r="R12" s="123">
        <v>0</v>
      </c>
      <c r="S12" s="123">
        <v>0.0952380952380952</v>
      </c>
      <c r="T12" s="123">
        <v>0.225723622782446</v>
      </c>
      <c r="U12" s="123">
        <v>0.151515151515152</v>
      </c>
      <c r="V12" s="123">
        <v>0.166666666666667</v>
      </c>
      <c r="W12" s="123">
        <v>0.0416666666666667</v>
      </c>
      <c r="X12" s="123">
        <v>0</v>
      </c>
      <c r="Y12" s="123">
        <v>0.177777777777778</v>
      </c>
      <c r="Z12" s="123">
        <v>0.157916157916158</v>
      </c>
      <c r="AA12" s="123">
        <v>0.736383442265795</v>
      </c>
    </row>
    <row r="13" spans="1:27" ht="15">
      <c r="A13" s="93" t="s">
        <v>301</v>
      </c>
      <c r="B13" s="123">
        <v>0.440359606889212</v>
      </c>
      <c r="C13" s="123">
        <v>0.645953138565368</v>
      </c>
      <c r="D13" s="123">
        <v>0.821676587301587</v>
      </c>
      <c r="E13" s="123">
        <v>0.849848992120412</v>
      </c>
      <c r="F13" s="123">
        <v>0.812874806353067</v>
      </c>
      <c r="G13" s="123">
        <v>0.827121212121212</v>
      </c>
      <c r="H13" s="123">
        <v>0.896130952380952</v>
      </c>
      <c r="I13" s="123">
        <v>0.901388888888889</v>
      </c>
      <c r="J13" s="123">
        <v>0.93944099378882</v>
      </c>
      <c r="K13" s="123">
        <v>0.82114007168355</v>
      </c>
      <c r="L13" s="123">
        <v>0.771387083311425</v>
      </c>
      <c r="M13" s="123">
        <v>0.32868829407731</v>
      </c>
      <c r="O13" s="93" t="s">
        <v>301</v>
      </c>
      <c r="P13" s="123">
        <v>0.596296296296296</v>
      </c>
      <c r="Q13" s="123">
        <v>0.437536887664765</v>
      </c>
      <c r="R13" s="123">
        <v>0.833333333333333</v>
      </c>
      <c r="S13" s="123">
        <v>0.678571428571429</v>
      </c>
      <c r="T13" s="123">
        <v>0.631652661064426</v>
      </c>
      <c r="U13" s="123">
        <v>0.818181818181818</v>
      </c>
      <c r="V13" s="123">
        <v>0.833333333333333</v>
      </c>
      <c r="W13" s="123">
        <v>0.808333333333333</v>
      </c>
      <c r="X13" s="123">
        <v>0.891666666666667</v>
      </c>
      <c r="Y13" s="123">
        <v>0.766666666666667</v>
      </c>
      <c r="Z13" s="123">
        <v>0.757427757427757</v>
      </c>
      <c r="AA13" s="123">
        <v>0.151416122004357</v>
      </c>
    </row>
    <row r="14" spans="1:27" ht="15">
      <c r="A14" s="93" t="s">
        <v>304</v>
      </c>
      <c r="B14" s="123">
        <v>0.100773389013521</v>
      </c>
      <c r="C14" s="123">
        <v>0.0434772798008092</v>
      </c>
      <c r="D14" s="123">
        <v>0.0862313612313612</v>
      </c>
      <c r="E14" s="123">
        <v>0.0647796724682914</v>
      </c>
      <c r="F14" s="123">
        <v>0.0303312629399586</v>
      </c>
      <c r="G14" s="123">
        <v>0.0854166666666667</v>
      </c>
      <c r="H14" s="123">
        <v>0.00595238095238095</v>
      </c>
      <c r="I14" s="123">
        <v>0.0795138888888889</v>
      </c>
      <c r="J14" s="123">
        <v>0.0471014492753623</v>
      </c>
      <c r="K14" s="123">
        <v>0.0337302341378428</v>
      </c>
      <c r="L14" s="123">
        <v>0.0471649877899878</v>
      </c>
      <c r="M14" s="123">
        <v>0.0491555524736303</v>
      </c>
      <c r="O14" s="93" t="s">
        <v>304</v>
      </c>
      <c r="P14" s="123">
        <v>0.0617283950617284</v>
      </c>
      <c r="Q14" s="123">
        <v>0.0947603121516165</v>
      </c>
      <c r="R14" s="123">
        <v>0.0833333333333333</v>
      </c>
      <c r="S14" s="123">
        <v>0.226190476190476</v>
      </c>
      <c r="T14" s="123">
        <v>0.0950046685340803</v>
      </c>
      <c r="U14" s="123">
        <v>0.0303030303030303</v>
      </c>
      <c r="V14" s="123">
        <v>0</v>
      </c>
      <c r="W14" s="123">
        <v>0.108333333333333</v>
      </c>
      <c r="X14" s="123">
        <v>0.108333333333333</v>
      </c>
      <c r="Y14" s="123">
        <v>0.0555555555555556</v>
      </c>
      <c r="Z14" s="123">
        <v>0.0846560846560847</v>
      </c>
      <c r="AA14" s="123">
        <v>0.0277777777777778</v>
      </c>
    </row>
    <row r="15" spans="1:27" ht="15">
      <c r="A15" s="93" t="s">
        <v>293</v>
      </c>
      <c r="B15" s="123">
        <v>0.104971453984612</v>
      </c>
      <c r="C15" s="123">
        <v>0.0859491099071207</v>
      </c>
      <c r="D15" s="123">
        <v>0.0337512025012025</v>
      </c>
      <c r="E15" s="123">
        <v>0.0308931808931809</v>
      </c>
      <c r="F15" s="123">
        <v>0.0192964644051601</v>
      </c>
      <c r="G15" s="123">
        <v>0.00833333333333333</v>
      </c>
      <c r="H15" s="123">
        <v>0</v>
      </c>
      <c r="I15" s="123">
        <v>0.0277777777777778</v>
      </c>
      <c r="J15" s="123">
        <v>0.0062111801242236</v>
      </c>
      <c r="K15" s="123">
        <v>0.0128234989648033</v>
      </c>
      <c r="L15" s="123">
        <v>0.00520833333333333</v>
      </c>
      <c r="M15" s="123">
        <v>0.0450885668276973</v>
      </c>
      <c r="O15" s="93" t="s">
        <v>293</v>
      </c>
      <c r="P15" s="123">
        <v>0.0864197530864197</v>
      </c>
      <c r="Q15" s="123">
        <v>0.0947603121516165</v>
      </c>
      <c r="R15" s="123">
        <v>0</v>
      </c>
      <c r="S15" s="123">
        <v>0</v>
      </c>
      <c r="T15" s="123">
        <v>0.0476190476190476</v>
      </c>
      <c r="U15" s="123">
        <v>0</v>
      </c>
      <c r="V15" s="123">
        <v>0</v>
      </c>
      <c r="W15" s="123">
        <v>0</v>
      </c>
      <c r="X15" s="123">
        <v>0.0666666666666667</v>
      </c>
      <c r="Y15" s="123">
        <v>0.111111111111111</v>
      </c>
      <c r="Z15" s="123">
        <v>0</v>
      </c>
      <c r="AA15" s="123">
        <v>0.0844226579520697</v>
      </c>
    </row>
    <row r="16" spans="1:27" ht="15">
      <c r="A16" s="93" t="s">
        <v>305</v>
      </c>
      <c r="B16" s="123">
        <v>0.469386954419849</v>
      </c>
      <c r="C16" s="123">
        <v>0.523331393229807</v>
      </c>
      <c r="D16" s="123">
        <v>0.390505501443001</v>
      </c>
      <c r="E16" s="123">
        <v>0.468226942139986</v>
      </c>
      <c r="F16" s="123">
        <v>0.394613357656836</v>
      </c>
      <c r="G16" s="123">
        <v>0.476818181818182</v>
      </c>
      <c r="H16" s="123">
        <v>0.535350529100529</v>
      </c>
      <c r="I16" s="123">
        <v>0.517906746031746</v>
      </c>
      <c r="J16" s="123">
        <v>0.649585921325052</v>
      </c>
      <c r="K16" s="123">
        <v>0.497117531220792</v>
      </c>
      <c r="L16" s="123">
        <v>0.411353447786304</v>
      </c>
      <c r="M16" s="123">
        <v>0.448069751673871</v>
      </c>
      <c r="O16" s="93" t="s">
        <v>305</v>
      </c>
      <c r="P16" s="123">
        <v>0.549382716049383</v>
      </c>
      <c r="Q16" s="123">
        <v>0.687717227359171</v>
      </c>
      <c r="R16" s="123">
        <v>0.666666666666667</v>
      </c>
      <c r="S16" s="123">
        <v>0.589285714285714</v>
      </c>
      <c r="T16" s="123">
        <v>0.390989729225023</v>
      </c>
      <c r="U16" s="123">
        <v>0.616161616161616</v>
      </c>
      <c r="V16" s="123">
        <v>0.333333333333333</v>
      </c>
      <c r="W16" s="123">
        <v>0.697222222222222</v>
      </c>
      <c r="X16" s="123">
        <v>0.519444444444444</v>
      </c>
      <c r="Y16" s="123">
        <v>0.711111111111111</v>
      </c>
      <c r="Z16" s="123">
        <v>0.394383394383394</v>
      </c>
      <c r="AA16" s="123">
        <v>0.286492374727669</v>
      </c>
    </row>
    <row r="17" spans="1:27" ht="15">
      <c r="A17" s="93" t="s">
        <v>306</v>
      </c>
      <c r="B17" s="123">
        <v>0.215012281212939</v>
      </c>
      <c r="C17" s="123">
        <v>0.159566870607892</v>
      </c>
      <c r="D17" s="123">
        <v>0.157865860990861</v>
      </c>
      <c r="E17" s="123">
        <v>0.234515703345627</v>
      </c>
      <c r="F17" s="123">
        <v>0.182651225586008</v>
      </c>
      <c r="G17" s="123">
        <v>0.16280303030303</v>
      </c>
      <c r="H17" s="123">
        <v>0.220634920634921</v>
      </c>
      <c r="I17" s="123">
        <v>0.181299603174603</v>
      </c>
      <c r="J17" s="123">
        <v>0.144151138716356</v>
      </c>
      <c r="K17" s="123">
        <v>0.180458138882052</v>
      </c>
      <c r="L17" s="123">
        <v>0.16370439065292</v>
      </c>
      <c r="M17" s="123">
        <v>0.131704535823529</v>
      </c>
      <c r="O17" s="93" t="s">
        <v>306</v>
      </c>
      <c r="P17" s="123">
        <v>0.137037037037037</v>
      </c>
      <c r="Q17" s="123">
        <v>0.0938422191619123</v>
      </c>
      <c r="R17" s="123">
        <v>0</v>
      </c>
      <c r="S17" s="123">
        <v>0.142857142857143</v>
      </c>
      <c r="T17" s="123">
        <v>0.106442577030812</v>
      </c>
      <c r="U17" s="123">
        <v>0.151515151515152</v>
      </c>
      <c r="V17" s="123">
        <v>0</v>
      </c>
      <c r="W17" s="123">
        <v>0.0416666666666667</v>
      </c>
      <c r="X17" s="123">
        <v>0.327777777777778</v>
      </c>
      <c r="Y17" s="123">
        <v>0</v>
      </c>
      <c r="Z17" s="123">
        <v>0.209198209198209</v>
      </c>
      <c r="AA17" s="123">
        <v>0.253267973856209</v>
      </c>
    </row>
    <row r="18" spans="1:27" ht="15">
      <c r="A18" s="93" t="s">
        <v>307</v>
      </c>
      <c r="B18" s="123">
        <v>0.0666441349829508</v>
      </c>
      <c r="C18" s="123">
        <v>0.0466980564155487</v>
      </c>
      <c r="D18" s="123">
        <v>0.0346823893698894</v>
      </c>
      <c r="E18" s="123">
        <v>0.0336374619862472</v>
      </c>
      <c r="F18" s="123">
        <v>0.083207553316249</v>
      </c>
      <c r="G18" s="123">
        <v>0.0166666666666667</v>
      </c>
      <c r="H18" s="123">
        <v>0.0222222222222222</v>
      </c>
      <c r="I18" s="123">
        <v>0</v>
      </c>
      <c r="J18" s="123">
        <v>0.036231884057971</v>
      </c>
      <c r="K18" s="123">
        <v>0.0385540184453228</v>
      </c>
      <c r="L18" s="123">
        <v>0.0649863288156632</v>
      </c>
      <c r="M18" s="123">
        <v>0.0432875667429443</v>
      </c>
      <c r="O18" s="93" t="s">
        <v>307</v>
      </c>
      <c r="P18" s="123">
        <v>0.0246913580246914</v>
      </c>
      <c r="Q18" s="123">
        <v>0.0196078431372549</v>
      </c>
      <c r="R18" s="123">
        <v>0</v>
      </c>
      <c r="S18" s="123">
        <v>0.0952380952380952</v>
      </c>
      <c r="T18" s="123">
        <v>0.0669934640522876</v>
      </c>
      <c r="U18" s="123">
        <v>0.0606060606060606</v>
      </c>
      <c r="V18" s="123">
        <v>0</v>
      </c>
      <c r="W18" s="123">
        <v>0.0666666666666667</v>
      </c>
      <c r="X18" s="123">
        <v>0</v>
      </c>
      <c r="Y18" s="123">
        <v>0</v>
      </c>
      <c r="Z18" s="123">
        <v>0.197802197802198</v>
      </c>
      <c r="AA18" s="123">
        <v>0.0277777777777778</v>
      </c>
    </row>
    <row r="19" spans="1:27" ht="15">
      <c r="A19" s="93" t="s">
        <v>308</v>
      </c>
      <c r="B19" s="123">
        <v>0.0805930698200435</v>
      </c>
      <c r="C19" s="123">
        <v>0.0638736188920012</v>
      </c>
      <c r="D19" s="123">
        <v>0.138843043530544</v>
      </c>
      <c r="E19" s="123">
        <v>0.0823228591291251</v>
      </c>
      <c r="F19" s="123">
        <v>0.0914156495678235</v>
      </c>
      <c r="G19" s="123">
        <v>0.07875</v>
      </c>
      <c r="H19" s="123">
        <v>0.0693617724867725</v>
      </c>
      <c r="I19" s="123">
        <v>0.0621527777777778</v>
      </c>
      <c r="J19" s="123">
        <v>0.0670807453416149</v>
      </c>
      <c r="K19" s="123">
        <v>0.0492311884974928</v>
      </c>
      <c r="L19" s="123">
        <v>0.0807588068249833</v>
      </c>
      <c r="M19" s="123">
        <v>0.088112243718651</v>
      </c>
      <c r="O19" s="93" t="s">
        <v>308</v>
      </c>
      <c r="P19" s="123">
        <v>0</v>
      </c>
      <c r="Q19" s="123">
        <v>0.0853826480424946</v>
      </c>
      <c r="R19" s="123">
        <v>0.0833333333333333</v>
      </c>
      <c r="S19" s="123">
        <v>0.0416666666666667</v>
      </c>
      <c r="T19" s="123">
        <v>0.170401493930906</v>
      </c>
      <c r="U19" s="123">
        <v>0.0303030303030303</v>
      </c>
      <c r="V19" s="123">
        <v>0.666666666666667</v>
      </c>
      <c r="W19" s="123">
        <v>0.0972222222222222</v>
      </c>
      <c r="X19" s="123">
        <v>0</v>
      </c>
      <c r="Y19" s="123">
        <v>0</v>
      </c>
      <c r="Z19" s="123">
        <v>0.0256410256410256</v>
      </c>
      <c r="AA19" s="123">
        <v>0.12363834422658</v>
      </c>
    </row>
    <row r="20" spans="1:27" ht="15">
      <c r="A20" s="93" t="s">
        <v>309</v>
      </c>
      <c r="B20" s="123">
        <v>0.0874966833848413</v>
      </c>
      <c r="C20" s="123">
        <v>0.0712920168067227</v>
      </c>
      <c r="D20" s="123">
        <v>0.13500481000481</v>
      </c>
      <c r="E20" s="123">
        <v>0.0385357629842924</v>
      </c>
      <c r="F20" s="123">
        <v>0.122661577552882</v>
      </c>
      <c r="G20" s="123">
        <v>0.0149621212121212</v>
      </c>
      <c r="H20" s="123">
        <v>0.0991071428571429</v>
      </c>
      <c r="I20" s="123">
        <v>0.0545634920634921</v>
      </c>
      <c r="J20" s="123">
        <v>0.0565734989648033</v>
      </c>
      <c r="K20" s="123">
        <v>0.0203858641358641</v>
      </c>
      <c r="L20" s="123">
        <v>0.0370154151404151</v>
      </c>
      <c r="M20" s="123">
        <v>0.121845842097558</v>
      </c>
      <c r="O20" s="93" t="s">
        <v>309</v>
      </c>
      <c r="P20" s="123">
        <v>0.146913580246914</v>
      </c>
      <c r="Q20" s="123">
        <v>0</v>
      </c>
      <c r="R20" s="123">
        <v>0.166666666666667</v>
      </c>
      <c r="S20" s="123">
        <v>0.0892857142857143</v>
      </c>
      <c r="T20" s="123">
        <v>0.197945845004669</v>
      </c>
      <c r="U20" s="123">
        <v>0.141414141414141</v>
      </c>
      <c r="V20" s="123">
        <v>0</v>
      </c>
      <c r="W20" s="123">
        <v>0.0972222222222222</v>
      </c>
      <c r="X20" s="123">
        <v>0</v>
      </c>
      <c r="Y20" s="123">
        <v>0.177777777777778</v>
      </c>
      <c r="Z20" s="123">
        <v>0.121693121693122</v>
      </c>
      <c r="AA20" s="123">
        <v>0.215141612200436</v>
      </c>
    </row>
    <row r="21" spans="1:27" ht="15">
      <c r="A21" s="93" t="s">
        <v>310</v>
      </c>
      <c r="B21" s="123">
        <v>0.0223343785843786</v>
      </c>
      <c r="C21" s="123">
        <v>0.0172222580552689</v>
      </c>
      <c r="D21" s="123">
        <v>0.00277777777777778</v>
      </c>
      <c r="E21" s="123">
        <v>0.00426257459505541</v>
      </c>
      <c r="F21" s="123">
        <v>0.0232202580028667</v>
      </c>
      <c r="G21" s="123">
        <v>0.0166666666666667</v>
      </c>
      <c r="H21" s="123">
        <v>0</v>
      </c>
      <c r="I21" s="123">
        <v>0</v>
      </c>
      <c r="J21" s="123">
        <v>0</v>
      </c>
      <c r="K21" s="123">
        <v>0.0157004830917874</v>
      </c>
      <c r="L21" s="123">
        <v>0</v>
      </c>
      <c r="M21" s="123">
        <v>0.0240081979212414</v>
      </c>
      <c r="O21" s="93" t="s">
        <v>310</v>
      </c>
      <c r="P21" s="123">
        <v>0.0123456790123457</v>
      </c>
      <c r="Q21" s="123">
        <v>0</v>
      </c>
      <c r="R21" s="123">
        <v>0.0833333333333333</v>
      </c>
      <c r="S21" s="123">
        <v>0.0416666666666667</v>
      </c>
      <c r="T21" s="123">
        <v>0.0672268907563025</v>
      </c>
      <c r="U21" s="123">
        <v>0</v>
      </c>
      <c r="V21" s="123">
        <v>0</v>
      </c>
      <c r="W21" s="123">
        <v>0</v>
      </c>
      <c r="X21" s="123">
        <v>0.0416666666666667</v>
      </c>
      <c r="Y21" s="123">
        <v>0</v>
      </c>
      <c r="Z21" s="123">
        <v>0.0256410256410256</v>
      </c>
      <c r="AA21" s="123">
        <v>0.0566448801742919</v>
      </c>
    </row>
    <row r="22" spans="1:27" ht="15">
      <c r="A22" s="93" t="s">
        <v>317</v>
      </c>
      <c r="B22" s="123">
        <v>0</v>
      </c>
      <c r="C22" s="123">
        <v>0</v>
      </c>
      <c r="D22" s="123">
        <v>0</v>
      </c>
      <c r="E22" s="123">
        <v>0</v>
      </c>
      <c r="F22" s="123">
        <v>0</v>
      </c>
      <c r="G22" s="123">
        <v>0</v>
      </c>
      <c r="H22" s="123">
        <v>0</v>
      </c>
      <c r="I22" s="123">
        <v>0</v>
      </c>
      <c r="J22" s="123">
        <v>0</v>
      </c>
      <c r="K22" s="123">
        <v>0</v>
      </c>
      <c r="L22" s="123">
        <v>0</v>
      </c>
      <c r="M22" s="123">
        <v>0.00161030595813205</v>
      </c>
      <c r="O22" s="93" t="s">
        <v>317</v>
      </c>
      <c r="P22" s="123">
        <v>0.0333333333333333</v>
      </c>
      <c r="Q22" s="123">
        <v>0</v>
      </c>
      <c r="R22" s="123">
        <v>0</v>
      </c>
      <c r="S22" s="123">
        <v>0</v>
      </c>
      <c r="T22" s="123">
        <v>0</v>
      </c>
      <c r="U22" s="123">
        <v>0</v>
      </c>
      <c r="V22" s="123">
        <v>0</v>
      </c>
      <c r="W22" s="123">
        <v>0</v>
      </c>
      <c r="X22" s="123">
        <v>0</v>
      </c>
      <c r="Y22" s="123">
        <v>0</v>
      </c>
      <c r="Z22" s="123">
        <v>0</v>
      </c>
      <c r="AA22" s="123">
        <v>0</v>
      </c>
    </row>
    <row r="23" spans="1:27" ht="15">
      <c r="A23" s="93" t="s">
        <v>318</v>
      </c>
      <c r="B23" s="123">
        <v>0.0138176638176638</v>
      </c>
      <c r="C23" s="123">
        <v>0.00231481481481481</v>
      </c>
      <c r="D23" s="123">
        <v>0</v>
      </c>
      <c r="E23" s="123">
        <v>0.00231481481481481</v>
      </c>
      <c r="F23" s="123">
        <v>0.00289855072463768</v>
      </c>
      <c r="G23" s="123">
        <v>0.00625</v>
      </c>
      <c r="H23" s="123">
        <v>0</v>
      </c>
      <c r="I23" s="123">
        <v>0</v>
      </c>
      <c r="J23" s="123">
        <v>0</v>
      </c>
      <c r="K23" s="123">
        <v>0</v>
      </c>
      <c r="L23" s="123">
        <v>0.00555555555555556</v>
      </c>
      <c r="M23" s="123">
        <v>0</v>
      </c>
      <c r="O23" s="93" t="s">
        <v>318</v>
      </c>
      <c r="P23" s="123">
        <v>0.091358024691358</v>
      </c>
      <c r="Q23" s="123">
        <v>0.0196078431372549</v>
      </c>
      <c r="R23" s="123">
        <v>0</v>
      </c>
      <c r="S23" s="123">
        <v>0</v>
      </c>
      <c r="T23" s="123">
        <v>0</v>
      </c>
      <c r="U23" s="123">
        <v>0</v>
      </c>
      <c r="V23" s="123">
        <v>0</v>
      </c>
      <c r="W23" s="123">
        <v>0</v>
      </c>
      <c r="X23" s="123">
        <v>0.0666666666666667</v>
      </c>
      <c r="Y23" s="123">
        <v>0.0555555555555556</v>
      </c>
      <c r="Z23" s="123">
        <v>0</v>
      </c>
      <c r="AA23" s="123">
        <v>0</v>
      </c>
    </row>
    <row r="24" spans="1:27" ht="15">
      <c r="A24" s="93" t="s">
        <v>319</v>
      </c>
      <c r="B24" s="123">
        <v>0</v>
      </c>
      <c r="C24" s="123">
        <v>0</v>
      </c>
      <c r="D24" s="123">
        <v>0.00378787878787879</v>
      </c>
      <c r="E24" s="123">
        <v>0.00378787878787879</v>
      </c>
      <c r="F24" s="123">
        <v>0.0020703933747412</v>
      </c>
      <c r="G24" s="123">
        <v>0.0932954545454545</v>
      </c>
      <c r="H24" s="123">
        <v>0</v>
      </c>
      <c r="I24" s="123">
        <v>0</v>
      </c>
      <c r="J24" s="123">
        <v>0</v>
      </c>
      <c r="K24" s="123">
        <v>0.0208333333333333</v>
      </c>
      <c r="L24" s="123">
        <v>0</v>
      </c>
      <c r="M24" s="123">
        <v>0</v>
      </c>
      <c r="O24" s="93" t="s">
        <v>319</v>
      </c>
      <c r="P24" s="123">
        <v>0</v>
      </c>
      <c r="Q24" s="123">
        <v>0.0256410256410256</v>
      </c>
      <c r="R24" s="123">
        <v>0</v>
      </c>
      <c r="S24" s="123">
        <v>0</v>
      </c>
      <c r="T24" s="123">
        <v>0</v>
      </c>
      <c r="U24" s="123">
        <v>0</v>
      </c>
      <c r="V24" s="123">
        <v>0</v>
      </c>
      <c r="W24" s="123">
        <v>0</v>
      </c>
      <c r="X24" s="123">
        <v>0</v>
      </c>
      <c r="Y24" s="123">
        <v>0</v>
      </c>
      <c r="Z24" s="123">
        <v>0</v>
      </c>
      <c r="AA24" s="123">
        <v>0</v>
      </c>
    </row>
    <row r="25" spans="1:27" ht="15">
      <c r="A25" s="93" t="s">
        <v>316</v>
      </c>
      <c r="B25" s="123">
        <v>0.408401266131529</v>
      </c>
      <c r="C25" s="123">
        <v>0.324285371312268</v>
      </c>
      <c r="D25" s="123">
        <v>0.11603385040885</v>
      </c>
      <c r="E25" s="123">
        <v>0.196108250528008</v>
      </c>
      <c r="F25" s="123">
        <v>0.107905862253688</v>
      </c>
      <c r="G25" s="123">
        <v>0.331893939393939</v>
      </c>
      <c r="H25" s="123">
        <v>0.145304232804233</v>
      </c>
      <c r="I25" s="123">
        <v>0.321329365079365</v>
      </c>
      <c r="J25" s="123">
        <v>0.185766045548654</v>
      </c>
      <c r="K25" s="123">
        <v>0.109482531357531</v>
      </c>
      <c r="L25" s="123">
        <v>0.262872616468785</v>
      </c>
      <c r="M25" s="123">
        <v>0.435397067548097</v>
      </c>
      <c r="O25" s="93" t="s">
        <v>316</v>
      </c>
      <c r="P25" s="123">
        <v>0.681481481481481</v>
      </c>
      <c r="Q25" s="123">
        <v>0.541019083218572</v>
      </c>
      <c r="R25" s="123">
        <v>0.416666666666667</v>
      </c>
      <c r="S25" s="123">
        <v>0.172619047619048</v>
      </c>
      <c r="T25" s="123">
        <v>0.142156862745098</v>
      </c>
      <c r="U25" s="123">
        <v>0.212121212121212</v>
      </c>
      <c r="V25" s="123">
        <v>0.166666666666667</v>
      </c>
      <c r="W25" s="123">
        <v>0.325</v>
      </c>
      <c r="X25" s="123">
        <v>0.438888888888889</v>
      </c>
      <c r="Y25" s="123">
        <v>0.188888888888889</v>
      </c>
      <c r="Z25" s="123">
        <v>0.135938135938136</v>
      </c>
      <c r="AA25" s="123">
        <v>0.586056644880174</v>
      </c>
    </row>
    <row r="26" spans="1:27" ht="15">
      <c r="A26" s="93" t="s">
        <v>329</v>
      </c>
      <c r="B26" s="123">
        <v>0.0685552294927295</v>
      </c>
      <c r="C26" s="123">
        <v>0.184658454756171</v>
      </c>
      <c r="D26" s="123">
        <v>0.16321623977874</v>
      </c>
      <c r="E26" s="123">
        <v>0.101976298483651</v>
      </c>
      <c r="F26" s="123">
        <v>0.118234301929954</v>
      </c>
      <c r="G26" s="123">
        <v>0.0787121212121212</v>
      </c>
      <c r="H26" s="123">
        <v>0.114103835978836</v>
      </c>
      <c r="I26" s="123">
        <v>0.142063492063492</v>
      </c>
      <c r="J26" s="123">
        <v>0.0925465838509317</v>
      </c>
      <c r="K26" s="123">
        <v>0.0380600880600881</v>
      </c>
      <c r="L26" s="123">
        <v>0.0591198616198616</v>
      </c>
      <c r="M26" s="123">
        <v>0.150967146676529</v>
      </c>
      <c r="O26" s="93" t="s">
        <v>329</v>
      </c>
      <c r="P26" s="123">
        <v>0.0580246913580247</v>
      </c>
      <c r="Q26" s="123">
        <v>0.0733162830349531</v>
      </c>
      <c r="R26" s="123">
        <v>0.416666666666667</v>
      </c>
      <c r="S26" s="123">
        <v>0.398809523809524</v>
      </c>
      <c r="T26" s="123">
        <v>0.0476190476190476</v>
      </c>
      <c r="U26" s="123">
        <v>0.404040404040404</v>
      </c>
      <c r="V26" s="123">
        <v>0.166666666666667</v>
      </c>
      <c r="W26" s="123">
        <v>0</v>
      </c>
      <c r="X26" s="123">
        <v>0.219444444444444</v>
      </c>
      <c r="Y26" s="123">
        <v>0</v>
      </c>
      <c r="Z26" s="123">
        <v>0.0997150997150997</v>
      </c>
      <c r="AA26" s="123">
        <v>0</v>
      </c>
    </row>
    <row r="27" spans="1:27" ht="15">
      <c r="A27" s="93" t="s">
        <v>322</v>
      </c>
      <c r="B27" s="123">
        <v>0.739253302740145</v>
      </c>
      <c r="C27" s="123">
        <v>0.664646133307124</v>
      </c>
      <c r="D27" s="123">
        <v>0.422353745791246</v>
      </c>
      <c r="E27" s="123">
        <v>0.642533885196929</v>
      </c>
      <c r="F27" s="123">
        <v>0.653446010511228</v>
      </c>
      <c r="G27" s="123">
        <v>0.473939393939394</v>
      </c>
      <c r="H27" s="123">
        <v>0.638955026455026</v>
      </c>
      <c r="I27" s="123">
        <v>0.567708333333333</v>
      </c>
      <c r="J27" s="123">
        <v>0.729865424430642</v>
      </c>
      <c r="K27" s="123">
        <v>0.671407532684707</v>
      </c>
      <c r="L27" s="123">
        <v>0.597829899575256</v>
      </c>
      <c r="M27" s="123">
        <v>0.671602755241199</v>
      </c>
      <c r="O27" s="93" t="s">
        <v>322</v>
      </c>
      <c r="P27" s="123">
        <v>0.549382716049383</v>
      </c>
      <c r="Q27" s="123">
        <v>0.65781362712309</v>
      </c>
      <c r="R27" s="123">
        <v>0.583333333333333</v>
      </c>
      <c r="S27" s="123">
        <v>0.547619047619048</v>
      </c>
      <c r="T27" s="123">
        <v>0.707049486461251</v>
      </c>
      <c r="U27" s="123">
        <v>0.353535353535354</v>
      </c>
      <c r="V27" s="123">
        <v>1</v>
      </c>
      <c r="W27" s="123">
        <v>0.836111111111111</v>
      </c>
      <c r="X27" s="123">
        <v>0.847222222222222</v>
      </c>
      <c r="Y27" s="123">
        <v>0.60</v>
      </c>
      <c r="Z27" s="123">
        <v>1</v>
      </c>
      <c r="AA27" s="123">
        <v>0.818627450980392</v>
      </c>
    </row>
    <row r="28" spans="1:27" ht="15">
      <c r="A28" s="93" t="s">
        <v>323</v>
      </c>
      <c r="B28" s="123">
        <v>0.0351718304843305</v>
      </c>
      <c r="C28" s="123">
        <v>0.0369604311022655</v>
      </c>
      <c r="D28" s="123">
        <v>0.00795454545454546</v>
      </c>
      <c r="E28" s="123">
        <v>0.0291340603840604</v>
      </c>
      <c r="F28" s="123">
        <v>0.0853226483661266</v>
      </c>
      <c r="G28" s="123">
        <v>0.0416666666666667</v>
      </c>
      <c r="H28" s="123">
        <v>0.0244047619047619</v>
      </c>
      <c r="I28" s="123">
        <v>0</v>
      </c>
      <c r="J28" s="123">
        <v>0.0656832298136646</v>
      </c>
      <c r="K28" s="123">
        <v>0.0335116272616273</v>
      </c>
      <c r="L28" s="123">
        <v>0.0336018488592018</v>
      </c>
      <c r="M28" s="123">
        <v>0.0639291465378422</v>
      </c>
      <c r="O28" s="93" t="s">
        <v>323</v>
      </c>
      <c r="P28" s="123">
        <v>0.0666666666666667</v>
      </c>
      <c r="Q28" s="123">
        <v>0.0256410256410256</v>
      </c>
      <c r="R28" s="123">
        <v>0</v>
      </c>
      <c r="S28" s="123">
        <v>0</v>
      </c>
      <c r="T28" s="123">
        <v>0.0555555555555556</v>
      </c>
      <c r="U28" s="123">
        <v>0.0303030303030303</v>
      </c>
      <c r="V28" s="123">
        <v>0</v>
      </c>
      <c r="W28" s="123">
        <v>0</v>
      </c>
      <c r="X28" s="123">
        <v>0.111111111111111</v>
      </c>
      <c r="Y28" s="123">
        <v>0</v>
      </c>
      <c r="Z28" s="123">
        <v>0</v>
      </c>
      <c r="AA28" s="123">
        <v>0.0947712418300654</v>
      </c>
    </row>
    <row r="29" spans="1:27" ht="15">
      <c r="A29" s="93" t="s">
        <v>324</v>
      </c>
      <c r="B29" s="123">
        <v>0.128210093999568</v>
      </c>
      <c r="C29" s="123">
        <v>0.110093867225253</v>
      </c>
      <c r="D29" s="123">
        <v>0.0467487373737374</v>
      </c>
      <c r="E29" s="123">
        <v>0.0528235044059852</v>
      </c>
      <c r="F29" s="123">
        <v>0.206200683374596</v>
      </c>
      <c r="G29" s="123">
        <v>0.17155303030303</v>
      </c>
      <c r="H29" s="123">
        <v>0.0421296296296296</v>
      </c>
      <c r="I29" s="123">
        <v>0.177529761904762</v>
      </c>
      <c r="J29" s="123">
        <v>0.122049689440994</v>
      </c>
      <c r="K29" s="123">
        <v>0.172802197802198</v>
      </c>
      <c r="L29" s="123">
        <v>0.0994811547385077</v>
      </c>
      <c r="M29" s="123">
        <v>0.107145443758716</v>
      </c>
      <c r="O29" s="93" t="s">
        <v>324</v>
      </c>
      <c r="P29" s="123">
        <v>0.404938271604938</v>
      </c>
      <c r="Q29" s="123">
        <v>0.122171945701357</v>
      </c>
      <c r="R29" s="123">
        <v>0.333333333333333</v>
      </c>
      <c r="S29" s="123">
        <v>0.0416666666666667</v>
      </c>
      <c r="T29" s="123">
        <v>0.256769374416433</v>
      </c>
      <c r="U29" s="123">
        <v>0.383838383838384</v>
      </c>
      <c r="V29" s="123">
        <v>0</v>
      </c>
      <c r="W29" s="123">
        <v>0.261111111111111</v>
      </c>
      <c r="X29" s="123">
        <v>0.416666666666667</v>
      </c>
      <c r="Y29" s="123">
        <v>0.0555555555555556</v>
      </c>
      <c r="Z29" s="123">
        <v>0.157916157916158</v>
      </c>
      <c r="AA29" s="123">
        <v>0.0947712418300654</v>
      </c>
    </row>
    <row r="30" spans="1:27" ht="15">
      <c r="A30" s="93" t="s">
        <v>313</v>
      </c>
      <c r="B30" s="123">
        <v>0.0930552451934031</v>
      </c>
      <c r="C30" s="123">
        <v>0.0728979055072321</v>
      </c>
      <c r="D30" s="123">
        <v>0.0675655363155363</v>
      </c>
      <c r="E30" s="123">
        <v>0.0989726170272845</v>
      </c>
      <c r="F30" s="123">
        <v>0.0873753058535667</v>
      </c>
      <c r="G30" s="123">
        <v>0.0625</v>
      </c>
      <c r="H30" s="123">
        <v>0.12390873015873</v>
      </c>
      <c r="I30" s="123">
        <v>0.084375</v>
      </c>
      <c r="J30" s="123">
        <v>0.0685300207039337</v>
      </c>
      <c r="K30" s="123">
        <v>0.066188958987872</v>
      </c>
      <c r="L30" s="123">
        <v>0.110430455122793</v>
      </c>
      <c r="M30" s="123">
        <v>0</v>
      </c>
      <c r="O30" s="93" t="s">
        <v>313</v>
      </c>
      <c r="P30" s="123">
        <v>0.0123456790123457</v>
      </c>
      <c r="Q30" s="123">
        <v>0.0196078431372549</v>
      </c>
      <c r="R30" s="123">
        <v>0.166666666666667</v>
      </c>
      <c r="S30" s="123">
        <v>0.0416666666666667</v>
      </c>
      <c r="T30" s="123">
        <v>0.0555555555555556</v>
      </c>
      <c r="U30" s="123">
        <v>0.111111111111111</v>
      </c>
      <c r="V30" s="123">
        <v>0.333333333333333</v>
      </c>
      <c r="W30" s="123">
        <v>0.122222222222222</v>
      </c>
      <c r="X30" s="123">
        <v>0</v>
      </c>
      <c r="Y30" s="123">
        <v>0</v>
      </c>
      <c r="Z30" s="123">
        <v>0.0732600732600733</v>
      </c>
      <c r="AA30" s="123">
        <v>0.0196078431372549</v>
      </c>
    </row>
    <row r="31" spans="1:27" ht="15">
      <c r="A31" s="93" t="s">
        <v>312</v>
      </c>
      <c r="B31" s="123">
        <v>0.0359752516002516</v>
      </c>
      <c r="C31" s="123">
        <v>0.0328009259259259</v>
      </c>
      <c r="D31" s="123">
        <v>0.0379313973063973</v>
      </c>
      <c r="E31" s="123">
        <v>0.0307441741265271</v>
      </c>
      <c r="F31" s="123">
        <v>0.0340509128552607</v>
      </c>
      <c r="G31" s="123">
        <v>0.130681818181818</v>
      </c>
      <c r="H31" s="123">
        <v>0.0104166666666667</v>
      </c>
      <c r="I31" s="123">
        <v>0.0295138888888889</v>
      </c>
      <c r="J31" s="123">
        <v>0.00869565217391304</v>
      </c>
      <c r="K31" s="123">
        <v>0.0131743256743257</v>
      </c>
      <c r="L31" s="123">
        <v>0.0564814035150722</v>
      </c>
      <c r="M31" s="123">
        <v>0.0103059581320451</v>
      </c>
      <c r="O31" s="93" t="s">
        <v>312</v>
      </c>
      <c r="P31" s="123">
        <v>0.0123456790123457</v>
      </c>
      <c r="Q31" s="123">
        <v>0.0144927536231884</v>
      </c>
      <c r="R31" s="123">
        <v>0</v>
      </c>
      <c r="S31" s="123">
        <v>0</v>
      </c>
      <c r="T31" s="123">
        <v>0.0196078431372549</v>
      </c>
      <c r="U31" s="123">
        <v>0.181818181818182</v>
      </c>
      <c r="V31" s="123">
        <v>0</v>
      </c>
      <c r="W31" s="123">
        <v>0.0416666666666667</v>
      </c>
      <c r="X31" s="123">
        <v>0.108333333333333</v>
      </c>
      <c r="Y31" s="123">
        <v>0.0666666666666667</v>
      </c>
      <c r="Z31" s="123">
        <v>0</v>
      </c>
      <c r="AA31" s="123">
        <v>0.0392156862745098</v>
      </c>
    </row>
    <row r="32" spans="1:27" ht="15">
      <c r="A32" s="93" t="s">
        <v>314</v>
      </c>
      <c r="B32" s="123">
        <v>0</v>
      </c>
      <c r="C32" s="123">
        <v>0.00983796296296296</v>
      </c>
      <c r="D32" s="123">
        <v>0.0152777777777778</v>
      </c>
      <c r="E32" s="123">
        <v>0.00671296296296296</v>
      </c>
      <c r="F32" s="123">
        <v>0.0255841984102854</v>
      </c>
      <c r="G32" s="123">
        <v>0.01625</v>
      </c>
      <c r="H32" s="123">
        <v>0</v>
      </c>
      <c r="I32" s="123">
        <v>0.015625</v>
      </c>
      <c r="J32" s="123">
        <v>0</v>
      </c>
      <c r="K32" s="123">
        <v>0.00389492753623188</v>
      </c>
      <c r="L32" s="123">
        <v>0.00652154558404558</v>
      </c>
      <c r="M32" s="123">
        <v>0.0202029833036698</v>
      </c>
      <c r="O32" s="93" t="s">
        <v>314</v>
      </c>
      <c r="P32" s="123">
        <v>0</v>
      </c>
      <c r="Q32" s="123">
        <v>0</v>
      </c>
      <c r="R32" s="123">
        <v>0</v>
      </c>
      <c r="S32" s="123">
        <v>0</v>
      </c>
      <c r="T32" s="123">
        <v>0.162231559290383</v>
      </c>
      <c r="U32" s="123">
        <v>0</v>
      </c>
      <c r="V32" s="123">
        <v>0</v>
      </c>
      <c r="W32" s="123">
        <v>0</v>
      </c>
      <c r="X32" s="123">
        <v>0</v>
      </c>
      <c r="Y32" s="123">
        <v>0.0666666666666667</v>
      </c>
      <c r="Z32" s="123">
        <v>0</v>
      </c>
      <c r="AA32" s="123">
        <v>0.0196078431372549</v>
      </c>
    </row>
    <row r="33" spans="1:27" ht="15">
      <c r="A33" s="93" t="s">
        <v>315</v>
      </c>
      <c r="B33" s="123">
        <v>0.0762125910152226</v>
      </c>
      <c r="C33" s="123">
        <v>0.136942340532704</v>
      </c>
      <c r="D33" s="123">
        <v>0.0702305796055796</v>
      </c>
      <c r="E33" s="123">
        <v>0.102592832300313</v>
      </c>
      <c r="F33" s="123">
        <v>0.124987693465954</v>
      </c>
      <c r="G33" s="123">
        <v>0.158257575757576</v>
      </c>
      <c r="H33" s="123">
        <v>0.0755787037037037</v>
      </c>
      <c r="I33" s="123">
        <v>0.211507936507937</v>
      </c>
      <c r="J33" s="123">
        <v>0.0961697722567288</v>
      </c>
      <c r="K33" s="123">
        <v>0.0835401263390394</v>
      </c>
      <c r="L33" s="123">
        <v>0.142441078586589</v>
      </c>
      <c r="M33" s="123">
        <v>0.185382043162364</v>
      </c>
      <c r="O33" s="93" t="s">
        <v>315</v>
      </c>
      <c r="P33" s="123">
        <v>0.112345679012346</v>
      </c>
      <c r="Q33" s="123">
        <v>0.390779723260542</v>
      </c>
      <c r="R33" s="123">
        <v>0.166666666666667</v>
      </c>
      <c r="S33" s="123">
        <v>0.0416666666666667</v>
      </c>
      <c r="T33" s="123">
        <v>0.161998132586368</v>
      </c>
      <c r="U33" s="123">
        <v>0.121212121212121</v>
      </c>
      <c r="V33" s="123">
        <v>0.166666666666667</v>
      </c>
      <c r="W33" s="123">
        <v>0.205555555555556</v>
      </c>
      <c r="X33" s="123">
        <v>0.15</v>
      </c>
      <c r="Y33" s="123">
        <v>0.166666666666667</v>
      </c>
      <c r="Z33" s="123">
        <v>0.037037037037037</v>
      </c>
      <c r="AA33" s="123">
        <v>0.323529411764706</v>
      </c>
    </row>
    <row r="34" spans="1:27" ht="15">
      <c r="A34" s="93" t="s">
        <v>320</v>
      </c>
      <c r="B34" s="123">
        <v>0.0222582972582973</v>
      </c>
      <c r="C34" s="123">
        <v>0.00935672514619883</v>
      </c>
      <c r="D34" s="123">
        <v>0.00595238095238095</v>
      </c>
      <c r="E34" s="123">
        <v>0.00763888888888889</v>
      </c>
      <c r="F34" s="123">
        <v>0.0072463768115942</v>
      </c>
      <c r="G34" s="123">
        <v>0.00625</v>
      </c>
      <c r="H34" s="123">
        <v>0.0104166666666667</v>
      </c>
      <c r="I34" s="123">
        <v>0</v>
      </c>
      <c r="J34" s="123">
        <v>0</v>
      </c>
      <c r="K34" s="123">
        <v>0.00320512820512821</v>
      </c>
      <c r="L34" s="123">
        <v>0.0205561391223156</v>
      </c>
      <c r="M34" s="123">
        <v>0.0265064836003051</v>
      </c>
      <c r="O34" s="93" t="s">
        <v>320</v>
      </c>
      <c r="P34" s="123">
        <v>0.045679012345679</v>
      </c>
      <c r="Q34" s="123">
        <v>0.0341005967604433</v>
      </c>
      <c r="R34" s="123">
        <v>0</v>
      </c>
      <c r="S34" s="123">
        <v>0</v>
      </c>
      <c r="T34" s="123">
        <v>0.0473856209150327</v>
      </c>
      <c r="U34" s="123">
        <v>0.0303030303030303</v>
      </c>
      <c r="V34" s="123">
        <v>0</v>
      </c>
      <c r="W34" s="123">
        <v>0</v>
      </c>
      <c r="X34" s="123">
        <v>0</v>
      </c>
      <c r="Y34" s="123">
        <v>0</v>
      </c>
      <c r="Z34" s="123">
        <v>0.0256410256410256</v>
      </c>
      <c r="AA34" s="123">
        <v>0.037037037037037</v>
      </c>
    </row>
    <row r="35" spans="1:27" ht="15">
      <c r="A35" s="93" t="s">
        <v>321</v>
      </c>
      <c r="B35" s="123">
        <v>0.0235604673104673</v>
      </c>
      <c r="C35" s="123">
        <v>0.032317149081855</v>
      </c>
      <c r="D35" s="123">
        <v>0.0214646464646465</v>
      </c>
      <c r="E35" s="123">
        <v>0.0337222560048647</v>
      </c>
      <c r="F35" s="123">
        <v>0.0336627140974967</v>
      </c>
      <c r="G35" s="123">
        <v>0.126212121212121</v>
      </c>
      <c r="H35" s="123">
        <v>0.0212962962962963</v>
      </c>
      <c r="I35" s="123">
        <v>0.0434027777777778</v>
      </c>
      <c r="J35" s="123">
        <v>0.0519668737060041</v>
      </c>
      <c r="K35" s="123">
        <v>0.0591162661814836</v>
      </c>
      <c r="L35" s="123">
        <v>0.122367391380549</v>
      </c>
      <c r="M35" s="123">
        <v>0.0832268142908875</v>
      </c>
      <c r="O35" s="93" t="s">
        <v>321</v>
      </c>
      <c r="P35" s="123">
        <v>0.0580246913580247</v>
      </c>
      <c r="Q35" s="123">
        <v>0.099875401665683</v>
      </c>
      <c r="R35" s="123">
        <v>0</v>
      </c>
      <c r="S35" s="123">
        <v>0.0476190476190476</v>
      </c>
      <c r="T35" s="123">
        <v>0.0555555555555556</v>
      </c>
      <c r="U35" s="123">
        <v>0.0606060606060606</v>
      </c>
      <c r="V35" s="123">
        <v>0</v>
      </c>
      <c r="W35" s="123">
        <v>0.175</v>
      </c>
      <c r="X35" s="123">
        <v>0.0416666666666667</v>
      </c>
      <c r="Y35" s="123">
        <v>0</v>
      </c>
      <c r="Z35" s="123">
        <v>0.0476190476190476</v>
      </c>
      <c r="AA35" s="123">
        <v>0.0947712418300654</v>
      </c>
    </row>
    <row r="36" spans="1:27" ht="15">
      <c r="A36" s="93" t="s">
        <v>311</v>
      </c>
      <c r="B36" s="123">
        <v>0</v>
      </c>
      <c r="C36" s="123">
        <v>0</v>
      </c>
      <c r="D36" s="123">
        <v>0</v>
      </c>
      <c r="E36" s="123">
        <v>0</v>
      </c>
      <c r="F36" s="123">
        <v>0</v>
      </c>
      <c r="G36" s="123">
        <v>0</v>
      </c>
      <c r="H36" s="123">
        <v>0</v>
      </c>
      <c r="I36" s="123">
        <v>0</v>
      </c>
      <c r="J36" s="123">
        <v>0</v>
      </c>
      <c r="K36" s="123">
        <v>0</v>
      </c>
      <c r="L36" s="123">
        <v>0</v>
      </c>
      <c r="M36" s="123">
        <v>0</v>
      </c>
      <c r="O36" s="93" t="s">
        <v>311</v>
      </c>
      <c r="P36" s="123">
        <v>0</v>
      </c>
      <c r="Q36" s="123">
        <v>0</v>
      </c>
      <c r="R36" s="123">
        <v>0</v>
      </c>
      <c r="S36" s="123">
        <v>0</v>
      </c>
      <c r="T36" s="123">
        <v>0</v>
      </c>
      <c r="U36" s="123">
        <v>0</v>
      </c>
      <c r="V36" s="123">
        <v>0</v>
      </c>
      <c r="W36" s="123">
        <v>0</v>
      </c>
      <c r="X36" s="123">
        <v>0</v>
      </c>
      <c r="Y36" s="123">
        <v>0</v>
      </c>
      <c r="Z36" s="123">
        <v>0</v>
      </c>
      <c r="AA36" s="123">
        <v>0</v>
      </c>
    </row>
    <row r="37" spans="1:27" ht="15">
      <c r="A37" s="93" t="s">
        <v>332</v>
      </c>
      <c r="B37" s="123">
        <v>0.0269150774907354</v>
      </c>
      <c r="C37" s="123">
        <v>0.0149707602339181</v>
      </c>
      <c r="D37" s="123">
        <v>0.00260416666666667</v>
      </c>
      <c r="E37" s="123">
        <v>0.00597826086956522</v>
      </c>
      <c r="F37" s="123">
        <v>0.0148221343873518</v>
      </c>
      <c r="G37" s="123">
        <v>0</v>
      </c>
      <c r="H37" s="123">
        <v>0.0277777777777778</v>
      </c>
      <c r="I37" s="123">
        <v>0.0930555555555556</v>
      </c>
      <c r="J37" s="123">
        <v>0.0380952380952381</v>
      </c>
      <c r="K37" s="123">
        <v>0.0416666666666667</v>
      </c>
      <c r="L37" s="123">
        <v>0.0165649165649166</v>
      </c>
      <c r="M37" s="123">
        <v>0.0124798711755233</v>
      </c>
      <c r="O37" s="93" t="s">
        <v>332</v>
      </c>
      <c r="P37" s="123">
        <v>0.0246913580246914</v>
      </c>
      <c r="Q37" s="123">
        <v>0.0256410256410256</v>
      </c>
      <c r="R37" s="123">
        <v>0</v>
      </c>
      <c r="S37" s="123">
        <v>0</v>
      </c>
      <c r="T37" s="123">
        <v>0</v>
      </c>
      <c r="U37" s="123">
        <v>0</v>
      </c>
      <c r="V37" s="123">
        <v>0</v>
      </c>
      <c r="W37" s="123">
        <v>0.0416666666666667</v>
      </c>
      <c r="X37" s="123">
        <v>0.0833333333333333</v>
      </c>
      <c r="Y37" s="123">
        <v>0</v>
      </c>
      <c r="Z37" s="123">
        <v>0</v>
      </c>
      <c r="AA37" s="123">
        <v>0</v>
      </c>
    </row>
    <row r="38" spans="1:27" ht="15">
      <c r="A38" s="93" t="s">
        <v>340</v>
      </c>
      <c r="B38" s="123">
        <v>0</v>
      </c>
      <c r="C38" s="123">
        <v>0</v>
      </c>
      <c r="D38" s="123">
        <v>0</v>
      </c>
      <c r="E38" s="123">
        <v>0</v>
      </c>
      <c r="F38" s="123">
        <v>0</v>
      </c>
      <c r="G38" s="123">
        <v>0.00625</v>
      </c>
      <c r="H38" s="123">
        <v>0</v>
      </c>
      <c r="I38" s="123">
        <v>0</v>
      </c>
      <c r="J38" s="123">
        <v>0</v>
      </c>
      <c r="K38" s="123">
        <v>0</v>
      </c>
      <c r="L38" s="123">
        <v>0</v>
      </c>
      <c r="M38" s="123">
        <v>0</v>
      </c>
      <c r="O38" s="93" t="s">
        <v>340</v>
      </c>
      <c r="P38" s="123">
        <v>0</v>
      </c>
      <c r="Q38" s="123">
        <v>0</v>
      </c>
      <c r="R38" s="123">
        <v>0</v>
      </c>
      <c r="S38" s="123">
        <v>0</v>
      </c>
      <c r="T38" s="123">
        <v>0</v>
      </c>
      <c r="U38" s="123">
        <v>0</v>
      </c>
      <c r="V38" s="123">
        <v>0</v>
      </c>
      <c r="W38" s="123">
        <v>0</v>
      </c>
      <c r="X38" s="123">
        <v>0</v>
      </c>
      <c r="Y38" s="123">
        <v>0</v>
      </c>
      <c r="Z38" s="123">
        <v>0</v>
      </c>
      <c r="AA38" s="123">
        <v>0</v>
      </c>
    </row>
    <row r="39" spans="1:27" ht="15">
      <c r="A39" s="93" t="s">
        <v>292</v>
      </c>
      <c r="B39" s="123">
        <v>0.0540252916666667</v>
      </c>
      <c r="C39" s="123">
        <v>0.0379624166666667</v>
      </c>
      <c r="D39" s="123">
        <v>0.0369137916666667</v>
      </c>
      <c r="E39" s="123">
        <v>0.0388315</v>
      </c>
      <c r="F39" s="123">
        <v>0.0318872608695652</v>
      </c>
      <c r="G39" s="123">
        <v>0.0424869</v>
      </c>
      <c r="H39" s="123">
        <v>0.0445950833333333</v>
      </c>
      <c r="I39" s="123">
        <v>0.0374839166666667</v>
      </c>
      <c r="J39" s="123">
        <v>0.0367170869565217</v>
      </c>
      <c r="K39" s="123">
        <v>0.0378770416666667</v>
      </c>
      <c r="L39" s="123">
        <v>0.0348637083333333</v>
      </c>
      <c r="M39" s="123">
        <v>0.0432484347826087</v>
      </c>
      <c r="O39" s="93" t="s">
        <v>292</v>
      </c>
      <c r="P39" s="123">
        <v>0.0455696666666667</v>
      </c>
      <c r="Q39" s="123">
        <v>0.0387156666666667</v>
      </c>
      <c r="R39" s="123">
        <v>0.0313376666666667</v>
      </c>
      <c r="S39" s="123">
        <v>0.033616</v>
      </c>
      <c r="T39" s="123">
        <v>0.0277106666666667</v>
      </c>
      <c r="U39" s="123">
        <v>0.0362293333333333</v>
      </c>
      <c r="V39" s="123">
        <v>0.0367796666666667</v>
      </c>
      <c r="W39" s="123">
        <v>0.033792</v>
      </c>
      <c r="X39" s="123">
        <v>0.0305836666666667</v>
      </c>
      <c r="Y39" s="123">
        <v>0.0304463333333333</v>
      </c>
      <c r="Z39" s="123">
        <v>0.029808</v>
      </c>
      <c r="AA39" s="123">
        <v>0.0332</v>
      </c>
    </row>
    <row r="40" spans="1:27" ht="15">
      <c r="A40" s="93" t="s">
        <v>263</v>
      </c>
      <c r="B40" s="123">
        <v>0.008186</v>
      </c>
      <c r="C40" s="123">
        <v>0.004216625</v>
      </c>
      <c r="D40" s="123">
        <v>0.00686770833333333</v>
      </c>
      <c r="E40" s="123">
        <v>0.0132895416666667</v>
      </c>
      <c r="F40" s="123">
        <v>0.00546382608695652</v>
      </c>
      <c r="G40" s="123">
        <v>0.0119818</v>
      </c>
      <c r="H40" s="123">
        <v>0.0136639166666667</v>
      </c>
      <c r="I40" s="123">
        <v>0.0101600416666667</v>
      </c>
      <c r="J40" s="123">
        <v>0.0101200869565217</v>
      </c>
      <c r="K40" s="123">
        <v>0.00524083333333333</v>
      </c>
      <c r="L40" s="123">
        <v>0.016096</v>
      </c>
      <c r="M40" s="123">
        <v>0.00109769565217391</v>
      </c>
      <c r="O40" s="93" t="s">
        <v>263</v>
      </c>
      <c r="P40" s="123">
        <v>0.008694</v>
      </c>
      <c r="Q40" s="123">
        <v>0.00464766666666667</v>
      </c>
      <c r="R40" s="123">
        <v>0.00716333333333333</v>
      </c>
      <c r="S40" s="123">
        <v>0.013031</v>
      </c>
      <c r="T40" s="123">
        <v>0.00500566666666667</v>
      </c>
      <c r="U40" s="123">
        <v>0.0129166666666667</v>
      </c>
      <c r="V40" s="123">
        <v>0.0151653333333333</v>
      </c>
      <c r="W40" s="123">
        <v>0.00897133333333333</v>
      </c>
      <c r="X40" s="123">
        <v>0.00993433333333333</v>
      </c>
      <c r="Y40" s="123">
        <v>0.00489633333333333</v>
      </c>
      <c r="Z40" s="123">
        <v>0.0160353333333333</v>
      </c>
      <c r="AA40" s="123">
        <v>0.00114366666666667</v>
      </c>
    </row>
    <row r="41" spans="1:27" ht="15">
      <c r="A41" s="93" t="s">
        <v>267</v>
      </c>
      <c r="B41" s="123">
        <v>0.0600999583333333</v>
      </c>
      <c r="C41" s="123">
        <v>0.0368678333333333</v>
      </c>
      <c r="D41" s="123">
        <v>0.0448127916666667</v>
      </c>
      <c r="E41" s="123">
        <v>0.038699375</v>
      </c>
      <c r="F41" s="123">
        <v>0.0560177391304348</v>
      </c>
      <c r="G41" s="123">
        <v>0.03795165</v>
      </c>
      <c r="H41" s="123">
        <v>0.0454847916666667</v>
      </c>
      <c r="I41" s="123">
        <v>0.0512842083333333</v>
      </c>
      <c r="J41" s="123">
        <v>0.0364091739130435</v>
      </c>
      <c r="K41" s="123">
        <v>0.0481474166666667</v>
      </c>
      <c r="L41" s="123">
        <v>0.05333875</v>
      </c>
      <c r="M41" s="123">
        <v>0.0490369130434783</v>
      </c>
      <c r="O41" s="93" t="s">
        <v>267</v>
      </c>
      <c r="P41" s="123">
        <v>0.061434</v>
      </c>
      <c r="Q41" s="123">
        <v>0.03986</v>
      </c>
      <c r="R41" s="123">
        <v>0.0478163333333333</v>
      </c>
      <c r="S41" s="123">
        <v>0.0446146666666667</v>
      </c>
      <c r="T41" s="123">
        <v>0.056154</v>
      </c>
      <c r="U41" s="123">
        <v>0.0414813333333333</v>
      </c>
      <c r="V41" s="123">
        <v>0.0510146666666667</v>
      </c>
      <c r="W41" s="123">
        <v>0.0548443333333333</v>
      </c>
      <c r="X41" s="123">
        <v>0.0398833333333333</v>
      </c>
      <c r="Y41" s="123">
        <v>0.053421</v>
      </c>
      <c r="Z41" s="123">
        <v>0.053535</v>
      </c>
      <c r="AA41" s="123">
        <v>0.054815</v>
      </c>
    </row>
    <row r="42" spans="1:27" ht="15">
      <c r="A42" s="93" t="s">
        <v>271</v>
      </c>
      <c r="B42" s="123">
        <v>0.143768291666667</v>
      </c>
      <c r="C42" s="123">
        <v>0.335648791666667</v>
      </c>
      <c r="D42" s="123">
        <v>0.239417125</v>
      </c>
      <c r="E42" s="123">
        <v>0.258508083333333</v>
      </c>
      <c r="F42" s="123">
        <v>0.0888176956521739</v>
      </c>
      <c r="G42" s="123">
        <v>0.17367615</v>
      </c>
      <c r="H42" s="123">
        <v>0.157282208333333</v>
      </c>
      <c r="I42" s="123">
        <v>0.147052958333333</v>
      </c>
      <c r="J42" s="123">
        <v>0.295655086956522</v>
      </c>
      <c r="K42" s="123">
        <v>0.1814875</v>
      </c>
      <c r="L42" s="123">
        <v>0.206678916666667</v>
      </c>
      <c r="M42" s="123">
        <v>0.0895720869565217</v>
      </c>
      <c r="O42" s="93" t="s">
        <v>271</v>
      </c>
      <c r="P42" s="123">
        <v>0.14224</v>
      </c>
      <c r="Q42" s="123">
        <v>0.322864666666667</v>
      </c>
      <c r="R42" s="123">
        <v>0.232082333333333</v>
      </c>
      <c r="S42" s="123">
        <v>0.250903333333333</v>
      </c>
      <c r="T42" s="123">
        <v>0.0874736666666667</v>
      </c>
      <c r="U42" s="123">
        <v>0.174261333333333</v>
      </c>
      <c r="V42" s="123">
        <v>0.155166</v>
      </c>
      <c r="W42" s="123">
        <v>0.154184</v>
      </c>
      <c r="X42" s="123">
        <v>0.293283333333333</v>
      </c>
      <c r="Y42" s="123">
        <v>0.167273</v>
      </c>
      <c r="Z42" s="123">
        <v>0.208543333333333</v>
      </c>
      <c r="AA42" s="123">
        <v>0.0909663333333333</v>
      </c>
    </row>
    <row r="43" spans="1:27" ht="15">
      <c r="A43" s="93" t="s">
        <v>291</v>
      </c>
      <c r="B43" s="123">
        <v>0.212179541666667</v>
      </c>
      <c r="C43" s="123">
        <v>0.168040791666667</v>
      </c>
      <c r="D43" s="123">
        <v>0.19669975</v>
      </c>
      <c r="E43" s="123">
        <v>0.167018791666667</v>
      </c>
      <c r="F43" s="123">
        <v>0.265624434782609</v>
      </c>
      <c r="G43" s="123">
        <v>0.18701775</v>
      </c>
      <c r="H43" s="123">
        <v>0.205126291666667</v>
      </c>
      <c r="I43" s="123">
        <v>0.159694041666667</v>
      </c>
      <c r="J43" s="123">
        <v>0.189258</v>
      </c>
      <c r="K43" s="123">
        <v>0.238651</v>
      </c>
      <c r="L43" s="123">
        <v>0.200276333333333</v>
      </c>
      <c r="M43" s="123">
        <v>0.19890847826087</v>
      </c>
      <c r="O43" s="93" t="s">
        <v>291</v>
      </c>
      <c r="P43" s="123">
        <v>0.210136</v>
      </c>
      <c r="Q43" s="123">
        <v>0.171546666666667</v>
      </c>
      <c r="R43" s="123">
        <v>0.201732666666667</v>
      </c>
      <c r="S43" s="123">
        <v>0.165299333333333</v>
      </c>
      <c r="T43" s="123">
        <v>0.268324333333333</v>
      </c>
      <c r="U43" s="123">
        <v>0.185058666666667</v>
      </c>
      <c r="V43" s="123">
        <v>0.207063333333333</v>
      </c>
      <c r="W43" s="123">
        <v>0.156170666666667</v>
      </c>
      <c r="X43" s="123">
        <v>0.191260333333333</v>
      </c>
      <c r="Y43" s="123">
        <v>0.250215333333333</v>
      </c>
      <c r="Z43" s="123">
        <v>0.196367666666667</v>
      </c>
      <c r="AA43" s="123">
        <v>0.193387666666667</v>
      </c>
    </row>
    <row r="44" spans="1:27" ht="15">
      <c r="A44" s="93" t="s">
        <v>275</v>
      </c>
      <c r="B44" s="123">
        <v>0.00890279166666667</v>
      </c>
      <c r="C44" s="123">
        <v>0.00864083333333333</v>
      </c>
      <c r="D44" s="123">
        <v>0.0119739166666667</v>
      </c>
      <c r="E44" s="123">
        <v>0.00898725</v>
      </c>
      <c r="F44" s="123">
        <v>0.011659652173913</v>
      </c>
      <c r="G44" s="123">
        <v>0.00912515</v>
      </c>
      <c r="H44" s="123">
        <v>0.0102792083333333</v>
      </c>
      <c r="I44" s="123">
        <v>0.0126811666666667</v>
      </c>
      <c r="J44" s="123">
        <v>0.00744591304347826</v>
      </c>
      <c r="K44" s="123">
        <v>0.00620225</v>
      </c>
      <c r="L44" s="123">
        <v>0.010561875</v>
      </c>
      <c r="M44" s="123">
        <v>0.0149017391304348</v>
      </c>
      <c r="O44" s="93" t="s">
        <v>275</v>
      </c>
      <c r="P44" s="123">
        <v>0.00853033333333333</v>
      </c>
      <c r="Q44" s="123">
        <v>0.00854766666666667</v>
      </c>
      <c r="R44" s="123">
        <v>0.00992066666666667</v>
      </c>
      <c r="S44" s="123">
        <v>0.00863333333333333</v>
      </c>
      <c r="T44" s="123">
        <v>0.008942</v>
      </c>
      <c r="U44" s="123">
        <v>0.00854266666666667</v>
      </c>
      <c r="V44" s="123">
        <v>0.0109736666666667</v>
      </c>
      <c r="W44" s="123">
        <v>0.0104093333333333</v>
      </c>
      <c r="X44" s="123">
        <v>0.00663866666666667</v>
      </c>
      <c r="Y44" s="123">
        <v>0.00558833333333333</v>
      </c>
      <c r="Z44" s="123">
        <v>0.010259</v>
      </c>
      <c r="AA44" s="123">
        <v>0.0129996666666667</v>
      </c>
    </row>
    <row r="45" spans="1:27" ht="15">
      <c r="A45" s="93" t="s">
        <v>279</v>
      </c>
      <c r="B45" s="123">
        <v>0.0326691666666667</v>
      </c>
      <c r="C45" s="123">
        <v>0.03015625</v>
      </c>
      <c r="D45" s="123">
        <v>0.0430856666666667</v>
      </c>
      <c r="E45" s="123">
        <v>0.032221125</v>
      </c>
      <c r="F45" s="123">
        <v>0.0660996086956522</v>
      </c>
      <c r="G45" s="123">
        <v>0.03800065</v>
      </c>
      <c r="H45" s="123">
        <v>0.0366655416666667</v>
      </c>
      <c r="I45" s="123">
        <v>0.0336115416666667</v>
      </c>
      <c r="J45" s="123">
        <v>0.0261891304347826</v>
      </c>
      <c r="K45" s="123">
        <v>0.0402347916666667</v>
      </c>
      <c r="L45" s="123">
        <v>0.0308435</v>
      </c>
      <c r="M45" s="123">
        <v>0.0617904347826087</v>
      </c>
      <c r="O45" s="93" t="s">
        <v>279</v>
      </c>
      <c r="P45" s="123">
        <v>0.0325643333333333</v>
      </c>
      <c r="Q45" s="123">
        <v>0.030268</v>
      </c>
      <c r="R45" s="123">
        <v>0.041618</v>
      </c>
      <c r="S45" s="123">
        <v>0.0312536666666667</v>
      </c>
      <c r="T45" s="123">
        <v>0.06341</v>
      </c>
      <c r="U45" s="123">
        <v>0.035389</v>
      </c>
      <c r="V45" s="123">
        <v>0.035569</v>
      </c>
      <c r="W45" s="123">
        <v>0.031692</v>
      </c>
      <c r="X45" s="123">
        <v>0.025818</v>
      </c>
      <c r="Y45" s="123">
        <v>0.04075</v>
      </c>
      <c r="Z45" s="123">
        <v>0.032036</v>
      </c>
      <c r="AA45" s="123">
        <v>0.0590946666666667</v>
      </c>
    </row>
    <row r="46" spans="1:27" ht="15">
      <c r="A46" s="93" t="s">
        <v>282</v>
      </c>
      <c r="B46" s="123">
        <v>0.0861156666666667</v>
      </c>
      <c r="C46" s="123">
        <v>0.0805189583333333</v>
      </c>
      <c r="D46" s="123">
        <v>0.0803972916666667</v>
      </c>
      <c r="E46" s="123">
        <v>0.0635517083333333</v>
      </c>
      <c r="F46" s="123">
        <v>0.131636956521739</v>
      </c>
      <c r="G46" s="123">
        <v>0.07704415</v>
      </c>
      <c r="H46" s="123">
        <v>0.0593774583333333</v>
      </c>
      <c r="I46" s="123">
        <v>0.0727754166666667</v>
      </c>
      <c r="J46" s="123">
        <v>0.0899602608695652</v>
      </c>
      <c r="K46" s="123">
        <v>0.075997625</v>
      </c>
      <c r="L46" s="123">
        <v>0.101270125</v>
      </c>
      <c r="M46" s="123">
        <v>0.173240652173913</v>
      </c>
      <c r="O46" s="93" t="s">
        <v>282</v>
      </c>
      <c r="P46" s="123">
        <v>0.095515</v>
      </c>
      <c r="Q46" s="123">
        <v>0.0759846666666667</v>
      </c>
      <c r="R46" s="123">
        <v>0.0837116666666667</v>
      </c>
      <c r="S46" s="123">
        <v>0.066735</v>
      </c>
      <c r="T46" s="123">
        <v>0.127322666666667</v>
      </c>
      <c r="U46" s="123">
        <v>0.074963</v>
      </c>
      <c r="V46" s="123">
        <v>0.054376</v>
      </c>
      <c r="W46" s="123">
        <v>0.0736516666666667</v>
      </c>
      <c r="X46" s="123">
        <v>0.0804633333333333</v>
      </c>
      <c r="Y46" s="123">
        <v>0.075761</v>
      </c>
      <c r="Z46" s="123">
        <v>0.0993023333333333</v>
      </c>
      <c r="AA46" s="123">
        <v>0.175994333333333</v>
      </c>
    </row>
    <row r="47" spans="1:27" ht="15">
      <c r="A47" s="93" t="s">
        <v>285</v>
      </c>
      <c r="B47" s="123">
        <v>0.241486208333333</v>
      </c>
      <c r="C47" s="123">
        <v>0.20502175</v>
      </c>
      <c r="D47" s="123">
        <v>0.225777416666667</v>
      </c>
      <c r="E47" s="123">
        <v>0.246325916666667</v>
      </c>
      <c r="F47" s="123">
        <v>0.191959173913043</v>
      </c>
      <c r="G47" s="123">
        <v>0.296949</v>
      </c>
      <c r="H47" s="123">
        <v>0.266012833333333</v>
      </c>
      <c r="I47" s="123">
        <v>0.2853925</v>
      </c>
      <c r="J47" s="123">
        <v>0.185077434782609</v>
      </c>
      <c r="K47" s="123">
        <v>0.213075875</v>
      </c>
      <c r="L47" s="123">
        <v>0.225703125</v>
      </c>
      <c r="M47" s="123">
        <v>0.238631652173913</v>
      </c>
      <c r="O47" s="93" t="s">
        <v>285</v>
      </c>
      <c r="P47" s="123">
        <v>0.233339333333333</v>
      </c>
      <c r="Q47" s="123">
        <v>0.205958</v>
      </c>
      <c r="R47" s="123">
        <v>0.222216</v>
      </c>
      <c r="S47" s="123">
        <v>0.245158333333333</v>
      </c>
      <c r="T47" s="123">
        <v>0.196582333333333</v>
      </c>
      <c r="U47" s="123">
        <v>0.293769</v>
      </c>
      <c r="V47" s="123">
        <v>0.263214666666667</v>
      </c>
      <c r="W47" s="123">
        <v>0.283660666666667</v>
      </c>
      <c r="X47" s="123">
        <v>0.190071333333333</v>
      </c>
      <c r="Y47" s="123">
        <v>0.215112666666667</v>
      </c>
      <c r="Z47" s="123">
        <v>0.222049</v>
      </c>
      <c r="AA47" s="123">
        <v>0.242250666666667</v>
      </c>
    </row>
    <row r="48" spans="1:27" ht="15">
      <c r="A48" s="93" t="s">
        <v>288</v>
      </c>
      <c r="B48" s="123">
        <v>0.122448375</v>
      </c>
      <c r="C48" s="123">
        <v>0.0775932083333333</v>
      </c>
      <c r="D48" s="123">
        <v>0.0909130833333333</v>
      </c>
      <c r="E48" s="123">
        <v>0.0985595416666667</v>
      </c>
      <c r="F48" s="123">
        <v>0.118111260869565</v>
      </c>
      <c r="G48" s="123">
        <v>0.1007649</v>
      </c>
      <c r="H48" s="123">
        <v>0.106933916666667</v>
      </c>
      <c r="I48" s="123">
        <v>0.121351625</v>
      </c>
      <c r="J48" s="123">
        <v>0.0986517826086957</v>
      </c>
      <c r="K48" s="123">
        <v>0.117215583333333</v>
      </c>
      <c r="L48" s="123">
        <v>0.0940085833333333</v>
      </c>
      <c r="M48" s="123">
        <v>0.090189</v>
      </c>
      <c r="O48" s="93" t="s">
        <v>288</v>
      </c>
      <c r="P48" s="123">
        <v>0.123523</v>
      </c>
      <c r="Q48" s="123">
        <v>0.085573</v>
      </c>
      <c r="R48" s="123">
        <v>0.0915086666666667</v>
      </c>
      <c r="S48" s="123">
        <v>0.102887333333333</v>
      </c>
      <c r="T48" s="123">
        <v>0.120018666666667</v>
      </c>
      <c r="U48" s="123">
        <v>0.101793</v>
      </c>
      <c r="V48" s="123">
        <v>0.108970666666667</v>
      </c>
      <c r="W48" s="123">
        <v>0.123968</v>
      </c>
      <c r="X48" s="123">
        <v>0.101037</v>
      </c>
      <c r="Y48" s="123">
        <v>0.117787333333333</v>
      </c>
      <c r="Z48" s="123">
        <v>0.0980126666666667</v>
      </c>
      <c r="AA48" s="123">
        <v>0.0906566666666667</v>
      </c>
    </row>
    <row r="49" spans="1:27" ht="15">
      <c r="A49" s="93" t="s">
        <v>289</v>
      </c>
      <c r="B49" s="123">
        <v>0.035908625</v>
      </c>
      <c r="C49" s="123">
        <v>0.0255802083333333</v>
      </c>
      <c r="D49" s="123">
        <v>0.029310875</v>
      </c>
      <c r="E49" s="123">
        <v>0.0266055</v>
      </c>
      <c r="F49" s="123">
        <v>0.0273508260869565</v>
      </c>
      <c r="G49" s="123">
        <v>0.02533525</v>
      </c>
      <c r="H49" s="123">
        <v>0.0264794166666667</v>
      </c>
      <c r="I49" s="123">
        <v>0.02549475</v>
      </c>
      <c r="J49" s="123">
        <v>0.019298</v>
      </c>
      <c r="K49" s="123">
        <v>0.02418625</v>
      </c>
      <c r="L49" s="123">
        <v>0.0284633333333333</v>
      </c>
      <c r="M49" s="123">
        <v>0.032612652173913</v>
      </c>
      <c r="O49" s="93" t="s">
        <v>289</v>
      </c>
      <c r="P49" s="123">
        <v>0.0388986666666667</v>
      </c>
      <c r="Q49" s="123">
        <v>0.0268393333333333</v>
      </c>
      <c r="R49" s="123">
        <v>0.0310913333333333</v>
      </c>
      <c r="S49" s="123">
        <v>0.026866</v>
      </c>
      <c r="T49" s="123">
        <v>0.028335</v>
      </c>
      <c r="U49" s="123">
        <v>0.0276523333333333</v>
      </c>
      <c r="V49" s="123">
        <v>0.028312</v>
      </c>
      <c r="W49" s="123">
        <v>0.0255143333333333</v>
      </c>
      <c r="X49" s="123">
        <v>0.0211566666666667</v>
      </c>
      <c r="Y49" s="123">
        <v>0.0247453333333333</v>
      </c>
      <c r="Z49" s="123">
        <v>0.0294813333333333</v>
      </c>
      <c r="AA49" s="123">
        <v>0.032167</v>
      </c>
    </row>
    <row r="50" spans="1:27" ht="15">
      <c r="A50" s="93" t="s">
        <v>290</v>
      </c>
      <c r="B50" s="123">
        <v>0.048235625</v>
      </c>
      <c r="C50" s="123">
        <v>0.0277147916666667</v>
      </c>
      <c r="D50" s="123">
        <v>0.032703875</v>
      </c>
      <c r="E50" s="123">
        <v>0.0462291666666667</v>
      </c>
      <c r="F50" s="123">
        <v>0.0384865652173913</v>
      </c>
      <c r="G50" s="123">
        <v>0.04599305</v>
      </c>
      <c r="H50" s="123">
        <v>0.0725082083333333</v>
      </c>
      <c r="I50" s="123">
        <v>0.079778625</v>
      </c>
      <c r="J50" s="123">
        <v>0.0417731739130435</v>
      </c>
      <c r="K50" s="123">
        <v>0.0516524166666667</v>
      </c>
      <c r="L50" s="123">
        <v>0.03473475</v>
      </c>
      <c r="M50" s="123">
        <v>0.0491720434782609</v>
      </c>
      <c r="O50" s="93" t="s">
        <v>290</v>
      </c>
      <c r="P50" s="123">
        <v>0.0451243333333333</v>
      </c>
      <c r="Q50" s="123">
        <v>0.0279113333333333</v>
      </c>
      <c r="R50" s="123">
        <v>0.0311383333333333</v>
      </c>
      <c r="S50" s="123">
        <v>0.0446166666666667</v>
      </c>
      <c r="T50" s="123">
        <v>0.038432</v>
      </c>
      <c r="U50" s="123">
        <v>0.044173</v>
      </c>
      <c r="V50" s="123">
        <v>0.0701746666666667</v>
      </c>
      <c r="W50" s="123">
        <v>0.0769336666666667</v>
      </c>
      <c r="X50" s="123">
        <v>0.0404536666666667</v>
      </c>
      <c r="Y50" s="123">
        <v>0.0444496666666667</v>
      </c>
      <c r="Z50" s="123">
        <v>0.0343776666666667</v>
      </c>
      <c r="AA50" s="123">
        <v>0.0465236666666667</v>
      </c>
    </row>
    <row r="51" spans="1:27" ht="15">
      <c r="A51" s="93" t="s">
        <v>333</v>
      </c>
      <c r="B51" s="123">
        <v>7962.979375</v>
      </c>
      <c r="C51" s="123">
        <v>8606.82833333333</v>
      </c>
      <c r="D51" s="123">
        <v>9144.91104166667</v>
      </c>
      <c r="E51" s="123">
        <v>8640.01833333333</v>
      </c>
      <c r="F51" s="123">
        <v>9177.41413043478</v>
      </c>
      <c r="G51" s="123">
        <v>6589.11475</v>
      </c>
      <c r="H51" s="123">
        <v>8664.99458333333</v>
      </c>
      <c r="I51" s="123">
        <v>8423.02854166667</v>
      </c>
      <c r="J51" s="123">
        <v>7711.71913043478</v>
      </c>
      <c r="K51" s="123">
        <v>10574.7533333333</v>
      </c>
      <c r="L51" s="123">
        <v>9431.78125</v>
      </c>
      <c r="M51" s="123">
        <v>7441.49413043478</v>
      </c>
      <c r="O51" s="93" t="s">
        <v>333</v>
      </c>
      <c r="P51" s="123">
        <v>7900.88333333333</v>
      </c>
      <c r="Q51" s="123">
        <v>10103.7333333333</v>
      </c>
      <c r="R51" s="123">
        <v>9978.81333333333</v>
      </c>
      <c r="S51" s="123">
        <v>15208.4783333333</v>
      </c>
      <c r="T51" s="123">
        <v>11600.8583333333</v>
      </c>
      <c r="U51" s="123">
        <v>7749.90333333333</v>
      </c>
      <c r="V51" s="123">
        <v>13559.2983333333</v>
      </c>
      <c r="W51" s="123">
        <v>9930.10666666667</v>
      </c>
      <c r="X51" s="123">
        <v>9799.23166666667</v>
      </c>
      <c r="Y51" s="123">
        <v>7792.69333333333</v>
      </c>
      <c r="Z51" s="123">
        <v>10915.88</v>
      </c>
      <c r="AA51" s="123">
        <v>8700.525</v>
      </c>
    </row>
    <row r="52" spans="1:27" ht="15">
      <c r="A52" s="93" t="s">
        <v>351</v>
      </c>
      <c r="B52" s="123">
        <v>7894.57458333333</v>
      </c>
      <c r="C52" s="123">
        <v>7669.24020833333</v>
      </c>
      <c r="D52" s="123">
        <v>7658.81166666667</v>
      </c>
      <c r="E52" s="123">
        <v>7397.85020833333</v>
      </c>
      <c r="F52" s="123">
        <v>8547.39717391304</v>
      </c>
      <c r="G52" s="123">
        <v>9996.68225</v>
      </c>
      <c r="H52" s="123">
        <v>8962.92770833333</v>
      </c>
      <c r="I52" s="123">
        <v>6883.08041666667</v>
      </c>
      <c r="J52" s="123">
        <v>8416.96043478261</v>
      </c>
      <c r="K52" s="123">
        <v>9686.61125</v>
      </c>
      <c r="L52" s="123">
        <v>10032.195</v>
      </c>
      <c r="M52" s="123">
        <v>8402.0947826087</v>
      </c>
      <c r="O52" s="93" t="s">
        <v>351</v>
      </c>
      <c r="P52" s="123">
        <v>3705.18166666667</v>
      </c>
      <c r="Q52" s="123">
        <v>7512.59</v>
      </c>
      <c r="R52" s="123">
        <v>8471.90166666667</v>
      </c>
      <c r="S52" s="123">
        <v>9245.08666666667</v>
      </c>
      <c r="T52" s="123">
        <v>11581.0933333333</v>
      </c>
      <c r="U52" s="123">
        <v>9342.45</v>
      </c>
      <c r="V52" s="123">
        <v>9292.59833333333</v>
      </c>
      <c r="W52" s="123">
        <v>9125.41333333333</v>
      </c>
      <c r="X52" s="123">
        <v>10246.8216666667</v>
      </c>
      <c r="Y52" s="123">
        <v>14868.4466666667</v>
      </c>
      <c r="Z52" s="123">
        <v>8663.40333333333</v>
      </c>
      <c r="AA52" s="123">
        <v>8831.82666666667</v>
      </c>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BF902E9-AB42-4E5D-B111-E28A5B81C8D9}">
  <dimension ref="A1:BH25"/>
  <sheetViews>
    <sheetView workbookViewId="0" topLeftCell="A1">
      <selection pane="topLeft" activeCell="BK20" sqref="BK20"/>
    </sheetView>
  </sheetViews>
  <sheetFormatPr defaultColWidth="8.66428571428571" defaultRowHeight="15"/>
  <cols>
    <col min="1" max="16384" width="8.71428571428571" style="123"/>
  </cols>
  <sheetData>
    <row r="1" spans="1:60" ht="15">
      <c r="A1" s="123" t="s">
        <v>432</v>
      </c>
      <c r="B1" s="123" t="s">
        <v>433</v>
      </c>
      <c r="C1" s="123" t="s">
        <v>434</v>
      </c>
      <c r="D1" s="123" t="s">
        <v>218</v>
      </c>
      <c r="E1" s="123" t="s">
        <v>435</v>
      </c>
      <c r="F1" s="123" t="s">
        <v>436</v>
      </c>
      <c r="G1" s="123" t="s">
        <v>443</v>
      </c>
      <c r="H1" s="123" t="s">
        <v>444</v>
      </c>
      <c r="I1" s="123" t="s">
        <v>445</v>
      </c>
      <c r="J1" s="123" t="s">
        <v>446</v>
      </c>
      <c r="K1" s="123" t="s">
        <v>447</v>
      </c>
      <c r="L1" s="123" t="s">
        <v>448</v>
      </c>
      <c r="M1" s="123" t="s">
        <v>236</v>
      </c>
      <c r="N1" s="123" t="s">
        <v>240</v>
      </c>
      <c r="O1" s="123" t="s">
        <v>244</v>
      </c>
      <c r="P1" s="123" t="s">
        <v>247</v>
      </c>
      <c r="Q1" s="123" t="s">
        <v>251</v>
      </c>
      <c r="R1" s="123" t="s">
        <v>255</v>
      </c>
      <c r="S1" s="123" t="s">
        <v>259</v>
      </c>
      <c r="T1" s="123" t="s">
        <v>298</v>
      </c>
      <c r="U1" s="123" t="s">
        <v>301</v>
      </c>
      <c r="V1" s="123" t="s">
        <v>304</v>
      </c>
      <c r="W1" s="123" t="s">
        <v>293</v>
      </c>
      <c r="X1" s="123" t="s">
        <v>305</v>
      </c>
      <c r="Y1" s="123" t="s">
        <v>306</v>
      </c>
      <c r="Z1" s="123" t="s">
        <v>307</v>
      </c>
      <c r="AA1" s="123" t="s">
        <v>308</v>
      </c>
      <c r="AB1" s="123" t="s">
        <v>309</v>
      </c>
      <c r="AC1" s="123" t="s">
        <v>310</v>
      </c>
      <c r="AD1" s="123" t="s">
        <v>317</v>
      </c>
      <c r="AE1" s="123" t="s">
        <v>318</v>
      </c>
      <c r="AF1" s="123" t="s">
        <v>319</v>
      </c>
      <c r="AG1" s="123" t="s">
        <v>316</v>
      </c>
      <c r="AH1" s="123" t="s">
        <v>329</v>
      </c>
      <c r="AI1" s="123" t="s">
        <v>322</v>
      </c>
      <c r="AJ1" s="123" t="s">
        <v>323</v>
      </c>
      <c r="AK1" s="123" t="s">
        <v>324</v>
      </c>
      <c r="AL1" s="123" t="s">
        <v>313</v>
      </c>
      <c r="AM1" s="123" t="s">
        <v>312</v>
      </c>
      <c r="AN1" s="123" t="s">
        <v>314</v>
      </c>
      <c r="AO1" s="123" t="s">
        <v>315</v>
      </c>
      <c r="AP1" s="123" t="s">
        <v>320</v>
      </c>
      <c r="AQ1" s="123" t="s">
        <v>321</v>
      </c>
      <c r="AR1" s="123" t="s">
        <v>311</v>
      </c>
      <c r="AS1" s="123" t="s">
        <v>332</v>
      </c>
      <c r="AT1" s="123" t="s">
        <v>340</v>
      </c>
      <c r="AU1" s="123" t="s">
        <v>292</v>
      </c>
      <c r="AV1" s="123" t="s">
        <v>263</v>
      </c>
      <c r="AW1" s="123" t="s">
        <v>267</v>
      </c>
      <c r="AX1" s="123" t="s">
        <v>271</v>
      </c>
      <c r="AY1" s="123" t="s">
        <v>291</v>
      </c>
      <c r="AZ1" s="123" t="s">
        <v>275</v>
      </c>
      <c r="BA1" s="123" t="s">
        <v>279</v>
      </c>
      <c r="BB1" s="123" t="s">
        <v>282</v>
      </c>
      <c r="BC1" s="123" t="s">
        <v>285</v>
      </c>
      <c r="BD1" s="123" t="s">
        <v>288</v>
      </c>
      <c r="BE1" s="123" t="s">
        <v>289</v>
      </c>
      <c r="BF1" s="123" t="s">
        <v>290</v>
      </c>
      <c r="BG1" s="123" t="s">
        <v>333</v>
      </c>
      <c r="BH1" s="123" t="s">
        <v>351</v>
      </c>
    </row>
    <row r="2" spans="1:60" ht="15">
      <c r="A2" s="123" t="s">
        <v>376</v>
      </c>
      <c r="B2" s="123" t="s">
        <v>449</v>
      </c>
      <c r="C2" s="123" t="s">
        <v>438</v>
      </c>
      <c r="D2" s="123">
        <v>0.594649117292162</v>
      </c>
      <c r="E2" s="123">
        <v>0.613642696382333</v>
      </c>
      <c r="F2" s="123">
        <v>0.611236726798186</v>
      </c>
      <c r="G2" s="123">
        <v>0.529773035781129</v>
      </c>
      <c r="H2" s="123">
        <v>0.585768064906786</v>
      </c>
      <c r="I2" s="123">
        <v>0.403876854035907</v>
      </c>
      <c r="J2" s="123">
        <v>0.323980056926004</v>
      </c>
      <c r="K2" s="123">
        <v>0.522080501001604</v>
      </c>
      <c r="L2" s="123">
        <v>0.13530035842345</v>
      </c>
      <c r="M2" s="123">
        <v>0.162118600426379</v>
      </c>
      <c r="N2" s="123">
        <v>0.2351282199861</v>
      </c>
      <c r="O2" s="123">
        <v>0.0089440608079838</v>
      </c>
      <c r="P2" s="123">
        <v>0.00117542692392992</v>
      </c>
      <c r="Q2" s="123">
        <v>0.00161402341515799</v>
      </c>
      <c r="R2" s="123">
        <v>0.00747421619920803</v>
      </c>
      <c r="S2" s="123">
        <v>0.0171229066636473</v>
      </c>
      <c r="T2" s="123">
        <v>0.00203928090599509</v>
      </c>
      <c r="U2" s="123">
        <v>0.770630176564079</v>
      </c>
      <c r="V2" s="123">
        <v>0.325214260455661</v>
      </c>
      <c r="W2" s="123">
        <v>0.0200031201723053</v>
      </c>
      <c r="X2" s="123">
        <v>0.00197296269723835</v>
      </c>
      <c r="Y2" s="123">
        <v>0.14546861644951</v>
      </c>
      <c r="Z2" s="123">
        <v>0.00358068125869738</v>
      </c>
      <c r="AA2" s="123">
        <v>0.0772968586405737</v>
      </c>
      <c r="AB2" s="123">
        <v>0.00731796701299528</v>
      </c>
      <c r="AC2" s="123">
        <v>0.0859377092003402</v>
      </c>
      <c r="AD2" s="123">
        <v>0.0147465800224195</v>
      </c>
      <c r="AE2" s="123">
        <v>0.0457936199845452</v>
      </c>
      <c r="AF2" s="123">
        <v>2.49500998003992E-4</v>
      </c>
      <c r="AG2" s="123">
        <v>0.00631091507440803</v>
      </c>
      <c r="AH2" s="123">
        <v>0.0540252916666667</v>
      </c>
      <c r="AI2" s="123">
        <v>0.008186</v>
      </c>
      <c r="AJ2" s="123">
        <v>0.0600999583333333</v>
      </c>
      <c r="AK2" s="123">
        <v>0.143768291666667</v>
      </c>
      <c r="AL2" s="123">
        <v>0.212179541666667</v>
      </c>
      <c r="AM2" s="123">
        <v>0.00890279166666667</v>
      </c>
      <c r="AN2" s="123">
        <v>0.0326691666666667</v>
      </c>
      <c r="AO2" s="123">
        <v>0.0861156666666667</v>
      </c>
      <c r="AP2" s="123">
        <v>0.241486208333333</v>
      </c>
      <c r="AQ2" s="123">
        <v>0.122448375</v>
      </c>
      <c r="AR2" s="123">
        <v>0.035908625</v>
      </c>
      <c r="AS2" s="123">
        <v>0.048235625</v>
      </c>
      <c r="AT2" s="123">
        <v>0.005698838758823968</v>
      </c>
      <c r="AU2" s="123">
        <v>0.05737318750000002</v>
      </c>
      <c r="AV2" s="123">
        <v>0.007966812500000002</v>
      </c>
      <c r="AW2" s="123">
        <v>0.05949475000000001</v>
      </c>
      <c r="AX2" s="123">
        <v>0.14514768749999996</v>
      </c>
      <c r="AY2" s="123">
        <v>0.21082674999999998</v>
      </c>
      <c r="AZ2" s="123">
        <v>0.009214187499999991</v>
      </c>
      <c r="BA2" s="123">
        <v>0.032441874999999995</v>
      </c>
      <c r="BB2" s="123">
        <v>0.08388418749999997</v>
      </c>
      <c r="BC2" s="123">
        <v>0.24396793749999998</v>
      </c>
      <c r="BD2" s="123">
        <v>0.12246068750000003</v>
      </c>
      <c r="BE2" s="123">
        <v>0.035476937500000014</v>
      </c>
      <c r="BF2" s="123">
        <v>0.0491185</v>
      </c>
      <c r="BG2" s="123">
        <v>0</v>
      </c>
      <c r="BH2" s="123">
        <v>0</v>
      </c>
    </row>
    <row r="3" spans="1:60" ht="15">
      <c r="A3" s="123" t="s">
        <v>377</v>
      </c>
      <c r="B3" s="123" t="s">
        <v>449</v>
      </c>
      <c r="C3" s="123" t="s">
        <v>438</v>
      </c>
      <c r="D3" s="123">
        <v>0.592214027314515</v>
      </c>
      <c r="E3" s="123">
        <v>0.576265722247739</v>
      </c>
      <c r="F3" s="123">
        <v>0.577592116946903</v>
      </c>
      <c r="G3" s="123">
        <v>0.601003753687169</v>
      </c>
      <c r="H3" s="123">
        <v>0.668805111357079</v>
      </c>
      <c r="I3" s="123">
        <v>0.327461951403114</v>
      </c>
      <c r="J3" s="123">
        <v>0.247635108436527</v>
      </c>
      <c r="K3" s="123">
        <v>0.537926506144588</v>
      </c>
      <c r="L3" s="123">
        <v>0.190676534128515</v>
      </c>
      <c r="M3" s="123">
        <v>0.200837681285403</v>
      </c>
      <c r="N3" s="123">
        <v>0.234132489785505</v>
      </c>
      <c r="O3" s="123">
        <v>0.00223491251009908</v>
      </c>
      <c r="P3" s="123">
        <v>0</v>
      </c>
      <c r="Q3" s="123">
        <v>0.00226375272331155</v>
      </c>
      <c r="R3" s="123">
        <v>6.00297125483693E-4</v>
      </c>
      <c r="S3" s="123">
        <v>0.00149183703144668</v>
      </c>
      <c r="T3" s="123">
        <v>0.00163343787335723</v>
      </c>
      <c r="U3" s="123">
        <v>0.807211237021434</v>
      </c>
      <c r="V3" s="123">
        <v>0.35170919783574</v>
      </c>
      <c r="W3" s="123">
        <v>0.0195107188735799</v>
      </c>
      <c r="X3" s="123">
        <v>0.00459690208394369</v>
      </c>
      <c r="Y3" s="123">
        <v>0.151091773852899</v>
      </c>
      <c r="Z3" s="123">
        <v>5.78703703703704E-4</v>
      </c>
      <c r="AA3" s="123">
        <v>0.0962419803876028</v>
      </c>
      <c r="AB3" s="123">
        <v>0.0232798072037798</v>
      </c>
      <c r="AC3" s="123">
        <v>0.137824061968181</v>
      </c>
      <c r="AD3" s="123">
        <v>0.0239811979623343</v>
      </c>
      <c r="AE3" s="123">
        <v>0.0757797912498832</v>
      </c>
      <c r="AF3" s="123">
        <v>0.00189393939393939</v>
      </c>
      <c r="AG3" s="123">
        <v>0.00759873152000378</v>
      </c>
      <c r="AH3" s="123">
        <v>0.0379624166666667</v>
      </c>
      <c r="AI3" s="123">
        <v>0.004216625</v>
      </c>
      <c r="AJ3" s="123">
        <v>0.0368678333333333</v>
      </c>
      <c r="AK3" s="123">
        <v>0.335648791666667</v>
      </c>
      <c r="AL3" s="123">
        <v>0.168040791666667</v>
      </c>
      <c r="AM3" s="123">
        <v>0.00864083333333333</v>
      </c>
      <c r="AN3" s="123">
        <v>0.03015625</v>
      </c>
      <c r="AO3" s="123">
        <v>0.0805189583333333</v>
      </c>
      <c r="AP3" s="123">
        <v>0.20502175</v>
      </c>
      <c r="AQ3" s="123">
        <v>0.0775932083333333</v>
      </c>
      <c r="AR3" s="123">
        <v>0.0255802083333333</v>
      </c>
      <c r="AS3" s="123">
        <v>0.0277147916666667</v>
      </c>
      <c r="AT3" s="123">
        <v>0.005838298224839868</v>
      </c>
      <c r="AU3" s="123">
        <v>0.04212212499999996</v>
      </c>
      <c r="AV3" s="123">
        <v>0.004252250000000002</v>
      </c>
      <c r="AW3" s="123">
        <v>0.036396687500000004</v>
      </c>
      <c r="AX3" s="123">
        <v>0.3302025624999999</v>
      </c>
      <c r="AY3" s="123">
        <v>0.1683368125</v>
      </c>
      <c r="AZ3" s="123">
        <v>0.008944249999999999</v>
      </c>
      <c r="BA3" s="123">
        <v>0.0304585</v>
      </c>
      <c r="BB3" s="123">
        <v>0.08074906250000002</v>
      </c>
      <c r="BC3" s="123">
        <v>0.20916168749999992</v>
      </c>
      <c r="BD3" s="123">
        <v>0.07796637500000002</v>
      </c>
      <c r="BE3" s="123">
        <v>0.02564943750000001</v>
      </c>
      <c r="BF3" s="123">
        <v>0.027882374999999997</v>
      </c>
      <c r="BG3" s="123">
        <v>0</v>
      </c>
      <c r="BH3" s="123">
        <v>0</v>
      </c>
    </row>
    <row r="4" spans="1:60" ht="15">
      <c r="A4" s="123" t="s">
        <v>378</v>
      </c>
      <c r="B4" s="123" t="s">
        <v>449</v>
      </c>
      <c r="C4" s="123" t="s">
        <v>438</v>
      </c>
      <c r="D4" s="123">
        <v>0.712383019051865</v>
      </c>
      <c r="E4" s="123">
        <v>0.74333148250417</v>
      </c>
      <c r="F4" s="123">
        <v>0.741177677260364</v>
      </c>
      <c r="G4" s="123">
        <v>0.531642544530305</v>
      </c>
      <c r="H4" s="123">
        <v>0.857955132030866</v>
      </c>
      <c r="I4" s="123">
        <v>0.141153576883951</v>
      </c>
      <c r="J4" s="123">
        <v>0.226725646890919</v>
      </c>
      <c r="K4" s="123">
        <v>0.578153858039778</v>
      </c>
      <c r="L4" s="123">
        <v>0.166667244516479</v>
      </c>
      <c r="M4" s="123">
        <v>0.108207903888448</v>
      </c>
      <c r="N4" s="123">
        <v>0.0353421606001209</v>
      </c>
      <c r="O4" s="123">
        <v>0</v>
      </c>
      <c r="P4" s="123">
        <v>0</v>
      </c>
      <c r="Q4" s="123">
        <v>0</v>
      </c>
      <c r="R4" s="123">
        <v>0</v>
      </c>
      <c r="S4" s="123">
        <v>0.00438806313887689</v>
      </c>
      <c r="T4" s="123">
        <v>3.65497076023392E-4</v>
      </c>
      <c r="U4" s="123">
        <v>0.805996072670496</v>
      </c>
      <c r="V4" s="123">
        <v>0.168925234799417</v>
      </c>
      <c r="W4" s="123">
        <v>9.63704088704089E-4</v>
      </c>
      <c r="X4" s="123">
        <v>0.00949577584982587</v>
      </c>
      <c r="Y4" s="123">
        <v>0.283615360886072</v>
      </c>
      <c r="Z4" s="123">
        <v>0</v>
      </c>
      <c r="AA4" s="123">
        <v>0.172758205922762</v>
      </c>
      <c r="AB4" s="123">
        <v>0.037357602607976</v>
      </c>
      <c r="AC4" s="123">
        <v>0.0520833472465207</v>
      </c>
      <c r="AD4" s="123">
        <v>0.0153663143526803</v>
      </c>
      <c r="AE4" s="123">
        <v>0.0219249654907157</v>
      </c>
      <c r="AF4" s="123">
        <v>0</v>
      </c>
      <c r="AG4" s="123">
        <v>0.0158804640697635</v>
      </c>
      <c r="AH4" s="123">
        <v>0.0369137916666667</v>
      </c>
      <c r="AI4" s="123">
        <v>0.00686770833333333</v>
      </c>
      <c r="AJ4" s="123">
        <v>0.0448127916666667</v>
      </c>
      <c r="AK4" s="123">
        <v>0.239417125</v>
      </c>
      <c r="AL4" s="123">
        <v>0.19669975</v>
      </c>
      <c r="AM4" s="123">
        <v>0.0119739166666667</v>
      </c>
      <c r="AN4" s="123">
        <v>0.0430856666666667</v>
      </c>
      <c r="AO4" s="123">
        <v>0.0803972916666667</v>
      </c>
      <c r="AP4" s="123">
        <v>0.225777416666667</v>
      </c>
      <c r="AQ4" s="123">
        <v>0.0909130833333333</v>
      </c>
      <c r="AR4" s="123">
        <v>0.029310875</v>
      </c>
      <c r="AS4" s="123">
        <v>0.032703875</v>
      </c>
      <c r="AT4" s="123">
        <v>0.018526166364550966</v>
      </c>
      <c r="AU4" s="123">
        <v>0.04088112500000002</v>
      </c>
      <c r="AV4" s="123">
        <v>0.006881624999999998</v>
      </c>
      <c r="AW4" s="123">
        <v>0.044036000000000006</v>
      </c>
      <c r="AX4" s="123">
        <v>0.23920756249999997</v>
      </c>
      <c r="AY4" s="123">
        <v>0.19473300000000002</v>
      </c>
      <c r="AZ4" s="123">
        <v>0.012568937500000002</v>
      </c>
      <c r="BA4" s="123">
        <v>0.04300100000000001</v>
      </c>
      <c r="BB4" s="123">
        <v>0.07812837499999999</v>
      </c>
      <c r="BC4" s="123">
        <v>0.22789612500000006</v>
      </c>
      <c r="BD4" s="123">
        <v>0.0914638125</v>
      </c>
      <c r="BE4" s="123">
        <v>0.029112437499999987</v>
      </c>
      <c r="BF4" s="123">
        <v>0.032932062500000005</v>
      </c>
      <c r="BG4" s="123">
        <v>0</v>
      </c>
      <c r="BH4" s="123">
        <v>0</v>
      </c>
    </row>
    <row r="5" spans="1:60" ht="15">
      <c r="A5" s="123" t="s">
        <v>379</v>
      </c>
      <c r="B5" s="123" t="s">
        <v>449</v>
      </c>
      <c r="C5" s="123" t="s">
        <v>438</v>
      </c>
      <c r="D5" s="123">
        <v>0.717303876728633</v>
      </c>
      <c r="E5" s="123">
        <v>0.698977285309068</v>
      </c>
      <c r="F5" s="123">
        <v>0.702656838073193</v>
      </c>
      <c r="G5" s="123">
        <v>0.533135877986746</v>
      </c>
      <c r="H5" s="123">
        <v>0.764734187891806</v>
      </c>
      <c r="I5" s="123">
        <v>0.232967397803201</v>
      </c>
      <c r="J5" s="123">
        <v>0.160914941155294</v>
      </c>
      <c r="K5" s="123">
        <v>0.672338129715949</v>
      </c>
      <c r="L5" s="123">
        <v>0.146862621942095</v>
      </c>
      <c r="M5" s="123">
        <v>0.148599488742816</v>
      </c>
      <c r="N5" s="123">
        <v>0.168985900329885</v>
      </c>
      <c r="O5" s="123">
        <v>0.0114241265557055</v>
      </c>
      <c r="P5" s="123">
        <v>0.00173611111111111</v>
      </c>
      <c r="Q5" s="123">
        <v>0.00260416666666667</v>
      </c>
      <c r="R5" s="123">
        <v>0.00347222222222222</v>
      </c>
      <c r="S5" s="123">
        <v>0.01577734782622</v>
      </c>
      <c r="T5" s="123">
        <v>0.00225885225885226</v>
      </c>
      <c r="U5" s="123">
        <v>0.873203739970381</v>
      </c>
      <c r="V5" s="123">
        <v>0.283593385403287</v>
      </c>
      <c r="W5" s="123">
        <v>0.00997862081453413</v>
      </c>
      <c r="X5" s="123">
        <v>0.0061151020032599</v>
      </c>
      <c r="Y5" s="123">
        <v>0.182684355104606</v>
      </c>
      <c r="Z5" s="123">
        <v>0.00277777777777778</v>
      </c>
      <c r="AA5" s="123">
        <v>0.229016490976077</v>
      </c>
      <c r="AB5" s="123">
        <v>0.0282357408283437</v>
      </c>
      <c r="AC5" s="123">
        <v>0.087670676248739</v>
      </c>
      <c r="AD5" s="123">
        <v>0.0117858476611517</v>
      </c>
      <c r="AE5" s="123">
        <v>0.0300440278284706</v>
      </c>
      <c r="AF5" s="123">
        <v>0</v>
      </c>
      <c r="AG5" s="123">
        <v>0.00743095068752964</v>
      </c>
      <c r="AH5" s="123">
        <v>0.0388315</v>
      </c>
      <c r="AI5" s="123">
        <v>0.0132895416666667</v>
      </c>
      <c r="AJ5" s="123">
        <v>0.038699375</v>
      </c>
      <c r="AK5" s="123">
        <v>0.258508083333333</v>
      </c>
      <c r="AL5" s="123">
        <v>0.167018791666667</v>
      </c>
      <c r="AM5" s="123">
        <v>0.00898725</v>
      </c>
      <c r="AN5" s="123">
        <v>0.032221125</v>
      </c>
      <c r="AO5" s="123">
        <v>0.0635517083333333</v>
      </c>
      <c r="AP5" s="123">
        <v>0.246325916666667</v>
      </c>
      <c r="AQ5" s="123">
        <v>0.0985595416666667</v>
      </c>
      <c r="AR5" s="123">
        <v>0.0266055</v>
      </c>
      <c r="AS5" s="123">
        <v>0.0462291666666667</v>
      </c>
      <c r="AT5" s="123">
        <v>0.011146426031294452</v>
      </c>
      <c r="AU5" s="123">
        <v>0.0418365</v>
      </c>
      <c r="AV5" s="123">
        <v>0.013166812499999998</v>
      </c>
      <c r="AW5" s="123">
        <v>0.037163812500000004</v>
      </c>
      <c r="AX5" s="123">
        <v>0.2610694375</v>
      </c>
      <c r="AY5" s="123">
        <v>0.16670293749999998</v>
      </c>
      <c r="AZ5" s="123">
        <v>0.009200437499999999</v>
      </c>
      <c r="BA5" s="123">
        <v>0.0323345625</v>
      </c>
      <c r="BB5" s="123">
        <v>0.06231700000000002</v>
      </c>
      <c r="BC5" s="123">
        <v>0.24783975</v>
      </c>
      <c r="BD5" s="123">
        <v>0.09741699999999999</v>
      </c>
      <c r="BE5" s="123">
        <v>0.026469937500000002</v>
      </c>
      <c r="BF5" s="123">
        <v>0.046312250000000006</v>
      </c>
      <c r="BG5" s="123">
        <v>0</v>
      </c>
      <c r="BH5" s="123">
        <v>0</v>
      </c>
    </row>
    <row r="6" spans="1:60" ht="15">
      <c r="A6" s="123" t="s">
        <v>380</v>
      </c>
      <c r="B6" s="123" t="s">
        <v>449</v>
      </c>
      <c r="C6" s="123" t="s">
        <v>438</v>
      </c>
      <c r="D6" s="123">
        <v>0.683794325781752</v>
      </c>
      <c r="E6" s="123">
        <v>0.6801092398127</v>
      </c>
      <c r="F6" s="123">
        <v>0.669645326664904</v>
      </c>
      <c r="G6" s="123">
        <v>0.582008394613743</v>
      </c>
      <c r="H6" s="123">
        <v>0.596074763186086</v>
      </c>
      <c r="I6" s="123">
        <v>0.399597295031706</v>
      </c>
      <c r="J6" s="123">
        <v>0.105866914045311</v>
      </c>
      <c r="K6" s="123">
        <v>0.766809293180783</v>
      </c>
      <c r="L6" s="123">
        <v>0.111720596523253</v>
      </c>
      <c r="M6" s="123">
        <v>0.0874889599011464</v>
      </c>
      <c r="N6" s="123">
        <v>0.202681903136101</v>
      </c>
      <c r="O6" s="123">
        <v>0.0265665739184035</v>
      </c>
      <c r="P6" s="123">
        <v>0.0142332415059688</v>
      </c>
      <c r="Q6" s="123">
        <v>0.00166666666666667</v>
      </c>
      <c r="R6" s="123">
        <v>0</v>
      </c>
      <c r="S6" s="123">
        <v>0.0137814906469188</v>
      </c>
      <c r="T6" s="123">
        <v>2.18150087260035E-4</v>
      </c>
      <c r="U6" s="123">
        <v>0.613684710895744</v>
      </c>
      <c r="V6" s="123">
        <v>0.444445666044606</v>
      </c>
      <c r="W6" s="123">
        <v>0.0129566906088436</v>
      </c>
      <c r="X6" s="123">
        <v>0.010623809550396</v>
      </c>
      <c r="Y6" s="123">
        <v>0.210040546907703</v>
      </c>
      <c r="Z6" s="123">
        <v>0.00248435774751564</v>
      </c>
      <c r="AA6" s="123">
        <v>0.178322365725556</v>
      </c>
      <c r="AB6" s="123">
        <v>0.0231508522281996</v>
      </c>
      <c r="AC6" s="123">
        <v>0.176587868533968</v>
      </c>
      <c r="AD6" s="123">
        <v>0.00628005585726424</v>
      </c>
      <c r="AE6" s="123">
        <v>0.0494210165163341</v>
      </c>
      <c r="AF6" s="123">
        <v>0</v>
      </c>
      <c r="AG6" s="123">
        <v>0.00727179349614158</v>
      </c>
      <c r="AH6" s="123">
        <v>0.031645625</v>
      </c>
      <c r="AI6" s="123">
        <v>0.00547908333333333</v>
      </c>
      <c r="AJ6" s="123">
        <v>0.0560743333333333</v>
      </c>
      <c r="AK6" s="123">
        <v>0.0889422083333333</v>
      </c>
      <c r="AL6" s="123">
        <v>0.265112458333333</v>
      </c>
      <c r="AM6" s="123">
        <v>0.0116501666666667</v>
      </c>
      <c r="AN6" s="123">
        <v>0.0660982083333333</v>
      </c>
      <c r="AO6" s="123">
        <v>0.131602208333333</v>
      </c>
      <c r="AP6" s="123">
        <v>0.191803</v>
      </c>
      <c r="AQ6" s="123">
        <v>0.118484583333333</v>
      </c>
      <c r="AR6" s="123">
        <v>0.027375</v>
      </c>
      <c r="AS6" s="123">
        <v>0.0385532083333333</v>
      </c>
      <c r="AT6" s="123">
        <v>0.005112218009411061</v>
      </c>
      <c r="AU6" s="123">
        <v>0.035194937500000016</v>
      </c>
      <c r="AV6" s="123">
        <v>0.005572062499999998</v>
      </c>
      <c r="AW6" s="123">
        <v>0.05534518749999998</v>
      </c>
      <c r="AX6" s="123">
        <v>0.08971912500000001</v>
      </c>
      <c r="AY6" s="123">
        <v>0.26049750000000005</v>
      </c>
      <c r="AZ6" s="123">
        <v>0.013018562500000004</v>
      </c>
      <c r="BA6" s="123">
        <v>0.06649400000000003</v>
      </c>
      <c r="BB6" s="123">
        <v>0.13117087500000008</v>
      </c>
      <c r="BC6" s="123">
        <v>0.19276137499999993</v>
      </c>
      <c r="BD6" s="123">
        <v>0.12040812499999994</v>
      </c>
      <c r="BE6" s="123">
        <v>0.027493124999999993</v>
      </c>
      <c r="BF6" s="123">
        <v>0.03933668750000001</v>
      </c>
      <c r="BG6" s="123">
        <v>0</v>
      </c>
      <c r="BH6" s="123">
        <v>0</v>
      </c>
    </row>
    <row r="7" spans="1:60" ht="15">
      <c r="A7" s="123" t="s">
        <v>381</v>
      </c>
      <c r="B7" s="123" t="s">
        <v>449</v>
      </c>
      <c r="C7" s="123" t="s">
        <v>438</v>
      </c>
      <c r="D7" s="123">
        <v>0.541958983244397</v>
      </c>
      <c r="E7" s="123">
        <v>0.571809870208569</v>
      </c>
      <c r="F7" s="123">
        <v>0.561595082290897</v>
      </c>
      <c r="G7" s="123">
        <v>0.478500493249859</v>
      </c>
      <c r="H7" s="123">
        <v>0.825643578822136</v>
      </c>
      <c r="I7" s="123">
        <v>0.174356421177864</v>
      </c>
      <c r="J7" s="123">
        <v>0.0814459217677231</v>
      </c>
      <c r="K7" s="123">
        <v>0.800995711499349</v>
      </c>
      <c r="L7" s="123">
        <v>0.094112368286929</v>
      </c>
      <c r="M7" s="123">
        <v>0.0451454353758312</v>
      </c>
      <c r="N7" s="123">
        <v>0.0731655227419815</v>
      </c>
      <c r="O7" s="123">
        <v>0.0140932528453751</v>
      </c>
      <c r="P7" s="123">
        <v>0.00231834349593496</v>
      </c>
      <c r="Q7" s="123">
        <v>0</v>
      </c>
      <c r="R7" s="123">
        <v>0.0163515247584541</v>
      </c>
      <c r="S7" s="123">
        <v>0.0351650629796852</v>
      </c>
      <c r="T7" s="123">
        <v>0.0264998654829163</v>
      </c>
      <c r="U7" s="123">
        <v>0.882481568237806</v>
      </c>
      <c r="V7" s="123">
        <v>0.277886644138372</v>
      </c>
      <c r="W7" s="123">
        <v>0.014520202020202</v>
      </c>
      <c r="X7" s="123">
        <v>0.00581617086193745</v>
      </c>
      <c r="Y7" s="123">
        <v>0.209040911319898</v>
      </c>
      <c r="Z7" s="123">
        <v>0</v>
      </c>
      <c r="AA7" s="123">
        <v>0.395781323443205</v>
      </c>
      <c r="AB7" s="123">
        <v>0.00144009216589862</v>
      </c>
      <c r="AC7" s="123">
        <v>0.07181965053547</v>
      </c>
      <c r="AD7" s="123">
        <v>0.00510029611592112</v>
      </c>
      <c r="AE7" s="123">
        <v>0.0493366785024417</v>
      </c>
      <c r="AF7" s="123">
        <v>0</v>
      </c>
      <c r="AG7" s="123">
        <v>0.021558155274069</v>
      </c>
      <c r="AH7" s="123">
        <v>0.041295625</v>
      </c>
      <c r="AI7" s="123">
        <v>0.0118420833333333</v>
      </c>
      <c r="AJ7" s="123">
        <v>0.037669</v>
      </c>
      <c r="AK7" s="123">
        <v>0.1743735</v>
      </c>
      <c r="AL7" s="123">
        <v>0.186504041666667</v>
      </c>
      <c r="AM7" s="123">
        <v>0.00920520833333333</v>
      </c>
      <c r="AN7" s="123">
        <v>0.0380320833333333</v>
      </c>
      <c r="AO7" s="123">
        <v>0.0769209166666667</v>
      </c>
      <c r="AP7" s="123">
        <v>0.296674041666667</v>
      </c>
      <c r="AQ7" s="123">
        <v>0.100908833333333</v>
      </c>
      <c r="AR7" s="123">
        <v>0.0253100416666667</v>
      </c>
      <c r="AS7" s="123">
        <v>0.0457581666666667</v>
      </c>
      <c r="AT7" s="123">
        <v>0.012045025118895747</v>
      </c>
      <c r="AU7" s="123">
        <v>0.04551156249999999</v>
      </c>
      <c r="AV7" s="123">
        <v>0.011423124999999998</v>
      </c>
      <c r="AW7" s="123">
        <v>0.035350187500000005</v>
      </c>
      <c r="AX7" s="123">
        <v>0.17529731250000002</v>
      </c>
      <c r="AY7" s="123">
        <v>0.18605312499999999</v>
      </c>
      <c r="AZ7" s="123">
        <v>0.0094109375</v>
      </c>
      <c r="BA7" s="123">
        <v>0.0385176875</v>
      </c>
      <c r="BB7" s="123">
        <v>0.0781020625</v>
      </c>
      <c r="BC7" s="123">
        <v>0.2961365625000001</v>
      </c>
      <c r="BD7" s="123">
        <v>0.09963268750000003</v>
      </c>
      <c r="BE7" s="123">
        <v>0.024490000000000005</v>
      </c>
      <c r="BF7" s="123">
        <v>0.0457215625</v>
      </c>
      <c r="BG7" s="123">
        <v>0</v>
      </c>
      <c r="BH7" s="123">
        <v>0</v>
      </c>
    </row>
    <row r="8" spans="1:60" ht="15">
      <c r="A8" s="123" t="s">
        <v>382</v>
      </c>
      <c r="B8" s="123" t="s">
        <v>449</v>
      </c>
      <c r="C8" s="123" t="s">
        <v>438</v>
      </c>
      <c r="D8" s="123">
        <v>0.715313811963842</v>
      </c>
      <c r="E8" s="123">
        <v>0.694079883632499</v>
      </c>
      <c r="F8" s="123">
        <v>0.691208045429015</v>
      </c>
      <c r="G8" s="123">
        <v>0.638931837323965</v>
      </c>
      <c r="H8" s="123">
        <v>0.706116335232904</v>
      </c>
      <c r="I8" s="123">
        <v>0.289954571199845</v>
      </c>
      <c r="J8" s="123">
        <v>0.0820300274899867</v>
      </c>
      <c r="K8" s="123">
        <v>0.834177204213691</v>
      </c>
      <c r="L8" s="123">
        <v>0.0711204097906306</v>
      </c>
      <c r="M8" s="123">
        <v>0.0661722755661806</v>
      </c>
      <c r="N8" s="123">
        <v>0.44242288699431</v>
      </c>
      <c r="O8" s="123">
        <v>0.0122964186560678</v>
      </c>
      <c r="P8" s="123">
        <v>0.0014367816091954</v>
      </c>
      <c r="Q8" s="123">
        <v>0.00856227106227106</v>
      </c>
      <c r="R8" s="123">
        <v>0.00941801051450174</v>
      </c>
      <c r="S8" s="123">
        <v>0.0239120301261106</v>
      </c>
      <c r="T8" s="123">
        <v>0.0115740740740741</v>
      </c>
      <c r="U8" s="123">
        <v>0.847453559819334</v>
      </c>
      <c r="V8" s="123">
        <v>0.397698748682755</v>
      </c>
      <c r="W8" s="123">
        <v>0.0134604978354978</v>
      </c>
      <c r="X8" s="123">
        <v>0.0265498157219648</v>
      </c>
      <c r="Y8" s="123">
        <v>0.149197020679741</v>
      </c>
      <c r="Z8" s="123">
        <v>0.0138888888888889</v>
      </c>
      <c r="AA8" s="123">
        <v>0.246449872155975</v>
      </c>
      <c r="AB8" s="123">
        <v>0.00154320987654321</v>
      </c>
      <c r="AC8" s="123">
        <v>0.117875420089198</v>
      </c>
      <c r="AD8" s="123">
        <v>0.0504089414470162</v>
      </c>
      <c r="AE8" s="123">
        <v>0.0606464064268057</v>
      </c>
      <c r="AF8" s="123">
        <v>0</v>
      </c>
      <c r="AG8" s="123">
        <v>0.027885393493379</v>
      </c>
      <c r="AH8" s="123">
        <v>0.0445950833333333</v>
      </c>
      <c r="AI8" s="123">
        <v>0.0136639166666667</v>
      </c>
      <c r="AJ8" s="123">
        <v>0.0454847916666667</v>
      </c>
      <c r="AK8" s="123">
        <v>0.157282208333333</v>
      </c>
      <c r="AL8" s="123">
        <v>0.205126291666667</v>
      </c>
      <c r="AM8" s="123">
        <v>0.0102792083333333</v>
      </c>
      <c r="AN8" s="123">
        <v>0.0366655416666667</v>
      </c>
      <c r="AO8" s="123">
        <v>0.0593774583333333</v>
      </c>
      <c r="AP8" s="123">
        <v>0.266012833333333</v>
      </c>
      <c r="AQ8" s="123">
        <v>0.106933916666667</v>
      </c>
      <c r="AR8" s="123">
        <v>0.0264794166666667</v>
      </c>
      <c r="AS8" s="123">
        <v>0.0725082083333333</v>
      </c>
      <c r="AT8" s="123">
        <v>0.03702039793237616</v>
      </c>
      <c r="AU8" s="123">
        <v>0.048970562499999995</v>
      </c>
      <c r="AV8" s="123">
        <v>0.013626375</v>
      </c>
      <c r="AW8" s="123">
        <v>0.04394049999999999</v>
      </c>
      <c r="AX8" s="123">
        <v>0.16144668750000002</v>
      </c>
      <c r="AY8" s="123">
        <v>0.2022331875</v>
      </c>
      <c r="AZ8" s="123">
        <v>0.0102384375</v>
      </c>
      <c r="BA8" s="123">
        <v>0.0366991875</v>
      </c>
      <c r="BB8" s="123">
        <v>0.0607056875</v>
      </c>
      <c r="BC8" s="123">
        <v>0.26527074999999994</v>
      </c>
      <c r="BD8" s="123">
        <v>0.10663943750000002</v>
      </c>
      <c r="BE8" s="123">
        <v>0.02617325</v>
      </c>
      <c r="BF8" s="123">
        <v>0.07274575000000001</v>
      </c>
      <c r="BG8" s="123">
        <v>0</v>
      </c>
      <c r="BH8" s="123">
        <v>0</v>
      </c>
    </row>
    <row r="9" spans="1:60" ht="15">
      <c r="A9" s="123" t="s">
        <v>383</v>
      </c>
      <c r="B9" s="123" t="s">
        <v>449</v>
      </c>
      <c r="C9" s="123" t="s">
        <v>438</v>
      </c>
      <c r="D9" s="123">
        <v>0.672326550034617</v>
      </c>
      <c r="E9" s="123">
        <v>0.678447311635036</v>
      </c>
      <c r="F9" s="123">
        <v>0.677727116587785</v>
      </c>
      <c r="G9" s="123">
        <v>0.565276813002996</v>
      </c>
      <c r="H9" s="123">
        <v>0.68434175511781</v>
      </c>
      <c r="I9" s="123">
        <v>0.31565824488219</v>
      </c>
      <c r="J9" s="123">
        <v>0.00939542483660131</v>
      </c>
      <c r="K9" s="123">
        <v>0.915278457038368</v>
      </c>
      <c r="L9" s="123">
        <v>0.0610145239221326</v>
      </c>
      <c r="M9" s="123">
        <v>0.0634062802034882</v>
      </c>
      <c r="N9" s="123">
        <v>0.382988174570922</v>
      </c>
      <c r="O9" s="123">
        <v>0.0552348500265167</v>
      </c>
      <c r="P9" s="123">
        <v>0.00297619047619048</v>
      </c>
      <c r="Q9" s="123">
        <v>0</v>
      </c>
      <c r="R9" s="123">
        <v>0</v>
      </c>
      <c r="S9" s="123">
        <v>0.0109182098765432</v>
      </c>
      <c r="T9" s="123">
        <v>0</v>
      </c>
      <c r="U9" s="123">
        <v>0.751794240726199</v>
      </c>
      <c r="V9" s="123">
        <v>0.409872920092443</v>
      </c>
      <c r="W9" s="123">
        <v>0.0240933641975309</v>
      </c>
      <c r="X9" s="123">
        <v>0.0205287937824703</v>
      </c>
      <c r="Y9" s="123">
        <v>0.249972598917612</v>
      </c>
      <c r="Z9" s="123">
        <v>0.00378787878787879</v>
      </c>
      <c r="AA9" s="123">
        <v>0.205946185447198</v>
      </c>
      <c r="AB9" s="123">
        <v>0.00173611111111111</v>
      </c>
      <c r="AC9" s="123">
        <v>0.130311562756416</v>
      </c>
      <c r="AD9" s="123">
        <v>0.0528656690314832</v>
      </c>
      <c r="AE9" s="123">
        <v>0.0937244468494468</v>
      </c>
      <c r="AF9" s="123">
        <v>0</v>
      </c>
      <c r="AG9" s="123">
        <v>0.0201797385620915</v>
      </c>
      <c r="AH9" s="123">
        <v>0.0374839166666667</v>
      </c>
      <c r="AI9" s="123">
        <v>0.0101600416666667</v>
      </c>
      <c r="AJ9" s="123">
        <v>0.0512842083333333</v>
      </c>
      <c r="AK9" s="123">
        <v>0.147052958333333</v>
      </c>
      <c r="AL9" s="123">
        <v>0.159694041666667</v>
      </c>
      <c r="AM9" s="123">
        <v>0.0126811666666667</v>
      </c>
      <c r="AN9" s="123">
        <v>0.0336115416666667</v>
      </c>
      <c r="AO9" s="123">
        <v>0.0727754166666667</v>
      </c>
      <c r="AP9" s="123">
        <v>0.2853925</v>
      </c>
      <c r="AQ9" s="123">
        <v>0.121351625</v>
      </c>
      <c r="AR9" s="123">
        <v>0.02549475</v>
      </c>
      <c r="AS9" s="123">
        <v>0.079778625</v>
      </c>
      <c r="AT9" s="123">
        <v>0.02610294117647059</v>
      </c>
      <c r="AU9" s="123">
        <v>0.0414595</v>
      </c>
      <c r="AV9" s="123">
        <v>0.010314312499999997</v>
      </c>
      <c r="AW9" s="123">
        <v>0.04948487499999999</v>
      </c>
      <c r="AX9" s="123">
        <v>0.14138212500000003</v>
      </c>
      <c r="AY9" s="123">
        <v>0.16142581249999996</v>
      </c>
      <c r="AZ9" s="123">
        <v>0.013578749999999999</v>
      </c>
      <c r="BA9" s="123">
        <v>0.03406812499999999</v>
      </c>
      <c r="BB9" s="123">
        <v>0.07108475</v>
      </c>
      <c r="BC9" s="123">
        <v>0.28875612500000003</v>
      </c>
      <c r="BD9" s="123">
        <v>0.122744375</v>
      </c>
      <c r="BE9" s="123">
        <v>0.025953749999999998</v>
      </c>
      <c r="BF9" s="123">
        <v>0.08012406249999998</v>
      </c>
      <c r="BG9" s="123">
        <v>0</v>
      </c>
      <c r="BH9" s="123">
        <v>0</v>
      </c>
    </row>
    <row r="10" spans="1:60" ht="15">
      <c r="A10" s="123" t="s">
        <v>384</v>
      </c>
      <c r="B10" s="123" t="s">
        <v>449</v>
      </c>
      <c r="C10" s="123" t="s">
        <v>438</v>
      </c>
      <c r="D10" s="123">
        <v>0.686041160183317</v>
      </c>
      <c r="E10" s="123">
        <v>0.715102626265389</v>
      </c>
      <c r="F10" s="123">
        <v>0.718192987574959</v>
      </c>
      <c r="G10" s="123">
        <v>0.591188220140426</v>
      </c>
      <c r="H10" s="123">
        <v>0.706305569203854</v>
      </c>
      <c r="I10" s="123">
        <v>0.288465672626212</v>
      </c>
      <c r="J10" s="123">
        <v>0.0253632703081232</v>
      </c>
      <c r="K10" s="123">
        <v>0.916995648460109</v>
      </c>
      <c r="L10" s="123">
        <v>0.0472244145651008</v>
      </c>
      <c r="M10" s="123">
        <v>0.0290281047021243</v>
      </c>
      <c r="N10" s="123">
        <v>0.215582186966991</v>
      </c>
      <c r="O10" s="123">
        <v>0.00592320261437908</v>
      </c>
      <c r="P10" s="123">
        <v>0.0127367186190716</v>
      </c>
      <c r="Q10" s="123">
        <v>0.00378787878787879</v>
      </c>
      <c r="R10" s="123">
        <v>0.00757575757575758</v>
      </c>
      <c r="S10" s="123">
        <v>0.0216158433070198</v>
      </c>
      <c r="T10" s="123">
        <v>0.00260416666666667</v>
      </c>
      <c r="U10" s="123">
        <v>0.622820550455354</v>
      </c>
      <c r="V10" s="123">
        <v>0.350216631589181</v>
      </c>
      <c r="W10" s="123">
        <v>0.020472582972583</v>
      </c>
      <c r="X10" s="123">
        <v>0.00595238095238095</v>
      </c>
      <c r="Y10" s="123">
        <v>0.215297344494648</v>
      </c>
      <c r="Z10" s="123">
        <v>0.00154320987654321</v>
      </c>
      <c r="AA10" s="123">
        <v>0.180657847508338</v>
      </c>
      <c r="AB10" s="123">
        <v>0.00154320987654321</v>
      </c>
      <c r="AC10" s="123">
        <v>0.214358822232597</v>
      </c>
      <c r="AD10" s="123">
        <v>0.0133850524475524</v>
      </c>
      <c r="AE10" s="123">
        <v>0.0755496489258744</v>
      </c>
      <c r="AF10" s="123">
        <v>0</v>
      </c>
      <c r="AG10" s="123">
        <v>0.018320754227617</v>
      </c>
      <c r="AH10" s="123">
        <v>0.036286875</v>
      </c>
      <c r="AI10" s="123">
        <v>0.0101267083333333</v>
      </c>
      <c r="AJ10" s="123">
        <v>0.03637325</v>
      </c>
      <c r="AK10" s="123">
        <v>0.295653458333333</v>
      </c>
      <c r="AL10" s="123">
        <v>0.189050875</v>
      </c>
      <c r="AM10" s="123">
        <v>0.0074555</v>
      </c>
      <c r="AN10" s="123">
        <v>0.0261557083333333</v>
      </c>
      <c r="AO10" s="123">
        <v>0.0901746666666667</v>
      </c>
      <c r="AP10" s="123">
        <v>0.185129666666667</v>
      </c>
      <c r="AQ10" s="123">
        <v>0.0987645416666667</v>
      </c>
      <c r="AR10" s="123">
        <v>0.0192734166666667</v>
      </c>
      <c r="AS10" s="123">
        <v>0.0416785833333333</v>
      </c>
      <c r="AT10" s="123">
        <v>0.022272798008092128</v>
      </c>
      <c r="AU10" s="123">
        <v>0.04070293750000001</v>
      </c>
      <c r="AV10" s="123">
        <v>0.010299562500000001</v>
      </c>
      <c r="AW10" s="123">
        <v>0.0349185625</v>
      </c>
      <c r="AX10" s="123">
        <v>0.29653650000000004</v>
      </c>
      <c r="AY10" s="123">
        <v>0.18615593749999995</v>
      </c>
      <c r="AZ10" s="123">
        <v>0.0078918125</v>
      </c>
      <c r="BA10" s="123">
        <v>0.026133125</v>
      </c>
      <c r="BB10" s="123">
        <v>0.09225687499999999</v>
      </c>
      <c r="BC10" s="123">
        <v>0.18535975000000002</v>
      </c>
      <c r="BD10" s="123">
        <v>0.09965893750000002</v>
      </c>
      <c r="BE10" s="123">
        <v>0.01888225</v>
      </c>
      <c r="BF10" s="123">
        <v>0.04166075</v>
      </c>
      <c r="BG10" s="123">
        <v>0</v>
      </c>
      <c r="BH10" s="123">
        <v>0</v>
      </c>
    </row>
    <row r="11" spans="1:60" ht="15">
      <c r="A11" s="123" t="s">
        <v>385</v>
      </c>
      <c r="B11" s="123" t="s">
        <v>449</v>
      </c>
      <c r="C11" s="123" t="s">
        <v>438</v>
      </c>
      <c r="D11" s="123">
        <v>0.76595928226363</v>
      </c>
      <c r="E11" s="123">
        <v>0.71129727291176</v>
      </c>
      <c r="F11" s="123">
        <v>0.699913610713796</v>
      </c>
      <c r="G11" s="123">
        <v>0.36407867494824</v>
      </c>
      <c r="H11" s="123">
        <v>0.383143547273982</v>
      </c>
      <c r="I11" s="123">
        <v>0.616856452726018</v>
      </c>
      <c r="J11" s="123">
        <v>0.102225672877847</v>
      </c>
      <c r="K11" s="123">
        <v>0.790458937198068</v>
      </c>
      <c r="L11" s="123">
        <v>0.0801414768806073</v>
      </c>
      <c r="M11" s="123">
        <v>0.0302795031055901</v>
      </c>
      <c r="N11" s="123">
        <v>0.429209799861974</v>
      </c>
      <c r="O11" s="123">
        <v>0.0791580400276053</v>
      </c>
      <c r="P11" s="123">
        <v>0.0036231884057971</v>
      </c>
      <c r="Q11" s="123">
        <v>0</v>
      </c>
      <c r="R11" s="123">
        <v>0.00434782608695652</v>
      </c>
      <c r="S11" s="123">
        <v>0.0217391304347826</v>
      </c>
      <c r="T11" s="123">
        <v>0</v>
      </c>
      <c r="U11" s="123">
        <v>0.351017943409248</v>
      </c>
      <c r="V11" s="123">
        <v>0.218857832988268</v>
      </c>
      <c r="W11" s="123">
        <v>0.101449275362319</v>
      </c>
      <c r="X11" s="123">
        <v>0.0072463768115942</v>
      </c>
      <c r="Y11" s="123">
        <v>0.0748619737750173</v>
      </c>
      <c r="Z11" s="123">
        <v>0.0434782608695652</v>
      </c>
      <c r="AA11" s="123">
        <v>0.312180814354727</v>
      </c>
      <c r="AB11" s="123">
        <v>0</v>
      </c>
      <c r="AC11" s="123">
        <v>0.14423740510697</v>
      </c>
      <c r="AD11" s="123">
        <v>0.012888198757764</v>
      </c>
      <c r="AE11" s="123">
        <v>0.16723602484472</v>
      </c>
      <c r="AF11" s="123">
        <v>0</v>
      </c>
      <c r="AG11" s="123">
        <v>0</v>
      </c>
      <c r="AH11" s="123">
        <v>0.0377076956521739</v>
      </c>
      <c r="AI11" s="123">
        <v>0.00526495652173913</v>
      </c>
      <c r="AJ11" s="123">
        <v>0.0482525217391304</v>
      </c>
      <c r="AK11" s="123">
        <v>0.181665956521739</v>
      </c>
      <c r="AL11" s="123">
        <v>0.237915086956522</v>
      </c>
      <c r="AM11" s="123">
        <v>0.00623608695652174</v>
      </c>
      <c r="AN11" s="123">
        <v>0.040253</v>
      </c>
      <c r="AO11" s="123">
        <v>0.0760012173913043</v>
      </c>
      <c r="AP11" s="123">
        <v>0.213083086956522</v>
      </c>
      <c r="AQ11" s="123">
        <v>0.117645130434783</v>
      </c>
      <c r="AR11" s="123">
        <v>0.0242390869565217</v>
      </c>
      <c r="AS11" s="123">
        <v>0.0516271739130435</v>
      </c>
      <c r="AT11" s="123">
        <v>0</v>
      </c>
      <c r="AU11" s="123">
        <v>0.042699125000000004</v>
      </c>
      <c r="AV11" s="123">
        <v>0.00537625</v>
      </c>
      <c r="AW11" s="123">
        <v>0.047149250000000004</v>
      </c>
      <c r="AX11" s="123">
        <v>0.18492837499999998</v>
      </c>
      <c r="AY11" s="123">
        <v>0.23129825</v>
      </c>
      <c r="AZ11" s="123">
        <v>0.0064768125</v>
      </c>
      <c r="BA11" s="123">
        <v>0.0398370625</v>
      </c>
      <c r="BB11" s="123">
        <v>0.0733471875</v>
      </c>
      <c r="BC11" s="123">
        <v>0.21529175</v>
      </c>
      <c r="BD11" s="123">
        <v>0.118280625</v>
      </c>
      <c r="BE11" s="123">
        <v>0.024624187500000002</v>
      </c>
      <c r="BF11" s="123">
        <v>0.0531423125</v>
      </c>
      <c r="BG11" s="123">
        <v>0</v>
      </c>
      <c r="BH11" s="123">
        <v>0</v>
      </c>
    </row>
    <row r="12" spans="1:60" ht="15">
      <c r="A12" s="123" t="s">
        <v>386</v>
      </c>
      <c r="B12" s="123" t="s">
        <v>449</v>
      </c>
      <c r="C12" s="123" t="s">
        <v>438</v>
      </c>
      <c r="D12" s="123">
        <v>0.675412385607474</v>
      </c>
      <c r="E12" s="123">
        <v>0.694062376779979</v>
      </c>
      <c r="F12" s="123">
        <v>0.687960066796978</v>
      </c>
      <c r="G12" s="123">
        <v>0.53902614560887</v>
      </c>
      <c r="H12" s="123">
        <v>0.756119599011398</v>
      </c>
      <c r="I12" s="123">
        <v>0.236334748827544</v>
      </c>
      <c r="J12" s="123">
        <v>0.157073143450112</v>
      </c>
      <c r="K12" s="123">
        <v>0.739925814043021</v>
      </c>
      <c r="L12" s="123">
        <v>0.0817162830139797</v>
      </c>
      <c r="M12" s="123">
        <v>0.057666686281132</v>
      </c>
      <c r="N12" s="123">
        <v>0.132601956436464</v>
      </c>
      <c r="O12" s="123">
        <v>0.013549410728819</v>
      </c>
      <c r="P12" s="123">
        <v>0.0103054683411826</v>
      </c>
      <c r="Q12" s="123">
        <v>0</v>
      </c>
      <c r="R12" s="123">
        <v>0.0113047476799978</v>
      </c>
      <c r="S12" s="123">
        <v>0.0158069772141002</v>
      </c>
      <c r="T12" s="123">
        <v>0.0135136853947332</v>
      </c>
      <c r="U12" s="123">
        <v>0.880158850588406</v>
      </c>
      <c r="V12" s="123">
        <v>0.307109575508269</v>
      </c>
      <c r="W12" s="123">
        <v>0.0255307898366746</v>
      </c>
      <c r="X12" s="123">
        <v>0.0166235097983896</v>
      </c>
      <c r="Y12" s="123">
        <v>0.0700559105187395</v>
      </c>
      <c r="Z12" s="123">
        <v>0.0034071583178726</v>
      </c>
      <c r="AA12" s="123">
        <v>0.142462700632947</v>
      </c>
      <c r="AB12" s="123">
        <v>0.0291640314300469</v>
      </c>
      <c r="AC12" s="123">
        <v>0.110298611293351</v>
      </c>
      <c r="AD12" s="123">
        <v>0.0102103611040314</v>
      </c>
      <c r="AE12" s="123">
        <v>0.0281264289931061</v>
      </c>
      <c r="AF12" s="123">
        <v>0</v>
      </c>
      <c r="AG12" s="123">
        <v>0.0104548726588799</v>
      </c>
      <c r="AH12" s="123">
        <v>0.0348637083333333</v>
      </c>
      <c r="AI12" s="123">
        <v>0.016096</v>
      </c>
      <c r="AJ12" s="123">
        <v>0.05333875</v>
      </c>
      <c r="AK12" s="123">
        <v>0.206678916666667</v>
      </c>
      <c r="AL12" s="123">
        <v>0.200276333333333</v>
      </c>
      <c r="AM12" s="123">
        <v>0.010561875</v>
      </c>
      <c r="AN12" s="123">
        <v>0.0308435</v>
      </c>
      <c r="AO12" s="123">
        <v>0.101270125</v>
      </c>
      <c r="AP12" s="123">
        <v>0.225703125</v>
      </c>
      <c r="AQ12" s="123">
        <v>0.0940085833333333</v>
      </c>
      <c r="AR12" s="123">
        <v>0.0284633333333333</v>
      </c>
      <c r="AS12" s="123">
        <v>0.03473475</v>
      </c>
      <c r="AT12" s="123">
        <v>0.00830947349048442</v>
      </c>
      <c r="AU12" s="123">
        <v>0.0379885625</v>
      </c>
      <c r="AV12" s="123">
        <v>0.016891625</v>
      </c>
      <c r="AW12" s="123">
        <v>0.0537211875</v>
      </c>
      <c r="AX12" s="123">
        <v>0.20480687500000003</v>
      </c>
      <c r="AY12" s="123">
        <v>0.198668125</v>
      </c>
      <c r="AZ12" s="123">
        <v>0.010675187499999999</v>
      </c>
      <c r="BA12" s="123">
        <v>0.030218249999999995</v>
      </c>
      <c r="BB12" s="123">
        <v>0.10149968749999999</v>
      </c>
      <c r="BC12" s="123">
        <v>0.22622256249999995</v>
      </c>
      <c r="BD12" s="123">
        <v>0.09409506249999997</v>
      </c>
      <c r="BE12" s="123">
        <v>0.028490187500000003</v>
      </c>
      <c r="BF12" s="123">
        <v>0.034646124999999986</v>
      </c>
      <c r="BG12" s="123">
        <v>0</v>
      </c>
      <c r="BH12" s="123">
        <v>0</v>
      </c>
    </row>
    <row r="13" spans="1:60" ht="15">
      <c r="A13" s="123" t="s">
        <v>387</v>
      </c>
      <c r="B13" s="123" t="s">
        <v>449</v>
      </c>
      <c r="C13" s="123" t="s">
        <v>438</v>
      </c>
      <c r="D13" s="123">
        <v>0.600940889617003</v>
      </c>
      <c r="E13" s="123">
        <v>0.643749510034734</v>
      </c>
      <c r="F13" s="123">
        <v>0.646067136821909</v>
      </c>
      <c r="G13" s="123">
        <v>0.553673609589362</v>
      </c>
      <c r="H13" s="123">
        <v>0.569827840764051</v>
      </c>
      <c r="I13" s="123">
        <v>0.425542529606319</v>
      </c>
      <c r="J13" s="123">
        <v>0.556564243337387</v>
      </c>
      <c r="K13" s="123">
        <v>0.298944994565345</v>
      </c>
      <c r="L13" s="123">
        <v>0.113039461369282</v>
      </c>
      <c r="M13" s="123">
        <v>0.121867322408818</v>
      </c>
      <c r="N13" s="123">
        <v>0.277179566276624</v>
      </c>
      <c r="O13" s="123">
        <v>0.00990918803418804</v>
      </c>
      <c r="P13" s="123">
        <v>6.94444444444444E-4</v>
      </c>
      <c r="Q13" s="123">
        <v>0</v>
      </c>
      <c r="R13" s="123">
        <v>0.00583432641016911</v>
      </c>
      <c r="S13" s="123">
        <v>0.0173201336208324</v>
      </c>
      <c r="T13" s="123">
        <v>0.00518527643681796</v>
      </c>
      <c r="U13" s="123">
        <v>0.909918385124626</v>
      </c>
      <c r="V13" s="123">
        <v>0.311740069365547</v>
      </c>
      <c r="W13" s="123">
        <v>0.0217116013071895</v>
      </c>
      <c r="X13" s="123">
        <v>0.00120257452574526</v>
      </c>
      <c r="Y13" s="123">
        <v>0.292768820874552</v>
      </c>
      <c r="Z13" s="123">
        <v>0.00416666666666667</v>
      </c>
      <c r="AA13" s="123">
        <v>0.0830602732052867</v>
      </c>
      <c r="AB13" s="123">
        <v>0.0739986189014327</v>
      </c>
      <c r="AC13" s="123">
        <v>0.261635430534318</v>
      </c>
      <c r="AD13" s="123">
        <v>0.0538162521741071</v>
      </c>
      <c r="AE13" s="123">
        <v>0.165651161331057</v>
      </c>
      <c r="AF13" s="123">
        <v>0</v>
      </c>
      <c r="AG13" s="123">
        <v>0.0117851041216176</v>
      </c>
      <c r="AH13" s="123">
        <v>0.0426675416666667</v>
      </c>
      <c r="AI13" s="123">
        <v>0.00109533333333333</v>
      </c>
      <c r="AJ13" s="123">
        <v>0.0489786666666667</v>
      </c>
      <c r="AK13" s="123">
        <v>0.0894858333333333</v>
      </c>
      <c r="AL13" s="123">
        <v>0.19891925</v>
      </c>
      <c r="AM13" s="123">
        <v>0.014923375</v>
      </c>
      <c r="AN13" s="123">
        <v>0.0618048333333333</v>
      </c>
      <c r="AO13" s="123">
        <v>0.173209583333333</v>
      </c>
      <c r="AP13" s="123">
        <v>0.238629</v>
      </c>
      <c r="AQ13" s="123">
        <v>0.0903665</v>
      </c>
      <c r="AR13" s="123">
        <v>0.0326459166666667</v>
      </c>
      <c r="AS13" s="123">
        <v>0.0491304583333333</v>
      </c>
      <c r="AT13" s="123">
        <v>0.009868798373568516</v>
      </c>
      <c r="AU13" s="123">
        <v>0.04522043750000001</v>
      </c>
      <c r="AV13" s="123">
        <v>0.0010501875000000001</v>
      </c>
      <c r="AW13" s="123">
        <v>0.0476230625</v>
      </c>
      <c r="AX13" s="123">
        <v>0.08958587499999998</v>
      </c>
      <c r="AY13" s="123">
        <v>0.20003974999999996</v>
      </c>
      <c r="AZ13" s="123">
        <v>0.015365687500000001</v>
      </c>
      <c r="BA13" s="123">
        <v>0.06206143749999999</v>
      </c>
      <c r="BB13" s="123">
        <v>0.170153625</v>
      </c>
      <c r="BC13" s="123">
        <v>0.2373785</v>
      </c>
      <c r="BD13" s="123">
        <v>0.09290674999999998</v>
      </c>
      <c r="BE13" s="123">
        <v>0.033261</v>
      </c>
      <c r="BF13" s="123">
        <v>0.04935799999999999</v>
      </c>
      <c r="BG13" s="123">
        <v>0</v>
      </c>
      <c r="BH13" s="123">
        <v>0</v>
      </c>
    </row>
    <row r="14" spans="1:60" ht="15">
      <c r="A14" s="123" t="s">
        <v>376</v>
      </c>
      <c r="B14" s="123" t="s">
        <v>449</v>
      </c>
      <c r="C14" s="123" t="s">
        <v>439</v>
      </c>
      <c r="D14" s="123">
        <v>0.618795762360119</v>
      </c>
      <c r="E14" s="123">
        <v>0.609335764505246</v>
      </c>
      <c r="F14" s="123">
        <v>0.619520057294029</v>
      </c>
      <c r="G14" s="123">
        <v>0.53947500977204</v>
      </c>
      <c r="H14" s="123">
        <v>0.576246086147076</v>
      </c>
      <c r="I14" s="123">
        <v>0.360650717086361</v>
      </c>
      <c r="J14" s="123">
        <v>0.481725278754982</v>
      </c>
      <c r="K14" s="123">
        <v>0.386325995236886</v>
      </c>
      <c r="L14" s="123">
        <v>0.124578391905125</v>
      </c>
      <c r="M14" s="123">
        <v>0.151122071914151</v>
      </c>
      <c r="N14" s="123">
        <v>0.278674387585279</v>
      </c>
      <c r="O14" s="123">
        <v>0.00264550264550265</v>
      </c>
      <c r="P14" s="123">
        <v>0</v>
      </c>
      <c r="Q14" s="123">
        <v>0</v>
      </c>
      <c r="R14" s="123">
        <v>0</v>
      </c>
      <c r="S14" s="123">
        <v>0.00671550671550672</v>
      </c>
      <c r="T14" s="123">
        <v>0</v>
      </c>
      <c r="U14" s="123">
        <v>0.818634977050819</v>
      </c>
      <c r="V14" s="123">
        <v>0.321532336383822</v>
      </c>
      <c r="W14" s="123">
        <v>0.0272871609505273</v>
      </c>
      <c r="X14" s="123">
        <v>0</v>
      </c>
      <c r="Y14" s="123">
        <v>0.341007910314841</v>
      </c>
      <c r="Z14" s="123">
        <v>0.00264550264550265</v>
      </c>
      <c r="AA14" s="123">
        <v>0.121844235705622</v>
      </c>
      <c r="AB14" s="123">
        <v>0.00472483145750472</v>
      </c>
      <c r="AC14" s="123">
        <v>0.0458943330230459</v>
      </c>
      <c r="AD14" s="123">
        <v>0.0228806763460229</v>
      </c>
      <c r="AE14" s="123">
        <v>0.0536716675330537</v>
      </c>
      <c r="AF14" s="123">
        <v>0</v>
      </c>
      <c r="AG14" s="123">
        <v>0.0232171568805232</v>
      </c>
      <c r="AH14" s="123">
        <v>0.0455696666666667</v>
      </c>
      <c r="AI14" s="123">
        <v>0.008694</v>
      </c>
      <c r="AJ14" s="123">
        <v>0.061434</v>
      </c>
      <c r="AK14" s="123">
        <v>0.14224</v>
      </c>
      <c r="AL14" s="123">
        <v>0.210136</v>
      </c>
      <c r="AM14" s="123">
        <v>0.00853033333333333</v>
      </c>
      <c r="AN14" s="123">
        <v>0.0325643333333333</v>
      </c>
      <c r="AO14" s="123">
        <v>0.095515</v>
      </c>
      <c r="AP14" s="123">
        <v>0.233339333333333</v>
      </c>
      <c r="AQ14" s="123">
        <v>0.123523</v>
      </c>
      <c r="AR14" s="123">
        <v>0.0388986666666667</v>
      </c>
      <c r="AS14" s="123">
        <v>0.0451243333333333</v>
      </c>
      <c r="AT14" s="123">
        <v>0.0025252525252525255</v>
      </c>
      <c r="AU14" s="123">
        <v>0.05506675000000002</v>
      </c>
      <c r="AV14" s="123">
        <v>0.008622000000000008</v>
      </c>
      <c r="AW14" s="123">
        <v>0.06026674999999999</v>
      </c>
      <c r="AX14" s="123">
        <v>0.14029049999999998</v>
      </c>
      <c r="AY14" s="123">
        <v>0.21667924999999982</v>
      </c>
      <c r="AZ14" s="123">
        <v>0.008519750000000001</v>
      </c>
      <c r="BA14" s="123">
        <v>0.033658250000000015</v>
      </c>
      <c r="BB14" s="123">
        <v>0.08853799999999998</v>
      </c>
      <c r="BC14" s="123">
        <v>0.23938974999999993</v>
      </c>
      <c r="BD14" s="123">
        <v>0.12085850000000004</v>
      </c>
      <c r="BE14" s="123">
        <v>0.03612024999999999</v>
      </c>
      <c r="BF14" s="123">
        <v>0.04705699999999999</v>
      </c>
      <c r="BG14" s="123">
        <v>0</v>
      </c>
      <c r="BH14" s="123">
        <v>0</v>
      </c>
    </row>
    <row r="15" spans="1:60" ht="15">
      <c r="A15" s="123" t="s">
        <v>377</v>
      </c>
      <c r="B15" s="123" t="s">
        <v>449</v>
      </c>
      <c r="C15" s="123" t="s">
        <v>439</v>
      </c>
      <c r="D15" s="123">
        <v>0.509309810265224</v>
      </c>
      <c r="E15" s="123">
        <v>0.646519359508095</v>
      </c>
      <c r="F15" s="123">
        <v>0.641287237580843</v>
      </c>
      <c r="G15" s="123">
        <v>0.485059369348117</v>
      </c>
      <c r="H15" s="123">
        <v>0.632140329592559</v>
      </c>
      <c r="I15" s="123">
        <v>0.357243959154787</v>
      </c>
      <c r="J15" s="123">
        <v>0.311293094732585</v>
      </c>
      <c r="K15" s="123">
        <v>0.437895280782754</v>
      </c>
      <c r="L15" s="123">
        <v>0.227002100675137</v>
      </c>
      <c r="M15" s="123">
        <v>0.239754996124423</v>
      </c>
      <c r="N15" s="123">
        <v>0.295908738583898</v>
      </c>
      <c r="O15" s="123">
        <v>0</v>
      </c>
      <c r="P15" s="123">
        <v>0</v>
      </c>
      <c r="Q15" s="123">
        <v>0</v>
      </c>
      <c r="R15" s="123">
        <v>0</v>
      </c>
      <c r="S15" s="123">
        <v>0.0263735831676384</v>
      </c>
      <c r="T15" s="123">
        <v>0</v>
      </c>
      <c r="U15" s="123">
        <v>0.862596749008639</v>
      </c>
      <c r="V15" s="123">
        <v>0.314168885294151</v>
      </c>
      <c r="W15" s="123">
        <v>0.0246913580246914</v>
      </c>
      <c r="X15" s="123">
        <v>0</v>
      </c>
      <c r="Y15" s="123">
        <v>0.171862186724182</v>
      </c>
      <c r="Z15" s="123">
        <v>0</v>
      </c>
      <c r="AA15" s="123">
        <v>0.138175558026938</v>
      </c>
      <c r="AB15" s="123">
        <v>0.0995180804098001</v>
      </c>
      <c r="AC15" s="123">
        <v>0.216428515260787</v>
      </c>
      <c r="AD15" s="123">
        <v>0.0697800469562678</v>
      </c>
      <c r="AE15" s="123">
        <v>0.137844168098945</v>
      </c>
      <c r="AF15" s="123">
        <v>0</v>
      </c>
      <c r="AG15" s="123">
        <v>0.0404014873229311</v>
      </c>
      <c r="AH15" s="123">
        <v>0.0387156666666667</v>
      </c>
      <c r="AI15" s="123">
        <v>0.00464766666666667</v>
      </c>
      <c r="AJ15" s="123">
        <v>0.03986</v>
      </c>
      <c r="AK15" s="123">
        <v>0.322864666666667</v>
      </c>
      <c r="AL15" s="123">
        <v>0.171546666666667</v>
      </c>
      <c r="AM15" s="123">
        <v>0.00854766666666667</v>
      </c>
      <c r="AN15" s="123">
        <v>0.030268</v>
      </c>
      <c r="AO15" s="123">
        <v>0.0759846666666667</v>
      </c>
      <c r="AP15" s="123">
        <v>0.205958</v>
      </c>
      <c r="AQ15" s="123">
        <v>0.085573</v>
      </c>
      <c r="AR15" s="123">
        <v>0.0268393333333333</v>
      </c>
      <c r="AS15" s="123">
        <v>0.0279113333333333</v>
      </c>
      <c r="AT15" s="123">
        <v>0.012340127897681855</v>
      </c>
      <c r="AU15" s="123">
        <v>0.03346175000000002</v>
      </c>
      <c r="AV15" s="123">
        <v>0.004175499999999999</v>
      </c>
      <c r="AW15" s="123">
        <v>0.03731574999999999</v>
      </c>
      <c r="AX15" s="123">
        <v>0.3445315000000001</v>
      </c>
      <c r="AY15" s="123">
        <v>0.16783674999999987</v>
      </c>
      <c r="AZ15" s="123">
        <v>0.0079155</v>
      </c>
      <c r="BA15" s="123">
        <v>0.029975</v>
      </c>
      <c r="BB15" s="123">
        <v>0.08133224999999993</v>
      </c>
      <c r="BC15" s="123">
        <v>0.19932699999999995</v>
      </c>
      <c r="BD15" s="123">
        <v>0.07485099999999995</v>
      </c>
      <c r="BE15" s="123">
        <v>0.025002249999999997</v>
      </c>
      <c r="BF15" s="123">
        <v>0.027737999999999985</v>
      </c>
      <c r="BG15" s="123">
        <v>0</v>
      </c>
      <c r="BH15" s="123">
        <v>0</v>
      </c>
    </row>
    <row r="16" spans="1:60" ht="15">
      <c r="A16" s="123" t="s">
        <v>378</v>
      </c>
      <c r="B16" s="123" t="s">
        <v>449</v>
      </c>
      <c r="C16" s="123" t="s">
        <v>439</v>
      </c>
      <c r="D16" s="123">
        <v>0.892429792429792</v>
      </c>
      <c r="E16" s="123">
        <v>0.656507001201985</v>
      </c>
      <c r="F16" s="123">
        <v>0.676736473052823</v>
      </c>
      <c r="G16" s="123">
        <v>0.651770451770452</v>
      </c>
      <c r="H16" s="123">
        <v>1</v>
      </c>
      <c r="I16" s="123">
        <v>0</v>
      </c>
      <c r="J16" s="123">
        <v>0.123443223443223</v>
      </c>
      <c r="K16" s="123">
        <v>0.550915750915751</v>
      </c>
      <c r="L16" s="123">
        <v>0.317094017094017</v>
      </c>
      <c r="M16" s="123">
        <v>0.0488400488400488</v>
      </c>
      <c r="N16" s="123">
        <v>0</v>
      </c>
      <c r="O16" s="123">
        <v>0</v>
      </c>
      <c r="P16" s="123">
        <v>0</v>
      </c>
      <c r="Q16" s="123">
        <v>0</v>
      </c>
      <c r="R16" s="123">
        <v>0</v>
      </c>
      <c r="S16" s="123">
        <v>0.0666666666666667</v>
      </c>
      <c r="T16" s="123">
        <v>0</v>
      </c>
      <c r="U16" s="123">
        <v>0.924786324786325</v>
      </c>
      <c r="V16" s="123">
        <v>0.0323565323565324</v>
      </c>
      <c r="W16" s="123">
        <v>0</v>
      </c>
      <c r="X16" s="123">
        <v>0</v>
      </c>
      <c r="Y16" s="123">
        <v>0.294383394383394</v>
      </c>
      <c r="Z16" s="123">
        <v>0</v>
      </c>
      <c r="AA16" s="123">
        <v>0.251037851037851</v>
      </c>
      <c r="AB16" s="123">
        <v>0.0238095238095238</v>
      </c>
      <c r="AC16" s="123">
        <v>0</v>
      </c>
      <c r="AD16" s="123">
        <v>0.00854700854700855</v>
      </c>
      <c r="AE16" s="123">
        <v>0</v>
      </c>
      <c r="AF16" s="123">
        <v>0</v>
      </c>
      <c r="AG16" s="123">
        <v>0</v>
      </c>
      <c r="AH16" s="123">
        <v>0.0313376666666667</v>
      </c>
      <c r="AI16" s="123">
        <v>0.00716333333333333</v>
      </c>
      <c r="AJ16" s="123">
        <v>0.0478163333333333</v>
      </c>
      <c r="AK16" s="123">
        <v>0.232082333333333</v>
      </c>
      <c r="AL16" s="123">
        <v>0.201732666666667</v>
      </c>
      <c r="AM16" s="123">
        <v>0.00992066666666667</v>
      </c>
      <c r="AN16" s="123">
        <v>0.041618</v>
      </c>
      <c r="AO16" s="123">
        <v>0.0837116666666667</v>
      </c>
      <c r="AP16" s="123">
        <v>0.222216</v>
      </c>
      <c r="AQ16" s="123">
        <v>0.0915086666666667</v>
      </c>
      <c r="AR16" s="123">
        <v>0.0310913333333333</v>
      </c>
      <c r="AS16" s="123">
        <v>0.0311383333333333</v>
      </c>
      <c r="AT16" s="123">
        <v>0.017145860895860898</v>
      </c>
      <c r="AU16" s="123">
        <v>0.03331500000000001</v>
      </c>
      <c r="AV16" s="123">
        <v>0.006950500000000003</v>
      </c>
      <c r="AW16" s="123">
        <v>0.04772599999999998</v>
      </c>
      <c r="AX16" s="123">
        <v>0.2408959999999999</v>
      </c>
      <c r="AY16" s="123">
        <v>0.2006775</v>
      </c>
      <c r="AZ16" s="123">
        <v>0.011279500000000005</v>
      </c>
      <c r="BA16" s="123">
        <v>0.043834250000000005</v>
      </c>
      <c r="BB16" s="123">
        <v>0.08319099999999993</v>
      </c>
      <c r="BC16" s="123">
        <v>0.22577700000000003</v>
      </c>
      <c r="BD16" s="123">
        <v>0.08930975000000001</v>
      </c>
      <c r="BE16" s="123">
        <v>0.029457999999999988</v>
      </c>
      <c r="BF16" s="123">
        <v>0.032813749999999975</v>
      </c>
      <c r="BG16" s="123">
        <v>0</v>
      </c>
      <c r="BH16" s="123">
        <v>0</v>
      </c>
    </row>
    <row r="17" spans="1:60" ht="15">
      <c r="A17" s="123" t="s">
        <v>379</v>
      </c>
      <c r="B17" s="123" t="s">
        <v>449</v>
      </c>
      <c r="C17" s="123" t="s">
        <v>439</v>
      </c>
      <c r="D17" s="123">
        <v>0.655855855855856</v>
      </c>
      <c r="E17" s="123">
        <v>0.690203792224288</v>
      </c>
      <c r="F17" s="123">
        <v>0.682404802277898</v>
      </c>
      <c r="G17" s="123">
        <v>0.581681681681682</v>
      </c>
      <c r="H17" s="123">
        <v>0.624324324324324</v>
      </c>
      <c r="I17" s="123">
        <v>0.375675675675676</v>
      </c>
      <c r="J17" s="123">
        <v>0.204804804804805</v>
      </c>
      <c r="K17" s="123">
        <v>0.557957957957958</v>
      </c>
      <c r="L17" s="123">
        <v>0.228228228228228</v>
      </c>
      <c r="M17" s="123">
        <v>0.283183183183183</v>
      </c>
      <c r="N17" s="123">
        <v>0.186786786786787</v>
      </c>
      <c r="O17" s="123">
        <v>0</v>
      </c>
      <c r="P17" s="123">
        <v>0.166666666666667</v>
      </c>
      <c r="Q17" s="123">
        <v>0</v>
      </c>
      <c r="R17" s="123">
        <v>0</v>
      </c>
      <c r="S17" s="123">
        <v>0</v>
      </c>
      <c r="T17" s="123">
        <v>0</v>
      </c>
      <c r="U17" s="123">
        <v>0.833333333333333</v>
      </c>
      <c r="V17" s="123">
        <v>0.447147147147147</v>
      </c>
      <c r="W17" s="123">
        <v>0</v>
      </c>
      <c r="X17" s="123">
        <v>0</v>
      </c>
      <c r="Y17" s="123">
        <v>0.0846846846846847</v>
      </c>
      <c r="Z17" s="123">
        <v>0</v>
      </c>
      <c r="AA17" s="123">
        <v>0.203303303303303</v>
      </c>
      <c r="AB17" s="123">
        <v>0.0111111111111111</v>
      </c>
      <c r="AC17" s="123">
        <v>0.344444444444444</v>
      </c>
      <c r="AD17" s="123">
        <v>0</v>
      </c>
      <c r="AE17" s="123">
        <v>0.00900900900900901</v>
      </c>
      <c r="AF17" s="123">
        <v>0</v>
      </c>
      <c r="AG17" s="123">
        <v>0.00900900900900901</v>
      </c>
      <c r="AH17" s="123">
        <v>0.033616</v>
      </c>
      <c r="AI17" s="123">
        <v>0.013031</v>
      </c>
      <c r="AJ17" s="123">
        <v>0.0446146666666667</v>
      </c>
      <c r="AK17" s="123">
        <v>0.250903333333333</v>
      </c>
      <c r="AL17" s="123">
        <v>0.165299333333333</v>
      </c>
      <c r="AM17" s="123">
        <v>0.00863333333333333</v>
      </c>
      <c r="AN17" s="123">
        <v>0.0312536666666667</v>
      </c>
      <c r="AO17" s="123">
        <v>0.066735</v>
      </c>
      <c r="AP17" s="123">
        <v>0.245158333333333</v>
      </c>
      <c r="AQ17" s="123">
        <v>0.102887333333333</v>
      </c>
      <c r="AR17" s="123">
        <v>0.026866</v>
      </c>
      <c r="AS17" s="123">
        <v>0.0446166666666667</v>
      </c>
      <c r="AT17" s="123">
        <v>0</v>
      </c>
      <c r="AU17" s="123">
        <v>0.03688924999999999</v>
      </c>
      <c r="AV17" s="123">
        <v>0.013741250000000002</v>
      </c>
      <c r="AW17" s="123">
        <v>0.04086525000000002</v>
      </c>
      <c r="AX17" s="123">
        <v>0.25471350000000004</v>
      </c>
      <c r="AY17" s="123">
        <v>0.16894325</v>
      </c>
      <c r="AZ17" s="123">
        <v>0.008481999999999998</v>
      </c>
      <c r="BA17" s="123">
        <v>0.03229975</v>
      </c>
      <c r="BB17" s="123">
        <v>0.06222324999999998</v>
      </c>
      <c r="BC17" s="123">
        <v>0.24602275000000004</v>
      </c>
      <c r="BD17" s="123">
        <v>0.0993415</v>
      </c>
      <c r="BE17" s="123">
        <v>0.026723750000000004</v>
      </c>
      <c r="BF17" s="123">
        <v>0.046643250000000004</v>
      </c>
      <c r="BG17" s="123">
        <v>0</v>
      </c>
      <c r="BH17" s="123">
        <v>0</v>
      </c>
    </row>
    <row r="18" spans="1:60" ht="15">
      <c r="A18" s="123" t="s">
        <v>380</v>
      </c>
      <c r="B18" s="123" t="s">
        <v>449</v>
      </c>
      <c r="C18" s="123" t="s">
        <v>439</v>
      </c>
      <c r="D18" s="123">
        <v>0.634441404006621</v>
      </c>
      <c r="E18" s="123">
        <v>0.630979883172136</v>
      </c>
      <c r="F18" s="123">
        <v>0.630598169940098</v>
      </c>
      <c r="G18" s="123">
        <v>0.650694233302929</v>
      </c>
      <c r="H18" s="123">
        <v>0.600749974663018</v>
      </c>
      <c r="I18" s="123">
        <v>0.388993615080572</v>
      </c>
      <c r="J18" s="123">
        <v>0.219401371575285</v>
      </c>
      <c r="K18" s="123">
        <v>0.658565589000372</v>
      </c>
      <c r="L18" s="123">
        <v>0.0904834296138644</v>
      </c>
      <c r="M18" s="123">
        <v>0.0787101787101787</v>
      </c>
      <c r="N18" s="123">
        <v>0.217999391912435</v>
      </c>
      <c r="O18" s="123">
        <v>0.017056856187291</v>
      </c>
      <c r="P18" s="123">
        <v>0.0460423634336678</v>
      </c>
      <c r="Q18" s="123">
        <v>0.0152292152292152</v>
      </c>
      <c r="R18" s="123">
        <v>0</v>
      </c>
      <c r="S18" s="123">
        <v>0</v>
      </c>
      <c r="T18" s="123">
        <v>0</v>
      </c>
      <c r="U18" s="123">
        <v>0.752123239079761</v>
      </c>
      <c r="V18" s="123">
        <v>0.470534779230431</v>
      </c>
      <c r="W18" s="123">
        <v>0.0144927536231884</v>
      </c>
      <c r="X18" s="123">
        <v>0</v>
      </c>
      <c r="Y18" s="123">
        <v>0.305871423262728</v>
      </c>
      <c r="Z18" s="123">
        <v>0</v>
      </c>
      <c r="AA18" s="123">
        <v>0.307074085334955</v>
      </c>
      <c r="AB18" s="123">
        <v>0.0355866355866356</v>
      </c>
      <c r="AC18" s="123">
        <v>0.185713320495929</v>
      </c>
      <c r="AD18" s="123">
        <v>0.0152292152292152</v>
      </c>
      <c r="AE18" s="123">
        <v>0.0398229789534137</v>
      </c>
      <c r="AF18" s="123">
        <v>0</v>
      </c>
      <c r="AG18" s="123">
        <v>0.017056856187291</v>
      </c>
      <c r="AH18" s="123">
        <v>0.0277106666666667</v>
      </c>
      <c r="AI18" s="123">
        <v>0.00500566666666667</v>
      </c>
      <c r="AJ18" s="123">
        <v>0.056154</v>
      </c>
      <c r="AK18" s="123">
        <v>0.0874736666666667</v>
      </c>
      <c r="AL18" s="123">
        <v>0.268324333333333</v>
      </c>
      <c r="AM18" s="123">
        <v>0.008942</v>
      </c>
      <c r="AN18" s="123">
        <v>0.06341</v>
      </c>
      <c r="AO18" s="123">
        <v>0.127322666666667</v>
      </c>
      <c r="AP18" s="123">
        <v>0.196582333333333</v>
      </c>
      <c r="AQ18" s="123">
        <v>0.120018666666667</v>
      </c>
      <c r="AR18" s="123">
        <v>0.028335</v>
      </c>
      <c r="AS18" s="123">
        <v>0.038432</v>
      </c>
      <c r="AT18" s="123">
        <v>0.019049657534246575</v>
      </c>
      <c r="AU18" s="123">
        <v>0.027629999999999974</v>
      </c>
      <c r="AV18" s="123">
        <v>0.0054307499999999955</v>
      </c>
      <c r="AW18" s="123">
        <v>0.05823050000000003</v>
      </c>
      <c r="AX18" s="123">
        <v>0.08768374999999996</v>
      </c>
      <c r="AY18" s="123">
        <v>0.27542525</v>
      </c>
      <c r="AZ18" s="123">
        <v>0.008863750000000007</v>
      </c>
      <c r="BA18" s="123">
        <v>0.06644974999999997</v>
      </c>
      <c r="BB18" s="123">
        <v>0.13081225000000002</v>
      </c>
      <c r="BC18" s="123">
        <v>0.19053750000000014</v>
      </c>
      <c r="BD18" s="123">
        <v>0.11240725000000006</v>
      </c>
      <c r="BE18" s="123">
        <v>0.026696500000000005</v>
      </c>
      <c r="BF18" s="123">
        <v>0.037461500000000016</v>
      </c>
      <c r="BG18" s="123">
        <v>0</v>
      </c>
      <c r="BH18" s="123">
        <v>0</v>
      </c>
    </row>
    <row r="19" spans="1:60" ht="15">
      <c r="A19" s="123" t="s">
        <v>381</v>
      </c>
      <c r="B19" s="123" t="s">
        <v>449</v>
      </c>
      <c r="C19" s="123" t="s">
        <v>439</v>
      </c>
      <c r="D19" s="123">
        <v>0.628205128205128</v>
      </c>
      <c r="E19" s="123">
        <v>0.942808106589294</v>
      </c>
      <c r="F19" s="123">
        <v>0.898776257837629</v>
      </c>
      <c r="G19" s="123">
        <v>0.512820512820513</v>
      </c>
      <c r="H19" s="123">
        <v>0.544871794871795</v>
      </c>
      <c r="I19" s="123">
        <v>0.455128205128205</v>
      </c>
      <c r="J19" s="123">
        <v>0.132478632478632</v>
      </c>
      <c r="K19" s="123">
        <v>0.485042735042735</v>
      </c>
      <c r="L19" s="123">
        <v>0.382478632478632</v>
      </c>
      <c r="M19" s="123">
        <v>0.0534188034188034</v>
      </c>
      <c r="N19" s="123">
        <v>0.132478632478632</v>
      </c>
      <c r="O19" s="123">
        <v>0</v>
      </c>
      <c r="P19" s="123">
        <v>0.0256410256410256</v>
      </c>
      <c r="Q19" s="123">
        <v>0.136752136752137</v>
      </c>
      <c r="R19" s="123">
        <v>0</v>
      </c>
      <c r="S19" s="123">
        <v>0.0256410256410256</v>
      </c>
      <c r="T19" s="123">
        <v>0</v>
      </c>
      <c r="U19" s="123">
        <v>0.920940170940171</v>
      </c>
      <c r="V19" s="123">
        <v>0.455128205128205</v>
      </c>
      <c r="W19" s="123">
        <v>0.0277777777777778</v>
      </c>
      <c r="X19" s="123">
        <v>0</v>
      </c>
      <c r="Y19" s="123">
        <v>0.134615384615385</v>
      </c>
      <c r="Z19" s="123">
        <v>0</v>
      </c>
      <c r="AA19" s="123">
        <v>0.510683760683761</v>
      </c>
      <c r="AB19" s="123">
        <v>0.106837606837607</v>
      </c>
      <c r="AC19" s="123">
        <v>0.0811965811965812</v>
      </c>
      <c r="AD19" s="123">
        <v>0</v>
      </c>
      <c r="AE19" s="123">
        <v>0.0277777777777778</v>
      </c>
      <c r="AF19" s="123">
        <v>0.0256410256410256</v>
      </c>
      <c r="AG19" s="123">
        <v>0</v>
      </c>
      <c r="AH19" s="123">
        <v>0.0362293333333333</v>
      </c>
      <c r="AI19" s="123">
        <v>0.0129166666666667</v>
      </c>
      <c r="AJ19" s="123">
        <v>0.0414813333333333</v>
      </c>
      <c r="AK19" s="123">
        <v>0.174261333333333</v>
      </c>
      <c r="AL19" s="123">
        <v>0.185058666666667</v>
      </c>
      <c r="AM19" s="123">
        <v>0.00854266666666667</v>
      </c>
      <c r="AN19" s="123">
        <v>0.035389</v>
      </c>
      <c r="AO19" s="123">
        <v>0.074963</v>
      </c>
      <c r="AP19" s="123">
        <v>0.293769</v>
      </c>
      <c r="AQ19" s="123">
        <v>0.101793</v>
      </c>
      <c r="AR19" s="123">
        <v>0.0276523333333333</v>
      </c>
      <c r="AS19" s="123">
        <v>0.044173</v>
      </c>
      <c r="AT19" s="123">
        <v>0.05844155844155844</v>
      </c>
      <c r="AU19" s="123">
        <v>0.037146000000000005</v>
      </c>
      <c r="AV19" s="123">
        <v>0.012081999999999999</v>
      </c>
      <c r="AW19" s="123">
        <v>0.04298725</v>
      </c>
      <c r="AX19" s="123">
        <v>0.16888424999999999</v>
      </c>
      <c r="AY19" s="123">
        <v>0.18573025</v>
      </c>
      <c r="AZ19" s="123">
        <v>0.00854075</v>
      </c>
      <c r="BA19" s="123">
        <v>0.037172500000000004</v>
      </c>
      <c r="BB19" s="123">
        <v>0.0743615</v>
      </c>
      <c r="BC19" s="123">
        <v>0.29740975</v>
      </c>
      <c r="BD19" s="123">
        <v>0.10076025000000001</v>
      </c>
      <c r="BE19" s="123">
        <v>0.0262205</v>
      </c>
      <c r="BF19" s="123">
        <v>0.045846500000000005</v>
      </c>
      <c r="BG19" s="123">
        <v>0</v>
      </c>
      <c r="BH19" s="123">
        <v>0</v>
      </c>
    </row>
    <row r="20" spans="1:60" ht="15">
      <c r="A20" s="123" t="s">
        <v>382</v>
      </c>
      <c r="B20" s="123" t="s">
        <v>449</v>
      </c>
      <c r="C20" s="123" t="s">
        <v>439</v>
      </c>
      <c r="D20" s="123">
        <v>0.738095238095238</v>
      </c>
      <c r="E20" s="123">
        <v>0.717459828924603</v>
      </c>
      <c r="F20" s="123">
        <v>0.74487435671334</v>
      </c>
      <c r="G20" s="123">
        <v>0.357142857142857</v>
      </c>
      <c r="H20" s="123">
        <v>0.738095238095238</v>
      </c>
      <c r="I20" s="123">
        <v>0.261904761904762</v>
      </c>
      <c r="J20" s="123">
        <v>0.0476190476190476</v>
      </c>
      <c r="K20" s="123">
        <v>0.702380952380952</v>
      </c>
      <c r="L20" s="123">
        <v>0.25</v>
      </c>
      <c r="M20" s="123">
        <v>0</v>
      </c>
      <c r="N20" s="123">
        <v>0.476190476190476</v>
      </c>
      <c r="O20" s="123">
        <v>0</v>
      </c>
      <c r="P20" s="123">
        <v>0</v>
      </c>
      <c r="Q20" s="123">
        <v>0</v>
      </c>
      <c r="R20" s="123">
        <v>0</v>
      </c>
      <c r="S20" s="123">
        <v>0</v>
      </c>
      <c r="T20" s="123">
        <v>0</v>
      </c>
      <c r="U20" s="123">
        <v>0.702380952380952</v>
      </c>
      <c r="V20" s="123">
        <v>0.30952380952381</v>
      </c>
      <c r="W20" s="123">
        <v>0</v>
      </c>
      <c r="X20" s="123">
        <v>0</v>
      </c>
      <c r="Y20" s="123">
        <v>0.297619047619048</v>
      </c>
      <c r="Z20" s="123">
        <v>0</v>
      </c>
      <c r="AA20" s="123">
        <v>0.357142857142857</v>
      </c>
      <c r="AB20" s="123">
        <v>0</v>
      </c>
      <c r="AC20" s="123">
        <v>0</v>
      </c>
      <c r="AD20" s="123">
        <v>0.0476190476190476</v>
      </c>
      <c r="AE20" s="123">
        <v>0.25</v>
      </c>
      <c r="AF20" s="123">
        <v>0</v>
      </c>
      <c r="AG20" s="123">
        <v>0</v>
      </c>
      <c r="AH20" s="123">
        <v>0.0367796666666667</v>
      </c>
      <c r="AI20" s="123">
        <v>0.0151653333333333</v>
      </c>
      <c r="AJ20" s="123">
        <v>0.0510146666666667</v>
      </c>
      <c r="AK20" s="123">
        <v>0.155166</v>
      </c>
      <c r="AL20" s="123">
        <v>0.207063333333333</v>
      </c>
      <c r="AM20" s="123">
        <v>0.0109736666666667</v>
      </c>
      <c r="AN20" s="123">
        <v>0.035569</v>
      </c>
      <c r="AO20" s="123">
        <v>0.054376</v>
      </c>
      <c r="AP20" s="123">
        <v>0.263214666666667</v>
      </c>
      <c r="AQ20" s="123">
        <v>0.108970666666667</v>
      </c>
      <c r="AR20" s="123">
        <v>0.028312</v>
      </c>
      <c r="AS20" s="123">
        <v>0.0701746666666667</v>
      </c>
      <c r="AT20" s="123">
        <v>0.019230769230769232</v>
      </c>
      <c r="AU20" s="123">
        <v>0.040722249999999995</v>
      </c>
      <c r="AV20" s="123">
        <v>0.012648999999999999</v>
      </c>
      <c r="AW20" s="123">
        <v>0.04816700000000001</v>
      </c>
      <c r="AX20" s="123">
        <v>0.14696275</v>
      </c>
      <c r="AY20" s="123">
        <v>0.21021325000000002</v>
      </c>
      <c r="AZ20" s="123">
        <v>0.009623</v>
      </c>
      <c r="BA20" s="123">
        <v>0.03663875</v>
      </c>
      <c r="BB20" s="123">
        <v>0.05751699999999999</v>
      </c>
      <c r="BC20" s="123">
        <v>0.27215075</v>
      </c>
      <c r="BD20" s="123">
        <v>0.10634974999999999</v>
      </c>
      <c r="BE20" s="123">
        <v>0.02631525</v>
      </c>
      <c r="BF20" s="123">
        <v>0.07341975</v>
      </c>
      <c r="BG20" s="123">
        <v>0</v>
      </c>
      <c r="BH20" s="123">
        <v>0</v>
      </c>
    </row>
    <row r="21" spans="1:60" ht="15">
      <c r="A21" s="123" t="s">
        <v>383</v>
      </c>
      <c r="B21" s="123" t="s">
        <v>449</v>
      </c>
      <c r="C21" s="123" t="s">
        <v>439</v>
      </c>
      <c r="D21" s="123">
        <v>0.695634920634921</v>
      </c>
      <c r="E21" s="123">
        <v>0.689695502128341</v>
      </c>
      <c r="F21" s="123">
        <v>0.711025509164867</v>
      </c>
      <c r="G21" s="123">
        <v>0.518650793650794</v>
      </c>
      <c r="H21" s="123">
        <v>0.630952380952381</v>
      </c>
      <c r="I21" s="123">
        <v>0.369047619047619</v>
      </c>
      <c r="J21" s="123">
        <v>0.0376984126984127</v>
      </c>
      <c r="K21" s="123">
        <v>0.871825396825397</v>
      </c>
      <c r="L21" s="123">
        <v>0.0904761904761905</v>
      </c>
      <c r="M21" s="123">
        <v>0.104365079365079</v>
      </c>
      <c r="N21" s="123">
        <v>0.522619047619048</v>
      </c>
      <c r="O21" s="123">
        <v>0.0361111111111111</v>
      </c>
      <c r="P21" s="123">
        <v>0</v>
      </c>
      <c r="Q21" s="123">
        <v>0</v>
      </c>
      <c r="R21" s="123">
        <v>0</v>
      </c>
      <c r="S21" s="123">
        <v>0</v>
      </c>
      <c r="T21" s="123">
        <v>0</v>
      </c>
      <c r="U21" s="123">
        <v>0.720238095238095</v>
      </c>
      <c r="V21" s="123">
        <v>0.571031746031746</v>
      </c>
      <c r="W21" s="123">
        <v>0</v>
      </c>
      <c r="X21" s="123">
        <v>0</v>
      </c>
      <c r="Y21" s="123">
        <v>0.193253968253968</v>
      </c>
      <c r="Z21" s="123">
        <v>0.046031746031746</v>
      </c>
      <c r="AA21" s="123">
        <v>0.282142857142857</v>
      </c>
      <c r="AB21" s="123">
        <v>0</v>
      </c>
      <c r="AC21" s="123">
        <v>0.167460317460317</v>
      </c>
      <c r="AD21" s="123">
        <v>0.0476190476190476</v>
      </c>
      <c r="AE21" s="123">
        <v>0.173809523809524</v>
      </c>
      <c r="AF21" s="123">
        <v>0</v>
      </c>
      <c r="AG21" s="123">
        <v>0.0138888888888889</v>
      </c>
      <c r="AH21" s="123">
        <v>0.033792</v>
      </c>
      <c r="AI21" s="123">
        <v>0.00897133333333333</v>
      </c>
      <c r="AJ21" s="123">
        <v>0.0548443333333333</v>
      </c>
      <c r="AK21" s="123">
        <v>0.154184</v>
      </c>
      <c r="AL21" s="123">
        <v>0.156170666666667</v>
      </c>
      <c r="AM21" s="123">
        <v>0.0104093333333333</v>
      </c>
      <c r="AN21" s="123">
        <v>0.031692</v>
      </c>
      <c r="AO21" s="123">
        <v>0.0736516666666667</v>
      </c>
      <c r="AP21" s="123">
        <v>0.283660666666667</v>
      </c>
      <c r="AQ21" s="123">
        <v>0.123968</v>
      </c>
      <c r="AR21" s="123">
        <v>0.0255143333333333</v>
      </c>
      <c r="AS21" s="123">
        <v>0.0769336666666667</v>
      </c>
      <c r="AT21" s="123">
        <v>0.016666666666666666</v>
      </c>
      <c r="AU21" s="123">
        <v>0.03302625</v>
      </c>
      <c r="AV21" s="123">
        <v>0.00983025</v>
      </c>
      <c r="AW21" s="123">
        <v>0.053887</v>
      </c>
      <c r="AX21" s="123">
        <v>0.1537695</v>
      </c>
      <c r="AY21" s="123">
        <v>0.15693475</v>
      </c>
      <c r="AZ21" s="123">
        <v>0.01102925</v>
      </c>
      <c r="BA21" s="123">
        <v>0.033604</v>
      </c>
      <c r="BB21" s="123">
        <v>0.07630475</v>
      </c>
      <c r="BC21" s="123">
        <v>0.28342975</v>
      </c>
      <c r="BD21" s="123">
        <v>0.11599625000000002</v>
      </c>
      <c r="BE21" s="123">
        <v>0.024346999999999997</v>
      </c>
      <c r="BF21" s="123">
        <v>0.0808605</v>
      </c>
      <c r="BG21" s="123">
        <v>0</v>
      </c>
      <c r="BH21" s="123">
        <v>0</v>
      </c>
    </row>
    <row r="22" spans="1:60" ht="15">
      <c r="A22" s="123" t="s">
        <v>384</v>
      </c>
      <c r="B22" s="123" t="s">
        <v>449</v>
      </c>
      <c r="C22" s="123" t="s">
        <v>439</v>
      </c>
      <c r="D22" s="123">
        <v>0.711111111111111</v>
      </c>
      <c r="E22" s="123">
        <v>0.714242669306428</v>
      </c>
      <c r="F22" s="123">
        <v>0.711056083902594</v>
      </c>
      <c r="G22" s="123">
        <v>0.577777777777778</v>
      </c>
      <c r="H22" s="123">
        <v>0.711111111111111</v>
      </c>
      <c r="I22" s="123">
        <v>0.288888888888889</v>
      </c>
      <c r="J22" s="123">
        <v>0</v>
      </c>
      <c r="K22" s="123">
        <v>0.855555555555556</v>
      </c>
      <c r="L22" s="123">
        <v>0.122222222222222</v>
      </c>
      <c r="M22" s="123">
        <v>0.0222222222222222</v>
      </c>
      <c r="N22" s="123">
        <v>0.322222222222222</v>
      </c>
      <c r="O22" s="123">
        <v>0</v>
      </c>
      <c r="P22" s="123">
        <v>0</v>
      </c>
      <c r="Q22" s="123">
        <v>0</v>
      </c>
      <c r="R22" s="123">
        <v>0</v>
      </c>
      <c r="S22" s="123">
        <v>0.0222222222222222</v>
      </c>
      <c r="T22" s="123">
        <v>0</v>
      </c>
      <c r="U22" s="123">
        <v>0.633333333333333</v>
      </c>
      <c r="V22" s="123">
        <v>0.588888888888889</v>
      </c>
      <c r="W22" s="123">
        <v>0</v>
      </c>
      <c r="X22" s="123">
        <v>0</v>
      </c>
      <c r="Y22" s="123">
        <v>0.0888888888888889</v>
      </c>
      <c r="Z22" s="123">
        <v>0</v>
      </c>
      <c r="AA22" s="123">
        <v>0.255555555555556</v>
      </c>
      <c r="AB22" s="123">
        <v>0</v>
      </c>
      <c r="AC22" s="123">
        <v>0.10</v>
      </c>
      <c r="AD22" s="123">
        <v>0.122222222222222</v>
      </c>
      <c r="AE22" s="123">
        <v>0.0444444444444444</v>
      </c>
      <c r="AF22" s="123">
        <v>0</v>
      </c>
      <c r="AG22" s="123">
        <v>0.122222222222222</v>
      </c>
      <c r="AH22" s="123">
        <v>0.0305836666666667</v>
      </c>
      <c r="AI22" s="123">
        <v>0.00993433333333333</v>
      </c>
      <c r="AJ22" s="123">
        <v>0.0398833333333333</v>
      </c>
      <c r="AK22" s="123">
        <v>0.293283333333333</v>
      </c>
      <c r="AL22" s="123">
        <v>0.191260333333333</v>
      </c>
      <c r="AM22" s="123">
        <v>0.00663866666666667</v>
      </c>
      <c r="AN22" s="123">
        <v>0.025818</v>
      </c>
      <c r="AO22" s="123">
        <v>0.0804633333333333</v>
      </c>
      <c r="AP22" s="123">
        <v>0.190071333333333</v>
      </c>
      <c r="AQ22" s="123">
        <v>0.101037</v>
      </c>
      <c r="AR22" s="123">
        <v>0.0211566666666667</v>
      </c>
      <c r="AS22" s="123">
        <v>0.0404536666666667</v>
      </c>
      <c r="AT22" s="123">
        <v>0</v>
      </c>
      <c r="AU22" s="123">
        <v>0.031023500000000002</v>
      </c>
      <c r="AV22" s="123">
        <v>0.00988975</v>
      </c>
      <c r="AW22" s="123">
        <v>0.038873250000000005</v>
      </c>
      <c r="AX22" s="123">
        <v>0.294559</v>
      </c>
      <c r="AY22" s="123">
        <v>0.19456925</v>
      </c>
      <c r="AZ22" s="123">
        <v>0.00657625</v>
      </c>
      <c r="BA22" s="123">
        <v>0.026475999999999996</v>
      </c>
      <c r="BB22" s="123">
        <v>0.08763475</v>
      </c>
      <c r="BC22" s="123">
        <v>0.18465074999999997</v>
      </c>
      <c r="BD22" s="123">
        <v>0.0950915</v>
      </c>
      <c r="BE22" s="123">
        <v>0.01980275</v>
      </c>
      <c r="BF22" s="123">
        <v>0.041879000000000006</v>
      </c>
      <c r="BG22" s="123">
        <v>0</v>
      </c>
      <c r="BH22" s="123">
        <v>0</v>
      </c>
    </row>
    <row r="23" spans="1:60" ht="15">
      <c r="A23" s="123" t="s">
        <v>385</v>
      </c>
      <c r="B23" s="123" t="s">
        <v>449</v>
      </c>
      <c r="C23" s="123" t="s">
        <v>439</v>
      </c>
      <c r="D23" s="123">
        <v>0.611111111111111</v>
      </c>
      <c r="E23" s="123">
        <v>0.776224660613169</v>
      </c>
      <c r="F23" s="123">
        <v>0.707292840012162</v>
      </c>
      <c r="G23" s="123">
        <v>0.305555555555556</v>
      </c>
      <c r="H23" s="123">
        <v>0.277777777777778</v>
      </c>
      <c r="I23" s="123">
        <v>0.722222222222222</v>
      </c>
      <c r="J23" s="123">
        <v>0.111111111111111</v>
      </c>
      <c r="K23" s="123">
        <v>0.694444444444444</v>
      </c>
      <c r="L23" s="123">
        <v>0.166666666666667</v>
      </c>
      <c r="M23" s="123">
        <v>0.111111111111111</v>
      </c>
      <c r="N23" s="123">
        <v>0.888888888888889</v>
      </c>
      <c r="O23" s="123">
        <v>0.0277777777777778</v>
      </c>
      <c r="P23" s="123">
        <v>0</v>
      </c>
      <c r="Q23" s="123">
        <v>0.0277777777777778</v>
      </c>
      <c r="R23" s="123">
        <v>0</v>
      </c>
      <c r="S23" s="123">
        <v>0</v>
      </c>
      <c r="T23" s="123">
        <v>0</v>
      </c>
      <c r="U23" s="123">
        <v>0.50</v>
      </c>
      <c r="V23" s="123">
        <v>0.583333333333333</v>
      </c>
      <c r="W23" s="123">
        <v>0</v>
      </c>
      <c r="X23" s="123">
        <v>0</v>
      </c>
      <c r="Y23" s="123">
        <v>0.138888888888889</v>
      </c>
      <c r="Z23" s="123">
        <v>0</v>
      </c>
      <c r="AA23" s="123">
        <v>0.722222222222222</v>
      </c>
      <c r="AB23" s="123">
        <v>0</v>
      </c>
      <c r="AC23" s="123">
        <v>0.0277777777777778</v>
      </c>
      <c r="AD23" s="123">
        <v>0</v>
      </c>
      <c r="AE23" s="123">
        <v>0.0277777777777778</v>
      </c>
      <c r="AF23" s="123">
        <v>0</v>
      </c>
      <c r="AG23" s="123">
        <v>0</v>
      </c>
      <c r="AH23" s="123">
        <v>0.0304463333333333</v>
      </c>
      <c r="AI23" s="123">
        <v>0.00489633333333333</v>
      </c>
      <c r="AJ23" s="123">
        <v>0.053421</v>
      </c>
      <c r="AK23" s="123">
        <v>0.167273</v>
      </c>
      <c r="AL23" s="123">
        <v>0.250215333333333</v>
      </c>
      <c r="AM23" s="123">
        <v>0.00558833333333333</v>
      </c>
      <c r="AN23" s="123">
        <v>0.04075</v>
      </c>
      <c r="AO23" s="123">
        <v>0.075761</v>
      </c>
      <c r="AP23" s="123">
        <v>0.215112666666667</v>
      </c>
      <c r="AQ23" s="123">
        <v>0.117787333333333</v>
      </c>
      <c r="AR23" s="123">
        <v>0.0247453333333333</v>
      </c>
      <c r="AS23" s="123">
        <v>0.0444496666666667</v>
      </c>
      <c r="AT23" s="123">
        <v>0</v>
      </c>
      <c r="AU23" s="123">
        <v>0.029178</v>
      </c>
      <c r="AV23" s="123">
        <v>0.005127</v>
      </c>
      <c r="AW23" s="123">
        <v>0.050083333333333334</v>
      </c>
      <c r="AX23" s="123">
        <v>0.17323033333333335</v>
      </c>
      <c r="AY23" s="123">
        <v>0.2530216666666667</v>
      </c>
      <c r="AZ23" s="123">
        <v>0.0055446666666666665</v>
      </c>
      <c r="BA23" s="123">
        <v>0.04095066666666667</v>
      </c>
      <c r="BB23" s="123">
        <v>0.07735066666666668</v>
      </c>
      <c r="BC23" s="123">
        <v>0.20645533333333332</v>
      </c>
      <c r="BD23" s="123">
        <v>0.11514166666666668</v>
      </c>
      <c r="BE23" s="123">
        <v>0.022759333333333336</v>
      </c>
      <c r="BF23" s="123">
        <v>0.05033666666666667</v>
      </c>
      <c r="BG23" s="123">
        <v>0</v>
      </c>
      <c r="BH23" s="123">
        <v>0</v>
      </c>
    </row>
    <row r="24" spans="1:60" ht="15">
      <c r="A24" s="123" t="s">
        <v>386</v>
      </c>
      <c r="B24" s="123" t="s">
        <v>449</v>
      </c>
      <c r="C24" s="123" t="s">
        <v>439</v>
      </c>
      <c r="D24" s="123">
        <v>0.724242424242424</v>
      </c>
      <c r="E24" s="123">
        <v>0.786061224112325</v>
      </c>
      <c r="F24" s="123">
        <v>0.786870956988128</v>
      </c>
      <c r="G24" s="123">
        <v>0.466868686868687</v>
      </c>
      <c r="H24" s="123">
        <v>0.763232323232323</v>
      </c>
      <c r="I24" s="123">
        <v>0.231717171717172</v>
      </c>
      <c r="J24" s="123">
        <v>0.235353535353535</v>
      </c>
      <c r="K24" s="123">
        <v>0.599191919191919</v>
      </c>
      <c r="L24" s="123">
        <v>0.0987878787878788</v>
      </c>
      <c r="M24" s="123">
        <v>0.100606060606061</v>
      </c>
      <c r="N24" s="123">
        <v>0.298383838383838</v>
      </c>
      <c r="O24" s="123">
        <v>0</v>
      </c>
      <c r="P24" s="123">
        <v>0</v>
      </c>
      <c r="Q24" s="123">
        <v>0</v>
      </c>
      <c r="R24" s="123">
        <v>0</v>
      </c>
      <c r="S24" s="123">
        <v>0</v>
      </c>
      <c r="T24" s="123">
        <v>0</v>
      </c>
      <c r="U24" s="123">
        <v>0.906666666666667</v>
      </c>
      <c r="V24" s="123">
        <v>0.305656565656566</v>
      </c>
      <c r="W24" s="123">
        <v>0.0133333333333333</v>
      </c>
      <c r="X24" s="123">
        <v>0</v>
      </c>
      <c r="Y24" s="123">
        <v>0.0951515151515152</v>
      </c>
      <c r="Z24" s="123">
        <v>0</v>
      </c>
      <c r="AA24" s="123">
        <v>0.141010101010101</v>
      </c>
      <c r="AB24" s="123">
        <v>0.0284848484848485</v>
      </c>
      <c r="AC24" s="123">
        <v>0.223434343434343</v>
      </c>
      <c r="AD24" s="123">
        <v>0</v>
      </c>
      <c r="AE24" s="123">
        <v>0.0666666666666667</v>
      </c>
      <c r="AF24" s="123">
        <v>0</v>
      </c>
      <c r="AG24" s="123">
        <v>0.0666666666666667</v>
      </c>
      <c r="AH24" s="123">
        <v>0.029808</v>
      </c>
      <c r="AI24" s="123">
        <v>0.0160353333333333</v>
      </c>
      <c r="AJ24" s="123">
        <v>0.053535</v>
      </c>
      <c r="AK24" s="123">
        <v>0.208543333333333</v>
      </c>
      <c r="AL24" s="123">
        <v>0.196367666666667</v>
      </c>
      <c r="AM24" s="123">
        <v>0.010259</v>
      </c>
      <c r="AN24" s="123">
        <v>0.032036</v>
      </c>
      <c r="AO24" s="123">
        <v>0.0993023333333333</v>
      </c>
      <c r="AP24" s="123">
        <v>0.222049</v>
      </c>
      <c r="AQ24" s="123">
        <v>0.0980126666666667</v>
      </c>
      <c r="AR24" s="123">
        <v>0.0294813333333333</v>
      </c>
      <c r="AS24" s="123">
        <v>0.0343776666666667</v>
      </c>
      <c r="AT24" s="123">
        <v>0</v>
      </c>
      <c r="AU24" s="123">
        <v>0.03283425000000001</v>
      </c>
      <c r="AV24" s="123">
        <v>0.0136925</v>
      </c>
      <c r="AW24" s="123">
        <v>0.05235574999999998</v>
      </c>
      <c r="AX24" s="123">
        <v>0.20817250000000004</v>
      </c>
      <c r="AY24" s="123">
        <v>0.20323475000000002</v>
      </c>
      <c r="AZ24" s="123">
        <v>0.010127249999999997</v>
      </c>
      <c r="BA24" s="123">
        <v>0.031956000000000005</v>
      </c>
      <c r="BB24" s="123">
        <v>0.09949750000000002</v>
      </c>
      <c r="BC24" s="123">
        <v>0.2261452500000001</v>
      </c>
      <c r="BD24" s="123">
        <v>0.09191674999999998</v>
      </c>
      <c r="BE24" s="123">
        <v>0.028008749999999992</v>
      </c>
      <c r="BF24" s="123">
        <v>0.034887000000000015</v>
      </c>
      <c r="BG24" s="123">
        <v>0</v>
      </c>
      <c r="BH24" s="123">
        <v>0</v>
      </c>
    </row>
    <row r="25" spans="1:60" ht="15">
      <c r="A25" s="123" t="s">
        <v>387</v>
      </c>
      <c r="B25" s="123" t="s">
        <v>449</v>
      </c>
      <c r="C25" s="123" t="s">
        <v>439</v>
      </c>
      <c r="D25" s="123">
        <v>0.721367521367521</v>
      </c>
      <c r="E25" s="123">
        <v>0.633336984359281</v>
      </c>
      <c r="F25" s="123">
        <v>0.611908807302386</v>
      </c>
      <c r="G25" s="123">
        <v>0.713675213675214</v>
      </c>
      <c r="H25" s="123">
        <v>0.488034188034188</v>
      </c>
      <c r="I25" s="123">
        <v>0.506837606837607</v>
      </c>
      <c r="J25" s="123">
        <v>0.747008547008547</v>
      </c>
      <c r="K25" s="123">
        <v>0.164102564102564</v>
      </c>
      <c r="L25" s="123">
        <v>0.0888888888888889</v>
      </c>
      <c r="M25" s="123">
        <v>0.105982905982906</v>
      </c>
      <c r="N25" s="123">
        <v>0.517948717948718</v>
      </c>
      <c r="O25" s="123">
        <v>0</v>
      </c>
      <c r="P25" s="123">
        <v>0</v>
      </c>
      <c r="Q25" s="123">
        <v>0</v>
      </c>
      <c r="R25" s="123">
        <v>0.00512820512820513</v>
      </c>
      <c r="S25" s="123">
        <v>0.00512820512820513</v>
      </c>
      <c r="T25" s="123">
        <v>0.00512820512820513</v>
      </c>
      <c r="U25" s="123">
        <v>0.98974358974359</v>
      </c>
      <c r="V25" s="123">
        <v>0.22991452991453</v>
      </c>
      <c r="W25" s="123">
        <v>0.0222222222222222</v>
      </c>
      <c r="X25" s="123">
        <v>0</v>
      </c>
      <c r="Y25" s="123">
        <v>0.351282051282051</v>
      </c>
      <c r="Z25" s="123">
        <v>0</v>
      </c>
      <c r="AA25" s="123">
        <v>0.121367521367521</v>
      </c>
      <c r="AB25" s="123">
        <v>0.094017094017094</v>
      </c>
      <c r="AC25" s="123">
        <v>0.170940170940171</v>
      </c>
      <c r="AD25" s="123">
        <v>0.0153846153846154</v>
      </c>
      <c r="AE25" s="123">
        <v>0.0606837606837607</v>
      </c>
      <c r="AF25" s="123">
        <v>0</v>
      </c>
      <c r="AG25" s="123">
        <v>0</v>
      </c>
      <c r="AH25" s="123">
        <v>0.0332</v>
      </c>
      <c r="AI25" s="123">
        <v>0.00114366666666667</v>
      </c>
      <c r="AJ25" s="123">
        <v>0.054815</v>
      </c>
      <c r="AK25" s="123">
        <v>0.0909663333333333</v>
      </c>
      <c r="AL25" s="123">
        <v>0.193387666666667</v>
      </c>
      <c r="AM25" s="123">
        <v>0.0129996666666667</v>
      </c>
      <c r="AN25" s="123">
        <v>0.0590946666666667</v>
      </c>
      <c r="AO25" s="123">
        <v>0.175994333333333</v>
      </c>
      <c r="AP25" s="123">
        <v>0.242250666666667</v>
      </c>
      <c r="AQ25" s="123">
        <v>0.0906566666666667</v>
      </c>
      <c r="AR25" s="123">
        <v>0.032167</v>
      </c>
      <c r="AS25" s="123">
        <v>0.0465236666666667</v>
      </c>
      <c r="AT25" s="123">
        <v>0.016666666666666666</v>
      </c>
      <c r="AU25" s="123">
        <v>0.045481749999999994</v>
      </c>
      <c r="AV25" s="123">
        <v>0.00113925</v>
      </c>
      <c r="AW25" s="123">
        <v>0.051576250000000004</v>
      </c>
      <c r="AX25" s="123">
        <v>0.08943525000000002</v>
      </c>
      <c r="AY25" s="123">
        <v>0.19705775000000006</v>
      </c>
      <c r="AZ25" s="123">
        <v>0.014683750000000002</v>
      </c>
      <c r="BA25" s="123">
        <v>0.061417</v>
      </c>
      <c r="BB25" s="123">
        <v>0.17818549999999994</v>
      </c>
      <c r="BC25" s="123">
        <v>0.24291225000000005</v>
      </c>
      <c r="BD25" s="123">
        <v>0.0818295</v>
      </c>
      <c r="BE25" s="123">
        <v>0.0314175</v>
      </c>
      <c r="BF25" s="123">
        <v>0.050342000000000005</v>
      </c>
      <c r="BG25" s="123">
        <v>0</v>
      </c>
      <c r="BH25" s="123">
        <v>0</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2F2A796-EDE9-45D8-A36C-5F267245B2C8}">
  <dimension ref="A1:AA113"/>
  <sheetViews>
    <sheetView workbookViewId="0" topLeftCell="A1">
      <selection pane="topLeft" activeCell="BK20" sqref="BK20"/>
    </sheetView>
  </sheetViews>
  <sheetFormatPr defaultColWidth="8.83428571428571" defaultRowHeight="15"/>
  <sheetData>
    <row r="1" spans="1:27" ht="21">
      <c r="A1" s="93"/>
      <c r="B1" s="93"/>
      <c r="C1" s="93"/>
      <c r="D1" s="93"/>
      <c r="E1" s="93"/>
      <c r="F1" s="93"/>
      <c r="G1" s="109" t="s">
        <v>440</v>
      </c>
      <c r="H1" s="93"/>
      <c r="I1" s="93"/>
      <c r="J1" s="93"/>
      <c r="K1" s="93"/>
      <c r="L1" s="93"/>
      <c r="M1" s="93"/>
      <c r="N1" s="93"/>
      <c r="O1" s="93"/>
      <c r="P1" s="93"/>
      <c r="Q1" s="93"/>
      <c r="R1" s="93"/>
      <c r="S1" s="93"/>
      <c r="T1" s="93"/>
      <c r="U1" s="109" t="s">
        <v>441</v>
      </c>
      <c r="V1" s="93"/>
      <c r="W1" s="93"/>
      <c r="X1" s="93"/>
      <c r="Y1" s="93"/>
      <c r="Z1" s="93"/>
      <c r="AA1" s="93"/>
    </row>
    <row r="2" spans="1:27" ht="15">
      <c r="A2" s="93"/>
      <c r="B2" s="93"/>
      <c r="C2" s="93"/>
      <c r="D2" s="93"/>
      <c r="E2" s="93"/>
      <c r="F2" s="93"/>
      <c r="G2" s="93"/>
      <c r="H2" s="93"/>
      <c r="I2" s="93"/>
      <c r="J2" s="93"/>
      <c r="K2" s="93"/>
      <c r="L2" s="93"/>
      <c r="M2" s="93"/>
      <c r="N2" s="93"/>
      <c r="O2" s="93"/>
      <c r="P2" s="93"/>
      <c r="Q2" s="93"/>
      <c r="R2" s="93"/>
      <c r="S2" s="93"/>
      <c r="T2" s="93"/>
      <c r="U2" s="93"/>
      <c r="V2" s="93"/>
      <c r="W2" s="93"/>
      <c r="X2" s="93"/>
      <c r="Y2" s="93"/>
      <c r="Z2" s="93"/>
      <c r="AA2" s="93"/>
    </row>
    <row r="3" spans="1:27" ht="15">
      <c r="A3" s="108"/>
      <c r="B3" s="108" t="s">
        <v>376</v>
      </c>
      <c r="C3" s="108" t="s">
        <v>377</v>
      </c>
      <c r="D3" s="108" t="s">
        <v>378</v>
      </c>
      <c r="E3" s="108" t="s">
        <v>379</v>
      </c>
      <c r="F3" s="108" t="s">
        <v>380</v>
      </c>
      <c r="G3" s="108" t="s">
        <v>381</v>
      </c>
      <c r="H3" s="108" t="s">
        <v>382</v>
      </c>
      <c r="I3" s="108" t="s">
        <v>383</v>
      </c>
      <c r="J3" s="108" t="s">
        <v>384</v>
      </c>
      <c r="K3" s="108" t="s">
        <v>385</v>
      </c>
      <c r="L3" s="108" t="s">
        <v>386</v>
      </c>
      <c r="M3" s="108" t="s">
        <v>387</v>
      </c>
      <c r="N3" s="108"/>
      <c r="O3" s="108"/>
      <c r="P3" s="108" t="s">
        <v>376</v>
      </c>
      <c r="Q3" s="108" t="s">
        <v>377</v>
      </c>
      <c r="R3" s="108" t="s">
        <v>378</v>
      </c>
      <c r="S3" s="108" t="s">
        <v>379</v>
      </c>
      <c r="T3" s="108" t="s">
        <v>380</v>
      </c>
      <c r="U3" s="108" t="s">
        <v>381</v>
      </c>
      <c r="V3" s="108" t="s">
        <v>382</v>
      </c>
      <c r="W3" s="108" t="s">
        <v>383</v>
      </c>
      <c r="X3" s="108" t="s">
        <v>384</v>
      </c>
      <c r="Y3" s="108" t="s">
        <v>385</v>
      </c>
      <c r="Z3" s="108" t="s">
        <v>386</v>
      </c>
      <c r="AA3" s="108" t="s">
        <v>387</v>
      </c>
    </row>
    <row r="4" spans="1:27" ht="15">
      <c r="A4" s="93" t="s">
        <v>218</v>
      </c>
      <c r="B4" s="123">
        <v>0.594649117292162</v>
      </c>
      <c r="C4" s="123">
        <v>0.592214027314515</v>
      </c>
      <c r="D4" s="123">
        <v>0.712383019051865</v>
      </c>
      <c r="E4" s="123">
        <v>0.717303876728633</v>
      </c>
      <c r="F4" s="123">
        <v>0.683794325781752</v>
      </c>
      <c r="G4" s="123">
        <v>0.541958983244397</v>
      </c>
      <c r="H4" s="123">
        <v>0.715313811963842</v>
      </c>
      <c r="I4" s="123">
        <v>0.672326550034617</v>
      </c>
      <c r="J4" s="123">
        <v>0.686041160183317</v>
      </c>
      <c r="K4" s="123">
        <v>0.76595928226363</v>
      </c>
      <c r="L4" s="123">
        <v>0.675412385607474</v>
      </c>
      <c r="M4" s="123">
        <v>0.600940889617003</v>
      </c>
      <c r="O4" s="93" t="s">
        <v>218</v>
      </c>
      <c r="P4" s="123">
        <v>0.618795762360119</v>
      </c>
      <c r="Q4" s="123">
        <v>0.509309810265224</v>
      </c>
      <c r="R4" s="123">
        <v>0.892429792429792</v>
      </c>
      <c r="S4" s="123">
        <v>0.655855855855856</v>
      </c>
      <c r="T4" s="123">
        <v>0.634441404006621</v>
      </c>
      <c r="U4" s="123">
        <v>0.628205128205128</v>
      </c>
      <c r="V4" s="123">
        <v>0.738095238095238</v>
      </c>
      <c r="W4" s="123">
        <v>0.695634920634921</v>
      </c>
      <c r="X4" s="123">
        <v>0.711111111111111</v>
      </c>
      <c r="Y4" s="123">
        <v>0.611111111111111</v>
      </c>
      <c r="Z4" s="123">
        <v>0.724242424242424</v>
      </c>
      <c r="AA4" s="123">
        <v>0.721367521367521</v>
      </c>
    </row>
    <row r="5" spans="1:27" ht="15">
      <c r="A5" s="93" t="s">
        <v>236</v>
      </c>
      <c r="B5" s="123">
        <v>0.529773035781129</v>
      </c>
      <c r="C5" s="123">
        <v>0.601003753687169</v>
      </c>
      <c r="D5" s="123">
        <v>0.531642544530305</v>
      </c>
      <c r="E5" s="123">
        <v>0.533135877986746</v>
      </c>
      <c r="F5" s="123">
        <v>0.582008394613743</v>
      </c>
      <c r="G5" s="123">
        <v>0.478500493249859</v>
      </c>
      <c r="H5" s="123">
        <v>0.638931837323965</v>
      </c>
      <c r="I5" s="123">
        <v>0.565276813002996</v>
      </c>
      <c r="J5" s="123">
        <v>0.591188220140426</v>
      </c>
      <c r="K5" s="123">
        <v>0.36407867494824</v>
      </c>
      <c r="L5" s="123">
        <v>0.53902614560887</v>
      </c>
      <c r="M5" s="123">
        <v>0.553673609589362</v>
      </c>
      <c r="O5" s="93" t="s">
        <v>236</v>
      </c>
      <c r="P5" s="123">
        <v>0.53947500977204</v>
      </c>
      <c r="Q5" s="123">
        <v>0.485059369348117</v>
      </c>
      <c r="R5" s="123">
        <v>0.651770451770452</v>
      </c>
      <c r="S5" s="123">
        <v>0.581681681681682</v>
      </c>
      <c r="T5" s="123">
        <v>0.650694233302929</v>
      </c>
      <c r="U5" s="123">
        <v>0.512820512820513</v>
      </c>
      <c r="V5" s="123">
        <v>0.357142857142857</v>
      </c>
      <c r="W5" s="123">
        <v>0.518650793650794</v>
      </c>
      <c r="X5" s="123">
        <v>0.577777777777778</v>
      </c>
      <c r="Y5" s="123">
        <v>0.305555555555556</v>
      </c>
      <c r="Z5" s="123">
        <v>0.466868686868687</v>
      </c>
      <c r="AA5" s="123">
        <v>0.713675213675214</v>
      </c>
    </row>
    <row r="6" spans="1:27" ht="15">
      <c r="A6" s="93" t="s">
        <v>240</v>
      </c>
      <c r="B6" s="123">
        <v>0.585768064906786</v>
      </c>
      <c r="C6" s="123">
        <v>0.668805111357079</v>
      </c>
      <c r="D6" s="123">
        <v>0.857955132030866</v>
      </c>
      <c r="E6" s="123">
        <v>0.764734187891806</v>
      </c>
      <c r="F6" s="123">
        <v>0.596074763186086</v>
      </c>
      <c r="G6" s="123">
        <v>0.825643578822136</v>
      </c>
      <c r="H6" s="123">
        <v>0.706116335232904</v>
      </c>
      <c r="I6" s="123">
        <v>0.68434175511781</v>
      </c>
      <c r="J6" s="123">
        <v>0.706305569203854</v>
      </c>
      <c r="K6" s="123">
        <v>0.383143547273982</v>
      </c>
      <c r="L6" s="123">
        <v>0.756119599011398</v>
      </c>
      <c r="M6" s="123">
        <v>0.569827840764051</v>
      </c>
      <c r="O6" s="93" t="s">
        <v>240</v>
      </c>
      <c r="P6" s="123">
        <v>0.576246086147076</v>
      </c>
      <c r="Q6" s="123">
        <v>0.632140329592559</v>
      </c>
      <c r="R6" s="123">
        <v>1</v>
      </c>
      <c r="S6" s="123">
        <v>0.624324324324324</v>
      </c>
      <c r="T6" s="123">
        <v>0.600749974663018</v>
      </c>
      <c r="U6" s="123">
        <v>0.544871794871795</v>
      </c>
      <c r="V6" s="123">
        <v>0.738095238095238</v>
      </c>
      <c r="W6" s="123">
        <v>0.630952380952381</v>
      </c>
      <c r="X6" s="123">
        <v>0.711111111111111</v>
      </c>
      <c r="Y6" s="123">
        <v>0.277777777777778</v>
      </c>
      <c r="Z6" s="123">
        <v>0.763232323232323</v>
      </c>
      <c r="AA6" s="123">
        <v>0.488034188034188</v>
      </c>
    </row>
    <row r="7" spans="1:27" ht="15">
      <c r="A7" s="93" t="s">
        <v>244</v>
      </c>
      <c r="B7" s="123">
        <v>0.403876854035907</v>
      </c>
      <c r="C7" s="123">
        <v>0.327461951403114</v>
      </c>
      <c r="D7" s="123">
        <v>0.141153576883951</v>
      </c>
      <c r="E7" s="123">
        <v>0.232967397803201</v>
      </c>
      <c r="F7" s="123">
        <v>0.399597295031706</v>
      </c>
      <c r="G7" s="123">
        <v>0.174356421177864</v>
      </c>
      <c r="H7" s="123">
        <v>0.289954571199845</v>
      </c>
      <c r="I7" s="123">
        <v>0.31565824488219</v>
      </c>
      <c r="J7" s="123">
        <v>0.288465672626212</v>
      </c>
      <c r="K7" s="123">
        <v>0.616856452726018</v>
      </c>
      <c r="L7" s="123">
        <v>0.236334748827544</v>
      </c>
      <c r="M7" s="123">
        <v>0.425542529606319</v>
      </c>
      <c r="O7" s="93" t="s">
        <v>244</v>
      </c>
      <c r="P7" s="123">
        <v>0.360650717086361</v>
      </c>
      <c r="Q7" s="123">
        <v>0.357243959154787</v>
      </c>
      <c r="R7" s="123">
        <v>0</v>
      </c>
      <c r="S7" s="123">
        <v>0.375675675675676</v>
      </c>
      <c r="T7" s="123">
        <v>0.388993615080572</v>
      </c>
      <c r="U7" s="123">
        <v>0.455128205128205</v>
      </c>
      <c r="V7" s="123">
        <v>0.261904761904762</v>
      </c>
      <c r="W7" s="123">
        <v>0.369047619047619</v>
      </c>
      <c r="X7" s="123">
        <v>0.288888888888889</v>
      </c>
      <c r="Y7" s="123">
        <v>0.722222222222222</v>
      </c>
      <c r="Z7" s="123">
        <v>0.231717171717172</v>
      </c>
      <c r="AA7" s="123">
        <v>0.506837606837607</v>
      </c>
    </row>
    <row r="8" spans="1:27" ht="15">
      <c r="A8" s="93" t="s">
        <v>247</v>
      </c>
      <c r="B8" s="123">
        <v>0.323980056926004</v>
      </c>
      <c r="C8" s="123">
        <v>0.247635108436527</v>
      </c>
      <c r="D8" s="123">
        <v>0.226725646890919</v>
      </c>
      <c r="E8" s="123">
        <v>0.160914941155294</v>
      </c>
      <c r="F8" s="123">
        <v>0.105866914045311</v>
      </c>
      <c r="G8" s="123">
        <v>0.0814459217677231</v>
      </c>
      <c r="H8" s="123">
        <v>0.0820300274899867</v>
      </c>
      <c r="I8" s="123">
        <v>0.00939542483660131</v>
      </c>
      <c r="J8" s="123">
        <v>0.0253632703081232</v>
      </c>
      <c r="K8" s="123">
        <v>0.102225672877847</v>
      </c>
      <c r="L8" s="123">
        <v>0.157073143450112</v>
      </c>
      <c r="M8" s="123">
        <v>0.556564243337387</v>
      </c>
      <c r="O8" s="93" t="s">
        <v>247</v>
      </c>
      <c r="P8" s="123">
        <v>0.481725278754982</v>
      </c>
      <c r="Q8" s="123">
        <v>0.311293094732585</v>
      </c>
      <c r="R8" s="123">
        <v>0.123443223443223</v>
      </c>
      <c r="S8" s="123">
        <v>0.204804804804805</v>
      </c>
      <c r="T8" s="123">
        <v>0.219401371575285</v>
      </c>
      <c r="U8" s="123">
        <v>0.132478632478632</v>
      </c>
      <c r="V8" s="123">
        <v>0.0476190476190476</v>
      </c>
      <c r="W8" s="123">
        <v>0.0376984126984127</v>
      </c>
      <c r="X8" s="123">
        <v>0</v>
      </c>
      <c r="Y8" s="123">
        <v>0.111111111111111</v>
      </c>
      <c r="Z8" s="123">
        <v>0.235353535353535</v>
      </c>
      <c r="AA8" s="123">
        <v>0.747008547008547</v>
      </c>
    </row>
    <row r="9" spans="1:27" ht="15">
      <c r="A9" s="93" t="s">
        <v>251</v>
      </c>
      <c r="B9" s="123">
        <v>0.522080501001604</v>
      </c>
      <c r="C9" s="123">
        <v>0.537926506144588</v>
      </c>
      <c r="D9" s="123">
        <v>0.578153858039778</v>
      </c>
      <c r="E9" s="123">
        <v>0.672338129715949</v>
      </c>
      <c r="F9" s="123">
        <v>0.766809293180783</v>
      </c>
      <c r="G9" s="123">
        <v>0.800995711499349</v>
      </c>
      <c r="H9" s="123">
        <v>0.834177204213691</v>
      </c>
      <c r="I9" s="123">
        <v>0.915278457038368</v>
      </c>
      <c r="J9" s="123">
        <v>0.916995648460109</v>
      </c>
      <c r="K9" s="123">
        <v>0.790458937198068</v>
      </c>
      <c r="L9" s="123">
        <v>0.739925814043021</v>
      </c>
      <c r="M9" s="123">
        <v>0.298944994565345</v>
      </c>
      <c r="O9" s="93" t="s">
        <v>251</v>
      </c>
      <c r="P9" s="123">
        <v>0.386325995236886</v>
      </c>
      <c r="Q9" s="123">
        <v>0.437895280782754</v>
      </c>
      <c r="R9" s="123">
        <v>0.550915750915751</v>
      </c>
      <c r="S9" s="123">
        <v>0.557957957957958</v>
      </c>
      <c r="T9" s="123">
        <v>0.658565589000372</v>
      </c>
      <c r="U9" s="123">
        <v>0.485042735042735</v>
      </c>
      <c r="V9" s="123">
        <v>0.702380952380952</v>
      </c>
      <c r="W9" s="123">
        <v>0.871825396825397</v>
      </c>
      <c r="X9" s="123">
        <v>0.855555555555556</v>
      </c>
      <c r="Y9" s="123">
        <v>0.694444444444444</v>
      </c>
      <c r="Z9" s="123">
        <v>0.599191919191919</v>
      </c>
      <c r="AA9" s="123">
        <v>0.164102564102564</v>
      </c>
    </row>
    <row r="10" spans="1:27" ht="15">
      <c r="A10" s="93" t="s">
        <v>255</v>
      </c>
      <c r="B10" s="123">
        <v>0.13530035842345</v>
      </c>
      <c r="C10" s="123">
        <v>0.190676534128515</v>
      </c>
      <c r="D10" s="123">
        <v>0.166667244516479</v>
      </c>
      <c r="E10" s="123">
        <v>0.146862621942095</v>
      </c>
      <c r="F10" s="123">
        <v>0.111720596523253</v>
      </c>
      <c r="G10" s="123">
        <v>0.094112368286929</v>
      </c>
      <c r="H10" s="123">
        <v>0.0711204097906306</v>
      </c>
      <c r="I10" s="123">
        <v>0.0610145239221326</v>
      </c>
      <c r="J10" s="123">
        <v>0.0472244145651008</v>
      </c>
      <c r="K10" s="123">
        <v>0.0801414768806073</v>
      </c>
      <c r="L10" s="123">
        <v>0.0817162830139797</v>
      </c>
      <c r="M10" s="123">
        <v>0.113039461369282</v>
      </c>
      <c r="O10" s="93" t="s">
        <v>255</v>
      </c>
      <c r="P10" s="123">
        <v>0.124578391905125</v>
      </c>
      <c r="Q10" s="123">
        <v>0.227002100675137</v>
      </c>
      <c r="R10" s="123">
        <v>0.317094017094017</v>
      </c>
      <c r="S10" s="123">
        <v>0.228228228228228</v>
      </c>
      <c r="T10" s="123">
        <v>0.0904834296138644</v>
      </c>
      <c r="U10" s="123">
        <v>0.382478632478632</v>
      </c>
      <c r="V10" s="123">
        <v>0.25</v>
      </c>
      <c r="W10" s="123">
        <v>0.0904761904761905</v>
      </c>
      <c r="X10" s="123">
        <v>0.122222222222222</v>
      </c>
      <c r="Y10" s="123">
        <v>0.166666666666667</v>
      </c>
      <c r="Z10" s="123">
        <v>0.0987878787878788</v>
      </c>
      <c r="AA10" s="123">
        <v>0.0888888888888889</v>
      </c>
    </row>
    <row r="11" spans="1:27" ht="15">
      <c r="A11" s="93" t="s">
        <v>259</v>
      </c>
      <c r="B11" s="123">
        <v>0.162118600426379</v>
      </c>
      <c r="C11" s="123">
        <v>0.200837681285403</v>
      </c>
      <c r="D11" s="123">
        <v>0.108207903888448</v>
      </c>
      <c r="E11" s="123">
        <v>0.148599488742816</v>
      </c>
      <c r="F11" s="123">
        <v>0.0874889599011464</v>
      </c>
      <c r="G11" s="123">
        <v>0.0451454353758312</v>
      </c>
      <c r="H11" s="123">
        <v>0.0661722755661806</v>
      </c>
      <c r="I11" s="123">
        <v>0.0634062802034882</v>
      </c>
      <c r="J11" s="123">
        <v>0.0290281047021243</v>
      </c>
      <c r="K11" s="123">
        <v>0.0302795031055901</v>
      </c>
      <c r="L11" s="123">
        <v>0.057666686281132</v>
      </c>
      <c r="M11" s="123">
        <v>0.121867322408818</v>
      </c>
      <c r="O11" s="93" t="s">
        <v>259</v>
      </c>
      <c r="P11" s="123">
        <v>0.151122071914151</v>
      </c>
      <c r="Q11" s="123">
        <v>0.239754996124423</v>
      </c>
      <c r="R11" s="123">
        <v>0.0488400488400488</v>
      </c>
      <c r="S11" s="123">
        <v>0.283183183183183</v>
      </c>
      <c r="T11" s="123">
        <v>0.0787101787101787</v>
      </c>
      <c r="U11" s="123">
        <v>0.0534188034188034</v>
      </c>
      <c r="V11" s="123">
        <v>0</v>
      </c>
      <c r="W11" s="123">
        <v>0.104365079365079</v>
      </c>
      <c r="X11" s="123">
        <v>0.0222222222222222</v>
      </c>
      <c r="Y11" s="123">
        <v>0.111111111111111</v>
      </c>
      <c r="Z11" s="123">
        <v>0.100606060606061</v>
      </c>
      <c r="AA11" s="123">
        <v>0.105982905982906</v>
      </c>
    </row>
    <row r="12" spans="1:27" ht="15">
      <c r="A12" s="93" t="s">
        <v>298</v>
      </c>
      <c r="B12" s="123">
        <v>0.2351282199861</v>
      </c>
      <c r="C12" s="123">
        <v>0.234132489785505</v>
      </c>
      <c r="D12" s="123">
        <v>0.0353421606001209</v>
      </c>
      <c r="E12" s="123">
        <v>0.168985900329885</v>
      </c>
      <c r="F12" s="123">
        <v>0.202681903136101</v>
      </c>
      <c r="G12" s="123">
        <v>0.0731655227419815</v>
      </c>
      <c r="H12" s="123">
        <v>0.44242288699431</v>
      </c>
      <c r="I12" s="123">
        <v>0.382988174570922</v>
      </c>
      <c r="J12" s="123">
        <v>0.215582186966991</v>
      </c>
      <c r="K12" s="123">
        <v>0.429209799861974</v>
      </c>
      <c r="L12" s="123">
        <v>0.132601956436464</v>
      </c>
      <c r="M12" s="123">
        <v>0.277179566276624</v>
      </c>
      <c r="O12" s="93" t="s">
        <v>298</v>
      </c>
      <c r="P12" s="123">
        <v>0.278674387585279</v>
      </c>
      <c r="Q12" s="123">
        <v>0.295908738583898</v>
      </c>
      <c r="R12" s="123">
        <v>0</v>
      </c>
      <c r="S12" s="123">
        <v>0.186786786786787</v>
      </c>
      <c r="T12" s="123">
        <v>0.217999391912435</v>
      </c>
      <c r="U12" s="123">
        <v>0.132478632478632</v>
      </c>
      <c r="V12" s="123">
        <v>0.476190476190476</v>
      </c>
      <c r="W12" s="123">
        <v>0.522619047619048</v>
      </c>
      <c r="X12" s="123">
        <v>0.322222222222222</v>
      </c>
      <c r="Y12" s="123">
        <v>0.888888888888889</v>
      </c>
      <c r="Z12" s="123">
        <v>0.298383838383838</v>
      </c>
      <c r="AA12" s="123">
        <v>0.517948717948718</v>
      </c>
    </row>
    <row r="13" spans="1:27" ht="15">
      <c r="A13" s="93" t="s">
        <v>301</v>
      </c>
      <c r="B13" s="123">
        <v>0.0089440608079838</v>
      </c>
      <c r="C13" s="123">
        <v>0.00223491251009908</v>
      </c>
      <c r="D13" s="123">
        <v>0</v>
      </c>
      <c r="E13" s="123">
        <v>0.0114241265557055</v>
      </c>
      <c r="F13" s="123">
        <v>0.0265665739184035</v>
      </c>
      <c r="G13" s="123">
        <v>0.0140932528453751</v>
      </c>
      <c r="H13" s="123">
        <v>0.0122964186560678</v>
      </c>
      <c r="I13" s="123">
        <v>0.0552348500265167</v>
      </c>
      <c r="J13" s="123">
        <v>0.00592320261437908</v>
      </c>
      <c r="K13" s="123">
        <v>0.0791580400276053</v>
      </c>
      <c r="L13" s="123">
        <v>0.013549410728819</v>
      </c>
      <c r="M13" s="123">
        <v>0.00990918803418804</v>
      </c>
      <c r="O13" s="93" t="s">
        <v>301</v>
      </c>
      <c r="P13" s="123">
        <v>0.00264550264550265</v>
      </c>
      <c r="Q13" s="123">
        <v>0</v>
      </c>
      <c r="R13" s="123">
        <v>0</v>
      </c>
      <c r="S13" s="123">
        <v>0</v>
      </c>
      <c r="T13" s="123">
        <v>0.017056856187291</v>
      </c>
      <c r="U13" s="123">
        <v>0</v>
      </c>
      <c r="V13" s="123">
        <v>0</v>
      </c>
      <c r="W13" s="123">
        <v>0.0361111111111111</v>
      </c>
      <c r="X13" s="123">
        <v>0</v>
      </c>
      <c r="Y13" s="123">
        <v>0.0277777777777778</v>
      </c>
      <c r="Z13" s="123">
        <v>0</v>
      </c>
      <c r="AA13" s="123">
        <v>0</v>
      </c>
    </row>
    <row r="14" spans="1:27" ht="15">
      <c r="A14" s="93" t="s">
        <v>304</v>
      </c>
      <c r="B14" s="123">
        <v>0.00117542692392992</v>
      </c>
      <c r="C14" s="123">
        <v>0</v>
      </c>
      <c r="D14" s="123">
        <v>0</v>
      </c>
      <c r="E14" s="123">
        <v>0.00173611111111111</v>
      </c>
      <c r="F14" s="123">
        <v>0.0142332415059688</v>
      </c>
      <c r="G14" s="123">
        <v>0.00231834349593496</v>
      </c>
      <c r="H14" s="123">
        <v>0.0014367816091954</v>
      </c>
      <c r="I14" s="123">
        <v>0.00297619047619048</v>
      </c>
      <c r="J14" s="123">
        <v>0.0127367186190716</v>
      </c>
      <c r="K14" s="123">
        <v>0.0036231884057971</v>
      </c>
      <c r="L14" s="123">
        <v>0.0103054683411826</v>
      </c>
      <c r="M14" s="123">
        <v>6.94444444444444E-4</v>
      </c>
      <c r="O14" s="93" t="s">
        <v>304</v>
      </c>
      <c r="P14" s="123">
        <v>0</v>
      </c>
      <c r="Q14" s="123">
        <v>0</v>
      </c>
      <c r="R14" s="123">
        <v>0</v>
      </c>
      <c r="S14" s="123">
        <v>0.166666666666667</v>
      </c>
      <c r="T14" s="123">
        <v>0.0460423634336678</v>
      </c>
      <c r="U14" s="123">
        <v>0.0256410256410256</v>
      </c>
      <c r="V14" s="123">
        <v>0</v>
      </c>
      <c r="W14" s="123">
        <v>0</v>
      </c>
      <c r="X14" s="123">
        <v>0</v>
      </c>
      <c r="Y14" s="123">
        <v>0</v>
      </c>
      <c r="Z14" s="123">
        <v>0</v>
      </c>
      <c r="AA14" s="123">
        <v>0</v>
      </c>
    </row>
    <row r="15" spans="1:27" ht="15">
      <c r="A15" s="93" t="s">
        <v>293</v>
      </c>
      <c r="B15" s="123">
        <v>0.00161402341515799</v>
      </c>
      <c r="C15" s="123">
        <v>0.00226375272331155</v>
      </c>
      <c r="D15" s="123">
        <v>0</v>
      </c>
      <c r="E15" s="123">
        <v>0.00260416666666667</v>
      </c>
      <c r="F15" s="123">
        <v>0.00166666666666667</v>
      </c>
      <c r="G15" s="123">
        <v>0</v>
      </c>
      <c r="H15" s="123">
        <v>0.00856227106227106</v>
      </c>
      <c r="I15" s="123">
        <v>0</v>
      </c>
      <c r="J15" s="123">
        <v>0.00378787878787879</v>
      </c>
      <c r="K15" s="123">
        <v>0</v>
      </c>
      <c r="L15" s="123">
        <v>0</v>
      </c>
      <c r="M15" s="123">
        <v>0</v>
      </c>
      <c r="O15" s="93" t="s">
        <v>293</v>
      </c>
      <c r="P15" s="123">
        <v>0</v>
      </c>
      <c r="Q15" s="123">
        <v>0</v>
      </c>
      <c r="R15" s="123">
        <v>0</v>
      </c>
      <c r="S15" s="123">
        <v>0</v>
      </c>
      <c r="T15" s="123">
        <v>0.0152292152292152</v>
      </c>
      <c r="U15" s="123">
        <v>0.136752136752137</v>
      </c>
      <c r="V15" s="123">
        <v>0</v>
      </c>
      <c r="W15" s="123">
        <v>0</v>
      </c>
      <c r="X15" s="123">
        <v>0</v>
      </c>
      <c r="Y15" s="123">
        <v>0.0277777777777778</v>
      </c>
      <c r="Z15" s="123">
        <v>0</v>
      </c>
      <c r="AA15" s="123">
        <v>0</v>
      </c>
    </row>
    <row r="16" spans="1:27" ht="15">
      <c r="A16" s="93" t="s">
        <v>305</v>
      </c>
      <c r="B16" s="123">
        <v>0.00747421619920803</v>
      </c>
      <c r="C16" s="123">
        <v>6.00297125483693E-4</v>
      </c>
      <c r="D16" s="123">
        <v>0</v>
      </c>
      <c r="E16" s="123">
        <v>0.00347222222222222</v>
      </c>
      <c r="F16" s="123">
        <v>0</v>
      </c>
      <c r="G16" s="123">
        <v>0.0163515247584541</v>
      </c>
      <c r="H16" s="123">
        <v>0.00941801051450174</v>
      </c>
      <c r="I16" s="123">
        <v>0</v>
      </c>
      <c r="J16" s="123">
        <v>0.00757575757575758</v>
      </c>
      <c r="K16" s="123">
        <v>0.00434782608695652</v>
      </c>
      <c r="L16" s="123">
        <v>0.0113047476799978</v>
      </c>
      <c r="M16" s="123">
        <v>0.00583432641016911</v>
      </c>
      <c r="O16" s="93" t="s">
        <v>305</v>
      </c>
      <c r="P16" s="123">
        <v>0</v>
      </c>
      <c r="Q16" s="123">
        <v>0</v>
      </c>
      <c r="R16" s="123">
        <v>0</v>
      </c>
      <c r="S16" s="123">
        <v>0</v>
      </c>
      <c r="T16" s="123">
        <v>0</v>
      </c>
      <c r="U16" s="123">
        <v>0</v>
      </c>
      <c r="V16" s="123">
        <v>0</v>
      </c>
      <c r="W16" s="123">
        <v>0</v>
      </c>
      <c r="X16" s="123">
        <v>0</v>
      </c>
      <c r="Y16" s="123">
        <v>0</v>
      </c>
      <c r="Z16" s="123">
        <v>0</v>
      </c>
      <c r="AA16" s="123">
        <v>0.00512820512820513</v>
      </c>
    </row>
    <row r="17" spans="1:27" ht="15">
      <c r="A17" s="93" t="s">
        <v>306</v>
      </c>
      <c r="B17" s="123">
        <v>0.0171229066636473</v>
      </c>
      <c r="C17" s="123">
        <v>0.00149183703144668</v>
      </c>
      <c r="D17" s="123">
        <v>0.00438806313887689</v>
      </c>
      <c r="E17" s="123">
        <v>0.01577734782622</v>
      </c>
      <c r="F17" s="123">
        <v>0.0137814906469188</v>
      </c>
      <c r="G17" s="123">
        <v>0.0351650629796852</v>
      </c>
      <c r="H17" s="123">
        <v>0.0239120301261106</v>
      </c>
      <c r="I17" s="123">
        <v>0.0109182098765432</v>
      </c>
      <c r="J17" s="123">
        <v>0.0216158433070198</v>
      </c>
      <c r="K17" s="123">
        <v>0.0217391304347826</v>
      </c>
      <c r="L17" s="123">
        <v>0.0158069772141002</v>
      </c>
      <c r="M17" s="123">
        <v>0.0173201336208324</v>
      </c>
      <c r="O17" s="93" t="s">
        <v>306</v>
      </c>
      <c r="P17" s="123">
        <v>0.00671550671550672</v>
      </c>
      <c r="Q17" s="123">
        <v>0.0263735831676384</v>
      </c>
      <c r="R17" s="123">
        <v>0.0666666666666667</v>
      </c>
      <c r="S17" s="123">
        <v>0</v>
      </c>
      <c r="T17" s="123">
        <v>0</v>
      </c>
      <c r="U17" s="123">
        <v>0.0256410256410256</v>
      </c>
      <c r="V17" s="123">
        <v>0</v>
      </c>
      <c r="W17" s="123">
        <v>0</v>
      </c>
      <c r="X17" s="123">
        <v>0.0222222222222222</v>
      </c>
      <c r="Y17" s="123">
        <v>0</v>
      </c>
      <c r="Z17" s="123">
        <v>0</v>
      </c>
      <c r="AA17" s="123">
        <v>0.00512820512820513</v>
      </c>
    </row>
    <row r="18" spans="1:27" ht="15">
      <c r="A18" s="93" t="s">
        <v>307</v>
      </c>
      <c r="B18" s="123">
        <v>0.00203928090599509</v>
      </c>
      <c r="C18" s="123">
        <v>0.00163343787335723</v>
      </c>
      <c r="D18" s="123">
        <v>3.65497076023392E-4</v>
      </c>
      <c r="E18" s="123">
        <v>0.00225885225885226</v>
      </c>
      <c r="F18" s="123">
        <v>2.18150087260035E-4</v>
      </c>
      <c r="G18" s="123">
        <v>0.0264998654829163</v>
      </c>
      <c r="H18" s="123">
        <v>0.0115740740740741</v>
      </c>
      <c r="I18" s="123">
        <v>0</v>
      </c>
      <c r="J18" s="123">
        <v>0.00260416666666667</v>
      </c>
      <c r="K18" s="123">
        <v>0</v>
      </c>
      <c r="L18" s="123">
        <v>0.0135136853947332</v>
      </c>
      <c r="M18" s="123">
        <v>0.00518527643681796</v>
      </c>
      <c r="O18" s="93" t="s">
        <v>307</v>
      </c>
      <c r="P18" s="123">
        <v>0</v>
      </c>
      <c r="Q18" s="123">
        <v>0</v>
      </c>
      <c r="R18" s="123">
        <v>0</v>
      </c>
      <c r="S18" s="123">
        <v>0</v>
      </c>
      <c r="T18" s="123">
        <v>0</v>
      </c>
      <c r="U18" s="123">
        <v>0</v>
      </c>
      <c r="V18" s="123">
        <v>0</v>
      </c>
      <c r="W18" s="123">
        <v>0</v>
      </c>
      <c r="X18" s="123">
        <v>0</v>
      </c>
      <c r="Y18" s="123">
        <v>0</v>
      </c>
      <c r="Z18" s="123">
        <v>0</v>
      </c>
      <c r="AA18" s="123">
        <v>0.00512820512820513</v>
      </c>
    </row>
    <row r="19" spans="1:27" ht="15">
      <c r="A19" s="93" t="s">
        <v>308</v>
      </c>
      <c r="B19" s="123">
        <v>0.770630176564079</v>
      </c>
      <c r="C19" s="123">
        <v>0.807211237021434</v>
      </c>
      <c r="D19" s="123">
        <v>0.805996072670496</v>
      </c>
      <c r="E19" s="123">
        <v>0.873203739970381</v>
      </c>
      <c r="F19" s="123">
        <v>0.613684710895744</v>
      </c>
      <c r="G19" s="123">
        <v>0.882481568237806</v>
      </c>
      <c r="H19" s="123">
        <v>0.847453559819334</v>
      </c>
      <c r="I19" s="123">
        <v>0.751794240726199</v>
      </c>
      <c r="J19" s="123">
        <v>0.622820550455354</v>
      </c>
      <c r="K19" s="123">
        <v>0.351017943409248</v>
      </c>
      <c r="L19" s="123">
        <v>0.880158850588406</v>
      </c>
      <c r="M19" s="123">
        <v>0.909918385124626</v>
      </c>
      <c r="O19" s="93" t="s">
        <v>308</v>
      </c>
      <c r="P19" s="123">
        <v>0.818634977050819</v>
      </c>
      <c r="Q19" s="123">
        <v>0.862596749008639</v>
      </c>
      <c r="R19" s="123">
        <v>0.924786324786325</v>
      </c>
      <c r="S19" s="123">
        <v>0.833333333333333</v>
      </c>
      <c r="T19" s="123">
        <v>0.752123239079761</v>
      </c>
      <c r="U19" s="123">
        <v>0.920940170940171</v>
      </c>
      <c r="V19" s="123">
        <v>0.702380952380952</v>
      </c>
      <c r="W19" s="123">
        <v>0.720238095238095</v>
      </c>
      <c r="X19" s="123">
        <v>0.633333333333333</v>
      </c>
      <c r="Y19" s="123">
        <v>0.50</v>
      </c>
      <c r="Z19" s="123">
        <v>0.906666666666667</v>
      </c>
      <c r="AA19" s="123">
        <v>0.98974358974359</v>
      </c>
    </row>
    <row r="20" spans="1:27" ht="15">
      <c r="A20" s="93" t="s">
        <v>309</v>
      </c>
      <c r="B20" s="123">
        <v>0.325214260455661</v>
      </c>
      <c r="C20" s="123">
        <v>0.35170919783574</v>
      </c>
      <c r="D20" s="123">
        <v>0.168925234799417</v>
      </c>
      <c r="E20" s="123">
        <v>0.283593385403287</v>
      </c>
      <c r="F20" s="123">
        <v>0.444445666044606</v>
      </c>
      <c r="G20" s="123">
        <v>0.277886644138372</v>
      </c>
      <c r="H20" s="123">
        <v>0.397698748682755</v>
      </c>
      <c r="I20" s="123">
        <v>0.409872920092443</v>
      </c>
      <c r="J20" s="123">
        <v>0.350216631589181</v>
      </c>
      <c r="K20" s="123">
        <v>0.218857832988268</v>
      </c>
      <c r="L20" s="123">
        <v>0.307109575508269</v>
      </c>
      <c r="M20" s="123">
        <v>0.311740069365547</v>
      </c>
      <c r="O20" s="93" t="s">
        <v>309</v>
      </c>
      <c r="P20" s="123">
        <v>0.321532336383822</v>
      </c>
      <c r="Q20" s="123">
        <v>0.314168885294151</v>
      </c>
      <c r="R20" s="123">
        <v>0.0323565323565324</v>
      </c>
      <c r="S20" s="123">
        <v>0.447147147147147</v>
      </c>
      <c r="T20" s="123">
        <v>0.470534779230431</v>
      </c>
      <c r="U20" s="123">
        <v>0.455128205128205</v>
      </c>
      <c r="V20" s="123">
        <v>0.30952380952381</v>
      </c>
      <c r="W20" s="123">
        <v>0.571031746031746</v>
      </c>
      <c r="X20" s="123">
        <v>0.588888888888889</v>
      </c>
      <c r="Y20" s="123">
        <v>0.583333333333333</v>
      </c>
      <c r="Z20" s="123">
        <v>0.305656565656566</v>
      </c>
      <c r="AA20" s="123">
        <v>0.22991452991453</v>
      </c>
    </row>
    <row r="21" spans="1:27" ht="15">
      <c r="A21" s="93" t="s">
        <v>310</v>
      </c>
      <c r="B21" s="123">
        <v>0.0200031201723053</v>
      </c>
      <c r="C21" s="123">
        <v>0.0195107188735799</v>
      </c>
      <c r="D21" s="123">
        <v>9.63704088704089E-4</v>
      </c>
      <c r="E21" s="123">
        <v>0.00997862081453413</v>
      </c>
      <c r="F21" s="123">
        <v>0.0129566906088436</v>
      </c>
      <c r="G21" s="123">
        <v>0.014520202020202</v>
      </c>
      <c r="H21" s="123">
        <v>0.0134604978354978</v>
      </c>
      <c r="I21" s="123">
        <v>0.0240933641975309</v>
      </c>
      <c r="J21" s="123">
        <v>0.020472582972583</v>
      </c>
      <c r="K21" s="123">
        <v>0.101449275362319</v>
      </c>
      <c r="L21" s="123">
        <v>0.0255307898366746</v>
      </c>
      <c r="M21" s="123">
        <v>0.0217116013071895</v>
      </c>
      <c r="O21" s="93" t="s">
        <v>310</v>
      </c>
      <c r="P21" s="123">
        <v>0.0272871609505273</v>
      </c>
      <c r="Q21" s="123">
        <v>0.0246913580246914</v>
      </c>
      <c r="R21" s="123">
        <v>0</v>
      </c>
      <c r="S21" s="123">
        <v>0</v>
      </c>
      <c r="T21" s="123">
        <v>0.0144927536231884</v>
      </c>
      <c r="U21" s="123">
        <v>0.0277777777777778</v>
      </c>
      <c r="V21" s="123">
        <v>0</v>
      </c>
      <c r="W21" s="123">
        <v>0</v>
      </c>
      <c r="X21" s="123">
        <v>0</v>
      </c>
      <c r="Y21" s="123">
        <v>0</v>
      </c>
      <c r="Z21" s="123">
        <v>0.0133333333333333</v>
      </c>
      <c r="AA21" s="123">
        <v>0.0222222222222222</v>
      </c>
    </row>
    <row r="22" spans="1:27" ht="15">
      <c r="A22" s="93" t="s">
        <v>317</v>
      </c>
      <c r="B22" s="123">
        <v>0.00197296269723835</v>
      </c>
      <c r="C22" s="123">
        <v>0.00459690208394369</v>
      </c>
      <c r="D22" s="123">
        <v>0.00949577584982587</v>
      </c>
      <c r="E22" s="123">
        <v>0.0061151020032599</v>
      </c>
      <c r="F22" s="123">
        <v>0.010623809550396</v>
      </c>
      <c r="G22" s="123">
        <v>0.00581617086193745</v>
      </c>
      <c r="H22" s="123">
        <v>0.0265498157219648</v>
      </c>
      <c r="I22" s="123">
        <v>0.0205287937824703</v>
      </c>
      <c r="J22" s="123">
        <v>0.00595238095238095</v>
      </c>
      <c r="K22" s="123">
        <v>0.0072463768115942</v>
      </c>
      <c r="L22" s="123">
        <v>0.0166235097983896</v>
      </c>
      <c r="M22" s="123">
        <v>0.00120257452574526</v>
      </c>
      <c r="O22" s="93" t="s">
        <v>317</v>
      </c>
      <c r="P22" s="123">
        <v>0</v>
      </c>
      <c r="Q22" s="123">
        <v>0</v>
      </c>
      <c r="R22" s="123">
        <v>0</v>
      </c>
      <c r="S22" s="123">
        <v>0</v>
      </c>
      <c r="T22" s="123">
        <v>0</v>
      </c>
      <c r="U22" s="123">
        <v>0</v>
      </c>
      <c r="V22" s="123">
        <v>0</v>
      </c>
      <c r="W22" s="123">
        <v>0</v>
      </c>
      <c r="X22" s="123">
        <v>0</v>
      </c>
      <c r="Y22" s="123">
        <v>0</v>
      </c>
      <c r="Z22" s="123">
        <v>0</v>
      </c>
      <c r="AA22" s="123">
        <v>0</v>
      </c>
    </row>
    <row r="23" spans="1:27" ht="15">
      <c r="A23" s="93" t="s">
        <v>318</v>
      </c>
      <c r="B23" s="123">
        <v>0.14546861644951</v>
      </c>
      <c r="C23" s="123">
        <v>0.151091773852899</v>
      </c>
      <c r="D23" s="123">
        <v>0.283615360886072</v>
      </c>
      <c r="E23" s="123">
        <v>0.182684355104606</v>
      </c>
      <c r="F23" s="123">
        <v>0.210040546907703</v>
      </c>
      <c r="G23" s="123">
        <v>0.209040911319898</v>
      </c>
      <c r="H23" s="123">
        <v>0.149197020679741</v>
      </c>
      <c r="I23" s="123">
        <v>0.249972598917612</v>
      </c>
      <c r="J23" s="123">
        <v>0.215297344494648</v>
      </c>
      <c r="K23" s="123">
        <v>0.0748619737750173</v>
      </c>
      <c r="L23" s="123">
        <v>0.0700559105187395</v>
      </c>
      <c r="M23" s="123">
        <v>0.292768820874552</v>
      </c>
      <c r="O23" s="93" t="s">
        <v>318</v>
      </c>
      <c r="P23" s="123">
        <v>0.341007910314841</v>
      </c>
      <c r="Q23" s="123">
        <v>0.171862186724182</v>
      </c>
      <c r="R23" s="123">
        <v>0.294383394383394</v>
      </c>
      <c r="S23" s="123">
        <v>0.0846846846846847</v>
      </c>
      <c r="T23" s="123">
        <v>0.305871423262728</v>
      </c>
      <c r="U23" s="123">
        <v>0.134615384615385</v>
      </c>
      <c r="V23" s="123">
        <v>0.297619047619048</v>
      </c>
      <c r="W23" s="123">
        <v>0.193253968253968</v>
      </c>
      <c r="X23" s="123">
        <v>0.0888888888888889</v>
      </c>
      <c r="Y23" s="123">
        <v>0.138888888888889</v>
      </c>
      <c r="Z23" s="123">
        <v>0.0951515151515152</v>
      </c>
      <c r="AA23" s="123">
        <v>0.351282051282051</v>
      </c>
    </row>
    <row r="24" spans="1:27" ht="15">
      <c r="A24" s="93" t="s">
        <v>319</v>
      </c>
      <c r="B24" s="123">
        <v>0.00358068125869738</v>
      </c>
      <c r="C24" s="123">
        <v>5.78703703703704E-4</v>
      </c>
      <c r="D24" s="123">
        <v>0</v>
      </c>
      <c r="E24" s="123">
        <v>0.00277777777777778</v>
      </c>
      <c r="F24" s="123">
        <v>0.00248435774751564</v>
      </c>
      <c r="G24" s="123">
        <v>0</v>
      </c>
      <c r="H24" s="123">
        <v>0.0138888888888889</v>
      </c>
      <c r="I24" s="123">
        <v>0.00378787878787879</v>
      </c>
      <c r="J24" s="123">
        <v>0.00154320987654321</v>
      </c>
      <c r="K24" s="123">
        <v>0.0434782608695652</v>
      </c>
      <c r="L24" s="123">
        <v>0.0034071583178726</v>
      </c>
      <c r="M24" s="123">
        <v>0.00416666666666667</v>
      </c>
      <c r="O24" s="93" t="s">
        <v>319</v>
      </c>
      <c r="P24" s="123">
        <v>0.00264550264550265</v>
      </c>
      <c r="Q24" s="123">
        <v>0</v>
      </c>
      <c r="R24" s="123">
        <v>0</v>
      </c>
      <c r="S24" s="123">
        <v>0</v>
      </c>
      <c r="T24" s="123">
        <v>0</v>
      </c>
      <c r="U24" s="123">
        <v>0</v>
      </c>
      <c r="V24" s="123">
        <v>0</v>
      </c>
      <c r="W24" s="123">
        <v>0.046031746031746</v>
      </c>
      <c r="X24" s="123">
        <v>0</v>
      </c>
      <c r="Y24" s="123">
        <v>0</v>
      </c>
      <c r="Z24" s="123">
        <v>0</v>
      </c>
      <c r="AA24" s="123">
        <v>0</v>
      </c>
    </row>
    <row r="25" spans="1:27" ht="15">
      <c r="A25" s="93" t="s">
        <v>316</v>
      </c>
      <c r="B25" s="123">
        <v>0.0772968586405737</v>
      </c>
      <c r="C25" s="123">
        <v>0.0962419803876028</v>
      </c>
      <c r="D25" s="123">
        <v>0.172758205922762</v>
      </c>
      <c r="E25" s="123">
        <v>0.229016490976077</v>
      </c>
      <c r="F25" s="123">
        <v>0.178322365725556</v>
      </c>
      <c r="G25" s="123">
        <v>0.395781323443205</v>
      </c>
      <c r="H25" s="123">
        <v>0.246449872155975</v>
      </c>
      <c r="I25" s="123">
        <v>0.205946185447198</v>
      </c>
      <c r="J25" s="123">
        <v>0.180657847508338</v>
      </c>
      <c r="K25" s="123">
        <v>0.312180814354727</v>
      </c>
      <c r="L25" s="123">
        <v>0.142462700632947</v>
      </c>
      <c r="M25" s="123">
        <v>0.0830602732052867</v>
      </c>
      <c r="O25" s="93" t="s">
        <v>316</v>
      </c>
      <c r="P25" s="123">
        <v>0.121844235705622</v>
      </c>
      <c r="Q25" s="123">
        <v>0.138175558026938</v>
      </c>
      <c r="R25" s="123">
        <v>0.251037851037851</v>
      </c>
      <c r="S25" s="123">
        <v>0.203303303303303</v>
      </c>
      <c r="T25" s="123">
        <v>0.307074085334955</v>
      </c>
      <c r="U25" s="123">
        <v>0.510683760683761</v>
      </c>
      <c r="V25" s="123">
        <v>0.357142857142857</v>
      </c>
      <c r="W25" s="123">
        <v>0.282142857142857</v>
      </c>
      <c r="X25" s="123">
        <v>0.255555555555556</v>
      </c>
      <c r="Y25" s="123">
        <v>0.722222222222222</v>
      </c>
      <c r="Z25" s="123">
        <v>0.141010101010101</v>
      </c>
      <c r="AA25" s="123">
        <v>0.121367521367521</v>
      </c>
    </row>
    <row r="26" spans="1:27" ht="15">
      <c r="A26" s="93" t="s">
        <v>329</v>
      </c>
      <c r="B26" s="123">
        <v>0.00731796701299528</v>
      </c>
      <c r="C26" s="123">
        <v>0.0232798072037798</v>
      </c>
      <c r="D26" s="123">
        <v>0.037357602607976</v>
      </c>
      <c r="E26" s="123">
        <v>0.0282357408283437</v>
      </c>
      <c r="F26" s="123">
        <v>0.0231508522281996</v>
      </c>
      <c r="G26" s="123">
        <v>0.00144009216589862</v>
      </c>
      <c r="H26" s="123">
        <v>0.00154320987654321</v>
      </c>
      <c r="I26" s="123">
        <v>0.00173611111111111</v>
      </c>
      <c r="J26" s="123">
        <v>0.00154320987654321</v>
      </c>
      <c r="K26" s="123">
        <v>0</v>
      </c>
      <c r="L26" s="123">
        <v>0.0291640314300469</v>
      </c>
      <c r="M26" s="123">
        <v>0.0739986189014327</v>
      </c>
      <c r="O26" s="93" t="s">
        <v>329</v>
      </c>
      <c r="P26" s="123">
        <v>0.00472483145750472</v>
      </c>
      <c r="Q26" s="123">
        <v>0.0995180804098001</v>
      </c>
      <c r="R26" s="123">
        <v>0.0238095238095238</v>
      </c>
      <c r="S26" s="123">
        <v>0.0111111111111111</v>
      </c>
      <c r="T26" s="123">
        <v>0.0355866355866356</v>
      </c>
      <c r="U26" s="123">
        <v>0.106837606837607</v>
      </c>
      <c r="V26" s="123">
        <v>0</v>
      </c>
      <c r="W26" s="123">
        <v>0</v>
      </c>
      <c r="X26" s="123">
        <v>0</v>
      </c>
      <c r="Y26" s="123">
        <v>0</v>
      </c>
      <c r="Z26" s="123">
        <v>0.0284848484848485</v>
      </c>
      <c r="AA26" s="123">
        <v>0.094017094017094</v>
      </c>
    </row>
    <row r="27" spans="1:27" ht="15">
      <c r="A27" s="93" t="s">
        <v>322</v>
      </c>
      <c r="B27" s="123">
        <v>0.0859377092003402</v>
      </c>
      <c r="C27" s="123">
        <v>0.137824061968181</v>
      </c>
      <c r="D27" s="123">
        <v>0.0520833472465207</v>
      </c>
      <c r="E27" s="123">
        <v>0.087670676248739</v>
      </c>
      <c r="F27" s="123">
        <v>0.176587868533968</v>
      </c>
      <c r="G27" s="123">
        <v>0.07181965053547</v>
      </c>
      <c r="H27" s="123">
        <v>0.117875420089198</v>
      </c>
      <c r="I27" s="123">
        <v>0.130311562756416</v>
      </c>
      <c r="J27" s="123">
        <v>0.214358822232597</v>
      </c>
      <c r="K27" s="123">
        <v>0.14423740510697</v>
      </c>
      <c r="L27" s="123">
        <v>0.110298611293351</v>
      </c>
      <c r="M27" s="123">
        <v>0.261635430534318</v>
      </c>
      <c r="O27" s="93" t="s">
        <v>322</v>
      </c>
      <c r="P27" s="123">
        <v>0.0458943330230459</v>
      </c>
      <c r="Q27" s="123">
        <v>0.216428515260787</v>
      </c>
      <c r="R27" s="123">
        <v>0</v>
      </c>
      <c r="S27" s="123">
        <v>0.344444444444444</v>
      </c>
      <c r="T27" s="123">
        <v>0.185713320495929</v>
      </c>
      <c r="U27" s="123">
        <v>0.0811965811965812</v>
      </c>
      <c r="V27" s="123">
        <v>0</v>
      </c>
      <c r="W27" s="123">
        <v>0.167460317460317</v>
      </c>
      <c r="X27" s="123">
        <v>0.10</v>
      </c>
      <c r="Y27" s="123">
        <v>0.0277777777777778</v>
      </c>
      <c r="Z27" s="123">
        <v>0.223434343434343</v>
      </c>
      <c r="AA27" s="123">
        <v>0.170940170940171</v>
      </c>
    </row>
    <row r="28" spans="1:27" ht="15">
      <c r="A28" s="93" t="s">
        <v>323</v>
      </c>
      <c r="B28" s="123">
        <v>0.0147465800224195</v>
      </c>
      <c r="C28" s="123">
        <v>0.0239811979623343</v>
      </c>
      <c r="D28" s="123">
        <v>0.0153663143526803</v>
      </c>
      <c r="E28" s="123">
        <v>0.0117858476611517</v>
      </c>
      <c r="F28" s="123">
        <v>0.00628005585726424</v>
      </c>
      <c r="G28" s="123">
        <v>0.00510029611592112</v>
      </c>
      <c r="H28" s="123">
        <v>0.0504089414470162</v>
      </c>
      <c r="I28" s="123">
        <v>0.0528656690314832</v>
      </c>
      <c r="J28" s="123">
        <v>0.0133850524475524</v>
      </c>
      <c r="K28" s="123">
        <v>0.012888198757764</v>
      </c>
      <c r="L28" s="123">
        <v>0.0102103611040314</v>
      </c>
      <c r="M28" s="123">
        <v>0.0538162521741071</v>
      </c>
      <c r="O28" s="93" t="s">
        <v>323</v>
      </c>
      <c r="P28" s="123">
        <v>0.0228806763460229</v>
      </c>
      <c r="Q28" s="123">
        <v>0.0697800469562678</v>
      </c>
      <c r="R28" s="123">
        <v>0.00854700854700855</v>
      </c>
      <c r="S28" s="123">
        <v>0</v>
      </c>
      <c r="T28" s="123">
        <v>0.0152292152292152</v>
      </c>
      <c r="U28" s="123">
        <v>0</v>
      </c>
      <c r="V28" s="123">
        <v>0.0476190476190476</v>
      </c>
      <c r="W28" s="123">
        <v>0.0476190476190476</v>
      </c>
      <c r="X28" s="123">
        <v>0.122222222222222</v>
      </c>
      <c r="Y28" s="123">
        <v>0</v>
      </c>
      <c r="Z28" s="123">
        <v>0</v>
      </c>
      <c r="AA28" s="123">
        <v>0.0153846153846154</v>
      </c>
    </row>
    <row r="29" spans="1:27" ht="15">
      <c r="A29" s="93" t="s">
        <v>324</v>
      </c>
      <c r="B29" s="123">
        <v>0.0457936199845452</v>
      </c>
      <c r="C29" s="123">
        <v>0.0757797912498832</v>
      </c>
      <c r="D29" s="123">
        <v>0.0219249654907157</v>
      </c>
      <c r="E29" s="123">
        <v>0.0300440278284706</v>
      </c>
      <c r="F29" s="123">
        <v>0.0494210165163341</v>
      </c>
      <c r="G29" s="123">
        <v>0.0493366785024417</v>
      </c>
      <c r="H29" s="123">
        <v>0.0606464064268057</v>
      </c>
      <c r="I29" s="123">
        <v>0.0937244468494468</v>
      </c>
      <c r="J29" s="123">
        <v>0.0755496489258744</v>
      </c>
      <c r="K29" s="123">
        <v>0.16723602484472</v>
      </c>
      <c r="L29" s="123">
        <v>0.0281264289931061</v>
      </c>
      <c r="M29" s="123">
        <v>0.165651161331057</v>
      </c>
      <c r="O29" s="93" t="s">
        <v>324</v>
      </c>
      <c r="P29" s="123">
        <v>0.0536716675330537</v>
      </c>
      <c r="Q29" s="123">
        <v>0.137844168098945</v>
      </c>
      <c r="R29" s="123">
        <v>0</v>
      </c>
      <c r="S29" s="123">
        <v>0.00900900900900901</v>
      </c>
      <c r="T29" s="123">
        <v>0.0398229789534137</v>
      </c>
      <c r="U29" s="123">
        <v>0.0277777777777778</v>
      </c>
      <c r="V29" s="123">
        <v>0.25</v>
      </c>
      <c r="W29" s="123">
        <v>0.173809523809524</v>
      </c>
      <c r="X29" s="123">
        <v>0.0444444444444444</v>
      </c>
      <c r="Y29" s="123">
        <v>0.0277777777777778</v>
      </c>
      <c r="Z29" s="123">
        <v>0.0666666666666667</v>
      </c>
      <c r="AA29" s="123">
        <v>0.0606837606837607</v>
      </c>
    </row>
    <row r="30" spans="1:27" ht="15">
      <c r="A30" s="93" t="s">
        <v>313</v>
      </c>
      <c r="B30" s="123">
        <v>2.49500998003992E-4</v>
      </c>
      <c r="C30" s="123">
        <v>0.00189393939393939</v>
      </c>
      <c r="D30" s="123">
        <v>0</v>
      </c>
      <c r="E30" s="123">
        <v>0</v>
      </c>
      <c r="F30" s="123">
        <v>0</v>
      </c>
      <c r="G30" s="123">
        <v>0</v>
      </c>
      <c r="H30" s="123">
        <v>0</v>
      </c>
      <c r="I30" s="123">
        <v>0</v>
      </c>
      <c r="J30" s="123">
        <v>0</v>
      </c>
      <c r="K30" s="123">
        <v>0</v>
      </c>
      <c r="L30" s="123">
        <v>0</v>
      </c>
      <c r="M30" s="123">
        <v>0</v>
      </c>
      <c r="O30" s="93" t="s">
        <v>313</v>
      </c>
      <c r="P30" s="123">
        <v>0</v>
      </c>
      <c r="Q30" s="123">
        <v>0</v>
      </c>
      <c r="R30" s="123">
        <v>0</v>
      </c>
      <c r="S30" s="123">
        <v>0</v>
      </c>
      <c r="T30" s="123">
        <v>0</v>
      </c>
      <c r="U30" s="123">
        <v>0.0256410256410256</v>
      </c>
      <c r="V30" s="123">
        <v>0</v>
      </c>
      <c r="W30" s="123">
        <v>0</v>
      </c>
      <c r="X30" s="123">
        <v>0</v>
      </c>
      <c r="Y30" s="123">
        <v>0</v>
      </c>
      <c r="Z30" s="123">
        <v>0</v>
      </c>
      <c r="AA30" s="123">
        <v>0</v>
      </c>
    </row>
    <row r="31" spans="1:27" ht="15">
      <c r="A31" s="93" t="s">
        <v>312</v>
      </c>
      <c r="B31" s="123">
        <v>0.00631091507440803</v>
      </c>
      <c r="C31" s="123">
        <v>0.00759873152000378</v>
      </c>
      <c r="D31" s="123">
        <v>0.0158804640697635</v>
      </c>
      <c r="E31" s="123">
        <v>0.00743095068752964</v>
      </c>
      <c r="F31" s="123">
        <v>0.00727179349614158</v>
      </c>
      <c r="G31" s="123">
        <v>0.021558155274069</v>
      </c>
      <c r="H31" s="123">
        <v>0.027885393493379</v>
      </c>
      <c r="I31" s="123">
        <v>0.0201797385620915</v>
      </c>
      <c r="J31" s="123">
        <v>0.018320754227617</v>
      </c>
      <c r="K31" s="123">
        <v>0</v>
      </c>
      <c r="L31" s="123">
        <v>0.0104548726588799</v>
      </c>
      <c r="M31" s="123">
        <v>0.0117851041216176</v>
      </c>
      <c r="O31" s="93" t="s">
        <v>312</v>
      </c>
      <c r="P31" s="123">
        <v>0.0232171568805232</v>
      </c>
      <c r="Q31" s="123">
        <v>0.0404014873229311</v>
      </c>
      <c r="R31" s="123">
        <v>0</v>
      </c>
      <c r="S31" s="123">
        <v>0.00900900900900901</v>
      </c>
      <c r="T31" s="123">
        <v>0.017056856187291</v>
      </c>
      <c r="U31" s="123">
        <v>0</v>
      </c>
      <c r="V31" s="123">
        <v>0</v>
      </c>
      <c r="W31" s="123">
        <v>0.0138888888888889</v>
      </c>
      <c r="X31" s="123">
        <v>0.122222222222222</v>
      </c>
      <c r="Y31" s="123">
        <v>0</v>
      </c>
      <c r="Z31" s="123">
        <v>0.0666666666666667</v>
      </c>
      <c r="AA31" s="123">
        <v>0</v>
      </c>
    </row>
    <row r="32" spans="1:27" ht="15">
      <c r="A32" s="93" t="s">
        <v>314</v>
      </c>
      <c r="B32" s="123">
        <v>0.0540252916666667</v>
      </c>
      <c r="C32" s="123">
        <v>0.0379624166666667</v>
      </c>
      <c r="D32" s="123">
        <v>0.0369137916666667</v>
      </c>
      <c r="E32" s="123">
        <v>0.0388315</v>
      </c>
      <c r="F32" s="123">
        <v>0.031645625</v>
      </c>
      <c r="G32" s="123">
        <v>0.041295625</v>
      </c>
      <c r="H32" s="123">
        <v>0.0445950833333333</v>
      </c>
      <c r="I32" s="123">
        <v>0.0374839166666667</v>
      </c>
      <c r="J32" s="123">
        <v>0.036286875</v>
      </c>
      <c r="K32" s="123">
        <v>0.0377076956521739</v>
      </c>
      <c r="L32" s="123">
        <v>0.0348637083333333</v>
      </c>
      <c r="M32" s="123">
        <v>0.0426675416666667</v>
      </c>
      <c r="O32" s="93" t="s">
        <v>314</v>
      </c>
      <c r="P32" s="123">
        <v>0.0455696666666667</v>
      </c>
      <c r="Q32" s="123">
        <v>0.0387156666666667</v>
      </c>
      <c r="R32" s="123">
        <v>0.0313376666666667</v>
      </c>
      <c r="S32" s="123">
        <v>0.033616</v>
      </c>
      <c r="T32" s="123">
        <v>0.0277106666666667</v>
      </c>
      <c r="U32" s="123">
        <v>0.0362293333333333</v>
      </c>
      <c r="V32" s="123">
        <v>0.0367796666666667</v>
      </c>
      <c r="W32" s="123">
        <v>0.033792</v>
      </c>
      <c r="X32" s="123">
        <v>0.0305836666666667</v>
      </c>
      <c r="Y32" s="123">
        <v>0.0304463333333333</v>
      </c>
      <c r="Z32" s="123">
        <v>0.029808</v>
      </c>
      <c r="AA32" s="123">
        <v>0.0332</v>
      </c>
    </row>
    <row r="33" spans="1:27" ht="15">
      <c r="A33" s="93" t="s">
        <v>315</v>
      </c>
      <c r="B33" s="123">
        <v>0.008186</v>
      </c>
      <c r="C33" s="123">
        <v>0.004216625</v>
      </c>
      <c r="D33" s="123">
        <v>0.00686770833333333</v>
      </c>
      <c r="E33" s="123">
        <v>0.0132895416666667</v>
      </c>
      <c r="F33" s="123">
        <v>0.00547908333333333</v>
      </c>
      <c r="G33" s="123">
        <v>0.0118420833333333</v>
      </c>
      <c r="H33" s="123">
        <v>0.0136639166666667</v>
      </c>
      <c r="I33" s="123">
        <v>0.0101600416666667</v>
      </c>
      <c r="J33" s="123">
        <v>0.0101267083333333</v>
      </c>
      <c r="K33" s="123">
        <v>0.00526495652173913</v>
      </c>
      <c r="L33" s="123">
        <v>0.016096</v>
      </c>
      <c r="M33" s="123">
        <v>0.00109533333333333</v>
      </c>
      <c r="O33" s="93" t="s">
        <v>315</v>
      </c>
      <c r="P33" s="123">
        <v>0.008694</v>
      </c>
      <c r="Q33" s="123">
        <v>0.00464766666666667</v>
      </c>
      <c r="R33" s="123">
        <v>0.00716333333333333</v>
      </c>
      <c r="S33" s="123">
        <v>0.013031</v>
      </c>
      <c r="T33" s="123">
        <v>0.00500566666666667</v>
      </c>
      <c r="U33" s="123">
        <v>0.0129166666666667</v>
      </c>
      <c r="V33" s="123">
        <v>0.0151653333333333</v>
      </c>
      <c r="W33" s="123">
        <v>0.00897133333333333</v>
      </c>
      <c r="X33" s="123">
        <v>0.00993433333333333</v>
      </c>
      <c r="Y33" s="123">
        <v>0.00489633333333333</v>
      </c>
      <c r="Z33" s="123">
        <v>0.0160353333333333</v>
      </c>
      <c r="AA33" s="123">
        <v>0.00114366666666667</v>
      </c>
    </row>
    <row r="34" spans="1:27" ht="15">
      <c r="A34" s="93" t="s">
        <v>320</v>
      </c>
      <c r="B34" s="123">
        <v>0.0600999583333333</v>
      </c>
      <c r="C34" s="123">
        <v>0.0368678333333333</v>
      </c>
      <c r="D34" s="123">
        <v>0.0448127916666667</v>
      </c>
      <c r="E34" s="123">
        <v>0.038699375</v>
      </c>
      <c r="F34" s="123">
        <v>0.0560743333333333</v>
      </c>
      <c r="G34" s="123">
        <v>0.037669</v>
      </c>
      <c r="H34" s="123">
        <v>0.0454847916666667</v>
      </c>
      <c r="I34" s="123">
        <v>0.0512842083333333</v>
      </c>
      <c r="J34" s="123">
        <v>0.03637325</v>
      </c>
      <c r="K34" s="123">
        <v>0.0482525217391304</v>
      </c>
      <c r="L34" s="123">
        <v>0.05333875</v>
      </c>
      <c r="M34" s="123">
        <v>0.0489786666666667</v>
      </c>
      <c r="O34" s="93" t="s">
        <v>320</v>
      </c>
      <c r="P34" s="123">
        <v>0.061434</v>
      </c>
      <c r="Q34" s="123">
        <v>0.03986</v>
      </c>
      <c r="R34" s="123">
        <v>0.0478163333333333</v>
      </c>
      <c r="S34" s="123">
        <v>0.0446146666666667</v>
      </c>
      <c r="T34" s="123">
        <v>0.056154</v>
      </c>
      <c r="U34" s="123">
        <v>0.0414813333333333</v>
      </c>
      <c r="V34" s="123">
        <v>0.0510146666666667</v>
      </c>
      <c r="W34" s="123">
        <v>0.0548443333333333</v>
      </c>
      <c r="X34" s="123">
        <v>0.0398833333333333</v>
      </c>
      <c r="Y34" s="123">
        <v>0.053421</v>
      </c>
      <c r="Z34" s="123">
        <v>0.053535</v>
      </c>
      <c r="AA34" s="123">
        <v>0.054815</v>
      </c>
    </row>
    <row r="35" spans="1:27" ht="15">
      <c r="A35" s="93" t="s">
        <v>321</v>
      </c>
      <c r="B35" s="123">
        <v>0.143768291666667</v>
      </c>
      <c r="C35" s="123">
        <v>0.335648791666667</v>
      </c>
      <c r="D35" s="123">
        <v>0.239417125</v>
      </c>
      <c r="E35" s="123">
        <v>0.258508083333333</v>
      </c>
      <c r="F35" s="123">
        <v>0.0889422083333333</v>
      </c>
      <c r="G35" s="123">
        <v>0.1743735</v>
      </c>
      <c r="H35" s="123">
        <v>0.157282208333333</v>
      </c>
      <c r="I35" s="123">
        <v>0.147052958333333</v>
      </c>
      <c r="J35" s="123">
        <v>0.295653458333333</v>
      </c>
      <c r="K35" s="123">
        <v>0.181665956521739</v>
      </c>
      <c r="L35" s="123">
        <v>0.206678916666667</v>
      </c>
      <c r="M35" s="123">
        <v>0.0894858333333333</v>
      </c>
      <c r="O35" s="93" t="s">
        <v>321</v>
      </c>
      <c r="P35" s="123">
        <v>0.14224</v>
      </c>
      <c r="Q35" s="123">
        <v>0.322864666666667</v>
      </c>
      <c r="R35" s="123">
        <v>0.232082333333333</v>
      </c>
      <c r="S35" s="123">
        <v>0.250903333333333</v>
      </c>
      <c r="T35" s="123">
        <v>0.0874736666666667</v>
      </c>
      <c r="U35" s="123">
        <v>0.174261333333333</v>
      </c>
      <c r="V35" s="123">
        <v>0.155166</v>
      </c>
      <c r="W35" s="123">
        <v>0.154184</v>
      </c>
      <c r="X35" s="123">
        <v>0.293283333333333</v>
      </c>
      <c r="Y35" s="123">
        <v>0.167273</v>
      </c>
      <c r="Z35" s="123">
        <v>0.208543333333333</v>
      </c>
      <c r="AA35" s="123">
        <v>0.0909663333333333</v>
      </c>
    </row>
    <row r="36" spans="1:27" ht="15">
      <c r="A36" s="93" t="s">
        <v>311</v>
      </c>
      <c r="B36" s="123">
        <v>0.212179541666667</v>
      </c>
      <c r="C36" s="123">
        <v>0.168040791666667</v>
      </c>
      <c r="D36" s="123">
        <v>0.19669975</v>
      </c>
      <c r="E36" s="123">
        <v>0.167018791666667</v>
      </c>
      <c r="F36" s="123">
        <v>0.265112458333333</v>
      </c>
      <c r="G36" s="123">
        <v>0.186504041666667</v>
      </c>
      <c r="H36" s="123">
        <v>0.205126291666667</v>
      </c>
      <c r="I36" s="123">
        <v>0.159694041666667</v>
      </c>
      <c r="J36" s="123">
        <v>0.189050875</v>
      </c>
      <c r="K36" s="123">
        <v>0.237915086956522</v>
      </c>
      <c r="L36" s="123">
        <v>0.200276333333333</v>
      </c>
      <c r="M36" s="123">
        <v>0.19891925</v>
      </c>
      <c r="O36" s="93" t="s">
        <v>311</v>
      </c>
      <c r="P36" s="123">
        <v>0.210136</v>
      </c>
      <c r="Q36" s="123">
        <v>0.171546666666667</v>
      </c>
      <c r="R36" s="123">
        <v>0.201732666666667</v>
      </c>
      <c r="S36" s="123">
        <v>0.165299333333333</v>
      </c>
      <c r="T36" s="123">
        <v>0.268324333333333</v>
      </c>
      <c r="U36" s="123">
        <v>0.185058666666667</v>
      </c>
      <c r="V36" s="123">
        <v>0.207063333333333</v>
      </c>
      <c r="W36" s="123">
        <v>0.156170666666667</v>
      </c>
      <c r="X36" s="123">
        <v>0.191260333333333</v>
      </c>
      <c r="Y36" s="123">
        <v>0.250215333333333</v>
      </c>
      <c r="Z36" s="123">
        <v>0.196367666666667</v>
      </c>
      <c r="AA36" s="123">
        <v>0.193387666666667</v>
      </c>
    </row>
    <row r="37" spans="1:27" ht="15">
      <c r="A37" s="93" t="s">
        <v>332</v>
      </c>
      <c r="B37" s="123">
        <v>0.00890279166666667</v>
      </c>
      <c r="C37" s="123">
        <v>0.00864083333333333</v>
      </c>
      <c r="D37" s="123">
        <v>0.0119739166666667</v>
      </c>
      <c r="E37" s="123">
        <v>0.00898725</v>
      </c>
      <c r="F37" s="123">
        <v>0.0116501666666667</v>
      </c>
      <c r="G37" s="123">
        <v>0.00920520833333333</v>
      </c>
      <c r="H37" s="123">
        <v>0.0102792083333333</v>
      </c>
      <c r="I37" s="123">
        <v>0.0126811666666667</v>
      </c>
      <c r="J37" s="123">
        <v>0.0074555</v>
      </c>
      <c r="K37" s="123">
        <v>0.00623608695652174</v>
      </c>
      <c r="L37" s="123">
        <v>0.010561875</v>
      </c>
      <c r="M37" s="123">
        <v>0.014923375</v>
      </c>
      <c r="O37" s="93" t="s">
        <v>332</v>
      </c>
      <c r="P37" s="123">
        <v>0.00853033333333333</v>
      </c>
      <c r="Q37" s="123">
        <v>0.00854766666666667</v>
      </c>
      <c r="R37" s="123">
        <v>0.00992066666666667</v>
      </c>
      <c r="S37" s="123">
        <v>0.00863333333333333</v>
      </c>
      <c r="T37" s="123">
        <v>0.008942</v>
      </c>
      <c r="U37" s="123">
        <v>0.00854266666666667</v>
      </c>
      <c r="V37" s="123">
        <v>0.0109736666666667</v>
      </c>
      <c r="W37" s="123">
        <v>0.0104093333333333</v>
      </c>
      <c r="X37" s="123">
        <v>0.00663866666666667</v>
      </c>
      <c r="Y37" s="123">
        <v>0.00558833333333333</v>
      </c>
      <c r="Z37" s="123">
        <v>0.010259</v>
      </c>
      <c r="AA37" s="123">
        <v>0.0129996666666667</v>
      </c>
    </row>
    <row r="38" spans="1:27" ht="15">
      <c r="A38" s="93" t="s">
        <v>340</v>
      </c>
      <c r="B38" s="123">
        <v>0.0326691666666667</v>
      </c>
      <c r="C38" s="123">
        <v>0.03015625</v>
      </c>
      <c r="D38" s="123">
        <v>0.0430856666666667</v>
      </c>
      <c r="E38" s="123">
        <v>0.032221125</v>
      </c>
      <c r="F38" s="123">
        <v>0.0660982083333333</v>
      </c>
      <c r="G38" s="123">
        <v>0.0380320833333333</v>
      </c>
      <c r="H38" s="123">
        <v>0.0366655416666667</v>
      </c>
      <c r="I38" s="123">
        <v>0.0336115416666667</v>
      </c>
      <c r="J38" s="123">
        <v>0.0261557083333333</v>
      </c>
      <c r="K38" s="123">
        <v>0.040253</v>
      </c>
      <c r="L38" s="123">
        <v>0.0308435</v>
      </c>
      <c r="M38" s="123">
        <v>0.0618048333333333</v>
      </c>
      <c r="O38" s="93" t="s">
        <v>340</v>
      </c>
      <c r="P38" s="123">
        <v>0.0325643333333333</v>
      </c>
      <c r="Q38" s="123">
        <v>0.030268</v>
      </c>
      <c r="R38" s="123">
        <v>0.041618</v>
      </c>
      <c r="S38" s="123">
        <v>0.0312536666666667</v>
      </c>
      <c r="T38" s="123">
        <v>0.06341</v>
      </c>
      <c r="U38" s="123">
        <v>0.035389</v>
      </c>
      <c r="V38" s="123">
        <v>0.035569</v>
      </c>
      <c r="W38" s="123">
        <v>0.031692</v>
      </c>
      <c r="X38" s="123">
        <v>0.025818</v>
      </c>
      <c r="Y38" s="123">
        <v>0.04075</v>
      </c>
      <c r="Z38" s="123">
        <v>0.032036</v>
      </c>
      <c r="AA38" s="123">
        <v>0.0590946666666667</v>
      </c>
    </row>
    <row r="39" spans="1:27" ht="15">
      <c r="A39" s="93" t="s">
        <v>292</v>
      </c>
      <c r="B39" s="123">
        <v>0.0861156666666667</v>
      </c>
      <c r="C39" s="123">
        <v>0.0805189583333333</v>
      </c>
      <c r="D39" s="123">
        <v>0.0803972916666667</v>
      </c>
      <c r="E39" s="123">
        <v>0.0635517083333333</v>
      </c>
      <c r="F39" s="123">
        <v>0.131602208333333</v>
      </c>
      <c r="G39" s="123">
        <v>0.0769209166666667</v>
      </c>
      <c r="H39" s="123">
        <v>0.0593774583333333</v>
      </c>
      <c r="I39" s="123">
        <v>0.0727754166666667</v>
      </c>
      <c r="J39" s="123">
        <v>0.0901746666666667</v>
      </c>
      <c r="K39" s="123">
        <v>0.0760012173913043</v>
      </c>
      <c r="L39" s="123">
        <v>0.101270125</v>
      </c>
      <c r="M39" s="123">
        <v>0.173209583333333</v>
      </c>
      <c r="O39" s="93" t="s">
        <v>292</v>
      </c>
      <c r="P39" s="123">
        <v>0.095515</v>
      </c>
      <c r="Q39" s="123">
        <v>0.0759846666666667</v>
      </c>
      <c r="R39" s="123">
        <v>0.0837116666666667</v>
      </c>
      <c r="S39" s="123">
        <v>0.066735</v>
      </c>
      <c r="T39" s="123">
        <v>0.127322666666667</v>
      </c>
      <c r="U39" s="123">
        <v>0.074963</v>
      </c>
      <c r="V39" s="123">
        <v>0.054376</v>
      </c>
      <c r="W39" s="123">
        <v>0.0736516666666667</v>
      </c>
      <c r="X39" s="123">
        <v>0.0804633333333333</v>
      </c>
      <c r="Y39" s="123">
        <v>0.075761</v>
      </c>
      <c r="Z39" s="123">
        <v>0.0993023333333333</v>
      </c>
      <c r="AA39" s="123">
        <v>0.175994333333333</v>
      </c>
    </row>
    <row r="40" spans="1:27" ht="15">
      <c r="A40" s="93" t="s">
        <v>263</v>
      </c>
      <c r="B40" s="123">
        <v>0.241486208333333</v>
      </c>
      <c r="C40" s="123">
        <v>0.20502175</v>
      </c>
      <c r="D40" s="123">
        <v>0.225777416666667</v>
      </c>
      <c r="E40" s="123">
        <v>0.246325916666667</v>
      </c>
      <c r="F40" s="123">
        <v>0.191803</v>
      </c>
      <c r="G40" s="123">
        <v>0.296674041666667</v>
      </c>
      <c r="H40" s="123">
        <v>0.266012833333333</v>
      </c>
      <c r="I40" s="123">
        <v>0.2853925</v>
      </c>
      <c r="J40" s="123">
        <v>0.185129666666667</v>
      </c>
      <c r="K40" s="123">
        <v>0.213083086956522</v>
      </c>
      <c r="L40" s="123">
        <v>0.225703125</v>
      </c>
      <c r="M40" s="123">
        <v>0.238629</v>
      </c>
      <c r="O40" s="93" t="s">
        <v>263</v>
      </c>
      <c r="P40" s="123">
        <v>0.233339333333333</v>
      </c>
      <c r="Q40" s="123">
        <v>0.205958</v>
      </c>
      <c r="R40" s="123">
        <v>0.222216</v>
      </c>
      <c r="S40" s="123">
        <v>0.245158333333333</v>
      </c>
      <c r="T40" s="123">
        <v>0.196582333333333</v>
      </c>
      <c r="U40" s="123">
        <v>0.293769</v>
      </c>
      <c r="V40" s="123">
        <v>0.263214666666667</v>
      </c>
      <c r="W40" s="123">
        <v>0.283660666666667</v>
      </c>
      <c r="X40" s="123">
        <v>0.190071333333333</v>
      </c>
      <c r="Y40" s="123">
        <v>0.215112666666667</v>
      </c>
      <c r="Z40" s="123">
        <v>0.222049</v>
      </c>
      <c r="AA40" s="123">
        <v>0.242250666666667</v>
      </c>
    </row>
    <row r="41" spans="1:27" ht="15">
      <c r="A41" s="93" t="s">
        <v>267</v>
      </c>
      <c r="B41" s="123">
        <v>0.122448375</v>
      </c>
      <c r="C41" s="123">
        <v>0.0775932083333333</v>
      </c>
      <c r="D41" s="123">
        <v>0.0909130833333333</v>
      </c>
      <c r="E41" s="123">
        <v>0.0985595416666667</v>
      </c>
      <c r="F41" s="123">
        <v>0.118484583333333</v>
      </c>
      <c r="G41" s="123">
        <v>0.100908833333333</v>
      </c>
      <c r="H41" s="123">
        <v>0.106933916666667</v>
      </c>
      <c r="I41" s="123">
        <v>0.121351625</v>
      </c>
      <c r="J41" s="123">
        <v>0.0987645416666667</v>
      </c>
      <c r="K41" s="123">
        <v>0.117645130434783</v>
      </c>
      <c r="L41" s="123">
        <v>0.0940085833333333</v>
      </c>
      <c r="M41" s="123">
        <v>0.0903665</v>
      </c>
      <c r="O41" s="93" t="s">
        <v>267</v>
      </c>
      <c r="P41" s="123">
        <v>0.123523</v>
      </c>
      <c r="Q41" s="123">
        <v>0.085573</v>
      </c>
      <c r="R41" s="123">
        <v>0.0915086666666667</v>
      </c>
      <c r="S41" s="123">
        <v>0.102887333333333</v>
      </c>
      <c r="T41" s="123">
        <v>0.120018666666667</v>
      </c>
      <c r="U41" s="123">
        <v>0.101793</v>
      </c>
      <c r="V41" s="123">
        <v>0.108970666666667</v>
      </c>
      <c r="W41" s="123">
        <v>0.123968</v>
      </c>
      <c r="X41" s="123">
        <v>0.101037</v>
      </c>
      <c r="Y41" s="123">
        <v>0.117787333333333</v>
      </c>
      <c r="Z41" s="123">
        <v>0.0980126666666667</v>
      </c>
      <c r="AA41" s="123">
        <v>0.0906566666666667</v>
      </c>
    </row>
    <row r="42" spans="1:27" ht="15">
      <c r="A42" s="93" t="s">
        <v>271</v>
      </c>
      <c r="B42" s="123">
        <v>0.035908625</v>
      </c>
      <c r="C42" s="123">
        <v>0.0255802083333333</v>
      </c>
      <c r="D42" s="123">
        <v>0.029310875</v>
      </c>
      <c r="E42" s="123">
        <v>0.0266055</v>
      </c>
      <c r="F42" s="123">
        <v>0.027375</v>
      </c>
      <c r="G42" s="123">
        <v>0.0253100416666667</v>
      </c>
      <c r="H42" s="123">
        <v>0.0264794166666667</v>
      </c>
      <c r="I42" s="123">
        <v>0.02549475</v>
      </c>
      <c r="J42" s="123">
        <v>0.0192734166666667</v>
      </c>
      <c r="K42" s="123">
        <v>0.0242390869565217</v>
      </c>
      <c r="L42" s="123">
        <v>0.0284633333333333</v>
      </c>
      <c r="M42" s="123">
        <v>0.0326459166666667</v>
      </c>
      <c r="O42" s="93" t="s">
        <v>271</v>
      </c>
      <c r="P42" s="123">
        <v>0.0388986666666667</v>
      </c>
      <c r="Q42" s="123">
        <v>0.0268393333333333</v>
      </c>
      <c r="R42" s="123">
        <v>0.0310913333333333</v>
      </c>
      <c r="S42" s="123">
        <v>0.026866</v>
      </c>
      <c r="T42" s="123">
        <v>0.028335</v>
      </c>
      <c r="U42" s="123">
        <v>0.0276523333333333</v>
      </c>
      <c r="V42" s="123">
        <v>0.028312</v>
      </c>
      <c r="W42" s="123">
        <v>0.0255143333333333</v>
      </c>
      <c r="X42" s="123">
        <v>0.0211566666666667</v>
      </c>
      <c r="Y42" s="123">
        <v>0.0247453333333333</v>
      </c>
      <c r="Z42" s="123">
        <v>0.0294813333333333</v>
      </c>
      <c r="AA42" s="123">
        <v>0.032167</v>
      </c>
    </row>
    <row r="43" spans="1:27" ht="15">
      <c r="A43" s="93" t="s">
        <v>291</v>
      </c>
      <c r="B43" s="123">
        <v>0.048235625</v>
      </c>
      <c r="C43" s="123">
        <v>0.0277147916666667</v>
      </c>
      <c r="D43" s="123">
        <v>0.032703875</v>
      </c>
      <c r="E43" s="123">
        <v>0.0462291666666667</v>
      </c>
      <c r="F43" s="123">
        <v>0.0385532083333333</v>
      </c>
      <c r="G43" s="123">
        <v>0.0457581666666667</v>
      </c>
      <c r="H43" s="123">
        <v>0.0725082083333333</v>
      </c>
      <c r="I43" s="123">
        <v>0.079778625</v>
      </c>
      <c r="J43" s="123">
        <v>0.0416785833333333</v>
      </c>
      <c r="K43" s="123">
        <v>0.0516271739130435</v>
      </c>
      <c r="L43" s="123">
        <v>0.03473475</v>
      </c>
      <c r="M43" s="123">
        <v>0.0491304583333333</v>
      </c>
      <c r="O43" s="93" t="s">
        <v>291</v>
      </c>
      <c r="P43" s="123">
        <v>0.0451243333333333</v>
      </c>
      <c r="Q43" s="123">
        <v>0.0279113333333333</v>
      </c>
      <c r="R43" s="123">
        <v>0.0311383333333333</v>
      </c>
      <c r="S43" s="123">
        <v>0.0446166666666667</v>
      </c>
      <c r="T43" s="123">
        <v>0.038432</v>
      </c>
      <c r="U43" s="123">
        <v>0.044173</v>
      </c>
      <c r="V43" s="123">
        <v>0.0701746666666667</v>
      </c>
      <c r="W43" s="123">
        <v>0.0769336666666667</v>
      </c>
      <c r="X43" s="123">
        <v>0.0404536666666667</v>
      </c>
      <c r="Y43" s="123">
        <v>0.0444496666666667</v>
      </c>
      <c r="Z43" s="123">
        <v>0.0343776666666667</v>
      </c>
      <c r="AA43" s="123">
        <v>0.0465236666666667</v>
      </c>
    </row>
    <row r="44" spans="1:27" ht="15">
      <c r="A44" s="93" t="s">
        <v>275</v>
      </c>
      <c r="B44" s="123">
        <v>0.009214187499999991</v>
      </c>
      <c r="C44" s="123">
        <v>0.008944249999999999</v>
      </c>
      <c r="D44" s="123">
        <v>0.012568937500000002</v>
      </c>
      <c r="E44" s="123">
        <v>0.009200437499999999</v>
      </c>
      <c r="F44" s="123">
        <v>0.013018562500000004</v>
      </c>
      <c r="G44" s="123">
        <v>0.0094109375</v>
      </c>
      <c r="H44" s="123">
        <v>0.0102384375</v>
      </c>
      <c r="I44" s="123">
        <v>0.013578749999999999</v>
      </c>
      <c r="J44" s="123">
        <v>0.0078918125</v>
      </c>
      <c r="K44" s="123">
        <v>0.0064768125</v>
      </c>
      <c r="L44" s="123">
        <v>0.010675187499999999</v>
      </c>
      <c r="M44" s="123">
        <v>0.015365687500000001</v>
      </c>
      <c r="O44" s="93" t="s">
        <v>275</v>
      </c>
      <c r="P44" s="123">
        <v>0.008519750000000001</v>
      </c>
      <c r="Q44" s="123">
        <v>0.0079155</v>
      </c>
      <c r="R44" s="123">
        <v>0.011279500000000005</v>
      </c>
      <c r="S44" s="123">
        <v>0.008481999999999998</v>
      </c>
      <c r="T44" s="123">
        <v>0.008863750000000007</v>
      </c>
      <c r="U44" s="123">
        <v>0.00854075</v>
      </c>
      <c r="V44" s="123">
        <v>0.009623</v>
      </c>
      <c r="W44" s="123">
        <v>0.01102925</v>
      </c>
      <c r="X44" s="123">
        <v>0.00657625</v>
      </c>
      <c r="Y44" s="123">
        <v>0.0055446666666666665</v>
      </c>
      <c r="Z44" s="123">
        <v>0.010127249999999997</v>
      </c>
      <c r="AA44" s="123">
        <v>0.014683750000000002</v>
      </c>
    </row>
    <row r="45" spans="1:27" ht="15">
      <c r="A45" s="93" t="s">
        <v>279</v>
      </c>
      <c r="B45" s="123">
        <v>0.032441874999999995</v>
      </c>
      <c r="C45" s="123">
        <v>0.0304585</v>
      </c>
      <c r="D45" s="123">
        <v>0.04300100000000001</v>
      </c>
      <c r="E45" s="123">
        <v>0.0323345625</v>
      </c>
      <c r="F45" s="123">
        <v>0.06649400000000003</v>
      </c>
      <c r="G45" s="123">
        <v>0.0385176875</v>
      </c>
      <c r="H45" s="123">
        <v>0.0366991875</v>
      </c>
      <c r="I45" s="123">
        <v>0.03406812499999999</v>
      </c>
      <c r="J45" s="123">
        <v>0.026133125</v>
      </c>
      <c r="K45" s="123">
        <v>0.0398370625</v>
      </c>
      <c r="L45" s="123">
        <v>0.030218249999999995</v>
      </c>
      <c r="M45" s="123">
        <v>0.06206143749999999</v>
      </c>
      <c r="O45" s="93" t="s">
        <v>279</v>
      </c>
      <c r="P45" s="123">
        <v>0.033658250000000015</v>
      </c>
      <c r="Q45" s="123">
        <v>0.029975</v>
      </c>
      <c r="R45" s="123">
        <v>0.043834250000000005</v>
      </c>
      <c r="S45" s="123">
        <v>0.03229975</v>
      </c>
      <c r="T45" s="123">
        <v>0.06644974999999997</v>
      </c>
      <c r="U45" s="123">
        <v>0.037172500000000004</v>
      </c>
      <c r="V45" s="123">
        <v>0.03663875</v>
      </c>
      <c r="W45" s="123">
        <v>0.033604</v>
      </c>
      <c r="X45" s="123">
        <v>0.026475999999999996</v>
      </c>
      <c r="Y45" s="123">
        <v>0.04095066666666667</v>
      </c>
      <c r="Z45" s="123">
        <v>0.031956000000000005</v>
      </c>
      <c r="AA45" s="123">
        <v>0.061417</v>
      </c>
    </row>
    <row r="46" spans="1:27" ht="15">
      <c r="A46" s="93" t="s">
        <v>282</v>
      </c>
      <c r="B46" s="123">
        <v>0.08388418749999997</v>
      </c>
      <c r="C46" s="123">
        <v>0.08074906250000002</v>
      </c>
      <c r="D46" s="123">
        <v>0.07812837499999999</v>
      </c>
      <c r="E46" s="123">
        <v>0.06231700000000002</v>
      </c>
      <c r="F46" s="123">
        <v>0.13117087500000008</v>
      </c>
      <c r="G46" s="123">
        <v>0.0781020625</v>
      </c>
      <c r="H46" s="123">
        <v>0.0607056875</v>
      </c>
      <c r="I46" s="123">
        <v>0.07108475</v>
      </c>
      <c r="J46" s="123">
        <v>0.09225687499999999</v>
      </c>
      <c r="K46" s="123">
        <v>0.0733471875</v>
      </c>
      <c r="L46" s="123">
        <v>0.10149968749999999</v>
      </c>
      <c r="M46" s="123">
        <v>0.170153625</v>
      </c>
      <c r="O46" s="93" t="s">
        <v>282</v>
      </c>
      <c r="P46" s="123">
        <v>0.08853799999999998</v>
      </c>
      <c r="Q46" s="123">
        <v>0.08133224999999993</v>
      </c>
      <c r="R46" s="123">
        <v>0.08319099999999993</v>
      </c>
      <c r="S46" s="123">
        <v>0.06222324999999998</v>
      </c>
      <c r="T46" s="123">
        <v>0.13081225000000002</v>
      </c>
      <c r="U46" s="123">
        <v>0.0743615</v>
      </c>
      <c r="V46" s="123">
        <v>0.05751699999999999</v>
      </c>
      <c r="W46" s="123">
        <v>0.07630475</v>
      </c>
      <c r="X46" s="123">
        <v>0.08763475</v>
      </c>
      <c r="Y46" s="123">
        <v>0.07735066666666668</v>
      </c>
      <c r="Z46" s="123">
        <v>0.09949750000000002</v>
      </c>
      <c r="AA46" s="123">
        <v>0.17818549999999994</v>
      </c>
    </row>
    <row r="47" spans="1:27" ht="15">
      <c r="A47" s="93" t="s">
        <v>285</v>
      </c>
      <c r="B47" s="123">
        <v>0.24396793749999998</v>
      </c>
      <c r="C47" s="123">
        <v>0.20916168749999992</v>
      </c>
      <c r="D47" s="123">
        <v>0.22789612500000006</v>
      </c>
      <c r="E47" s="123">
        <v>0.24783975</v>
      </c>
      <c r="F47" s="123">
        <v>0.19276137499999993</v>
      </c>
      <c r="G47" s="123">
        <v>0.2961365625000001</v>
      </c>
      <c r="H47" s="123">
        <v>0.26527074999999994</v>
      </c>
      <c r="I47" s="123">
        <v>0.28875612500000003</v>
      </c>
      <c r="J47" s="123">
        <v>0.18535975000000002</v>
      </c>
      <c r="K47" s="123">
        <v>0.21529175</v>
      </c>
      <c r="L47" s="123">
        <v>0.22622256249999995</v>
      </c>
      <c r="M47" s="123">
        <v>0.2373785</v>
      </c>
      <c r="O47" s="93" t="s">
        <v>285</v>
      </c>
      <c r="P47" s="123">
        <v>0.23938974999999993</v>
      </c>
      <c r="Q47" s="123">
        <v>0.19932699999999995</v>
      </c>
      <c r="R47" s="123">
        <v>0.22577700000000003</v>
      </c>
      <c r="S47" s="123">
        <v>0.24602275000000004</v>
      </c>
      <c r="T47" s="123">
        <v>0.19053750000000014</v>
      </c>
      <c r="U47" s="123">
        <v>0.29740975</v>
      </c>
      <c r="V47" s="123">
        <v>0.27215075</v>
      </c>
      <c r="W47" s="123">
        <v>0.28342975</v>
      </c>
      <c r="X47" s="123">
        <v>0.18465074999999997</v>
      </c>
      <c r="Y47" s="123">
        <v>0.20645533333333332</v>
      </c>
      <c r="Z47" s="123">
        <v>0.2261452500000001</v>
      </c>
      <c r="AA47" s="123">
        <v>0.24291225000000005</v>
      </c>
    </row>
    <row r="48" spans="1:27" ht="15">
      <c r="A48" s="93" t="s">
        <v>288</v>
      </c>
      <c r="B48" s="123">
        <v>0.12246068750000003</v>
      </c>
      <c r="C48" s="123">
        <v>0.07796637500000002</v>
      </c>
      <c r="D48" s="123">
        <v>0.0914638125</v>
      </c>
      <c r="E48" s="123">
        <v>0.09741699999999999</v>
      </c>
      <c r="F48" s="123">
        <v>0.12040812499999994</v>
      </c>
      <c r="G48" s="123">
        <v>0.09963268750000003</v>
      </c>
      <c r="H48" s="123">
        <v>0.10663943750000002</v>
      </c>
      <c r="I48" s="123">
        <v>0.122744375</v>
      </c>
      <c r="J48" s="123">
        <v>0.09965893750000002</v>
      </c>
      <c r="K48" s="123">
        <v>0.118280625</v>
      </c>
      <c r="L48" s="123">
        <v>0.09409506249999997</v>
      </c>
      <c r="M48" s="123">
        <v>0.09290674999999998</v>
      </c>
      <c r="O48" s="93" t="s">
        <v>288</v>
      </c>
      <c r="P48" s="123">
        <v>0.12085850000000004</v>
      </c>
      <c r="Q48" s="123">
        <v>0.07485099999999995</v>
      </c>
      <c r="R48" s="123">
        <v>0.08930975000000001</v>
      </c>
      <c r="S48" s="123">
        <v>0.0993415</v>
      </c>
      <c r="T48" s="123">
        <v>0.11240725000000006</v>
      </c>
      <c r="U48" s="123">
        <v>0.10076025000000001</v>
      </c>
      <c r="V48" s="123">
        <v>0.10634974999999999</v>
      </c>
      <c r="W48" s="123">
        <v>0.11599625000000002</v>
      </c>
      <c r="X48" s="123">
        <v>0.0950915</v>
      </c>
      <c r="Y48" s="123">
        <v>0.11514166666666668</v>
      </c>
      <c r="Z48" s="123">
        <v>0.09191674999999998</v>
      </c>
      <c r="AA48" s="123">
        <v>0.0818295</v>
      </c>
    </row>
    <row r="49" spans="1:27" ht="15">
      <c r="A49" s="93" t="s">
        <v>289</v>
      </c>
      <c r="B49" s="123">
        <v>0.035476937500000014</v>
      </c>
      <c r="C49" s="123">
        <v>0.02564943750000001</v>
      </c>
      <c r="D49" s="123">
        <v>0.029112437499999987</v>
      </c>
      <c r="E49" s="123">
        <v>0.026469937500000002</v>
      </c>
      <c r="F49" s="123">
        <v>0.027493124999999993</v>
      </c>
      <c r="G49" s="123">
        <v>0.024490000000000005</v>
      </c>
      <c r="H49" s="123">
        <v>0.02617325</v>
      </c>
      <c r="I49" s="123">
        <v>0.025953749999999998</v>
      </c>
      <c r="J49" s="123">
        <v>0.01888225</v>
      </c>
      <c r="K49" s="123">
        <v>0.024624187500000002</v>
      </c>
      <c r="L49" s="123">
        <v>0.028490187500000003</v>
      </c>
      <c r="M49" s="123">
        <v>0.033261</v>
      </c>
      <c r="O49" s="93" t="s">
        <v>289</v>
      </c>
      <c r="P49" s="123">
        <v>0.03612024999999999</v>
      </c>
      <c r="Q49" s="123">
        <v>0.025002249999999997</v>
      </c>
      <c r="R49" s="123">
        <v>0.029457999999999988</v>
      </c>
      <c r="S49" s="123">
        <v>0.026723750000000004</v>
      </c>
      <c r="T49" s="123">
        <v>0.026696500000000005</v>
      </c>
      <c r="U49" s="123">
        <v>0.0262205</v>
      </c>
      <c r="V49" s="123">
        <v>0.02631525</v>
      </c>
      <c r="W49" s="123">
        <v>0.024346999999999997</v>
      </c>
      <c r="X49" s="123">
        <v>0.01980275</v>
      </c>
      <c r="Y49" s="123">
        <v>0.022759333333333336</v>
      </c>
      <c r="Z49" s="123">
        <v>0.028008749999999992</v>
      </c>
      <c r="AA49" s="123">
        <v>0.0314175</v>
      </c>
    </row>
    <row r="50" spans="1:27" ht="15">
      <c r="A50" s="93" t="s">
        <v>290</v>
      </c>
      <c r="B50" s="123">
        <v>0.0491185</v>
      </c>
      <c r="C50" s="123">
        <v>0.027882374999999997</v>
      </c>
      <c r="D50" s="123">
        <v>0.032932062500000005</v>
      </c>
      <c r="E50" s="123">
        <v>0.046312250000000006</v>
      </c>
      <c r="F50" s="123">
        <v>0.03933668750000001</v>
      </c>
      <c r="G50" s="123">
        <v>0.0457215625</v>
      </c>
      <c r="H50" s="123">
        <v>0.07274575000000001</v>
      </c>
      <c r="I50" s="123">
        <v>0.08012406249999998</v>
      </c>
      <c r="J50" s="123">
        <v>0.04166075</v>
      </c>
      <c r="K50" s="123">
        <v>0.0531423125</v>
      </c>
      <c r="L50" s="123">
        <v>0.034646124999999986</v>
      </c>
      <c r="M50" s="123">
        <v>0.04935799999999999</v>
      </c>
      <c r="O50" s="93" t="s">
        <v>290</v>
      </c>
      <c r="P50" s="123">
        <v>0.04705699999999999</v>
      </c>
      <c r="Q50" s="123">
        <v>0.027737999999999985</v>
      </c>
      <c r="R50" s="123">
        <v>0.032813749999999975</v>
      </c>
      <c r="S50" s="123">
        <v>0.046643250000000004</v>
      </c>
      <c r="T50" s="123">
        <v>0.037461500000000016</v>
      </c>
      <c r="U50" s="123">
        <v>0.045846500000000005</v>
      </c>
      <c r="V50" s="123">
        <v>0.07341975</v>
      </c>
      <c r="W50" s="123">
        <v>0.0808605</v>
      </c>
      <c r="X50" s="123">
        <v>0.041879000000000006</v>
      </c>
      <c r="Y50" s="123">
        <v>0.05033666666666667</v>
      </c>
      <c r="Z50" s="123">
        <v>0.034887000000000015</v>
      </c>
      <c r="AA50" s="123">
        <v>0.050342000000000005</v>
      </c>
    </row>
    <row r="51" spans="1:27" ht="15">
      <c r="A51" s="93" t="s">
        <v>333</v>
      </c>
      <c r="B51" s="123">
        <v>286.1568908691406</v>
      </c>
      <c r="C51" s="123">
        <v>307.24530029296875</v>
      </c>
      <c r="D51" s="123">
        <v>35.11437225341797</v>
      </c>
      <c r="E51" s="123">
        <v>202.66937255859375</v>
      </c>
      <c r="F51" s="123">
        <v>725.0415649414062</v>
      </c>
      <c r="G51" s="123">
        <v>27.2762508392334</v>
      </c>
      <c r="H51" s="123">
        <v>360.7250061035156</v>
      </c>
      <c r="I51" s="123">
        <v>408.58843994140625</v>
      </c>
      <c r="J51" s="123">
        <v>741.3071899414062</v>
      </c>
      <c r="K51" s="123">
        <v>2996.6796875</v>
      </c>
      <c r="L51" s="123">
        <v>317.4259338378906</v>
      </c>
      <c r="M51" s="123">
        <v>467.4418640136719</v>
      </c>
      <c r="O51" s="93" t="s">
        <v>333</v>
      </c>
      <c r="P51" s="123">
        <v>295.572509765625</v>
      </c>
      <c r="Q51" s="123">
        <v>462.6237487792969</v>
      </c>
      <c r="R51" s="123">
        <v>0</v>
      </c>
      <c r="S51" s="123">
        <v>448.2300109863281</v>
      </c>
      <c r="T51" s="123">
        <v>993.6062622070312</v>
      </c>
      <c r="U51" s="123">
        <v>307.0350036621094</v>
      </c>
      <c r="V51" s="123">
        <v>117.86000061035156</v>
      </c>
      <c r="W51" s="123">
        <v>264.2825012207031</v>
      </c>
      <c r="X51" s="123">
        <v>1244.13623046875</v>
      </c>
      <c r="Y51" s="123">
        <v>4303.6416015625</v>
      </c>
      <c r="Z51" s="123">
        <v>253.77874755859375</v>
      </c>
      <c r="AA51" s="123">
        <v>552.4874877929688</v>
      </c>
    </row>
    <row r="52" spans="1:27" ht="15">
      <c r="A52" s="93" t="s">
        <v>351</v>
      </c>
      <c r="B52" s="123">
        <v>2147.236572265625</v>
      </c>
      <c r="C52" s="123">
        <v>2360.27978515625</v>
      </c>
      <c r="D52" s="123">
        <v>1885.83935546875</v>
      </c>
      <c r="E52" s="123">
        <v>2551.0859375</v>
      </c>
      <c r="F52" s="123">
        <v>2975.453125</v>
      </c>
      <c r="G52" s="123">
        <v>1625.23681640625</v>
      </c>
      <c r="H52" s="123">
        <v>3463.7109375</v>
      </c>
      <c r="I52" s="123">
        <v>2754.969482421875</v>
      </c>
      <c r="J52" s="123">
        <v>2620.794677734375</v>
      </c>
      <c r="K52" s="123">
        <v>5233.3466796875</v>
      </c>
      <c r="L52" s="123">
        <v>2373.533203125</v>
      </c>
      <c r="M52" s="123">
        <v>1817.6846923828125</v>
      </c>
      <c r="O52" s="93" t="s">
        <v>351</v>
      </c>
      <c r="P52" s="123">
        <v>3425.387451171875</v>
      </c>
      <c r="Q52" s="123">
        <v>2546.15380859375</v>
      </c>
      <c r="R52" s="123">
        <v>3285.177490234375</v>
      </c>
      <c r="S52" s="123">
        <v>3296.44140625</v>
      </c>
      <c r="T52" s="123">
        <v>3856.09619140625</v>
      </c>
      <c r="U52" s="123">
        <v>2348.844970703125</v>
      </c>
      <c r="V52" s="123">
        <v>2852.489990234375</v>
      </c>
      <c r="W52" s="123">
        <v>4598.7724609375</v>
      </c>
      <c r="X52" s="123">
        <v>3885.1513671875</v>
      </c>
      <c r="Y52" s="123">
        <v>8558.802734375</v>
      </c>
      <c r="Z52" s="123">
        <v>3530.125</v>
      </c>
      <c r="AA52" s="123">
        <v>3804.309814453125</v>
      </c>
    </row>
    <row r="54" spans="1:27" ht="15">
      <c r="A54" s="123"/>
      <c r="B54" s="123"/>
      <c r="C54" s="123"/>
      <c r="D54" s="123"/>
      <c r="E54" s="123"/>
      <c r="F54" s="123"/>
      <c r="G54" s="123"/>
      <c r="H54" s="123"/>
      <c r="I54" s="123"/>
      <c r="J54" s="123"/>
      <c r="K54" s="123"/>
      <c r="L54" s="123"/>
      <c r="M54" s="123"/>
      <c r="P54" s="123"/>
      <c r="Q54" s="123"/>
      <c r="R54" s="123"/>
      <c r="S54" s="123"/>
      <c r="T54" s="123"/>
      <c r="U54" s="123"/>
      <c r="V54" s="123"/>
      <c r="W54" s="123"/>
      <c r="X54" s="123"/>
      <c r="Y54" s="123"/>
      <c r="Z54" s="123"/>
      <c r="AA54" s="123"/>
    </row>
    <row r="55" spans="1:27" ht="15">
      <c r="A55" s="123"/>
      <c r="B55" s="123"/>
      <c r="C55" s="123"/>
      <c r="D55" s="123"/>
      <c r="E55" s="123"/>
      <c r="F55" s="123"/>
      <c r="G55" s="123"/>
      <c r="H55" s="123"/>
      <c r="I55" s="123"/>
      <c r="J55" s="123"/>
      <c r="K55" s="123"/>
      <c r="L55" s="123"/>
      <c r="M55" s="123"/>
      <c r="P55" s="123"/>
      <c r="Q55" s="123"/>
      <c r="R55" s="123"/>
      <c r="S55" s="123"/>
      <c r="T55" s="123"/>
      <c r="U55" s="123"/>
      <c r="V55" s="123"/>
      <c r="W55" s="123"/>
      <c r="X55" s="123"/>
      <c r="Y55" s="123"/>
      <c r="Z55" s="123"/>
      <c r="AA55" s="123"/>
    </row>
    <row r="56" spans="1:27" ht="15">
      <c r="A56" s="123"/>
      <c r="B56" s="123"/>
      <c r="C56" s="123"/>
      <c r="D56" s="123"/>
      <c r="E56" s="123"/>
      <c r="F56" s="123"/>
      <c r="G56" s="123"/>
      <c r="H56" s="123"/>
      <c r="I56" s="123"/>
      <c r="J56" s="123"/>
      <c r="K56" s="123"/>
      <c r="L56" s="123"/>
      <c r="M56" s="123"/>
      <c r="P56" s="123"/>
      <c r="Q56" s="123"/>
      <c r="R56" s="123"/>
      <c r="S56" s="123"/>
      <c r="T56" s="123"/>
      <c r="U56" s="123"/>
      <c r="V56" s="123"/>
      <c r="W56" s="123"/>
      <c r="X56" s="123"/>
      <c r="Y56" s="123"/>
      <c r="Z56" s="123"/>
      <c r="AA56" s="123"/>
    </row>
    <row r="57" spans="1:27" ht="15">
      <c r="A57" s="123"/>
      <c r="B57" s="123"/>
      <c r="C57" s="123"/>
      <c r="D57" s="123"/>
      <c r="E57" s="123"/>
      <c r="F57" s="123"/>
      <c r="G57" s="123"/>
      <c r="H57" s="123"/>
      <c r="I57" s="123"/>
      <c r="J57" s="123"/>
      <c r="K57" s="123"/>
      <c r="L57" s="123"/>
      <c r="M57" s="123"/>
      <c r="P57" s="123"/>
      <c r="Q57" s="123"/>
      <c r="R57" s="123"/>
      <c r="S57" s="123"/>
      <c r="T57" s="123"/>
      <c r="U57" s="123"/>
      <c r="V57" s="123"/>
      <c r="W57" s="123"/>
      <c r="X57" s="123"/>
      <c r="Y57" s="123"/>
      <c r="Z57" s="123"/>
      <c r="AA57" s="123"/>
    </row>
    <row r="58" spans="1:27" ht="15">
      <c r="A58" s="123"/>
      <c r="B58" s="123"/>
      <c r="C58" s="123"/>
      <c r="D58" s="123"/>
      <c r="E58" s="123"/>
      <c r="F58" s="123"/>
      <c r="G58" s="123"/>
      <c r="H58" s="123"/>
      <c r="I58" s="123"/>
      <c r="J58" s="123"/>
      <c r="K58" s="123"/>
      <c r="L58" s="123"/>
      <c r="M58" s="123"/>
      <c r="P58" s="123"/>
      <c r="Q58" s="123"/>
      <c r="R58" s="123"/>
      <c r="S58" s="123"/>
      <c r="T58" s="123"/>
      <c r="U58" s="123"/>
      <c r="V58" s="123"/>
      <c r="W58" s="123"/>
      <c r="X58" s="123"/>
      <c r="Y58" s="123"/>
      <c r="Z58" s="123"/>
      <c r="AA58" s="123"/>
    </row>
    <row r="59" spans="1:27" ht="15">
      <c r="A59" s="123"/>
      <c r="B59" s="123"/>
      <c r="C59" s="123"/>
      <c r="D59" s="123"/>
      <c r="E59" s="123"/>
      <c r="F59" s="123"/>
      <c r="G59" s="123"/>
      <c r="H59" s="123"/>
      <c r="I59" s="123"/>
      <c r="J59" s="123"/>
      <c r="K59" s="123"/>
      <c r="L59" s="123"/>
      <c r="M59" s="123"/>
      <c r="P59" s="123"/>
      <c r="Q59" s="123"/>
      <c r="R59" s="123"/>
      <c r="S59" s="123"/>
      <c r="T59" s="123"/>
      <c r="U59" s="123"/>
      <c r="V59" s="123"/>
      <c r="W59" s="123"/>
      <c r="X59" s="123"/>
      <c r="Y59" s="123"/>
      <c r="Z59" s="123"/>
      <c r="AA59" s="123"/>
    </row>
    <row r="60" spans="1:27" ht="15">
      <c r="A60" s="123"/>
      <c r="B60" s="123"/>
      <c r="C60" s="123"/>
      <c r="D60" s="123"/>
      <c r="E60" s="123"/>
      <c r="F60" s="123"/>
      <c r="G60" s="123"/>
      <c r="H60" s="123"/>
      <c r="I60" s="123"/>
      <c r="J60" s="123"/>
      <c r="K60" s="123"/>
      <c r="L60" s="123"/>
      <c r="M60" s="123"/>
      <c r="P60" s="123"/>
      <c r="Q60" s="123"/>
      <c r="R60" s="123"/>
      <c r="S60" s="123"/>
      <c r="T60" s="123"/>
      <c r="U60" s="123"/>
      <c r="V60" s="123"/>
      <c r="W60" s="123"/>
      <c r="X60" s="123"/>
      <c r="Y60" s="123"/>
      <c r="Z60" s="123"/>
      <c r="AA60" s="123"/>
    </row>
    <row r="61" spans="1:27" ht="15">
      <c r="A61" s="123"/>
      <c r="B61" s="123"/>
      <c r="C61" s="123"/>
      <c r="D61" s="123"/>
      <c r="E61" s="123"/>
      <c r="F61" s="123"/>
      <c r="G61" s="123"/>
      <c r="H61" s="123"/>
      <c r="I61" s="123"/>
      <c r="J61" s="123"/>
      <c r="K61" s="123"/>
      <c r="L61" s="123"/>
      <c r="M61" s="123"/>
      <c r="P61" s="123"/>
      <c r="Q61" s="123"/>
      <c r="R61" s="123"/>
      <c r="S61" s="123"/>
      <c r="T61" s="123"/>
      <c r="U61" s="123"/>
      <c r="V61" s="123"/>
      <c r="W61" s="123"/>
      <c r="X61" s="123"/>
      <c r="Y61" s="123"/>
      <c r="Z61" s="123"/>
      <c r="AA61" s="123"/>
    </row>
    <row r="62" spans="1:27" ht="15">
      <c r="A62" s="123"/>
      <c r="B62" s="123"/>
      <c r="C62" s="123"/>
      <c r="D62" s="123"/>
      <c r="E62" s="123"/>
      <c r="F62" s="123"/>
      <c r="G62" s="123"/>
      <c r="H62" s="123"/>
      <c r="I62" s="123"/>
      <c r="J62" s="123"/>
      <c r="K62" s="123"/>
      <c r="L62" s="123"/>
      <c r="M62" s="123"/>
      <c r="P62" s="123"/>
      <c r="Q62" s="123"/>
      <c r="R62" s="123"/>
      <c r="S62" s="123"/>
      <c r="T62" s="123"/>
      <c r="U62" s="123"/>
      <c r="V62" s="123"/>
      <c r="W62" s="123"/>
      <c r="X62" s="123"/>
      <c r="Y62" s="123"/>
      <c r="Z62" s="123"/>
      <c r="AA62" s="123"/>
    </row>
    <row r="63" spans="1:27" ht="15">
      <c r="A63" s="123"/>
      <c r="B63" s="123"/>
      <c r="C63" s="123"/>
      <c r="D63" s="123"/>
      <c r="E63" s="123"/>
      <c r="F63" s="123"/>
      <c r="G63" s="123"/>
      <c r="H63" s="123"/>
      <c r="I63" s="123"/>
      <c r="J63" s="123"/>
      <c r="K63" s="123"/>
      <c r="L63" s="123"/>
      <c r="M63" s="123"/>
      <c r="P63" s="123"/>
      <c r="Q63" s="123"/>
      <c r="R63" s="123"/>
      <c r="S63" s="123"/>
      <c r="T63" s="123"/>
      <c r="U63" s="123"/>
      <c r="V63" s="123"/>
      <c r="W63" s="123"/>
      <c r="X63" s="123"/>
      <c r="Y63" s="123"/>
      <c r="Z63" s="123"/>
      <c r="AA63" s="123"/>
    </row>
    <row r="64" spans="1:27" ht="15">
      <c r="A64" s="123"/>
      <c r="B64" s="123"/>
      <c r="C64" s="123"/>
      <c r="D64" s="123"/>
      <c r="E64" s="123"/>
      <c r="F64" s="123"/>
      <c r="G64" s="123"/>
      <c r="H64" s="123"/>
      <c r="I64" s="123"/>
      <c r="J64" s="123"/>
      <c r="K64" s="123"/>
      <c r="L64" s="123"/>
      <c r="M64" s="123"/>
      <c r="P64" s="123"/>
      <c r="Q64" s="123"/>
      <c r="R64" s="123"/>
      <c r="S64" s="123"/>
      <c r="T64" s="123"/>
      <c r="U64" s="123"/>
      <c r="V64" s="123"/>
      <c r="W64" s="123"/>
      <c r="X64" s="123"/>
      <c r="Y64" s="123"/>
      <c r="Z64" s="123"/>
      <c r="AA64" s="123"/>
    </row>
    <row r="65" spans="1:27" ht="15">
      <c r="A65" s="123"/>
      <c r="B65" s="123"/>
      <c r="C65" s="123"/>
      <c r="D65" s="123"/>
      <c r="E65" s="123"/>
      <c r="F65" s="123"/>
      <c r="G65" s="123"/>
      <c r="H65" s="123"/>
      <c r="I65" s="123"/>
      <c r="J65" s="123"/>
      <c r="K65" s="123"/>
      <c r="L65" s="123"/>
      <c r="M65" s="123"/>
      <c r="P65" s="123"/>
      <c r="Q65" s="123"/>
      <c r="R65" s="123"/>
      <c r="S65" s="123"/>
      <c r="T65" s="123"/>
      <c r="U65" s="123"/>
      <c r="V65" s="123"/>
      <c r="W65" s="123"/>
      <c r="X65" s="123"/>
      <c r="Y65" s="123"/>
      <c r="Z65" s="123"/>
      <c r="AA65" s="123"/>
    </row>
    <row r="66" spans="1:27" ht="15">
      <c r="A66" s="123"/>
      <c r="B66" s="123"/>
      <c r="C66" s="123"/>
      <c r="D66" s="123"/>
      <c r="E66" s="123"/>
      <c r="F66" s="123"/>
      <c r="G66" s="123"/>
      <c r="H66" s="123"/>
      <c r="I66" s="123"/>
      <c r="J66" s="123"/>
      <c r="K66" s="123"/>
      <c r="L66" s="123"/>
      <c r="M66" s="123"/>
      <c r="P66" s="123"/>
      <c r="Q66" s="123"/>
      <c r="R66" s="123"/>
      <c r="S66" s="123"/>
      <c r="T66" s="123"/>
      <c r="U66" s="123"/>
      <c r="V66" s="123"/>
      <c r="W66" s="123"/>
      <c r="X66" s="123"/>
      <c r="Y66" s="123"/>
      <c r="Z66" s="123"/>
      <c r="AA66" s="123"/>
    </row>
    <row r="67" spans="1:27" ht="15">
      <c r="A67" s="123"/>
      <c r="B67" s="123"/>
      <c r="C67" s="123"/>
      <c r="D67" s="123"/>
      <c r="E67" s="123"/>
      <c r="F67" s="123"/>
      <c r="G67" s="123"/>
      <c r="H67" s="123"/>
      <c r="I67" s="123"/>
      <c r="J67" s="123"/>
      <c r="K67" s="123"/>
      <c r="L67" s="123"/>
      <c r="M67" s="123"/>
      <c r="P67" s="123"/>
      <c r="Q67" s="123"/>
      <c r="R67" s="123"/>
      <c r="S67" s="123"/>
      <c r="T67" s="123"/>
      <c r="U67" s="123"/>
      <c r="V67" s="123"/>
      <c r="W67" s="123"/>
      <c r="X67" s="123"/>
      <c r="Y67" s="123"/>
      <c r="Z67" s="123"/>
      <c r="AA67" s="123"/>
    </row>
    <row r="68" spans="1:27" ht="15">
      <c r="A68" s="123"/>
      <c r="B68" s="123"/>
      <c r="C68" s="123"/>
      <c r="D68" s="123"/>
      <c r="E68" s="123"/>
      <c r="F68" s="123"/>
      <c r="G68" s="123"/>
      <c r="H68" s="123"/>
      <c r="I68" s="123"/>
      <c r="J68" s="123"/>
      <c r="K68" s="123"/>
      <c r="L68" s="123"/>
      <c r="M68" s="123"/>
      <c r="P68" s="123"/>
      <c r="Q68" s="123"/>
      <c r="R68" s="123"/>
      <c r="S68" s="123"/>
      <c r="T68" s="123"/>
      <c r="U68" s="123"/>
      <c r="V68" s="123"/>
      <c r="W68" s="123"/>
      <c r="X68" s="123"/>
      <c r="Y68" s="123"/>
      <c r="Z68" s="123"/>
      <c r="AA68" s="123"/>
    </row>
    <row r="69" spans="1:27" ht="15">
      <c r="A69" s="123"/>
      <c r="B69" s="123"/>
      <c r="C69" s="123"/>
      <c r="D69" s="123"/>
      <c r="E69" s="123"/>
      <c r="F69" s="123"/>
      <c r="G69" s="123"/>
      <c r="H69" s="123"/>
      <c r="I69" s="123"/>
      <c r="J69" s="123"/>
      <c r="K69" s="123"/>
      <c r="L69" s="123"/>
      <c r="M69" s="123"/>
      <c r="P69" s="123"/>
      <c r="Q69" s="123"/>
      <c r="R69" s="123"/>
      <c r="S69" s="123"/>
      <c r="T69" s="123"/>
      <c r="U69" s="123"/>
      <c r="V69" s="123"/>
      <c r="W69" s="123"/>
      <c r="X69" s="123"/>
      <c r="Y69" s="123"/>
      <c r="Z69" s="123"/>
      <c r="AA69" s="123"/>
    </row>
    <row r="70" spans="1:27" ht="15">
      <c r="A70" s="123"/>
      <c r="B70" s="123"/>
      <c r="C70" s="123"/>
      <c r="D70" s="123"/>
      <c r="E70" s="123"/>
      <c r="F70" s="123"/>
      <c r="G70" s="123"/>
      <c r="H70" s="123"/>
      <c r="I70" s="123"/>
      <c r="J70" s="123"/>
      <c r="K70" s="123"/>
      <c r="L70" s="123"/>
      <c r="M70" s="123"/>
      <c r="P70" s="123"/>
      <c r="Q70" s="123"/>
      <c r="R70" s="123"/>
      <c r="S70" s="123"/>
      <c r="T70" s="123"/>
      <c r="U70" s="123"/>
      <c r="V70" s="123"/>
      <c r="W70" s="123"/>
      <c r="X70" s="123"/>
      <c r="Y70" s="123"/>
      <c r="Z70" s="123"/>
      <c r="AA70" s="123"/>
    </row>
    <row r="71" spans="1:27" ht="15">
      <c r="A71" s="123"/>
      <c r="B71" s="123"/>
      <c r="C71" s="123"/>
      <c r="D71" s="123"/>
      <c r="E71" s="123"/>
      <c r="F71" s="123"/>
      <c r="G71" s="123"/>
      <c r="H71" s="123"/>
      <c r="I71" s="123"/>
      <c r="J71" s="123"/>
      <c r="K71" s="123"/>
      <c r="L71" s="123"/>
      <c r="M71" s="123"/>
      <c r="P71" s="123"/>
      <c r="Q71" s="123"/>
      <c r="R71" s="123"/>
      <c r="S71" s="123"/>
      <c r="T71" s="123"/>
      <c r="U71" s="123"/>
      <c r="V71" s="123"/>
      <c r="W71" s="123"/>
      <c r="X71" s="123"/>
      <c r="Y71" s="123"/>
      <c r="Z71" s="123"/>
      <c r="AA71" s="123"/>
    </row>
    <row r="72" spans="1:27" ht="15">
      <c r="A72" s="123"/>
      <c r="B72" s="123"/>
      <c r="C72" s="123"/>
      <c r="D72" s="123"/>
      <c r="E72" s="123"/>
      <c r="F72" s="123"/>
      <c r="G72" s="123"/>
      <c r="H72" s="123"/>
      <c r="I72" s="123"/>
      <c r="J72" s="123"/>
      <c r="K72" s="123"/>
      <c r="L72" s="123"/>
      <c r="M72" s="123"/>
      <c r="P72" s="123"/>
      <c r="Q72" s="123"/>
      <c r="R72" s="123"/>
      <c r="S72" s="123"/>
      <c r="T72" s="123"/>
      <c r="U72" s="123"/>
      <c r="V72" s="123"/>
      <c r="W72" s="123"/>
      <c r="X72" s="123"/>
      <c r="Y72" s="123"/>
      <c r="Z72" s="123"/>
      <c r="AA72" s="123"/>
    </row>
    <row r="73" spans="1:27" ht="15">
      <c r="A73" s="123"/>
      <c r="B73" s="123"/>
      <c r="C73" s="123"/>
      <c r="D73" s="123"/>
      <c r="E73" s="123"/>
      <c r="F73" s="123"/>
      <c r="G73" s="123"/>
      <c r="H73" s="123"/>
      <c r="I73" s="123"/>
      <c r="J73" s="123"/>
      <c r="K73" s="123"/>
      <c r="L73" s="123"/>
      <c r="M73" s="123"/>
      <c r="P73" s="123"/>
      <c r="Q73" s="123"/>
      <c r="R73" s="123"/>
      <c r="S73" s="123"/>
      <c r="T73" s="123"/>
      <c r="U73" s="123"/>
      <c r="V73" s="123"/>
      <c r="W73" s="123"/>
      <c r="X73" s="123"/>
      <c r="Y73" s="123"/>
      <c r="Z73" s="123"/>
      <c r="AA73" s="123"/>
    </row>
    <row r="74" spans="1:27" ht="15">
      <c r="A74" s="123"/>
      <c r="B74" s="123"/>
      <c r="C74" s="123"/>
      <c r="D74" s="123"/>
      <c r="E74" s="123"/>
      <c r="F74" s="123"/>
      <c r="G74" s="123"/>
      <c r="H74" s="123"/>
      <c r="I74" s="123"/>
      <c r="J74" s="123"/>
      <c r="K74" s="123"/>
      <c r="L74" s="123"/>
      <c r="M74" s="123"/>
      <c r="P74" s="123"/>
      <c r="Q74" s="123"/>
      <c r="R74" s="123"/>
      <c r="S74" s="123"/>
      <c r="T74" s="123"/>
      <c r="U74" s="123"/>
      <c r="V74" s="123"/>
      <c r="W74" s="123"/>
      <c r="X74" s="123"/>
      <c r="Y74" s="123"/>
      <c r="Z74" s="123"/>
      <c r="AA74" s="123"/>
    </row>
    <row r="75" spans="1:27" ht="15">
      <c r="A75" s="123"/>
      <c r="B75" s="123"/>
      <c r="C75" s="123"/>
      <c r="D75" s="123"/>
      <c r="E75" s="123"/>
      <c r="F75" s="123"/>
      <c r="G75" s="123"/>
      <c r="H75" s="123"/>
      <c r="I75" s="123"/>
      <c r="J75" s="123"/>
      <c r="K75" s="123"/>
      <c r="L75" s="123"/>
      <c r="M75" s="123"/>
      <c r="P75" s="123"/>
      <c r="Q75" s="123"/>
      <c r="R75" s="123"/>
      <c r="S75" s="123"/>
      <c r="T75" s="123"/>
      <c r="U75" s="123"/>
      <c r="V75" s="123"/>
      <c r="W75" s="123"/>
      <c r="X75" s="123"/>
      <c r="Y75" s="123"/>
      <c r="Z75" s="123"/>
      <c r="AA75" s="123"/>
    </row>
    <row r="76" spans="1:27" ht="15">
      <c r="A76" s="123"/>
      <c r="B76" s="123"/>
      <c r="C76" s="123"/>
      <c r="D76" s="123"/>
      <c r="E76" s="123"/>
      <c r="F76" s="123"/>
      <c r="G76" s="123"/>
      <c r="H76" s="123"/>
      <c r="I76" s="123"/>
      <c r="J76" s="123"/>
      <c r="K76" s="123"/>
      <c r="L76" s="123"/>
      <c r="M76" s="123"/>
      <c r="P76" s="123"/>
      <c r="Q76" s="123"/>
      <c r="R76" s="123"/>
      <c r="S76" s="123"/>
      <c r="T76" s="123"/>
      <c r="U76" s="123"/>
      <c r="V76" s="123"/>
      <c r="W76" s="123"/>
      <c r="X76" s="123"/>
      <c r="Y76" s="123"/>
      <c r="Z76" s="123"/>
      <c r="AA76" s="123"/>
    </row>
    <row r="77" spans="1:27" ht="15">
      <c r="A77" s="123"/>
      <c r="B77" s="123"/>
      <c r="C77" s="123"/>
      <c r="D77" s="123"/>
      <c r="E77" s="123"/>
      <c r="F77" s="123"/>
      <c r="G77" s="123"/>
      <c r="H77" s="123"/>
      <c r="I77" s="123"/>
      <c r="J77" s="123"/>
      <c r="K77" s="123"/>
      <c r="L77" s="123"/>
      <c r="M77" s="123"/>
      <c r="P77" s="123"/>
      <c r="Q77" s="123"/>
      <c r="R77" s="123"/>
      <c r="S77" s="123"/>
      <c r="T77" s="123"/>
      <c r="U77" s="123"/>
      <c r="V77" s="123"/>
      <c r="W77" s="123"/>
      <c r="X77" s="123"/>
      <c r="Y77" s="123"/>
      <c r="Z77" s="123"/>
      <c r="AA77" s="123"/>
    </row>
    <row r="78" spans="1:27" ht="15">
      <c r="A78" s="123"/>
      <c r="B78" s="123"/>
      <c r="C78" s="123"/>
      <c r="D78" s="123"/>
      <c r="E78" s="123"/>
      <c r="F78" s="123"/>
      <c r="G78" s="123"/>
      <c r="H78" s="123"/>
      <c r="I78" s="123"/>
      <c r="J78" s="123"/>
      <c r="K78" s="123"/>
      <c r="L78" s="123"/>
      <c r="M78" s="123"/>
      <c r="P78" s="123"/>
      <c r="Q78" s="123"/>
      <c r="R78" s="123"/>
      <c r="S78" s="123"/>
      <c r="T78" s="123"/>
      <c r="U78" s="123"/>
      <c r="V78" s="123"/>
      <c r="W78" s="123"/>
      <c r="X78" s="123"/>
      <c r="Y78" s="123"/>
      <c r="Z78" s="123"/>
      <c r="AA78" s="123"/>
    </row>
    <row r="79" spans="1:27" ht="15">
      <c r="A79" s="123"/>
      <c r="B79" s="123"/>
      <c r="C79" s="123"/>
      <c r="D79" s="123"/>
      <c r="E79" s="123"/>
      <c r="F79" s="123"/>
      <c r="G79" s="123"/>
      <c r="H79" s="123"/>
      <c r="I79" s="123"/>
      <c r="J79" s="123"/>
      <c r="K79" s="123"/>
      <c r="L79" s="123"/>
      <c r="M79" s="123"/>
      <c r="P79" s="123"/>
      <c r="Q79" s="123"/>
      <c r="R79" s="123"/>
      <c r="S79" s="123"/>
      <c r="T79" s="123"/>
      <c r="U79" s="123"/>
      <c r="V79" s="123"/>
      <c r="W79" s="123"/>
      <c r="X79" s="123"/>
      <c r="Y79" s="123"/>
      <c r="Z79" s="123"/>
      <c r="AA79" s="123"/>
    </row>
    <row r="80" spans="1:27" ht="15">
      <c r="A80" s="123"/>
      <c r="B80" s="123"/>
      <c r="C80" s="123"/>
      <c r="D80" s="123"/>
      <c r="E80" s="123"/>
      <c r="F80" s="123"/>
      <c r="G80" s="123"/>
      <c r="H80" s="123"/>
      <c r="I80" s="123"/>
      <c r="J80" s="123"/>
      <c r="K80" s="123"/>
      <c r="L80" s="123"/>
      <c r="M80" s="123"/>
      <c r="P80" s="123"/>
      <c r="Q80" s="123"/>
      <c r="R80" s="123"/>
      <c r="S80" s="123"/>
      <c r="T80" s="123"/>
      <c r="U80" s="123"/>
      <c r="V80" s="123"/>
      <c r="W80" s="123"/>
      <c r="X80" s="123"/>
      <c r="Y80" s="123"/>
      <c r="Z80" s="123"/>
      <c r="AA80" s="123"/>
    </row>
    <row r="81" spans="1:27" ht="15">
      <c r="A81" s="123"/>
      <c r="B81" s="123"/>
      <c r="C81" s="123"/>
      <c r="D81" s="123"/>
      <c r="E81" s="123"/>
      <c r="F81" s="123"/>
      <c r="G81" s="123"/>
      <c r="H81" s="123"/>
      <c r="I81" s="123"/>
      <c r="J81" s="123"/>
      <c r="K81" s="123"/>
      <c r="L81" s="123"/>
      <c r="M81" s="123"/>
      <c r="P81" s="123"/>
      <c r="Q81" s="123"/>
      <c r="R81" s="123"/>
      <c r="S81" s="123"/>
      <c r="T81" s="123"/>
      <c r="U81" s="123"/>
      <c r="V81" s="123"/>
      <c r="W81" s="123"/>
      <c r="X81" s="123"/>
      <c r="Y81" s="123"/>
      <c r="Z81" s="123"/>
      <c r="AA81" s="123"/>
    </row>
    <row r="82" spans="1:27" ht="15">
      <c r="A82" s="123"/>
      <c r="B82" s="123"/>
      <c r="C82" s="123"/>
      <c r="D82" s="123"/>
      <c r="E82" s="123"/>
      <c r="F82" s="123"/>
      <c r="G82" s="123"/>
      <c r="H82" s="123"/>
      <c r="I82" s="123"/>
      <c r="J82" s="123"/>
      <c r="K82" s="123"/>
      <c r="L82" s="123"/>
      <c r="M82" s="123"/>
      <c r="P82" s="123"/>
      <c r="Q82" s="123"/>
      <c r="R82" s="123"/>
      <c r="S82" s="123"/>
      <c r="T82" s="123"/>
      <c r="U82" s="123"/>
      <c r="V82" s="123"/>
      <c r="W82" s="123"/>
      <c r="X82" s="123"/>
      <c r="Y82" s="123"/>
      <c r="Z82" s="123"/>
      <c r="AA82" s="123"/>
    </row>
    <row r="83" spans="1:27" ht="15">
      <c r="A83" s="123"/>
      <c r="B83" s="123"/>
      <c r="C83" s="123"/>
      <c r="D83" s="123"/>
      <c r="E83" s="123"/>
      <c r="F83" s="123"/>
      <c r="G83" s="123"/>
      <c r="H83" s="123"/>
      <c r="I83" s="123"/>
      <c r="J83" s="123"/>
      <c r="K83" s="123"/>
      <c r="L83" s="123"/>
      <c r="M83" s="123"/>
      <c r="P83" s="123"/>
      <c r="Q83" s="123"/>
      <c r="R83" s="123"/>
      <c r="S83" s="123"/>
      <c r="T83" s="123"/>
      <c r="U83" s="123"/>
      <c r="V83" s="123"/>
      <c r="W83" s="123"/>
      <c r="X83" s="123"/>
      <c r="Y83" s="123"/>
      <c r="Z83" s="123"/>
      <c r="AA83" s="123"/>
    </row>
    <row r="84" spans="1:27" ht="15">
      <c r="A84" s="123"/>
      <c r="B84" s="123"/>
      <c r="C84" s="123"/>
      <c r="D84" s="123"/>
      <c r="E84" s="123"/>
      <c r="F84" s="123"/>
      <c r="G84" s="123"/>
      <c r="H84" s="123"/>
      <c r="I84" s="123"/>
      <c r="J84" s="123"/>
      <c r="K84" s="123"/>
      <c r="L84" s="123"/>
      <c r="M84" s="123"/>
      <c r="P84" s="123"/>
      <c r="Q84" s="123"/>
      <c r="R84" s="123"/>
      <c r="S84" s="123"/>
      <c r="T84" s="123"/>
      <c r="U84" s="123"/>
      <c r="V84" s="123"/>
      <c r="W84" s="123"/>
      <c r="X84" s="123"/>
      <c r="Y84" s="123"/>
      <c r="Z84" s="123"/>
      <c r="AA84" s="123"/>
    </row>
    <row r="85" spans="1:27" ht="15">
      <c r="A85" s="123"/>
      <c r="B85" s="123"/>
      <c r="C85" s="123"/>
      <c r="D85" s="123"/>
      <c r="E85" s="123"/>
      <c r="F85" s="123"/>
      <c r="G85" s="123"/>
      <c r="H85" s="123"/>
      <c r="I85" s="123"/>
      <c r="J85" s="123"/>
      <c r="K85" s="123"/>
      <c r="L85" s="123"/>
      <c r="M85" s="123"/>
      <c r="P85" s="123"/>
      <c r="Q85" s="123"/>
      <c r="R85" s="123"/>
      <c r="S85" s="123"/>
      <c r="T85" s="123"/>
      <c r="U85" s="123"/>
      <c r="V85" s="123"/>
      <c r="W85" s="123"/>
      <c r="X85" s="123"/>
      <c r="Y85" s="123"/>
      <c r="Z85" s="123"/>
      <c r="AA85" s="123"/>
    </row>
    <row r="86" spans="1:27" ht="15">
      <c r="A86" s="123"/>
      <c r="B86" s="123"/>
      <c r="C86" s="123"/>
      <c r="D86" s="123"/>
      <c r="E86" s="123"/>
      <c r="F86" s="123"/>
      <c r="G86" s="123"/>
      <c r="H86" s="123"/>
      <c r="I86" s="123"/>
      <c r="J86" s="123"/>
      <c r="K86" s="123"/>
      <c r="L86" s="123"/>
      <c r="M86" s="123"/>
      <c r="P86" s="123"/>
      <c r="Q86" s="123"/>
      <c r="R86" s="123"/>
      <c r="S86" s="123"/>
      <c r="T86" s="123"/>
      <c r="U86" s="123"/>
      <c r="V86" s="123"/>
      <c r="W86" s="123"/>
      <c r="X86" s="123"/>
      <c r="Y86" s="123"/>
      <c r="Z86" s="123"/>
      <c r="AA86" s="123"/>
    </row>
    <row r="87" spans="1:27" ht="15">
      <c r="A87" s="123"/>
      <c r="B87" s="123"/>
      <c r="C87" s="123"/>
      <c r="D87" s="123"/>
      <c r="E87" s="123"/>
      <c r="F87" s="123"/>
      <c r="G87" s="123"/>
      <c r="H87" s="123"/>
      <c r="I87" s="123"/>
      <c r="J87" s="123"/>
      <c r="K87" s="123"/>
      <c r="L87" s="123"/>
      <c r="M87" s="123"/>
      <c r="P87" s="123"/>
      <c r="Q87" s="123"/>
      <c r="R87" s="123"/>
      <c r="S87" s="123"/>
      <c r="T87" s="123"/>
      <c r="U87" s="123"/>
      <c r="V87" s="123"/>
      <c r="W87" s="123"/>
      <c r="X87" s="123"/>
      <c r="Y87" s="123"/>
      <c r="Z87" s="123"/>
      <c r="AA87" s="123"/>
    </row>
    <row r="88" spans="1:27" ht="15">
      <c r="A88" s="123"/>
      <c r="B88" s="123"/>
      <c r="C88" s="123"/>
      <c r="D88" s="123"/>
      <c r="E88" s="123"/>
      <c r="F88" s="123"/>
      <c r="G88" s="123"/>
      <c r="H88" s="123"/>
      <c r="I88" s="123"/>
      <c r="J88" s="123"/>
      <c r="K88" s="123"/>
      <c r="L88" s="123"/>
      <c r="M88" s="123"/>
      <c r="P88" s="123"/>
      <c r="Q88" s="123"/>
      <c r="R88" s="123"/>
      <c r="S88" s="123"/>
      <c r="T88" s="123"/>
      <c r="U88" s="123"/>
      <c r="V88" s="123"/>
      <c r="W88" s="123"/>
      <c r="X88" s="123"/>
      <c r="Y88" s="123"/>
      <c r="Z88" s="123"/>
      <c r="AA88" s="123"/>
    </row>
    <row r="89" spans="1:27" ht="15">
      <c r="A89" s="123"/>
      <c r="B89" s="123"/>
      <c r="C89" s="123"/>
      <c r="D89" s="123"/>
      <c r="E89" s="123"/>
      <c r="F89" s="123"/>
      <c r="G89" s="123"/>
      <c r="H89" s="123"/>
      <c r="I89" s="123"/>
      <c r="J89" s="123"/>
      <c r="K89" s="123"/>
      <c r="L89" s="123"/>
      <c r="M89" s="123"/>
      <c r="P89" s="123"/>
      <c r="Q89" s="123"/>
      <c r="R89" s="123"/>
      <c r="S89" s="123"/>
      <c r="T89" s="123"/>
      <c r="U89" s="123"/>
      <c r="V89" s="123"/>
      <c r="W89" s="123"/>
      <c r="X89" s="123"/>
      <c r="Y89" s="123"/>
      <c r="Z89" s="123"/>
      <c r="AA89" s="123"/>
    </row>
    <row r="90" spans="1:27" ht="15">
      <c r="A90" s="123"/>
      <c r="B90" s="123"/>
      <c r="C90" s="123"/>
      <c r="D90" s="123"/>
      <c r="E90" s="123"/>
      <c r="F90" s="123"/>
      <c r="G90" s="123"/>
      <c r="H90" s="123"/>
      <c r="I90" s="123"/>
      <c r="J90" s="123"/>
      <c r="K90" s="123"/>
      <c r="L90" s="123"/>
      <c r="M90" s="123"/>
      <c r="P90" s="123"/>
      <c r="Q90" s="123"/>
      <c r="R90" s="123"/>
      <c r="S90" s="123"/>
      <c r="T90" s="123"/>
      <c r="U90" s="123"/>
      <c r="V90" s="123"/>
      <c r="W90" s="123"/>
      <c r="X90" s="123"/>
      <c r="Y90" s="123"/>
      <c r="Z90" s="123"/>
      <c r="AA90" s="123"/>
    </row>
    <row r="91" spans="1:27" ht="15">
      <c r="A91" s="123"/>
      <c r="B91" s="123"/>
      <c r="C91" s="123"/>
      <c r="D91" s="123"/>
      <c r="E91" s="123"/>
      <c r="F91" s="123"/>
      <c r="G91" s="123"/>
      <c r="H91" s="123"/>
      <c r="I91" s="123"/>
      <c r="J91" s="123"/>
      <c r="K91" s="123"/>
      <c r="L91" s="123"/>
      <c r="M91" s="123"/>
      <c r="P91" s="123"/>
      <c r="Q91" s="123"/>
      <c r="R91" s="123"/>
      <c r="S91" s="123"/>
      <c r="T91" s="123"/>
      <c r="U91" s="123"/>
      <c r="V91" s="123"/>
      <c r="W91" s="123"/>
      <c r="X91" s="123"/>
      <c r="Y91" s="123"/>
      <c r="Z91" s="123"/>
      <c r="AA91" s="123"/>
    </row>
    <row r="92" spans="1:27" ht="15">
      <c r="A92" s="123"/>
      <c r="B92" s="123"/>
      <c r="C92" s="123"/>
      <c r="D92" s="123"/>
      <c r="E92" s="123"/>
      <c r="F92" s="123"/>
      <c r="G92" s="123"/>
      <c r="H92" s="123"/>
      <c r="I92" s="123"/>
      <c r="J92" s="123"/>
      <c r="K92" s="123"/>
      <c r="L92" s="123"/>
      <c r="M92" s="123"/>
      <c r="P92" s="123"/>
      <c r="Q92" s="123"/>
      <c r="R92" s="123"/>
      <c r="S92" s="123"/>
      <c r="T92" s="123"/>
      <c r="U92" s="123"/>
      <c r="V92" s="123"/>
      <c r="W92" s="123"/>
      <c r="X92" s="123"/>
      <c r="Y92" s="123"/>
      <c r="Z92" s="123"/>
      <c r="AA92" s="123"/>
    </row>
    <row r="93" spans="1:27" ht="15">
      <c r="A93" s="123"/>
      <c r="B93" s="123"/>
      <c r="C93" s="123"/>
      <c r="D93" s="123"/>
      <c r="E93" s="123"/>
      <c r="F93" s="123"/>
      <c r="G93" s="123"/>
      <c r="H93" s="123"/>
      <c r="I93" s="123"/>
      <c r="J93" s="123"/>
      <c r="K93" s="123"/>
      <c r="L93" s="123"/>
      <c r="M93" s="123"/>
      <c r="P93" s="123"/>
      <c r="Q93" s="123"/>
      <c r="R93" s="123"/>
      <c r="S93" s="123"/>
      <c r="T93" s="123"/>
      <c r="U93" s="123"/>
      <c r="V93" s="123"/>
      <c r="W93" s="123"/>
      <c r="X93" s="123"/>
      <c r="Y93" s="123"/>
      <c r="Z93" s="123"/>
      <c r="AA93" s="123"/>
    </row>
    <row r="94" spans="1:27" ht="15">
      <c r="A94" s="123"/>
      <c r="B94" s="123"/>
      <c r="C94" s="123"/>
      <c r="D94" s="123"/>
      <c r="E94" s="123"/>
      <c r="F94" s="123"/>
      <c r="G94" s="123"/>
      <c r="H94" s="123"/>
      <c r="I94" s="123"/>
      <c r="J94" s="123"/>
      <c r="K94" s="123"/>
      <c r="L94" s="123"/>
      <c r="M94" s="123"/>
      <c r="P94" s="123"/>
      <c r="Q94" s="123"/>
      <c r="R94" s="123"/>
      <c r="S94" s="123"/>
      <c r="T94" s="123"/>
      <c r="U94" s="123"/>
      <c r="V94" s="123"/>
      <c r="W94" s="123"/>
      <c r="X94" s="123"/>
      <c r="Y94" s="123"/>
      <c r="Z94" s="123"/>
      <c r="AA94" s="123"/>
    </row>
    <row r="95" spans="1:27" ht="15">
      <c r="A95" s="123"/>
      <c r="B95" s="123"/>
      <c r="C95" s="123"/>
      <c r="D95" s="123"/>
      <c r="E95" s="123"/>
      <c r="F95" s="123"/>
      <c r="G95" s="123"/>
      <c r="H95" s="123"/>
      <c r="I95" s="123"/>
      <c r="J95" s="123"/>
      <c r="K95" s="123"/>
      <c r="L95" s="123"/>
      <c r="M95" s="123"/>
      <c r="P95" s="123"/>
      <c r="Q95" s="123"/>
      <c r="R95" s="123"/>
      <c r="S95" s="123"/>
      <c r="T95" s="123"/>
      <c r="U95" s="123"/>
      <c r="V95" s="123"/>
      <c r="W95" s="123"/>
      <c r="X95" s="123"/>
      <c r="Y95" s="123"/>
      <c r="Z95" s="123"/>
      <c r="AA95" s="123"/>
    </row>
    <row r="96" spans="1:27" ht="15">
      <c r="A96" s="123"/>
      <c r="B96" s="123"/>
      <c r="C96" s="123"/>
      <c r="D96" s="123"/>
      <c r="E96" s="123"/>
      <c r="F96" s="123"/>
      <c r="G96" s="123"/>
      <c r="H96" s="123"/>
      <c r="I96" s="123"/>
      <c r="J96" s="123"/>
      <c r="K96" s="123"/>
      <c r="L96" s="123"/>
      <c r="M96" s="123"/>
      <c r="P96" s="123"/>
      <c r="Q96" s="123"/>
      <c r="R96" s="123"/>
      <c r="S96" s="123"/>
      <c r="T96" s="123"/>
      <c r="U96" s="123"/>
      <c r="V96" s="123"/>
      <c r="W96" s="123"/>
      <c r="X96" s="123"/>
      <c r="Y96" s="123"/>
      <c r="Z96" s="123"/>
      <c r="AA96" s="123"/>
    </row>
    <row r="97" spans="1:27" ht="15">
      <c r="A97" s="123"/>
      <c r="B97" s="123"/>
      <c r="C97" s="123"/>
      <c r="D97" s="123"/>
      <c r="E97" s="123"/>
      <c r="F97" s="123"/>
      <c r="G97" s="123"/>
      <c r="H97" s="123"/>
      <c r="I97" s="123"/>
      <c r="J97" s="123"/>
      <c r="K97" s="123"/>
      <c r="L97" s="123"/>
      <c r="M97" s="123"/>
      <c r="P97" s="123"/>
      <c r="Q97" s="123"/>
      <c r="R97" s="123"/>
      <c r="S97" s="123"/>
      <c r="T97" s="123"/>
      <c r="U97" s="123"/>
      <c r="V97" s="123"/>
      <c r="W97" s="123"/>
      <c r="X97" s="123"/>
      <c r="Y97" s="123"/>
      <c r="Z97" s="123"/>
      <c r="AA97" s="123"/>
    </row>
    <row r="98" spans="1:27" ht="15">
      <c r="A98" s="123"/>
      <c r="B98" s="123"/>
      <c r="C98" s="123"/>
      <c r="D98" s="123"/>
      <c r="E98" s="123"/>
      <c r="F98" s="123"/>
      <c r="G98" s="123"/>
      <c r="H98" s="123"/>
      <c r="I98" s="123"/>
      <c r="J98" s="123"/>
      <c r="K98" s="123"/>
      <c r="L98" s="123"/>
      <c r="M98" s="123"/>
      <c r="P98" s="123"/>
      <c r="Q98" s="123"/>
      <c r="R98" s="123"/>
      <c r="S98" s="123"/>
      <c r="T98" s="123"/>
      <c r="U98" s="123"/>
      <c r="V98" s="123"/>
      <c r="W98" s="123"/>
      <c r="X98" s="123"/>
      <c r="Y98" s="123"/>
      <c r="Z98" s="123"/>
      <c r="AA98" s="123"/>
    </row>
    <row r="99" spans="1:27" ht="15">
      <c r="A99" s="123"/>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row>
    <row r="100" spans="1:27" ht="15">
      <c r="A100" s="123"/>
      <c r="B100" s="123"/>
      <c r="C100" s="123"/>
      <c r="D100" s="123"/>
      <c r="E100" s="123"/>
      <c r="F100" s="123"/>
      <c r="G100" s="123"/>
      <c r="H100" s="123"/>
      <c r="I100" s="123"/>
      <c r="J100" s="123"/>
      <c r="K100" s="123"/>
      <c r="L100" s="123"/>
      <c r="M100" s="123"/>
      <c r="P100" s="123"/>
      <c r="Q100" s="123"/>
      <c r="R100" s="123"/>
      <c r="S100" s="123"/>
      <c r="T100" s="123"/>
      <c r="U100" s="123"/>
      <c r="V100" s="123"/>
      <c r="W100" s="123"/>
      <c r="X100" s="123"/>
      <c r="Y100" s="123"/>
      <c r="Z100" s="123"/>
      <c r="AA100" s="123"/>
    </row>
    <row r="101" spans="1:27" ht="15">
      <c r="A101" s="123"/>
      <c r="B101" s="123"/>
      <c r="C101" s="123"/>
      <c r="D101" s="123"/>
      <c r="E101" s="123"/>
      <c r="F101" s="123"/>
      <c r="G101" s="123"/>
      <c r="H101" s="123"/>
      <c r="I101" s="123"/>
      <c r="J101" s="123"/>
      <c r="K101" s="123"/>
      <c r="L101" s="123"/>
      <c r="M101" s="123"/>
      <c r="P101" s="123"/>
      <c r="Q101" s="123"/>
      <c r="R101" s="123"/>
      <c r="S101" s="123"/>
      <c r="T101" s="123"/>
      <c r="U101" s="123"/>
      <c r="V101" s="123"/>
      <c r="W101" s="123"/>
      <c r="X101" s="123"/>
      <c r="Y101" s="123"/>
      <c r="Z101" s="123"/>
      <c r="AA101" s="123"/>
    </row>
    <row r="102" spans="1:27" ht="15">
      <c r="A102" s="123"/>
      <c r="B102" s="123"/>
      <c r="C102" s="123"/>
      <c r="D102" s="123"/>
      <c r="E102" s="123"/>
      <c r="F102" s="123"/>
      <c r="G102" s="123"/>
      <c r="H102" s="123"/>
      <c r="I102" s="123"/>
      <c r="J102" s="123"/>
      <c r="K102" s="123"/>
      <c r="L102" s="123"/>
      <c r="M102" s="123"/>
      <c r="P102" s="123"/>
      <c r="Q102" s="123"/>
      <c r="R102" s="123"/>
      <c r="S102" s="123"/>
      <c r="T102" s="123"/>
      <c r="U102" s="123"/>
      <c r="V102" s="123"/>
      <c r="W102" s="123"/>
      <c r="X102" s="123"/>
      <c r="Y102" s="123"/>
      <c r="Z102" s="123"/>
      <c r="AA102" s="123"/>
    </row>
    <row r="103" spans="1:27" ht="15">
      <c r="A103" s="123"/>
      <c r="B103" s="123"/>
      <c r="C103" s="123"/>
      <c r="D103" s="123"/>
      <c r="E103" s="123"/>
      <c r="F103" s="123"/>
      <c r="G103" s="123"/>
      <c r="H103" s="123"/>
      <c r="I103" s="123"/>
      <c r="J103" s="123"/>
      <c r="K103" s="123"/>
      <c r="L103" s="123"/>
      <c r="M103" s="123"/>
      <c r="P103" s="123"/>
      <c r="Q103" s="123"/>
      <c r="R103" s="123"/>
      <c r="S103" s="123"/>
      <c r="T103" s="123"/>
      <c r="U103" s="123"/>
      <c r="V103" s="123"/>
      <c r="W103" s="123"/>
      <c r="X103" s="123"/>
      <c r="Y103" s="123"/>
      <c r="Z103" s="123"/>
      <c r="AA103" s="123"/>
    </row>
    <row r="104" spans="1:27" ht="15">
      <c r="A104" s="123"/>
      <c r="B104" s="123"/>
      <c r="C104" s="123"/>
      <c r="D104" s="123"/>
      <c r="E104" s="123"/>
      <c r="F104" s="123"/>
      <c r="G104" s="123"/>
      <c r="H104" s="123"/>
      <c r="I104" s="123"/>
      <c r="J104" s="123"/>
      <c r="K104" s="123"/>
      <c r="L104" s="123"/>
      <c r="M104" s="123"/>
      <c r="P104" s="123"/>
      <c r="Q104" s="123"/>
      <c r="R104" s="123"/>
      <c r="S104" s="123"/>
      <c r="T104" s="123"/>
      <c r="U104" s="123"/>
      <c r="V104" s="123"/>
      <c r="W104" s="123"/>
      <c r="X104" s="123"/>
      <c r="Y104" s="123"/>
      <c r="Z104" s="123"/>
      <c r="AA104" s="123"/>
    </row>
    <row r="105" spans="1:27" ht="15">
      <c r="A105" s="123"/>
      <c r="B105" s="123"/>
      <c r="C105" s="123"/>
      <c r="D105" s="123"/>
      <c r="E105" s="123"/>
      <c r="F105" s="123"/>
      <c r="G105" s="123"/>
      <c r="H105" s="123"/>
      <c r="I105" s="123"/>
      <c r="J105" s="123"/>
      <c r="K105" s="123"/>
      <c r="L105" s="123"/>
      <c r="M105" s="123"/>
      <c r="P105" s="123"/>
      <c r="Q105" s="123"/>
      <c r="R105" s="123"/>
      <c r="S105" s="123"/>
      <c r="T105" s="123"/>
      <c r="U105" s="123"/>
      <c r="V105" s="123"/>
      <c r="W105" s="123"/>
      <c r="X105" s="123"/>
      <c r="Y105" s="123"/>
      <c r="Z105" s="123"/>
      <c r="AA105" s="123"/>
    </row>
    <row r="106" spans="1:27" ht="15">
      <c r="A106" s="123"/>
      <c r="B106" s="123"/>
      <c r="C106" s="123"/>
      <c r="D106" s="123"/>
      <c r="E106" s="123"/>
      <c r="F106" s="123"/>
      <c r="G106" s="123"/>
      <c r="H106" s="123"/>
      <c r="I106" s="123"/>
      <c r="J106" s="123"/>
      <c r="K106" s="123"/>
      <c r="L106" s="123"/>
      <c r="M106" s="123"/>
      <c r="P106" s="123"/>
      <c r="Q106" s="123"/>
      <c r="R106" s="123"/>
      <c r="S106" s="123"/>
      <c r="T106" s="123"/>
      <c r="U106" s="123"/>
      <c r="V106" s="123"/>
      <c r="W106" s="123"/>
      <c r="X106" s="123"/>
      <c r="Y106" s="123"/>
      <c r="Z106" s="123"/>
      <c r="AA106" s="123"/>
    </row>
    <row r="107" spans="1:27" ht="15">
      <c r="A107" s="123"/>
      <c r="B107" s="123"/>
      <c r="C107" s="123"/>
      <c r="D107" s="123"/>
      <c r="E107" s="123"/>
      <c r="F107" s="123"/>
      <c r="G107" s="123"/>
      <c r="H107" s="123"/>
      <c r="I107" s="123"/>
      <c r="J107" s="123"/>
      <c r="K107" s="123"/>
      <c r="L107" s="123"/>
      <c r="M107" s="123"/>
      <c r="P107" s="123"/>
      <c r="Q107" s="123"/>
      <c r="R107" s="123"/>
      <c r="S107" s="123"/>
      <c r="T107" s="123"/>
      <c r="U107" s="123"/>
      <c r="V107" s="123"/>
      <c r="W107" s="123"/>
      <c r="X107" s="123"/>
      <c r="Y107" s="123"/>
      <c r="Z107" s="123"/>
      <c r="AA107" s="123"/>
    </row>
    <row r="108" spans="1:27" ht="15">
      <c r="A108" s="123"/>
      <c r="B108" s="123"/>
      <c r="C108" s="123"/>
      <c r="D108" s="123"/>
      <c r="E108" s="123"/>
      <c r="F108" s="123"/>
      <c r="G108" s="123"/>
      <c r="H108" s="123"/>
      <c r="I108" s="123"/>
      <c r="J108" s="123"/>
      <c r="K108" s="123"/>
      <c r="L108" s="123"/>
      <c r="M108" s="123"/>
      <c r="P108" s="123"/>
      <c r="Q108" s="123"/>
      <c r="R108" s="123"/>
      <c r="S108" s="123"/>
      <c r="T108" s="123"/>
      <c r="U108" s="123"/>
      <c r="V108" s="123"/>
      <c r="W108" s="123"/>
      <c r="X108" s="123"/>
      <c r="Y108" s="123"/>
      <c r="Z108" s="123"/>
      <c r="AA108" s="123"/>
    </row>
    <row r="109" spans="1:27" ht="15">
      <c r="A109" s="123"/>
      <c r="B109" s="123"/>
      <c r="C109" s="123"/>
      <c r="D109" s="123"/>
      <c r="E109" s="123"/>
      <c r="F109" s="123"/>
      <c r="G109" s="123"/>
      <c r="H109" s="123"/>
      <c r="I109" s="123"/>
      <c r="J109" s="123"/>
      <c r="K109" s="123"/>
      <c r="L109" s="123"/>
      <c r="M109" s="123"/>
      <c r="P109" s="123"/>
      <c r="Q109" s="123"/>
      <c r="R109" s="123"/>
      <c r="S109" s="123"/>
      <c r="T109" s="123"/>
      <c r="U109" s="123"/>
      <c r="V109" s="123"/>
      <c r="W109" s="123"/>
      <c r="X109" s="123"/>
      <c r="Y109" s="123"/>
      <c r="Z109" s="123"/>
      <c r="AA109" s="123"/>
    </row>
    <row r="110" spans="1:27" ht="15">
      <c r="A110" s="123"/>
      <c r="B110" s="123"/>
      <c r="C110" s="123"/>
      <c r="D110" s="123"/>
      <c r="E110" s="123"/>
      <c r="F110" s="123"/>
      <c r="G110" s="123"/>
      <c r="H110" s="123"/>
      <c r="I110" s="123"/>
      <c r="J110" s="123"/>
      <c r="K110" s="123"/>
      <c r="L110" s="123"/>
      <c r="M110" s="123"/>
      <c r="P110" s="123"/>
      <c r="Q110" s="123"/>
      <c r="R110" s="123"/>
      <c r="S110" s="123"/>
      <c r="T110" s="123"/>
      <c r="U110" s="123"/>
      <c r="V110" s="123"/>
      <c r="W110" s="123"/>
      <c r="X110" s="123"/>
      <c r="Y110" s="123"/>
      <c r="Z110" s="123"/>
      <c r="AA110" s="123"/>
    </row>
    <row r="111" spans="1:27" ht="15">
      <c r="A111" s="123"/>
      <c r="B111" s="123"/>
      <c r="C111" s="123"/>
      <c r="D111" s="123"/>
      <c r="E111" s="123"/>
      <c r="F111" s="123"/>
      <c r="G111" s="123"/>
      <c r="H111" s="123"/>
      <c r="I111" s="123"/>
      <c r="J111" s="123"/>
      <c r="K111" s="123"/>
      <c r="L111" s="123"/>
      <c r="M111" s="123"/>
      <c r="P111" s="123"/>
      <c r="Q111" s="123"/>
      <c r="R111" s="123"/>
      <c r="S111" s="123"/>
      <c r="T111" s="123"/>
      <c r="U111" s="123"/>
      <c r="V111" s="123"/>
      <c r="W111" s="123"/>
      <c r="X111" s="123"/>
      <c r="Y111" s="123"/>
      <c r="Z111" s="123"/>
      <c r="AA111" s="123"/>
    </row>
    <row r="112" spans="1:27" ht="15">
      <c r="A112" s="123"/>
      <c r="B112" s="123"/>
      <c r="C112" s="123"/>
      <c r="D112" s="123"/>
      <c r="E112" s="123"/>
      <c r="F112" s="123"/>
      <c r="G112" s="123"/>
      <c r="H112" s="123"/>
      <c r="I112" s="123"/>
      <c r="J112" s="123"/>
      <c r="K112" s="123"/>
      <c r="L112" s="123"/>
      <c r="M112" s="123"/>
      <c r="P112" s="123"/>
      <c r="Q112" s="123"/>
      <c r="R112" s="123"/>
      <c r="S112" s="123"/>
      <c r="T112" s="123"/>
      <c r="U112" s="123"/>
      <c r="V112" s="123"/>
      <c r="W112" s="123"/>
      <c r="X112" s="123"/>
      <c r="Y112" s="123"/>
      <c r="Z112" s="123"/>
      <c r="AA112" s="123"/>
    </row>
    <row r="113" spans="1:27" ht="15">
      <c r="A113" s="123"/>
      <c r="B113" s="123"/>
      <c r="C113" s="123"/>
      <c r="D113" s="123"/>
      <c r="E113" s="123"/>
      <c r="F113" s="123"/>
      <c r="G113" s="123"/>
      <c r="H113" s="123"/>
      <c r="I113" s="123"/>
      <c r="J113" s="123"/>
      <c r="K113" s="123"/>
      <c r="L113" s="123"/>
      <c r="M113" s="123"/>
      <c r="P113" s="123"/>
      <c r="Q113" s="123"/>
      <c r="R113" s="123"/>
      <c r="S113" s="123"/>
      <c r="T113" s="123"/>
      <c r="U113" s="123"/>
      <c r="V113" s="123"/>
      <c r="W113" s="123"/>
      <c r="X113" s="123"/>
      <c r="Y113" s="123"/>
      <c r="Z113" s="123"/>
      <c r="AA113" s="123"/>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9D0D8D8-0438-4CBA-BFA2-A5903FAB3E05}">
  <dimension ref="A1:F85"/>
  <sheetViews>
    <sheetView workbookViewId="0" topLeftCell="A49">
      <selection pane="topLeft" activeCell="F64" sqref="F64"/>
    </sheetView>
  </sheetViews>
  <sheetFormatPr defaultColWidth="8.66428571428571" defaultRowHeight="15"/>
  <cols>
    <col min="1" max="1" width="8.71428571428571" style="123"/>
    <col min="2" max="2" width="9.57142857142857" style="123" bestFit="1" customWidth="1"/>
    <col min="3" max="3" width="8.57142857142857" style="123" bestFit="1" customWidth="1"/>
    <col min="4" max="16384" width="8.71428571428571" style="123"/>
  </cols>
  <sheetData>
    <row r="1" spans="1:6" ht="15">
      <c r="A1" s="123" t="s">
        <v>450</v>
      </c>
      <c r="B1" s="123" t="s">
        <v>432</v>
      </c>
      <c r="C1" s="123" t="s">
        <v>433</v>
      </c>
      <c r="D1" s="123" t="s">
        <v>212</v>
      </c>
      <c r="E1" s="123" t="s">
        <v>435</v>
      </c>
      <c r="F1" s="123" t="s">
        <v>436</v>
      </c>
    </row>
    <row r="2" spans="1:6" ht="15">
      <c r="A2" s="123">
        <v>2018</v>
      </c>
      <c r="B2" s="123" t="s">
        <v>376</v>
      </c>
      <c r="C2" s="123" t="s">
        <v>437</v>
      </c>
      <c r="D2" s="123">
        <v>0.802876793328529</v>
      </c>
      <c r="E2" s="123">
        <v>0.796376295101549</v>
      </c>
      <c r="F2" s="123">
        <v>0.793373047286823</v>
      </c>
    </row>
    <row r="3" spans="1:6" ht="15">
      <c r="A3" s="123">
        <v>2019</v>
      </c>
      <c r="B3" s="123" t="s">
        <v>376</v>
      </c>
      <c r="C3" s="123" t="s">
        <v>437</v>
      </c>
      <c r="D3" s="123">
        <v>0.815726458721454</v>
      </c>
      <c r="E3" s="123">
        <v>0.822230213791333</v>
      </c>
      <c r="F3" s="123">
        <v>0.82688728358798</v>
      </c>
    </row>
    <row r="4" spans="1:6" ht="15">
      <c r="A4" s="123">
        <v>2020</v>
      </c>
      <c r="B4" s="123" t="s">
        <v>376</v>
      </c>
      <c r="C4" s="123" t="s">
        <v>437</v>
      </c>
      <c r="D4" s="123">
        <v>0.802388095059528</v>
      </c>
      <c r="E4" s="123">
        <v>0.811899976014168</v>
      </c>
      <c r="F4" s="123">
        <v>0.817415849175713</v>
      </c>
    </row>
    <row r="5" spans="1:6" ht="15">
      <c r="A5" s="123">
        <v>2021</v>
      </c>
      <c r="B5" s="123" t="s">
        <v>376</v>
      </c>
      <c r="C5" s="123" t="s">
        <v>437</v>
      </c>
      <c r="D5" s="123">
        <v>0.814815301487273</v>
      </c>
      <c r="E5" s="123">
        <v>0.800046459619426</v>
      </c>
      <c r="F5" s="123">
        <v>0.794827810183141</v>
      </c>
    </row>
    <row r="6" spans="1:6" ht="15">
      <c r="A6" s="123">
        <v>2022</v>
      </c>
      <c r="B6" s="123" t="s">
        <v>376</v>
      </c>
      <c r="C6" s="123" t="s">
        <v>437</v>
      </c>
      <c r="D6" s="123">
        <v>0.818818766605787</v>
      </c>
      <c r="E6" s="123">
        <v>0.804045148392589</v>
      </c>
      <c r="F6" s="123">
        <v>0.802484695654432</v>
      </c>
    </row>
    <row r="7" spans="1:6" ht="15">
      <c r="A7" s="123">
        <v>2023</v>
      </c>
      <c r="B7" s="123" t="s">
        <v>376</v>
      </c>
      <c r="C7" s="123" t="s">
        <v>437</v>
      </c>
      <c r="D7" s="123">
        <v>0.781573785610347</v>
      </c>
      <c r="E7" s="123">
        <v>0.797854726872151</v>
      </c>
      <c r="F7" s="123">
        <v>0.796678906054825</v>
      </c>
    </row>
    <row r="8" spans="1:6" ht="15">
      <c r="A8" s="123">
        <v>2024</v>
      </c>
      <c r="B8" s="123" t="s">
        <v>376</v>
      </c>
      <c r="C8" s="123" t="s">
        <v>437</v>
      </c>
      <c r="D8" s="123">
        <v>0.71259842519685</v>
      </c>
      <c r="E8" s="123">
        <v>0.784756365260703</v>
      </c>
      <c r="F8" s="123">
        <v>0.771799578302277</v>
      </c>
    </row>
    <row r="9" spans="1:6" ht="15">
      <c r="A9" s="123">
        <v>2018</v>
      </c>
      <c r="B9" s="123" t="s">
        <v>377</v>
      </c>
      <c r="C9" s="123" t="s">
        <v>437</v>
      </c>
      <c r="D9" s="123">
        <v>0.836861543709574</v>
      </c>
      <c r="E9" s="123">
        <v>0.801704917784261</v>
      </c>
      <c r="F9" s="123">
        <v>0.799966097446164</v>
      </c>
    </row>
    <row r="10" spans="1:6" ht="15">
      <c r="A10" s="123">
        <v>2019</v>
      </c>
      <c r="B10" s="123" t="s">
        <v>377</v>
      </c>
      <c r="C10" s="123" t="s">
        <v>437</v>
      </c>
      <c r="D10" s="123">
        <v>0.736370322467528</v>
      </c>
      <c r="E10" s="123">
        <v>0.764300057648069</v>
      </c>
      <c r="F10" s="123">
        <v>0.767223529589942</v>
      </c>
    </row>
    <row r="11" spans="1:6" ht="15">
      <c r="A11" s="123">
        <v>2020</v>
      </c>
      <c r="B11" s="123" t="s">
        <v>377</v>
      </c>
      <c r="C11" s="123" t="s">
        <v>437</v>
      </c>
      <c r="D11" s="123">
        <v>0.691428634310846</v>
      </c>
      <c r="E11" s="123">
        <v>0.742056488609989</v>
      </c>
      <c r="F11" s="123">
        <v>0.742398317379229</v>
      </c>
    </row>
    <row r="12" spans="1:6" ht="15">
      <c r="A12" s="123">
        <v>2021</v>
      </c>
      <c r="B12" s="123" t="s">
        <v>377</v>
      </c>
      <c r="C12" s="123" t="s">
        <v>437</v>
      </c>
      <c r="D12" s="123">
        <v>0.769952677582506</v>
      </c>
      <c r="E12" s="123">
        <v>0.771988599579184</v>
      </c>
      <c r="F12" s="123">
        <v>0.76652511498949</v>
      </c>
    </row>
    <row r="13" spans="1:6" ht="15">
      <c r="A13" s="123">
        <v>2022</v>
      </c>
      <c r="B13" s="123" t="s">
        <v>377</v>
      </c>
      <c r="C13" s="123" t="s">
        <v>437</v>
      </c>
      <c r="D13" s="123">
        <v>0.78184337963553</v>
      </c>
      <c r="E13" s="123">
        <v>0.765129682294596</v>
      </c>
      <c r="F13" s="123">
        <v>0.762007550344161</v>
      </c>
    </row>
    <row r="14" spans="1:6" ht="15">
      <c r="A14" s="123">
        <v>2023</v>
      </c>
      <c r="B14" s="123" t="s">
        <v>377</v>
      </c>
      <c r="C14" s="123" t="s">
        <v>437</v>
      </c>
      <c r="D14" s="123">
        <v>0.799070316508046</v>
      </c>
      <c r="E14" s="123">
        <v>0.770777158382631</v>
      </c>
      <c r="F14" s="123">
        <v>0.766949303308026</v>
      </c>
    </row>
    <row r="15" spans="1:6" ht="15">
      <c r="A15" s="123">
        <v>2024</v>
      </c>
      <c r="B15" s="123" t="s">
        <v>377</v>
      </c>
      <c r="C15" s="123" t="s">
        <v>437</v>
      </c>
      <c r="D15" s="123">
        <v>0.755905511811024</v>
      </c>
      <c r="E15" s="123">
        <v>0.722015618237509</v>
      </c>
      <c r="F15" s="123">
        <v>0.721197891679046</v>
      </c>
    </row>
    <row r="16" spans="1:6" ht="15">
      <c r="A16" s="123">
        <v>2018</v>
      </c>
      <c r="B16" s="123" t="s">
        <v>378</v>
      </c>
      <c r="C16" s="123" t="s">
        <v>437</v>
      </c>
      <c r="D16" s="123">
        <v>0.85991772446</v>
      </c>
      <c r="E16" s="123">
        <v>0.862571247528677</v>
      </c>
      <c r="F16" s="123">
        <v>0.860986305989838</v>
      </c>
    </row>
    <row r="17" spans="1:6" ht="15">
      <c r="A17" s="123">
        <v>2019</v>
      </c>
      <c r="B17" s="123" t="s">
        <v>378</v>
      </c>
      <c r="C17" s="123" t="s">
        <v>437</v>
      </c>
      <c r="D17" s="123">
        <v>0.820117157296711</v>
      </c>
      <c r="E17" s="123">
        <v>0.8282155816508</v>
      </c>
      <c r="F17" s="123">
        <v>0.828774660197085</v>
      </c>
    </row>
    <row r="18" spans="1:6" ht="15">
      <c r="A18" s="123">
        <v>2020</v>
      </c>
      <c r="B18" s="123" t="s">
        <v>378</v>
      </c>
      <c r="C18" s="123" t="s">
        <v>437</v>
      </c>
      <c r="D18" s="123">
        <v>0.800964539455002</v>
      </c>
      <c r="E18" s="123">
        <v>0.817016435986947</v>
      </c>
      <c r="F18" s="123">
        <v>0.823594581439213</v>
      </c>
    </row>
    <row r="19" spans="1:6" ht="15">
      <c r="A19" s="123">
        <v>2021</v>
      </c>
      <c r="B19" s="123" t="s">
        <v>378</v>
      </c>
      <c r="C19" s="123" t="s">
        <v>437</v>
      </c>
      <c r="D19" s="123">
        <v>0.813288517586937</v>
      </c>
      <c r="E19" s="123">
        <v>0.806153539662654</v>
      </c>
      <c r="F19" s="123">
        <v>0.804242646796701</v>
      </c>
    </row>
    <row r="20" spans="1:6" ht="15">
      <c r="A20" s="123">
        <v>2022</v>
      </c>
      <c r="B20" s="123" t="s">
        <v>378</v>
      </c>
      <c r="C20" s="123" t="s">
        <v>437</v>
      </c>
      <c r="D20" s="123">
        <v>0.799759102322662</v>
      </c>
      <c r="E20" s="123">
        <v>0.786669597292421</v>
      </c>
      <c r="F20" s="123">
        <v>0.782413607004392</v>
      </c>
    </row>
    <row r="21" spans="1:6" ht="15">
      <c r="A21" s="123">
        <v>2023</v>
      </c>
      <c r="B21" s="123" t="s">
        <v>378</v>
      </c>
      <c r="C21" s="123" t="s">
        <v>437</v>
      </c>
      <c r="D21" s="123">
        <v>0.821825838723092</v>
      </c>
      <c r="E21" s="123">
        <v>0.808239002971546</v>
      </c>
      <c r="F21" s="123">
        <v>0.807591359582617</v>
      </c>
    </row>
    <row r="22" spans="1:6" ht="15">
      <c r="A22" s="123">
        <v>2024</v>
      </c>
      <c r="B22" s="123" t="s">
        <v>378</v>
      </c>
      <c r="C22" s="123" t="s">
        <v>437</v>
      </c>
      <c r="D22" s="123">
        <v>0.777777777777778</v>
      </c>
      <c r="E22" s="123">
        <v>0.791506924780352</v>
      </c>
      <c r="F22" s="123">
        <v>0.780086645105836</v>
      </c>
    </row>
    <row r="23" spans="1:6" ht="15">
      <c r="A23" s="123">
        <v>2018</v>
      </c>
      <c r="B23" s="123" t="s">
        <v>379</v>
      </c>
      <c r="C23" s="123" t="s">
        <v>437</v>
      </c>
      <c r="D23" s="123">
        <v>0.82454299361622</v>
      </c>
      <c r="E23" s="123">
        <v>0.807507038673098</v>
      </c>
      <c r="F23" s="123">
        <v>0.811075945591576</v>
      </c>
    </row>
    <row r="24" spans="1:6" ht="15">
      <c r="A24" s="123">
        <v>2019</v>
      </c>
      <c r="B24" s="123" t="s">
        <v>379</v>
      </c>
      <c r="C24" s="123" t="s">
        <v>437</v>
      </c>
      <c r="D24" s="123">
        <v>0.806542479897867</v>
      </c>
      <c r="E24" s="123">
        <v>0.810491326053709</v>
      </c>
      <c r="F24" s="123">
        <v>0.806589908319859</v>
      </c>
    </row>
    <row r="25" spans="1:6" ht="15">
      <c r="A25" s="123">
        <v>2020</v>
      </c>
      <c r="B25" s="123" t="s">
        <v>379</v>
      </c>
      <c r="C25" s="123" t="s">
        <v>437</v>
      </c>
      <c r="D25" s="123">
        <v>0.763693650209923</v>
      </c>
      <c r="E25" s="123">
        <v>0.80407673820464</v>
      </c>
      <c r="F25" s="123">
        <v>0.804334443365138</v>
      </c>
    </row>
    <row r="26" spans="1:6" ht="15">
      <c r="A26" s="123">
        <v>2021</v>
      </c>
      <c r="B26" s="123" t="s">
        <v>379</v>
      </c>
      <c r="C26" s="123" t="s">
        <v>437</v>
      </c>
      <c r="D26" s="123">
        <v>0.843907836978381</v>
      </c>
      <c r="E26" s="123">
        <v>0.832090165907508</v>
      </c>
      <c r="F26" s="123">
        <v>0.830752927323593</v>
      </c>
    </row>
    <row r="27" spans="1:6" ht="15">
      <c r="A27" s="123">
        <v>2022</v>
      </c>
      <c r="B27" s="123" t="s">
        <v>379</v>
      </c>
      <c r="C27" s="123" t="s">
        <v>437</v>
      </c>
      <c r="D27" s="123">
        <v>0.820810261471462</v>
      </c>
      <c r="E27" s="123">
        <v>0.814352943238459</v>
      </c>
      <c r="F27" s="123">
        <v>0.809541380713895</v>
      </c>
    </row>
    <row r="28" spans="1:6" ht="15">
      <c r="A28" s="123">
        <v>2023</v>
      </c>
      <c r="B28" s="123" t="s">
        <v>379</v>
      </c>
      <c r="C28" s="123" t="s">
        <v>437</v>
      </c>
      <c r="D28" s="123">
        <v>0.790862057032115</v>
      </c>
      <c r="E28" s="123">
        <v>0.814185954995428</v>
      </c>
      <c r="F28" s="123">
        <v>0.819003164851549</v>
      </c>
    </row>
    <row r="29" spans="1:6" ht="15">
      <c r="A29" s="123">
        <v>2024</v>
      </c>
      <c r="B29" s="123" t="s">
        <v>379</v>
      </c>
      <c r="C29" s="123" t="s">
        <v>437</v>
      </c>
      <c r="D29" s="123">
        <v>0.802816901408451</v>
      </c>
      <c r="E29" s="123">
        <v>0.775630876316282</v>
      </c>
      <c r="F29" s="123">
        <v>0.782787514410946</v>
      </c>
    </row>
    <row r="30" spans="1:6" ht="15">
      <c r="A30" s="123">
        <v>2018</v>
      </c>
      <c r="B30" s="123" t="s">
        <v>380</v>
      </c>
      <c r="C30" s="123" t="s">
        <v>437</v>
      </c>
      <c r="D30" s="123">
        <v>0.858793668354932</v>
      </c>
      <c r="E30" s="123">
        <v>0.849334002681617</v>
      </c>
      <c r="F30" s="123">
        <v>0.842203812013902</v>
      </c>
    </row>
    <row r="31" spans="1:6" ht="15">
      <c r="A31" s="123">
        <v>2019</v>
      </c>
      <c r="B31" s="123" t="s">
        <v>380</v>
      </c>
      <c r="C31" s="123" t="s">
        <v>437</v>
      </c>
      <c r="D31" s="123">
        <v>0.821597546058381</v>
      </c>
      <c r="E31" s="123">
        <v>0.804365448389733</v>
      </c>
      <c r="F31" s="123">
        <v>0.810827941271871</v>
      </c>
    </row>
    <row r="32" spans="1:6" ht="15">
      <c r="A32" s="123">
        <v>2020</v>
      </c>
      <c r="B32" s="123" t="s">
        <v>380</v>
      </c>
      <c r="C32" s="123" t="s">
        <v>437</v>
      </c>
      <c r="D32" s="123">
        <v>0.765164403245955</v>
      </c>
      <c r="E32" s="123">
        <v>0.78483688214895</v>
      </c>
      <c r="F32" s="123">
        <v>0.784539641149325</v>
      </c>
    </row>
    <row r="33" spans="1:6" ht="15">
      <c r="A33" s="123">
        <v>2021</v>
      </c>
      <c r="B33" s="123" t="s">
        <v>380</v>
      </c>
      <c r="C33" s="123" t="s">
        <v>437</v>
      </c>
      <c r="D33" s="123">
        <v>0.797458327593332</v>
      </c>
      <c r="E33" s="123">
        <v>0.805609125929184</v>
      </c>
      <c r="F33" s="123">
        <v>0.815182756283927</v>
      </c>
    </row>
    <row r="34" spans="1:6" ht="15">
      <c r="A34" s="123">
        <v>2022</v>
      </c>
      <c r="B34" s="123" t="s">
        <v>380</v>
      </c>
      <c r="C34" s="123" t="s">
        <v>437</v>
      </c>
      <c r="D34" s="123">
        <v>0.787840726101596</v>
      </c>
      <c r="E34" s="123">
        <v>0.804365362258812</v>
      </c>
      <c r="F34" s="123">
        <v>0.81361475454353</v>
      </c>
    </row>
    <row r="35" spans="1:6" ht="15">
      <c r="A35" s="123">
        <v>2023</v>
      </c>
      <c r="B35" s="123" t="s">
        <v>380</v>
      </c>
      <c r="C35" s="123" t="s">
        <v>437</v>
      </c>
      <c r="D35" s="123">
        <v>0.828660017518713</v>
      </c>
      <c r="E35" s="123">
        <v>0.797247321389584</v>
      </c>
      <c r="F35" s="123">
        <v>0.794630892112718</v>
      </c>
    </row>
    <row r="36" spans="1:6" ht="15">
      <c r="A36" s="123">
        <v>2024</v>
      </c>
      <c r="B36" s="123" t="s">
        <v>380</v>
      </c>
      <c r="C36" s="123" t="s">
        <v>437</v>
      </c>
      <c r="D36" s="123">
        <v>0.737704918032787</v>
      </c>
      <c r="E36" s="123">
        <v>0.77620113589141</v>
      </c>
      <c r="F36" s="123">
        <v>0.764659514146139</v>
      </c>
    </row>
    <row r="37" spans="1:6" ht="15">
      <c r="A37" s="123">
        <v>2018</v>
      </c>
      <c r="B37" s="123" t="s">
        <v>381</v>
      </c>
      <c r="C37" s="123" t="s">
        <v>437</v>
      </c>
      <c r="D37" s="123">
        <v>0.822574172572812</v>
      </c>
      <c r="E37" s="123">
        <v>0.80742292858716</v>
      </c>
      <c r="F37" s="123">
        <v>0.813214668235891</v>
      </c>
    </row>
    <row r="38" spans="1:6" ht="15">
      <c r="A38" s="123">
        <v>2019</v>
      </c>
      <c r="B38" s="123" t="s">
        <v>381</v>
      </c>
      <c r="C38" s="123" t="s">
        <v>437</v>
      </c>
      <c r="D38" s="123">
        <v>0.800502164502164</v>
      </c>
      <c r="E38" s="123">
        <v>0.786377094866766</v>
      </c>
      <c r="F38" s="123">
        <v>0.785184308342174</v>
      </c>
    </row>
    <row r="39" spans="1:6" ht="15">
      <c r="A39" s="123">
        <v>2020</v>
      </c>
      <c r="B39" s="123" t="s">
        <v>381</v>
      </c>
      <c r="C39" s="123" t="s">
        <v>437</v>
      </c>
      <c r="D39" s="123">
        <v>0.707807863375778</v>
      </c>
      <c r="E39" s="123">
        <v>0.721069548025931</v>
      </c>
      <c r="F39" s="123">
        <v>0.711714232465876</v>
      </c>
    </row>
    <row r="40" spans="1:6" ht="15">
      <c r="A40" s="123">
        <v>2021</v>
      </c>
      <c r="B40" s="123" t="s">
        <v>381</v>
      </c>
      <c r="C40" s="123" t="s">
        <v>437</v>
      </c>
      <c r="D40" s="123">
        <v>0.681191209393127</v>
      </c>
      <c r="E40" s="123">
        <v>0.683069586423907</v>
      </c>
      <c r="F40" s="123">
        <v>0.694830781065032</v>
      </c>
    </row>
    <row r="41" spans="1:6" ht="15">
      <c r="A41" s="123">
        <v>2022</v>
      </c>
      <c r="B41" s="123" t="s">
        <v>381</v>
      </c>
      <c r="C41" s="123" t="s">
        <v>437</v>
      </c>
      <c r="D41" s="123">
        <v>0.698123241222181</v>
      </c>
      <c r="E41" s="123">
        <v>0.696085533583885</v>
      </c>
      <c r="F41" s="123">
        <v>0.687114409003968</v>
      </c>
    </row>
    <row r="42" spans="1:6" ht="15">
      <c r="A42" s="123">
        <v>2023</v>
      </c>
      <c r="B42" s="123" t="s">
        <v>381</v>
      </c>
      <c r="C42" s="123" t="s">
        <v>437</v>
      </c>
      <c r="D42" s="123">
        <v>0.70444471617539</v>
      </c>
      <c r="E42" s="123">
        <v>0.703698685045645</v>
      </c>
      <c r="F42" s="123">
        <v>0.707430700210333</v>
      </c>
    </row>
    <row r="43" spans="1:6" ht="15">
      <c r="A43" s="123">
        <v>2024</v>
      </c>
      <c r="B43" s="123" t="s">
        <v>381</v>
      </c>
      <c r="C43" s="123" t="s">
        <v>437</v>
      </c>
      <c r="D43" s="123">
        <v>0.698412698412698</v>
      </c>
      <c r="E43" s="123">
        <v>0.726811484907022</v>
      </c>
      <c r="F43" s="123">
        <v>0.711822699876082</v>
      </c>
    </row>
    <row r="44" spans="1:6" ht="15">
      <c r="A44" s="123">
        <v>2018</v>
      </c>
      <c r="B44" s="123" t="s">
        <v>382</v>
      </c>
      <c r="C44" s="123" t="s">
        <v>437</v>
      </c>
      <c r="D44" s="123">
        <v>0.873273657289003</v>
      </c>
      <c r="E44" s="123">
        <v>0.870830021723739</v>
      </c>
      <c r="F44" s="123">
        <v>0.875430178066783</v>
      </c>
    </row>
    <row r="45" spans="1:6" ht="15">
      <c r="A45" s="123">
        <v>2019</v>
      </c>
      <c r="B45" s="123" t="s">
        <v>382</v>
      </c>
      <c r="C45" s="123" t="s">
        <v>437</v>
      </c>
      <c r="D45" s="123">
        <v>0.850299775707384</v>
      </c>
      <c r="E45" s="123">
        <v>0.898595807930539</v>
      </c>
      <c r="F45" s="123">
        <v>0.908517837028601</v>
      </c>
    </row>
    <row r="46" spans="1:6" ht="15">
      <c r="A46" s="123">
        <v>2020</v>
      </c>
      <c r="B46" s="123" t="s">
        <v>382</v>
      </c>
      <c r="C46" s="123" t="s">
        <v>437</v>
      </c>
      <c r="D46" s="123">
        <v>0.858155002891845</v>
      </c>
      <c r="E46" s="123">
        <v>0.872105842709472</v>
      </c>
      <c r="F46" s="123">
        <v>0.867963946527876</v>
      </c>
    </row>
    <row r="47" spans="1:6" ht="15">
      <c r="A47" s="123">
        <v>2021</v>
      </c>
      <c r="B47" s="123" t="s">
        <v>382</v>
      </c>
      <c r="C47" s="123" t="s">
        <v>437</v>
      </c>
      <c r="D47" s="123">
        <v>0.885692401960784</v>
      </c>
      <c r="E47" s="123">
        <v>0.857599260432419</v>
      </c>
      <c r="F47" s="123">
        <v>0.850549027798125</v>
      </c>
    </row>
    <row r="48" spans="1:6" ht="15">
      <c r="A48" s="123">
        <v>2022</v>
      </c>
      <c r="B48" s="123" t="s">
        <v>382</v>
      </c>
      <c r="C48" s="123" t="s">
        <v>437</v>
      </c>
      <c r="D48" s="123">
        <v>0.91958041958042</v>
      </c>
      <c r="E48" s="123">
        <v>0.892943778248198</v>
      </c>
      <c r="F48" s="123">
        <v>0.870962803630691</v>
      </c>
    </row>
    <row r="49" spans="1:6" ht="15">
      <c r="A49" s="123">
        <v>2023</v>
      </c>
      <c r="B49" s="123" t="s">
        <v>382</v>
      </c>
      <c r="C49" s="123" t="s">
        <v>437</v>
      </c>
      <c r="D49" s="123">
        <v>0.94760101010101</v>
      </c>
      <c r="E49" s="123">
        <v>0.915463814227438</v>
      </c>
      <c r="F49" s="123">
        <v>0.911569385228193</v>
      </c>
    </row>
    <row r="50" spans="1:6" ht="15">
      <c r="A50" s="123">
        <v>2024</v>
      </c>
      <c r="B50" s="123" t="s">
        <v>382</v>
      </c>
      <c r="C50" s="123" t="s">
        <v>437</v>
      </c>
      <c r="D50" s="123">
        <v>0.975609756097561</v>
      </c>
      <c r="E50" s="123">
        <v>0.884607993192621</v>
      </c>
      <c r="F50" s="123">
        <v>0.878092666682542</v>
      </c>
    </row>
    <row r="51" spans="1:6" ht="15">
      <c r="A51" s="123">
        <v>2018</v>
      </c>
      <c r="B51" s="123" t="s">
        <v>383</v>
      </c>
      <c r="C51" s="123" t="s">
        <v>437</v>
      </c>
      <c r="D51" s="123">
        <v>0.841934917206045</v>
      </c>
      <c r="E51" s="123">
        <v>0.852336264644803</v>
      </c>
      <c r="F51" s="123">
        <v>0.854981296327673</v>
      </c>
    </row>
    <row r="52" spans="1:6" ht="15">
      <c r="A52" s="123">
        <v>2019</v>
      </c>
      <c r="B52" s="123" t="s">
        <v>383</v>
      </c>
      <c r="C52" s="123" t="s">
        <v>437</v>
      </c>
      <c r="D52" s="123">
        <v>0.795131464910428</v>
      </c>
      <c r="E52" s="123">
        <v>0.810099897765018</v>
      </c>
      <c r="F52" s="123">
        <v>0.809216913709989</v>
      </c>
    </row>
    <row r="53" spans="1:6" ht="15">
      <c r="A53" s="123">
        <v>2020</v>
      </c>
      <c r="B53" s="123" t="s">
        <v>383</v>
      </c>
      <c r="C53" s="123" t="s">
        <v>437</v>
      </c>
      <c r="D53" s="123">
        <v>0.755797867653538</v>
      </c>
      <c r="E53" s="123">
        <v>0.785036873777976</v>
      </c>
      <c r="F53" s="123">
        <v>0.785736968177212</v>
      </c>
    </row>
    <row r="54" spans="1:6" ht="15">
      <c r="A54" s="123">
        <v>2021</v>
      </c>
      <c r="B54" s="123" t="s">
        <v>383</v>
      </c>
      <c r="C54" s="123" t="s">
        <v>437</v>
      </c>
      <c r="D54" s="123">
        <v>0.832907267326677</v>
      </c>
      <c r="E54" s="123">
        <v>0.798484546450863</v>
      </c>
      <c r="F54" s="123">
        <v>0.792735030615345</v>
      </c>
    </row>
    <row r="55" spans="1:6" ht="15">
      <c r="A55" s="123">
        <v>2022</v>
      </c>
      <c r="B55" s="123" t="s">
        <v>383</v>
      </c>
      <c r="C55" s="123" t="s">
        <v>437</v>
      </c>
      <c r="D55" s="123">
        <v>0.859959101672516</v>
      </c>
      <c r="E55" s="123">
        <v>0.83571973729823</v>
      </c>
      <c r="F55" s="123">
        <v>0.836995578533965</v>
      </c>
    </row>
    <row r="56" spans="1:6" ht="15">
      <c r="A56" s="123">
        <v>2023</v>
      </c>
      <c r="B56" s="123" t="s">
        <v>383</v>
      </c>
      <c r="C56" s="123" t="s">
        <v>437</v>
      </c>
      <c r="D56" s="123">
        <v>0.85611629367024</v>
      </c>
      <c r="E56" s="123">
        <v>0.869565713766504</v>
      </c>
      <c r="F56" s="123">
        <v>0.868408709013963</v>
      </c>
    </row>
    <row r="57" spans="1:6" ht="15">
      <c r="A57" s="123">
        <v>2024</v>
      </c>
      <c r="B57" s="123" t="s">
        <v>383</v>
      </c>
      <c r="C57" s="123" t="s">
        <v>437</v>
      </c>
      <c r="D57" s="123">
        <v>0.833333333333333</v>
      </c>
      <c r="E57" s="123">
        <v>0.810929811117826</v>
      </c>
      <c r="F57" s="123">
        <v>0.814797850948679</v>
      </c>
    </row>
    <row r="58" spans="1:6" ht="15">
      <c r="A58" s="123">
        <v>2018</v>
      </c>
      <c r="B58" s="123" t="s">
        <v>384</v>
      </c>
      <c r="C58" s="123" t="s">
        <v>437</v>
      </c>
      <c r="D58" s="123">
        <v>0.97437343358396</v>
      </c>
      <c r="E58" s="123">
        <v>0.934600442699474</v>
      </c>
      <c r="F58" s="123">
        <v>0.934559678402976</v>
      </c>
    </row>
    <row r="59" spans="1:6" ht="15">
      <c r="A59" s="123">
        <v>2019</v>
      </c>
      <c r="B59" s="123" t="s">
        <v>384</v>
      </c>
      <c r="C59" s="123" t="s">
        <v>437</v>
      </c>
      <c r="D59" s="123">
        <v>0.926623376623377</v>
      </c>
      <c r="E59" s="123">
        <v>0.938957439697207</v>
      </c>
      <c r="F59" s="123">
        <v>0.930504177400221</v>
      </c>
    </row>
    <row r="60" spans="1:6" ht="15">
      <c r="A60" s="123">
        <v>2020</v>
      </c>
      <c r="B60" s="123" t="s">
        <v>384</v>
      </c>
      <c r="C60" s="123" t="s">
        <v>437</v>
      </c>
      <c r="D60" s="123">
        <v>0.843510900863842</v>
      </c>
      <c r="E60" s="123">
        <v>0.895449274434153</v>
      </c>
      <c r="F60" s="123">
        <v>0.890361252971903</v>
      </c>
    </row>
    <row r="61" spans="1:6" ht="15">
      <c r="A61" s="123">
        <v>2021</v>
      </c>
      <c r="B61" s="123" t="s">
        <v>384</v>
      </c>
      <c r="C61" s="123" t="s">
        <v>437</v>
      </c>
      <c r="D61" s="123">
        <v>0.920634920634921</v>
      </c>
      <c r="E61" s="123">
        <v>0.848044736651994</v>
      </c>
      <c r="F61" s="123">
        <v>0.856251845081408</v>
      </c>
    </row>
    <row r="62" spans="1:6" ht="15">
      <c r="A62" s="123">
        <v>2022</v>
      </c>
      <c r="B62" s="123" t="s">
        <v>384</v>
      </c>
      <c r="C62" s="123" t="s">
        <v>437</v>
      </c>
      <c r="D62" s="123">
        <v>0.856384528170242</v>
      </c>
      <c r="E62" s="123">
        <v>0.858555818659018</v>
      </c>
      <c r="F62" s="123">
        <v>0.865046758802375</v>
      </c>
    </row>
    <row r="63" spans="1:6" ht="15">
      <c r="A63" s="123">
        <v>2023</v>
      </c>
      <c r="B63" s="123" t="s">
        <v>384</v>
      </c>
      <c r="C63" s="123" t="s">
        <v>437</v>
      </c>
      <c r="D63" s="123">
        <v>0.905524705790663</v>
      </c>
      <c r="E63" s="123">
        <v>0.911370658629123</v>
      </c>
      <c r="F63" s="123">
        <v>0.917183591001189</v>
      </c>
    </row>
    <row r="64" spans="1:6" ht="15">
      <c r="A64" s="123">
        <v>2024</v>
      </c>
      <c r="B64" s="123" t="s">
        <v>384</v>
      </c>
      <c r="C64" s="123" t="s">
        <v>437</v>
      </c>
      <c r="D64" s="123">
        <v>0.935483870967742</v>
      </c>
      <c r="E64" s="123">
        <v>0.863014985247497</v>
      </c>
      <c r="F64" s="123">
        <v>0.890030974123791</v>
      </c>
    </row>
    <row r="65" spans="1:6" ht="15">
      <c r="A65" s="123">
        <v>2018</v>
      </c>
      <c r="B65" s="123" t="s">
        <v>385</v>
      </c>
      <c r="C65" s="123" t="s">
        <v>437</v>
      </c>
      <c r="D65" s="123">
        <v>0.861952268632494</v>
      </c>
      <c r="E65" s="123">
        <v>0.82877878296312</v>
      </c>
      <c r="F65" s="123">
        <v>0.832726403273763</v>
      </c>
    </row>
    <row r="66" spans="1:6" ht="15">
      <c r="A66" s="123">
        <v>2019</v>
      </c>
      <c r="B66" s="123" t="s">
        <v>385</v>
      </c>
      <c r="C66" s="123" t="s">
        <v>437</v>
      </c>
      <c r="D66" s="123">
        <v>0.862147061974495</v>
      </c>
      <c r="E66" s="123">
        <v>0.827492104111596</v>
      </c>
      <c r="F66" s="123">
        <v>0.837005027992265</v>
      </c>
    </row>
    <row r="67" spans="1:6" ht="15">
      <c r="A67" s="123">
        <v>2020</v>
      </c>
      <c r="B67" s="123" t="s">
        <v>385</v>
      </c>
      <c r="C67" s="123" t="s">
        <v>437</v>
      </c>
      <c r="D67" s="123">
        <v>0.739120705949322</v>
      </c>
      <c r="E67" s="123">
        <v>0.767283771975992</v>
      </c>
      <c r="F67" s="123">
        <v>0.764501698200823</v>
      </c>
    </row>
    <row r="68" spans="1:6" ht="15">
      <c r="A68" s="123">
        <v>2021</v>
      </c>
      <c r="B68" s="123" t="s">
        <v>385</v>
      </c>
      <c r="C68" s="123" t="s">
        <v>437</v>
      </c>
      <c r="D68" s="123">
        <v>0.691319465676083</v>
      </c>
      <c r="E68" s="123">
        <v>0.761717759908862</v>
      </c>
      <c r="F68" s="123">
        <v>0.751738203576954</v>
      </c>
    </row>
    <row r="69" spans="1:6" ht="15">
      <c r="A69" s="123">
        <v>2022</v>
      </c>
      <c r="B69" s="123" t="s">
        <v>385</v>
      </c>
      <c r="C69" s="123" t="s">
        <v>437</v>
      </c>
      <c r="D69" s="123">
        <v>0.809255260868164</v>
      </c>
      <c r="E69" s="123">
        <v>0.780391403034759</v>
      </c>
      <c r="F69" s="123">
        <v>0.774405172303037</v>
      </c>
    </row>
    <row r="70" spans="1:6" ht="15">
      <c r="A70" s="123">
        <v>2023</v>
      </c>
      <c r="B70" s="123" t="s">
        <v>385</v>
      </c>
      <c r="C70" s="123" t="s">
        <v>437</v>
      </c>
      <c r="D70" s="123">
        <v>0.819283976892673</v>
      </c>
      <c r="E70" s="123">
        <v>0.808317624488966</v>
      </c>
      <c r="F70" s="123">
        <v>0.813795062567397</v>
      </c>
    </row>
    <row r="71" spans="1:6" ht="15">
      <c r="A71" s="123">
        <v>2024</v>
      </c>
      <c r="B71" s="123" t="s">
        <v>385</v>
      </c>
      <c r="C71" s="123" t="s">
        <v>437</v>
      </c>
      <c r="D71" s="123">
        <v>0.80</v>
      </c>
      <c r="E71" s="123">
        <v>0.82302143361005</v>
      </c>
      <c r="F71" s="123">
        <v>0.813686495537167</v>
      </c>
    </row>
    <row r="72" spans="1:6" ht="15">
      <c r="A72" s="123">
        <v>2018</v>
      </c>
      <c r="B72" s="123" t="s">
        <v>386</v>
      </c>
      <c r="C72" s="123" t="s">
        <v>437</v>
      </c>
      <c r="D72" s="123">
        <v>0.900096648858669</v>
      </c>
      <c r="E72" s="123">
        <v>0.884719313602641</v>
      </c>
      <c r="F72" s="123">
        <v>0.880450582686332</v>
      </c>
    </row>
    <row r="73" spans="1:6" ht="15">
      <c r="A73" s="123">
        <v>2019</v>
      </c>
      <c r="B73" s="123" t="s">
        <v>386</v>
      </c>
      <c r="C73" s="123" t="s">
        <v>437</v>
      </c>
      <c r="D73" s="123">
        <v>0.887466542172424</v>
      </c>
      <c r="E73" s="123">
        <v>0.866065540626549</v>
      </c>
      <c r="F73" s="123">
        <v>0.868518986400933</v>
      </c>
    </row>
    <row r="74" spans="1:6" ht="15">
      <c r="A74" s="123">
        <v>2020</v>
      </c>
      <c r="B74" s="123" t="s">
        <v>386</v>
      </c>
      <c r="C74" s="123" t="s">
        <v>437</v>
      </c>
      <c r="D74" s="123">
        <v>0.853162094827983</v>
      </c>
      <c r="E74" s="123">
        <v>0.857086127574144</v>
      </c>
      <c r="F74" s="123">
        <v>0.853816896357054</v>
      </c>
    </row>
    <row r="75" spans="1:6" ht="15">
      <c r="A75" s="123">
        <v>2021</v>
      </c>
      <c r="B75" s="123" t="s">
        <v>386</v>
      </c>
      <c r="C75" s="123" t="s">
        <v>437</v>
      </c>
      <c r="D75" s="123">
        <v>0.824310970900394</v>
      </c>
      <c r="E75" s="123">
        <v>0.819854850766441</v>
      </c>
      <c r="F75" s="123">
        <v>0.813282629592153</v>
      </c>
    </row>
    <row r="76" spans="1:6" ht="15">
      <c r="A76" s="123">
        <v>2022</v>
      </c>
      <c r="B76" s="123" t="s">
        <v>386</v>
      </c>
      <c r="C76" s="123" t="s">
        <v>437</v>
      </c>
      <c r="D76" s="123">
        <v>0.815890004979317</v>
      </c>
      <c r="E76" s="123">
        <v>0.826247928749937</v>
      </c>
      <c r="F76" s="123">
        <v>0.833789133281535</v>
      </c>
    </row>
    <row r="77" spans="1:6" ht="15">
      <c r="A77" s="123">
        <v>2023</v>
      </c>
      <c r="B77" s="123" t="s">
        <v>386</v>
      </c>
      <c r="C77" s="123" t="s">
        <v>437</v>
      </c>
      <c r="D77" s="123">
        <v>0.802393004451091</v>
      </c>
      <c r="E77" s="123">
        <v>0.84039969554326</v>
      </c>
      <c r="F77" s="123">
        <v>0.847569803157549</v>
      </c>
    </row>
    <row r="78" spans="1:6" ht="15">
      <c r="A78" s="123">
        <v>2024</v>
      </c>
      <c r="B78" s="123" t="s">
        <v>386</v>
      </c>
      <c r="C78" s="123" t="s">
        <v>437</v>
      </c>
      <c r="D78" s="123">
        <v>0.8125</v>
      </c>
      <c r="E78" s="123">
        <v>0.881122926842404</v>
      </c>
      <c r="F78" s="123">
        <v>0.894764528312863</v>
      </c>
    </row>
    <row r="79" spans="1:6" ht="15">
      <c r="A79" s="123">
        <v>2018</v>
      </c>
      <c r="B79" s="123" t="s">
        <v>387</v>
      </c>
      <c r="C79" s="123" t="s">
        <v>437</v>
      </c>
      <c r="D79" s="123">
        <v>0.793072501532559</v>
      </c>
      <c r="E79" s="123">
        <v>0.786094140275353</v>
      </c>
      <c r="F79" s="123">
        <v>0.788547427289125</v>
      </c>
    </row>
    <row r="80" spans="1:6" ht="15">
      <c r="A80" s="123">
        <v>2019</v>
      </c>
      <c r="B80" s="123" t="s">
        <v>387</v>
      </c>
      <c r="C80" s="123" t="s">
        <v>437</v>
      </c>
      <c r="D80" s="123">
        <v>0.845616823913538</v>
      </c>
      <c r="E80" s="123">
        <v>0.814003381158441</v>
      </c>
      <c r="F80" s="123">
        <v>0.814175203292619</v>
      </c>
    </row>
    <row r="81" spans="1:6" ht="15">
      <c r="A81" s="123">
        <v>2020</v>
      </c>
      <c r="B81" s="123" t="s">
        <v>387</v>
      </c>
      <c r="C81" s="123" t="s">
        <v>437</v>
      </c>
      <c r="D81" s="123">
        <v>0.710472576127225</v>
      </c>
      <c r="E81" s="123">
        <v>0.776132541557256</v>
      </c>
      <c r="F81" s="123">
        <v>0.783814027762886</v>
      </c>
    </row>
    <row r="82" spans="1:6" ht="15">
      <c r="A82" s="123">
        <v>2021</v>
      </c>
      <c r="B82" s="123" t="s">
        <v>387</v>
      </c>
      <c r="C82" s="123" t="s">
        <v>437</v>
      </c>
      <c r="D82" s="123">
        <v>0.798621737763337</v>
      </c>
      <c r="E82" s="123">
        <v>0.771679045574122</v>
      </c>
      <c r="F82" s="123">
        <v>0.762181659087918</v>
      </c>
    </row>
    <row r="83" spans="1:6" ht="15">
      <c r="A83" s="123">
        <v>2022</v>
      </c>
      <c r="B83" s="123" t="s">
        <v>387</v>
      </c>
      <c r="C83" s="123" t="s">
        <v>437</v>
      </c>
      <c r="D83" s="123">
        <v>0.818905291294575</v>
      </c>
      <c r="E83" s="123">
        <v>0.827116850678922</v>
      </c>
      <c r="F83" s="123">
        <v>0.829656783699371</v>
      </c>
    </row>
    <row r="84" spans="1:6" ht="15">
      <c r="A84" s="123">
        <v>2023</v>
      </c>
      <c r="B84" s="123" t="s">
        <v>387</v>
      </c>
      <c r="C84" s="123" t="s">
        <v>437</v>
      </c>
      <c r="D84" s="123">
        <v>0.725301889418022</v>
      </c>
      <c r="E84" s="123">
        <v>0.787044137124638</v>
      </c>
      <c r="F84" s="123">
        <v>0.785753735201546</v>
      </c>
    </row>
    <row r="85" spans="1:6" ht="15">
      <c r="A85" s="123">
        <v>2024</v>
      </c>
      <c r="B85" s="123" t="s">
        <v>387</v>
      </c>
      <c r="C85" s="123" t="s">
        <v>437</v>
      </c>
      <c r="D85" s="123">
        <v>0.735294117647059</v>
      </c>
      <c r="E85" s="123">
        <v>0.819765460283545</v>
      </c>
      <c r="F85" s="123">
        <v>0.794702830710911</v>
      </c>
    </row>
  </sheetData>
  <autoFilter ref="A1:F85"/>
  <pageMargins left="0.7" right="0.7" top="0.75" bottom="0.75" header="0.3" footer="0.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5695D5B-624C-418D-BCBF-85F01393795E}">
  <dimension ref="A1:F85"/>
  <sheetViews>
    <sheetView workbookViewId="0" topLeftCell="A7">
      <selection pane="topLeft" activeCell="D85" sqref="D85"/>
    </sheetView>
  </sheetViews>
  <sheetFormatPr defaultColWidth="8.66428571428571" defaultRowHeight="15"/>
  <cols>
    <col min="1" max="1" width="12.5714285714286" style="123" bestFit="1" customWidth="1"/>
    <col min="2" max="2" width="9.71428571428571" style="123" bestFit="1" customWidth="1"/>
    <col min="3" max="3" width="17.5714285714286" style="123" bestFit="1" customWidth="1"/>
    <col min="4" max="6" width="12.5714285714286" style="123" bestFit="1" customWidth="1"/>
    <col min="7" max="16384" width="8.71428571428571" style="123"/>
  </cols>
  <sheetData>
    <row r="1" spans="1:6" ht="15">
      <c r="A1" s="123" t="s">
        <v>450</v>
      </c>
      <c r="B1" s="123" t="s">
        <v>432</v>
      </c>
      <c r="C1" s="123" t="s">
        <v>433</v>
      </c>
      <c r="D1" s="123" t="s">
        <v>212</v>
      </c>
      <c r="E1" s="123" t="s">
        <v>435</v>
      </c>
      <c r="F1" s="123" t="s">
        <v>436</v>
      </c>
    </row>
    <row r="2" spans="1:6" ht="15">
      <c r="A2" s="123">
        <v>2018</v>
      </c>
      <c r="B2" s="123" t="s">
        <v>376</v>
      </c>
      <c r="C2" s="123" t="s">
        <v>451</v>
      </c>
      <c r="D2" s="123">
        <v>0.775785216971324</v>
      </c>
      <c r="E2" s="123">
        <v>0.793357898795568</v>
      </c>
      <c r="F2" s="123">
        <v>0.793623759015989</v>
      </c>
    </row>
    <row r="3" spans="1:6" ht="15">
      <c r="A3" s="123">
        <v>2019</v>
      </c>
      <c r="B3" s="123" t="s">
        <v>376</v>
      </c>
      <c r="C3" s="123" t="s">
        <v>451</v>
      </c>
      <c r="D3" s="123">
        <v>0.820173408012361</v>
      </c>
      <c r="E3" s="123">
        <v>0.802815198477273</v>
      </c>
      <c r="F3" s="123">
        <v>0.799174273119895</v>
      </c>
    </row>
    <row r="4" spans="1:6" ht="15">
      <c r="A4" s="123">
        <v>2020</v>
      </c>
      <c r="B4" s="123" t="s">
        <v>376</v>
      </c>
      <c r="C4" s="123" t="s">
        <v>451</v>
      </c>
      <c r="D4" s="123">
        <v>0.780633949383949</v>
      </c>
      <c r="E4" s="123">
        <v>0.779424004251022</v>
      </c>
      <c r="F4" s="123">
        <v>0.770240305826359</v>
      </c>
    </row>
    <row r="5" spans="1:6" ht="15">
      <c r="A5" s="123">
        <v>2021</v>
      </c>
      <c r="B5" s="123" t="s">
        <v>376</v>
      </c>
      <c r="C5" s="123" t="s">
        <v>451</v>
      </c>
      <c r="D5" s="123">
        <v>0.825910931174089</v>
      </c>
      <c r="E5" s="123">
        <v>0.756772473337053</v>
      </c>
      <c r="F5" s="123">
        <v>0.758704493670763</v>
      </c>
    </row>
    <row r="6" spans="1:6" ht="15">
      <c r="A6" s="123">
        <v>2022</v>
      </c>
      <c r="B6" s="123" t="s">
        <v>376</v>
      </c>
      <c r="C6" s="123" t="s">
        <v>451</v>
      </c>
      <c r="D6" s="123">
        <v>0.78071202447266</v>
      </c>
      <c r="E6" s="123">
        <v>0.78098698861381</v>
      </c>
      <c r="F6" s="123">
        <v>0.762395992236214</v>
      </c>
    </row>
    <row r="7" spans="1:6" ht="15">
      <c r="A7" s="123">
        <v>2023</v>
      </c>
      <c r="B7" s="123" t="s">
        <v>376</v>
      </c>
      <c r="C7" s="123" t="s">
        <v>451</v>
      </c>
      <c r="D7" s="123">
        <v>0.75808651026393</v>
      </c>
      <c r="E7" s="123">
        <v>0.805753747442938</v>
      </c>
      <c r="F7" s="123">
        <v>0.762442072673655</v>
      </c>
    </row>
    <row r="8" spans="1:6" ht="15">
      <c r="A8" s="123">
        <v>2024</v>
      </c>
      <c r="B8" s="123" t="s">
        <v>376</v>
      </c>
      <c r="C8" s="123" t="s">
        <v>451</v>
      </c>
      <c r="D8" s="123">
        <v>0.613636363636364</v>
      </c>
      <c r="E8" s="123">
        <v>0.8526965985309</v>
      </c>
      <c r="F8" s="123">
        <v>0.813315544950297</v>
      </c>
    </row>
    <row r="9" spans="1:6" ht="15">
      <c r="A9" s="123">
        <v>2018</v>
      </c>
      <c r="B9" s="123" t="s">
        <v>377</v>
      </c>
      <c r="C9" s="123" t="s">
        <v>451</v>
      </c>
      <c r="D9" s="123">
        <v>0.867378299516314</v>
      </c>
      <c r="E9" s="123">
        <v>0.809963263641611</v>
      </c>
      <c r="F9" s="123">
        <v>0.802076058471666</v>
      </c>
    </row>
    <row r="10" spans="1:6" ht="15">
      <c r="A10" s="123">
        <v>2019</v>
      </c>
      <c r="B10" s="123" t="s">
        <v>377</v>
      </c>
      <c r="C10" s="123" t="s">
        <v>451</v>
      </c>
      <c r="D10" s="123">
        <v>0.73146160321846</v>
      </c>
      <c r="E10" s="123">
        <v>0.779351038191493</v>
      </c>
      <c r="F10" s="123">
        <v>0.770292201742631</v>
      </c>
    </row>
    <row r="11" spans="1:6" ht="15">
      <c r="A11" s="123">
        <v>2020</v>
      </c>
      <c r="B11" s="123" t="s">
        <v>377</v>
      </c>
      <c r="C11" s="123" t="s">
        <v>451</v>
      </c>
      <c r="D11" s="123">
        <v>0.740454432618612</v>
      </c>
      <c r="E11" s="123">
        <v>0.770905768918705</v>
      </c>
      <c r="F11" s="123">
        <v>0.76432784002396</v>
      </c>
    </row>
    <row r="12" spans="1:6" ht="15">
      <c r="A12" s="123">
        <v>2021</v>
      </c>
      <c r="B12" s="123" t="s">
        <v>377</v>
      </c>
      <c r="C12" s="123" t="s">
        <v>451</v>
      </c>
      <c r="D12" s="123">
        <v>0.820945202549845</v>
      </c>
      <c r="E12" s="123">
        <v>0.755634520877303</v>
      </c>
      <c r="F12" s="123">
        <v>0.782664390661558</v>
      </c>
    </row>
    <row r="13" spans="1:6" ht="15">
      <c r="A13" s="123">
        <v>2022</v>
      </c>
      <c r="B13" s="123" t="s">
        <v>377</v>
      </c>
      <c r="C13" s="123" t="s">
        <v>451</v>
      </c>
      <c r="D13" s="123">
        <v>0.820303080540149</v>
      </c>
      <c r="E13" s="123">
        <v>0.782719813669539</v>
      </c>
      <c r="F13" s="123">
        <v>0.803379286009338</v>
      </c>
    </row>
    <row r="14" spans="1:6" ht="15">
      <c r="A14" s="123">
        <v>2023</v>
      </c>
      <c r="B14" s="123" t="s">
        <v>377</v>
      </c>
      <c r="C14" s="123" t="s">
        <v>451</v>
      </c>
      <c r="D14" s="123">
        <v>0.812368791602663</v>
      </c>
      <c r="E14" s="123">
        <v>0.784017403797823</v>
      </c>
      <c r="F14" s="123">
        <v>0.814362841670581</v>
      </c>
    </row>
    <row r="15" spans="1:6" ht="15">
      <c r="A15" s="123">
        <v>2024</v>
      </c>
      <c r="B15" s="123" t="s">
        <v>377</v>
      </c>
      <c r="C15" s="123" t="s">
        <v>451</v>
      </c>
      <c r="D15" s="123">
        <v>0.704545454545455</v>
      </c>
      <c r="E15" s="123">
        <v>0.74636467009428</v>
      </c>
      <c r="F15" s="123">
        <v>0.746264050035502</v>
      </c>
    </row>
    <row r="16" spans="1:6" ht="15">
      <c r="A16" s="123">
        <v>2018</v>
      </c>
      <c r="B16" s="123" t="s">
        <v>378</v>
      </c>
      <c r="C16" s="123" t="s">
        <v>451</v>
      </c>
      <c r="D16" s="123">
        <v>0.818934583165475</v>
      </c>
      <c r="E16" s="123">
        <v>0.836867989727742</v>
      </c>
      <c r="F16" s="123">
        <v>0.831319210842471</v>
      </c>
    </row>
    <row r="17" spans="1:6" ht="15">
      <c r="A17" s="123">
        <v>2019</v>
      </c>
      <c r="B17" s="123" t="s">
        <v>378</v>
      </c>
      <c r="C17" s="123" t="s">
        <v>451</v>
      </c>
      <c r="D17" s="123">
        <v>0.803174603174603</v>
      </c>
      <c r="E17" s="123">
        <v>0.81834469139429</v>
      </c>
      <c r="F17" s="123">
        <v>0.814061628003814</v>
      </c>
    </row>
    <row r="18" spans="1:6" ht="15">
      <c r="A18" s="123">
        <v>2020</v>
      </c>
      <c r="B18" s="123" t="s">
        <v>378</v>
      </c>
      <c r="C18" s="123" t="s">
        <v>451</v>
      </c>
      <c r="D18" s="123">
        <v>0.826639236049991</v>
      </c>
      <c r="E18" s="123">
        <v>0.80872048270156</v>
      </c>
      <c r="F18" s="123">
        <v>0.812228924901811</v>
      </c>
    </row>
    <row r="19" spans="1:6" ht="15">
      <c r="A19" s="123">
        <v>2021</v>
      </c>
      <c r="B19" s="123" t="s">
        <v>378</v>
      </c>
      <c r="C19" s="123" t="s">
        <v>451</v>
      </c>
      <c r="D19" s="123">
        <v>0.786881323489199</v>
      </c>
      <c r="E19" s="123">
        <v>0.791967621970875</v>
      </c>
      <c r="F19" s="123">
        <v>0.799607160060266</v>
      </c>
    </row>
    <row r="20" spans="1:6" ht="15">
      <c r="A20" s="123">
        <v>2022</v>
      </c>
      <c r="B20" s="123" t="s">
        <v>378</v>
      </c>
      <c r="C20" s="123" t="s">
        <v>451</v>
      </c>
      <c r="D20" s="123">
        <v>0.829096122700774</v>
      </c>
      <c r="E20" s="123">
        <v>0.804514125545883</v>
      </c>
      <c r="F20" s="123">
        <v>0.784841791982113</v>
      </c>
    </row>
    <row r="21" spans="1:6" ht="15">
      <c r="A21" s="123">
        <v>2023</v>
      </c>
      <c r="B21" s="123" t="s">
        <v>378</v>
      </c>
      <c r="C21" s="123" t="s">
        <v>451</v>
      </c>
      <c r="D21" s="123">
        <v>0.788485221674877</v>
      </c>
      <c r="E21" s="123">
        <v>0.790398202528049</v>
      </c>
      <c r="F21" s="123">
        <v>0.785373199025831</v>
      </c>
    </row>
    <row r="22" spans="1:6" ht="15">
      <c r="A22" s="123">
        <v>2024</v>
      </c>
      <c r="B22" s="123" t="s">
        <v>378</v>
      </c>
      <c r="C22" s="123" t="s">
        <v>451</v>
      </c>
      <c r="D22" s="123">
        <v>0.740740740740741</v>
      </c>
      <c r="E22" s="123">
        <v>0.825512269292038</v>
      </c>
      <c r="F22" s="123">
        <v>0.810877826989974</v>
      </c>
    </row>
    <row r="23" spans="1:6" ht="15">
      <c r="A23" s="123">
        <v>2018</v>
      </c>
      <c r="B23" s="123" t="s">
        <v>379</v>
      </c>
      <c r="C23" s="123" t="s">
        <v>451</v>
      </c>
      <c r="D23" s="123">
        <v>0.783230676553048</v>
      </c>
      <c r="E23" s="123">
        <v>0.764986053094887</v>
      </c>
      <c r="F23" s="123">
        <v>0.763118967264596</v>
      </c>
    </row>
    <row r="24" spans="1:6" ht="15">
      <c r="A24" s="123">
        <v>2019</v>
      </c>
      <c r="B24" s="123" t="s">
        <v>379</v>
      </c>
      <c r="C24" s="123" t="s">
        <v>451</v>
      </c>
      <c r="D24" s="123">
        <v>0.755999058676956</v>
      </c>
      <c r="E24" s="123">
        <v>0.758756599761087</v>
      </c>
      <c r="F24" s="123">
        <v>0.766236435724832</v>
      </c>
    </row>
    <row r="25" spans="1:6" ht="15">
      <c r="A25" s="123">
        <v>2020</v>
      </c>
      <c r="B25" s="123" t="s">
        <v>379</v>
      </c>
      <c r="C25" s="123" t="s">
        <v>451</v>
      </c>
      <c r="D25" s="123">
        <v>0.637340661564604</v>
      </c>
      <c r="E25" s="123">
        <v>0.718465867816744</v>
      </c>
      <c r="F25" s="123">
        <v>0.740263723728839</v>
      </c>
    </row>
    <row r="26" spans="1:6" ht="15">
      <c r="A26" s="123">
        <v>2021</v>
      </c>
      <c r="B26" s="123" t="s">
        <v>379</v>
      </c>
      <c r="C26" s="123" t="s">
        <v>451</v>
      </c>
      <c r="D26" s="123">
        <v>0.752437402693157</v>
      </c>
      <c r="E26" s="123">
        <v>0.708488418257842</v>
      </c>
      <c r="F26" s="123">
        <v>0.76474572875946</v>
      </c>
    </row>
    <row r="27" spans="1:6" ht="15">
      <c r="A27" s="123">
        <v>2022</v>
      </c>
      <c r="B27" s="123" t="s">
        <v>379</v>
      </c>
      <c r="C27" s="123" t="s">
        <v>451</v>
      </c>
      <c r="D27" s="123">
        <v>0.763222251206469</v>
      </c>
      <c r="E27" s="123">
        <v>0.755400311380199</v>
      </c>
      <c r="F27" s="123">
        <v>0.750634596896525</v>
      </c>
    </row>
    <row r="28" spans="1:6" ht="15">
      <c r="A28" s="123">
        <v>2023</v>
      </c>
      <c r="B28" s="123" t="s">
        <v>379</v>
      </c>
      <c r="C28" s="123" t="s">
        <v>451</v>
      </c>
      <c r="D28" s="123">
        <v>0.834933435739887</v>
      </c>
      <c r="E28" s="123">
        <v>0.809742193607151</v>
      </c>
      <c r="F28" s="123">
        <v>0.793992937044111</v>
      </c>
    </row>
    <row r="29" spans="1:6" ht="15">
      <c r="A29" s="123">
        <v>2024</v>
      </c>
      <c r="B29" s="123" t="s">
        <v>379</v>
      </c>
      <c r="C29" s="123" t="s">
        <v>451</v>
      </c>
      <c r="D29" s="123">
        <v>0.70</v>
      </c>
      <c r="E29" s="123">
        <v>0.791177857138279</v>
      </c>
      <c r="F29" s="123">
        <v>0.79223060381821</v>
      </c>
    </row>
    <row r="30" spans="1:6" ht="15">
      <c r="A30" s="123">
        <v>2018</v>
      </c>
      <c r="B30" s="123" t="s">
        <v>380</v>
      </c>
      <c r="C30" s="123" t="s">
        <v>451</v>
      </c>
      <c r="D30" s="123">
        <v>0.880421507226377</v>
      </c>
      <c r="E30" s="123">
        <v>0.871663230056026</v>
      </c>
      <c r="F30" s="123">
        <v>0.874604698801522</v>
      </c>
    </row>
    <row r="31" spans="1:6" ht="15">
      <c r="A31" s="123">
        <v>2019</v>
      </c>
      <c r="B31" s="123" t="s">
        <v>380</v>
      </c>
      <c r="C31" s="123" t="s">
        <v>451</v>
      </c>
      <c r="D31" s="123">
        <v>0.891076632040487</v>
      </c>
      <c r="E31" s="123">
        <v>0.859707204340082</v>
      </c>
      <c r="F31" s="123">
        <v>0.850388544153543</v>
      </c>
    </row>
    <row r="32" spans="1:6" ht="15">
      <c r="A32" s="123">
        <v>2020</v>
      </c>
      <c r="B32" s="123" t="s">
        <v>380</v>
      </c>
      <c r="C32" s="123" t="s">
        <v>451</v>
      </c>
      <c r="D32" s="123">
        <v>0.78863193993954</v>
      </c>
      <c r="E32" s="123">
        <v>0.815786606253508</v>
      </c>
      <c r="F32" s="123">
        <v>0.811558152109475</v>
      </c>
    </row>
    <row r="33" spans="1:6" ht="15">
      <c r="A33" s="123">
        <v>2021</v>
      </c>
      <c r="B33" s="123" t="s">
        <v>380</v>
      </c>
      <c r="C33" s="123" t="s">
        <v>451</v>
      </c>
      <c r="D33" s="123">
        <v>0.719450280112045</v>
      </c>
      <c r="E33" s="123">
        <v>0.784176846276067</v>
      </c>
      <c r="F33" s="123">
        <v>0.808720993981808</v>
      </c>
    </row>
    <row r="34" spans="1:6" ht="15">
      <c r="A34" s="123">
        <v>2022</v>
      </c>
      <c r="B34" s="123" t="s">
        <v>380</v>
      </c>
      <c r="C34" s="123" t="s">
        <v>451</v>
      </c>
      <c r="D34" s="123">
        <v>0.791286805992046</v>
      </c>
      <c r="E34" s="123">
        <v>0.791492329682594</v>
      </c>
      <c r="F34" s="123">
        <v>0.804538232154428</v>
      </c>
    </row>
    <row r="35" spans="1:6" ht="15">
      <c r="A35" s="123">
        <v>2023</v>
      </c>
      <c r="B35" s="123" t="s">
        <v>380</v>
      </c>
      <c r="C35" s="123" t="s">
        <v>451</v>
      </c>
      <c r="D35" s="123">
        <v>0.845015848194844</v>
      </c>
      <c r="E35" s="123">
        <v>0.829267626299242</v>
      </c>
      <c r="F35" s="123">
        <v>0.839940608396445</v>
      </c>
    </row>
    <row r="36" spans="1:6" ht="15">
      <c r="A36" s="123">
        <v>2024</v>
      </c>
      <c r="B36" s="123" t="s">
        <v>380</v>
      </c>
      <c r="C36" s="123" t="s">
        <v>451</v>
      </c>
      <c r="D36" s="123">
        <v>0.845070422535211</v>
      </c>
      <c r="E36" s="123">
        <v>0.810533820194392</v>
      </c>
      <c r="F36" s="123">
        <v>0.820517506136433</v>
      </c>
    </row>
    <row r="37" spans="1:6" ht="15">
      <c r="A37" s="123">
        <v>2018</v>
      </c>
      <c r="B37" s="123" t="s">
        <v>381</v>
      </c>
      <c r="C37" s="123" t="s">
        <v>451</v>
      </c>
      <c r="D37" s="123">
        <v>0.95</v>
      </c>
      <c r="E37" s="123">
        <v>0.789615959211211</v>
      </c>
      <c r="F37" s="123">
        <v>0.784967411443693</v>
      </c>
    </row>
    <row r="38" spans="1:6" ht="15">
      <c r="A38" s="123">
        <v>2019</v>
      </c>
      <c r="B38" s="123" t="s">
        <v>381</v>
      </c>
      <c r="C38" s="123" t="s">
        <v>451</v>
      </c>
      <c r="D38" s="123">
        <v>0.743024868483979</v>
      </c>
      <c r="E38" s="123">
        <v>0.746312534321938</v>
      </c>
      <c r="F38" s="123">
        <v>0.73956796516619</v>
      </c>
    </row>
    <row r="39" spans="1:6" ht="15">
      <c r="A39" s="123">
        <v>2020</v>
      </c>
      <c r="B39" s="123" t="s">
        <v>381</v>
      </c>
      <c r="C39" s="123" t="s">
        <v>451</v>
      </c>
      <c r="D39" s="123">
        <v>0.729875652150407</v>
      </c>
      <c r="E39" s="123">
        <v>0.722653867560735</v>
      </c>
      <c r="F39" s="123">
        <v>0.710798106490395</v>
      </c>
    </row>
    <row r="40" spans="1:6" ht="15">
      <c r="A40" s="123">
        <v>2021</v>
      </c>
      <c r="B40" s="123" t="s">
        <v>381</v>
      </c>
      <c r="C40" s="123" t="s">
        <v>451</v>
      </c>
      <c r="D40" s="123">
        <v>0.62687045880174</v>
      </c>
      <c r="E40" s="123">
        <v>0.660308297548227</v>
      </c>
      <c r="F40" s="123">
        <v>0.659457073272342</v>
      </c>
    </row>
    <row r="41" spans="1:6" ht="15">
      <c r="A41" s="123">
        <v>2022</v>
      </c>
      <c r="B41" s="123" t="s">
        <v>381</v>
      </c>
      <c r="C41" s="123" t="s">
        <v>451</v>
      </c>
      <c r="D41" s="123">
        <v>0.699114199908691</v>
      </c>
      <c r="E41" s="123">
        <v>0.650846053669113</v>
      </c>
      <c r="F41" s="123">
        <v>0.657875635947571</v>
      </c>
    </row>
    <row r="42" spans="1:6" ht="15">
      <c r="A42" s="123">
        <v>2023</v>
      </c>
      <c r="B42" s="123" t="s">
        <v>381</v>
      </c>
      <c r="C42" s="123" t="s">
        <v>451</v>
      </c>
      <c r="D42" s="123">
        <v>0.675045245056016</v>
      </c>
      <c r="E42" s="123">
        <v>0.692152171986591</v>
      </c>
      <c r="F42" s="123">
        <v>0.69202203145448</v>
      </c>
    </row>
    <row r="43" spans="1:6" ht="15">
      <c r="A43" s="123">
        <v>2024</v>
      </c>
      <c r="B43" s="123" t="s">
        <v>381</v>
      </c>
      <c r="C43" s="123" t="s">
        <v>451</v>
      </c>
      <c r="D43" s="123">
        <v>0.647058823529412</v>
      </c>
      <c r="E43" s="123">
        <v>0.689897666296257</v>
      </c>
      <c r="F43" s="123">
        <v>0.681967452214418</v>
      </c>
    </row>
    <row r="44" spans="1:6" ht="15">
      <c r="A44" s="123">
        <v>2018</v>
      </c>
      <c r="B44" s="123" t="s">
        <v>382</v>
      </c>
      <c r="C44" s="123" t="s">
        <v>451</v>
      </c>
      <c r="D44" s="123">
        <v>0.925892857142857</v>
      </c>
      <c r="E44" s="123">
        <v>0.902040509180248</v>
      </c>
      <c r="F44" s="123">
        <v>0.84021879711646</v>
      </c>
    </row>
    <row r="45" spans="1:6" ht="15">
      <c r="A45" s="123">
        <v>2019</v>
      </c>
      <c r="B45" s="123" t="s">
        <v>382</v>
      </c>
      <c r="C45" s="123" t="s">
        <v>451</v>
      </c>
      <c r="D45" s="123">
        <v>0.875877192982456</v>
      </c>
      <c r="E45" s="123">
        <v>0.865525168968708</v>
      </c>
      <c r="F45" s="123">
        <v>0.823123083132509</v>
      </c>
    </row>
    <row r="46" spans="1:6" ht="15">
      <c r="A46" s="123">
        <v>2020</v>
      </c>
      <c r="B46" s="123" t="s">
        <v>382</v>
      </c>
      <c r="C46" s="123" t="s">
        <v>451</v>
      </c>
      <c r="D46" s="123">
        <v>0.852156432748538</v>
      </c>
      <c r="E46" s="123">
        <v>0.857425884290826</v>
      </c>
      <c r="F46" s="123">
        <v>0.838828796754345</v>
      </c>
    </row>
    <row r="47" spans="1:6" ht="15">
      <c r="A47" s="123">
        <v>2021</v>
      </c>
      <c r="B47" s="123" t="s">
        <v>382</v>
      </c>
      <c r="C47" s="123" t="s">
        <v>451</v>
      </c>
      <c r="D47" s="123">
        <v>0.784722222222222</v>
      </c>
      <c r="E47" s="123">
        <v>0.813103806922879</v>
      </c>
      <c r="F47" s="123">
        <v>0.798366528110495</v>
      </c>
    </row>
    <row r="48" spans="1:6" ht="15">
      <c r="A48" s="123">
        <v>2022</v>
      </c>
      <c r="B48" s="123" t="s">
        <v>382</v>
      </c>
      <c r="C48" s="123" t="s">
        <v>451</v>
      </c>
      <c r="D48" s="123">
        <v>0.803800366300366</v>
      </c>
      <c r="E48" s="123">
        <v>0.799720289282983</v>
      </c>
      <c r="F48" s="123">
        <v>0.785067444526898</v>
      </c>
    </row>
    <row r="49" spans="1:6" ht="15">
      <c r="A49" s="123">
        <v>2023</v>
      </c>
      <c r="B49" s="123" t="s">
        <v>382</v>
      </c>
      <c r="C49" s="123" t="s">
        <v>451</v>
      </c>
      <c r="D49" s="123">
        <v>0.861805555555555</v>
      </c>
      <c r="E49" s="123">
        <v>0.752324925985179</v>
      </c>
      <c r="F49" s="123">
        <v>0.765112894131651</v>
      </c>
    </row>
    <row r="50" spans="1:6" ht="15">
      <c r="A50" s="123">
        <v>2024</v>
      </c>
      <c r="B50" s="123" t="s">
        <v>382</v>
      </c>
      <c r="C50" s="123" t="s">
        <v>451</v>
      </c>
      <c r="D50" s="123">
        <v>0.80</v>
      </c>
      <c r="E50" s="123">
        <v>0.803532065783711</v>
      </c>
      <c r="F50" s="123">
        <v>0.774735820851215</v>
      </c>
    </row>
    <row r="51" spans="1:6" ht="15">
      <c r="A51" s="123">
        <v>2018</v>
      </c>
      <c r="B51" s="123" t="s">
        <v>383</v>
      </c>
      <c r="C51" s="123" t="s">
        <v>451</v>
      </c>
      <c r="D51" s="123">
        <v>0.739807692307692</v>
      </c>
      <c r="E51" s="123">
        <v>0.813444903785677</v>
      </c>
      <c r="F51" s="123">
        <v>0.834082434789228</v>
      </c>
    </row>
    <row r="52" spans="1:6" ht="15">
      <c r="A52" s="123">
        <v>2019</v>
      </c>
      <c r="B52" s="123" t="s">
        <v>383</v>
      </c>
      <c r="C52" s="123" t="s">
        <v>451</v>
      </c>
      <c r="D52" s="123">
        <v>0.771495037220844</v>
      </c>
      <c r="E52" s="123">
        <v>0.78559548533318</v>
      </c>
      <c r="F52" s="123">
        <v>0.790397025755455</v>
      </c>
    </row>
    <row r="53" spans="1:6" ht="15">
      <c r="A53" s="123">
        <v>2020</v>
      </c>
      <c r="B53" s="123" t="s">
        <v>383</v>
      </c>
      <c r="C53" s="123" t="s">
        <v>451</v>
      </c>
      <c r="D53" s="123">
        <v>0.701878423434151</v>
      </c>
      <c r="E53" s="123">
        <v>0.721279288594489</v>
      </c>
      <c r="F53" s="123">
        <v>0.74782758693649</v>
      </c>
    </row>
    <row r="54" spans="1:6" ht="15">
      <c r="A54" s="123">
        <v>2021</v>
      </c>
      <c r="B54" s="123" t="s">
        <v>383</v>
      </c>
      <c r="C54" s="123" t="s">
        <v>451</v>
      </c>
      <c r="D54" s="123">
        <v>0.811764705882353</v>
      </c>
      <c r="E54" s="123">
        <v>0.759682955538157</v>
      </c>
      <c r="F54" s="123">
        <v>0.787206145221436</v>
      </c>
    </row>
    <row r="55" spans="1:6" ht="15">
      <c r="A55" s="123">
        <v>2022</v>
      </c>
      <c r="B55" s="123" t="s">
        <v>383</v>
      </c>
      <c r="C55" s="123" t="s">
        <v>451</v>
      </c>
      <c r="D55" s="123">
        <v>0.712373737373737</v>
      </c>
      <c r="E55" s="123">
        <v>0.712316977123835</v>
      </c>
      <c r="F55" s="123">
        <v>0.687268160543401</v>
      </c>
    </row>
    <row r="56" spans="1:6" ht="15">
      <c r="A56" s="123">
        <v>2023</v>
      </c>
      <c r="B56" s="123" t="s">
        <v>383</v>
      </c>
      <c r="C56" s="123" t="s">
        <v>451</v>
      </c>
      <c r="D56" s="123">
        <v>0.809137448082681</v>
      </c>
      <c r="E56" s="123">
        <v>0.756137037246999</v>
      </c>
      <c r="F56" s="123">
        <v>0.750802024804938</v>
      </c>
    </row>
    <row r="57" spans="1:6" ht="15">
      <c r="A57" s="123">
        <v>2024</v>
      </c>
      <c r="B57" s="123" t="s">
        <v>383</v>
      </c>
      <c r="C57" s="123" t="s">
        <v>451</v>
      </c>
      <c r="D57" s="123">
        <v>0.678571428571429</v>
      </c>
      <c r="E57" s="123">
        <v>0.730902681815316</v>
      </c>
      <c r="F57" s="123">
        <v>0.700649120747736</v>
      </c>
    </row>
    <row r="58" spans="1:6" ht="15">
      <c r="A58" s="123">
        <v>2018</v>
      </c>
      <c r="B58" s="123" t="s">
        <v>384</v>
      </c>
      <c r="C58" s="123" t="s">
        <v>451</v>
      </c>
      <c r="D58" s="123">
        <v>0.883522727272727</v>
      </c>
      <c r="E58" s="123">
        <v>0.882027516085192</v>
      </c>
      <c r="F58" s="123">
        <v>0.8479854914383</v>
      </c>
    </row>
    <row r="59" spans="1:6" ht="15">
      <c r="A59" s="123">
        <v>2019</v>
      </c>
      <c r="B59" s="123" t="s">
        <v>384</v>
      </c>
      <c r="C59" s="123" t="s">
        <v>451</v>
      </c>
      <c r="D59" s="123">
        <v>0.783613445378151</v>
      </c>
      <c r="E59" s="123">
        <v>0.867682060295243</v>
      </c>
      <c r="F59" s="123">
        <v>0.825917473623135</v>
      </c>
    </row>
    <row r="60" spans="1:6" ht="15">
      <c r="A60" s="123">
        <v>2020</v>
      </c>
      <c r="B60" s="123" t="s">
        <v>384</v>
      </c>
      <c r="C60" s="123" t="s">
        <v>451</v>
      </c>
      <c r="D60" s="123">
        <v>0.713720538720539</v>
      </c>
      <c r="E60" s="123">
        <v>0.828485115862439</v>
      </c>
      <c r="F60" s="123">
        <v>0.780817827502794</v>
      </c>
    </row>
    <row r="61" spans="1:6" ht="15">
      <c r="A61" s="123">
        <v>2021</v>
      </c>
      <c r="B61" s="123" t="s">
        <v>384</v>
      </c>
      <c r="C61" s="123" t="s">
        <v>451</v>
      </c>
      <c r="D61" s="123">
        <v>0.845833333333333</v>
      </c>
      <c r="E61" s="123">
        <v>0.80003682368855</v>
      </c>
      <c r="F61" s="123">
        <v>0.798605452618154</v>
      </c>
    </row>
    <row r="62" spans="1:6" ht="15">
      <c r="A62" s="123">
        <v>2022</v>
      </c>
      <c r="B62" s="123" t="s">
        <v>384</v>
      </c>
      <c r="C62" s="123" t="s">
        <v>451</v>
      </c>
      <c r="D62" s="123">
        <v>0.8789592760181</v>
      </c>
      <c r="E62" s="123">
        <v>0.756157935085973</v>
      </c>
      <c r="F62" s="123">
        <v>0.750218659925089</v>
      </c>
    </row>
    <row r="63" spans="1:6" ht="15">
      <c r="A63" s="123">
        <v>2023</v>
      </c>
      <c r="B63" s="123" t="s">
        <v>384</v>
      </c>
      <c r="C63" s="123" t="s">
        <v>451</v>
      </c>
      <c r="D63" s="123">
        <v>0.832675438596491</v>
      </c>
      <c r="E63" s="123">
        <v>0.781569146208533</v>
      </c>
      <c r="F63" s="123">
        <v>0.787928799639737</v>
      </c>
    </row>
    <row r="64" spans="1:6" ht="15">
      <c r="A64" s="123">
        <v>2024</v>
      </c>
      <c r="B64" s="123" t="s">
        <v>384</v>
      </c>
      <c r="C64" s="123" t="s">
        <v>451</v>
      </c>
      <c r="D64" s="123">
        <v>0.80</v>
      </c>
      <c r="E64" s="123">
        <v>0.631974766957734</v>
      </c>
      <c r="F64" s="123">
        <v>0.566825378819018</v>
      </c>
    </row>
    <row r="65" spans="1:6" ht="15">
      <c r="A65" s="123">
        <v>2018</v>
      </c>
      <c r="B65" s="123" t="s">
        <v>385</v>
      </c>
      <c r="C65" s="123" t="s">
        <v>451</v>
      </c>
      <c r="D65" s="123">
        <v>0.856348934660369</v>
      </c>
      <c r="E65" s="123">
        <v>0.844659358069104</v>
      </c>
      <c r="F65" s="123">
        <v>0.82969864710183</v>
      </c>
    </row>
    <row r="66" spans="1:6" ht="15">
      <c r="A66" s="123">
        <v>2019</v>
      </c>
      <c r="B66" s="123" t="s">
        <v>385</v>
      </c>
      <c r="C66" s="123" t="s">
        <v>451</v>
      </c>
      <c r="D66" s="123">
        <v>0.8521835689624</v>
      </c>
      <c r="E66" s="123">
        <v>0.836133054077402</v>
      </c>
      <c r="F66" s="123">
        <v>0.830941118383049</v>
      </c>
    </row>
    <row r="67" spans="1:6" ht="15">
      <c r="A67" s="123">
        <v>2020</v>
      </c>
      <c r="B67" s="123" t="s">
        <v>385</v>
      </c>
      <c r="C67" s="123" t="s">
        <v>451</v>
      </c>
      <c r="D67" s="123">
        <v>0.716420384578952</v>
      </c>
      <c r="E67" s="123">
        <v>0.755878409067675</v>
      </c>
      <c r="F67" s="123">
        <v>0.745134559521852</v>
      </c>
    </row>
    <row r="68" spans="1:6" ht="15">
      <c r="A68" s="123">
        <v>2021</v>
      </c>
      <c r="B68" s="123" t="s">
        <v>385</v>
      </c>
      <c r="C68" s="123" t="s">
        <v>451</v>
      </c>
      <c r="D68" s="123">
        <v>0.694774436090226</v>
      </c>
      <c r="E68" s="123">
        <v>0.70267806864928</v>
      </c>
      <c r="F68" s="123">
        <v>0.708223014475485</v>
      </c>
    </row>
    <row r="69" spans="1:6" ht="15">
      <c r="A69" s="123">
        <v>2022</v>
      </c>
      <c r="B69" s="123" t="s">
        <v>385</v>
      </c>
      <c r="C69" s="123" t="s">
        <v>451</v>
      </c>
      <c r="D69" s="123">
        <v>0.766220238095238</v>
      </c>
      <c r="E69" s="123">
        <v>0.744894855267831</v>
      </c>
      <c r="F69" s="123">
        <v>0.742888758512745</v>
      </c>
    </row>
    <row r="70" spans="1:6" ht="15">
      <c r="A70" s="123">
        <v>2023</v>
      </c>
      <c r="B70" s="123" t="s">
        <v>385</v>
      </c>
      <c r="C70" s="123" t="s">
        <v>451</v>
      </c>
      <c r="D70" s="123">
        <v>0.773421717171717</v>
      </c>
      <c r="E70" s="123">
        <v>0.750925328367</v>
      </c>
      <c r="F70" s="123">
        <v>0.770369106053166</v>
      </c>
    </row>
    <row r="71" spans="1:6" ht="15">
      <c r="A71" s="123">
        <v>2024</v>
      </c>
      <c r="B71" s="123" t="s">
        <v>385</v>
      </c>
      <c r="C71" s="123" t="s">
        <v>451</v>
      </c>
      <c r="D71" s="123">
        <v>0.80</v>
      </c>
      <c r="E71" s="123">
        <v>0.748151945292323</v>
      </c>
      <c r="F71" s="123">
        <v>0.762743585887594</v>
      </c>
    </row>
    <row r="72" spans="1:6" ht="15">
      <c r="A72" s="123">
        <v>2018</v>
      </c>
      <c r="B72" s="123" t="s">
        <v>386</v>
      </c>
      <c r="C72" s="123" t="s">
        <v>451</v>
      </c>
      <c r="D72" s="123">
        <v>0.913876312075806</v>
      </c>
      <c r="E72" s="123">
        <v>0.879718411582096</v>
      </c>
      <c r="F72" s="123">
        <v>0.881216809759118</v>
      </c>
    </row>
    <row r="73" spans="1:6" ht="15">
      <c r="A73" s="123">
        <v>2019</v>
      </c>
      <c r="B73" s="123" t="s">
        <v>386</v>
      </c>
      <c r="C73" s="123" t="s">
        <v>451</v>
      </c>
      <c r="D73" s="123">
        <v>0.883779334681804</v>
      </c>
      <c r="E73" s="123">
        <v>0.850813121717839</v>
      </c>
      <c r="F73" s="123">
        <v>0.85318861450382</v>
      </c>
    </row>
    <row r="74" spans="1:6" ht="15">
      <c r="A74" s="123">
        <v>2020</v>
      </c>
      <c r="B74" s="123" t="s">
        <v>386</v>
      </c>
      <c r="C74" s="123" t="s">
        <v>451</v>
      </c>
      <c r="D74" s="123">
        <v>0.765161401098901</v>
      </c>
      <c r="E74" s="123">
        <v>0.797466711752045</v>
      </c>
      <c r="F74" s="123">
        <v>0.795546616956111</v>
      </c>
    </row>
    <row r="75" spans="1:6" ht="15">
      <c r="A75" s="123">
        <v>2021</v>
      </c>
      <c r="B75" s="123" t="s">
        <v>386</v>
      </c>
      <c r="C75" s="123" t="s">
        <v>451</v>
      </c>
      <c r="D75" s="123">
        <v>0.757317887109077</v>
      </c>
      <c r="E75" s="123">
        <v>0.807985517716544</v>
      </c>
      <c r="F75" s="123">
        <v>0.813146902900349</v>
      </c>
    </row>
    <row r="76" spans="1:6" ht="15">
      <c r="A76" s="123">
        <v>2022</v>
      </c>
      <c r="B76" s="123" t="s">
        <v>386</v>
      </c>
      <c r="C76" s="123" t="s">
        <v>451</v>
      </c>
      <c r="D76" s="123">
        <v>0.802207432251453</v>
      </c>
      <c r="E76" s="123">
        <v>0.82930733905778</v>
      </c>
      <c r="F76" s="123">
        <v>0.826661589726146</v>
      </c>
    </row>
    <row r="77" spans="1:6" ht="15">
      <c r="A77" s="123">
        <v>2023</v>
      </c>
      <c r="B77" s="123" t="s">
        <v>386</v>
      </c>
      <c r="C77" s="123" t="s">
        <v>451</v>
      </c>
      <c r="D77" s="123">
        <v>0.81568287037037</v>
      </c>
      <c r="E77" s="123">
        <v>0.801087144183346</v>
      </c>
      <c r="F77" s="123">
        <v>0.800784262965341</v>
      </c>
    </row>
    <row r="78" spans="1:6" ht="15">
      <c r="A78" s="123">
        <v>2024</v>
      </c>
      <c r="B78" s="123" t="s">
        <v>386</v>
      </c>
      <c r="C78" s="123" t="s">
        <v>451</v>
      </c>
      <c r="D78" s="123">
        <v>0.857142857142857</v>
      </c>
      <c r="E78" s="123">
        <v>0.823977016700736</v>
      </c>
      <c r="F78" s="123">
        <v>0.791213544584755</v>
      </c>
    </row>
    <row r="79" spans="1:6" ht="15">
      <c r="A79" s="123">
        <v>2018</v>
      </c>
      <c r="B79" s="123" t="s">
        <v>387</v>
      </c>
      <c r="C79" s="123" t="s">
        <v>451</v>
      </c>
      <c r="D79" s="123">
        <v>0.844157608695652</v>
      </c>
      <c r="E79" s="123">
        <v>0.838125460040828</v>
      </c>
      <c r="F79" s="123">
        <v>0.86340924255916</v>
      </c>
    </row>
    <row r="80" spans="1:6" ht="15">
      <c r="A80" s="123">
        <v>2019</v>
      </c>
      <c r="B80" s="123" t="s">
        <v>387</v>
      </c>
      <c r="C80" s="123" t="s">
        <v>451</v>
      </c>
      <c r="D80" s="123">
        <v>0.694368131868132</v>
      </c>
      <c r="E80" s="123">
        <v>0.807267983256867</v>
      </c>
      <c r="F80" s="123">
        <v>0.81491260297219</v>
      </c>
    </row>
    <row r="81" spans="1:6" ht="15">
      <c r="A81" s="123">
        <v>2020</v>
      </c>
      <c r="B81" s="123" t="s">
        <v>387</v>
      </c>
      <c r="C81" s="123" t="s">
        <v>451</v>
      </c>
      <c r="D81" s="123">
        <v>0.720865156349027</v>
      </c>
      <c r="E81" s="123">
        <v>0.750877690382802</v>
      </c>
      <c r="F81" s="123">
        <v>0.770014586927529</v>
      </c>
    </row>
    <row r="82" spans="1:6" ht="15">
      <c r="A82" s="123">
        <v>2021</v>
      </c>
      <c r="B82" s="123" t="s">
        <v>387</v>
      </c>
      <c r="C82" s="123" t="s">
        <v>451</v>
      </c>
      <c r="D82" s="123">
        <v>0.791074728574729</v>
      </c>
      <c r="E82" s="123">
        <v>0.728898423492731</v>
      </c>
      <c r="F82" s="123">
        <v>0.738069270820679</v>
      </c>
    </row>
    <row r="83" spans="1:6" ht="15">
      <c r="A83" s="123">
        <v>2022</v>
      </c>
      <c r="B83" s="123" t="s">
        <v>387</v>
      </c>
      <c r="C83" s="123" t="s">
        <v>451</v>
      </c>
      <c r="D83" s="123">
        <v>0.675626921387791</v>
      </c>
      <c r="E83" s="123">
        <v>0.758469324360117</v>
      </c>
      <c r="F83" s="123">
        <v>0.752489500273575</v>
      </c>
    </row>
    <row r="84" spans="1:6" ht="15">
      <c r="A84" s="123">
        <v>2023</v>
      </c>
      <c r="B84" s="123" t="s">
        <v>387</v>
      </c>
      <c r="C84" s="123" t="s">
        <v>451</v>
      </c>
      <c r="D84" s="123">
        <v>0.820833333333333</v>
      </c>
      <c r="E84" s="123">
        <v>0.764350513670368</v>
      </c>
      <c r="F84" s="123">
        <v>0.768411294029261</v>
      </c>
    </row>
    <row r="85" spans="1:6" ht="15">
      <c r="A85" s="123">
        <v>2024</v>
      </c>
      <c r="B85" s="123" t="s">
        <v>387</v>
      </c>
      <c r="C85" s="123" t="s">
        <v>451</v>
      </c>
      <c r="D85" s="123">
        <v>0.80</v>
      </c>
      <c r="E85" s="123">
        <v>0.746360234707083</v>
      </c>
      <c r="F85" s="123">
        <v>0.754751622898643</v>
      </c>
    </row>
  </sheetData>
  <autoFilter ref="A1:A85"/>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40819C5-5E53-4B66-890F-3DC5D26A64AD}">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212</v>
      </c>
      <c r="E1" s="123" t="s">
        <v>435</v>
      </c>
      <c r="F1" s="123" t="s">
        <v>436</v>
      </c>
    </row>
    <row r="2" spans="1:6" ht="15" hidden="1">
      <c r="A2" s="123">
        <v>2018</v>
      </c>
      <c r="B2" s="123" t="s">
        <v>376</v>
      </c>
      <c r="C2" s="123" t="s">
        <v>449</v>
      </c>
      <c r="D2" s="123">
        <v>0.756986056294469</v>
      </c>
      <c r="E2" s="123">
        <v>0.743675382007461</v>
      </c>
      <c r="F2" s="123">
        <v>0.741058840436878</v>
      </c>
    </row>
    <row r="3" spans="1:6" ht="15" hidden="1">
      <c r="A3" s="123">
        <v>2019</v>
      </c>
      <c r="B3" s="123" t="s">
        <v>376</v>
      </c>
      <c r="C3" s="123" t="s">
        <v>449</v>
      </c>
      <c r="D3" s="123">
        <v>0.770929118773946</v>
      </c>
      <c r="E3" s="123">
        <v>0.757443363108012</v>
      </c>
      <c r="F3" s="123">
        <v>0.757047132979369</v>
      </c>
    </row>
    <row r="4" spans="1:6" ht="15" hidden="1">
      <c r="A4" s="123">
        <v>2020</v>
      </c>
      <c r="B4" s="123" t="s">
        <v>376</v>
      </c>
      <c r="C4" s="123" t="s">
        <v>449</v>
      </c>
      <c r="D4" s="123">
        <v>0.742053343394474</v>
      </c>
      <c r="E4" s="123">
        <v>0.757790848494177</v>
      </c>
      <c r="F4" s="123">
        <v>0.763381494793817</v>
      </c>
    </row>
    <row r="5" spans="1:6" ht="15" hidden="1">
      <c r="A5" s="123">
        <v>2021</v>
      </c>
      <c r="B5" s="123" t="s">
        <v>376</v>
      </c>
      <c r="C5" s="123" t="s">
        <v>449</v>
      </c>
      <c r="D5" s="123">
        <v>0.771924679742153</v>
      </c>
      <c r="E5" s="123">
        <v>0.755014957068827</v>
      </c>
      <c r="F5" s="123">
        <v>0.756630239684036</v>
      </c>
    </row>
    <row r="6" spans="1:6" ht="15" hidden="1">
      <c r="A6" s="123">
        <v>2022</v>
      </c>
      <c r="B6" s="123" t="s">
        <v>376</v>
      </c>
      <c r="C6" s="123" t="s">
        <v>449</v>
      </c>
      <c r="D6" s="123">
        <v>0.755142472939728</v>
      </c>
      <c r="E6" s="123">
        <v>0.755988221343885</v>
      </c>
      <c r="F6" s="123">
        <v>0.75922914743952</v>
      </c>
    </row>
    <row r="7" spans="1:6" ht="15">
      <c r="A7" s="123">
        <v>2023</v>
      </c>
      <c r="B7" s="123" t="s">
        <v>376</v>
      </c>
      <c r="C7" s="123" t="s">
        <v>449</v>
      </c>
      <c r="D7" s="123">
        <v>0.734164468357756</v>
      </c>
      <c r="E7" s="123">
        <v>0.735106880118874</v>
      </c>
      <c r="F7" s="123">
        <v>0.736250483507567</v>
      </c>
    </row>
    <row r="8" spans="1:6" ht="15">
      <c r="A8" s="123">
        <v>2024</v>
      </c>
      <c r="B8" s="123" t="s">
        <v>376</v>
      </c>
      <c r="C8" s="123" t="s">
        <v>449</v>
      </c>
      <c r="D8" s="123">
        <v>0.744186046511628</v>
      </c>
      <c r="E8" s="123">
        <v>0.749323565444062</v>
      </c>
      <c r="F8" s="123">
        <v>0.758147476730392</v>
      </c>
    </row>
    <row r="9" spans="1:6" ht="15" hidden="1">
      <c r="A9" s="123">
        <v>2018</v>
      </c>
      <c r="B9" s="123" t="s">
        <v>377</v>
      </c>
      <c r="C9" s="123" t="s">
        <v>449</v>
      </c>
      <c r="D9" s="123">
        <v>0.742647759687519</v>
      </c>
      <c r="E9" s="123">
        <v>0.776199692978738</v>
      </c>
      <c r="F9" s="123">
        <v>0.756950761896708</v>
      </c>
    </row>
    <row r="10" spans="1:6" ht="15" hidden="1">
      <c r="A10" s="123">
        <v>2019</v>
      </c>
      <c r="B10" s="123" t="s">
        <v>377</v>
      </c>
      <c r="C10" s="123" t="s">
        <v>449</v>
      </c>
      <c r="D10" s="123">
        <v>0.774235781110781</v>
      </c>
      <c r="E10" s="123">
        <v>0.75794341468336</v>
      </c>
      <c r="F10" s="123">
        <v>0.759939279821605</v>
      </c>
    </row>
    <row r="11" spans="1:6" ht="15" hidden="1">
      <c r="A11" s="123">
        <v>2020</v>
      </c>
      <c r="B11" s="123" t="s">
        <v>377</v>
      </c>
      <c r="C11" s="123" t="s">
        <v>449</v>
      </c>
      <c r="D11" s="123">
        <v>0.708676445447748</v>
      </c>
      <c r="E11" s="123">
        <v>0.745133491131434</v>
      </c>
      <c r="F11" s="123">
        <v>0.75461447164641</v>
      </c>
    </row>
    <row r="12" spans="1:6" ht="15" hidden="1">
      <c r="A12" s="123">
        <v>2021</v>
      </c>
      <c r="B12" s="123" t="s">
        <v>377</v>
      </c>
      <c r="C12" s="123" t="s">
        <v>449</v>
      </c>
      <c r="D12" s="123">
        <v>0.756243353805421</v>
      </c>
      <c r="E12" s="123">
        <v>0.744164021655656</v>
      </c>
      <c r="F12" s="123">
        <v>0.745691644064519</v>
      </c>
    </row>
    <row r="13" spans="1:6" ht="15" hidden="1">
      <c r="A13" s="123">
        <v>2022</v>
      </c>
      <c r="B13" s="123" t="s">
        <v>377</v>
      </c>
      <c r="C13" s="123" t="s">
        <v>449</v>
      </c>
      <c r="D13" s="123">
        <v>0.777134520884521</v>
      </c>
      <c r="E13" s="123">
        <v>0.774215968450807</v>
      </c>
      <c r="F13" s="123">
        <v>0.782366514477824</v>
      </c>
    </row>
    <row r="14" spans="1:6" ht="15">
      <c r="A14" s="123">
        <v>2023</v>
      </c>
      <c r="B14" s="123" t="s">
        <v>377</v>
      </c>
      <c r="C14" s="123" t="s">
        <v>449</v>
      </c>
      <c r="D14" s="123">
        <v>0.80231291257524</v>
      </c>
      <c r="E14" s="123">
        <v>0.770462023184228</v>
      </c>
      <c r="F14" s="123">
        <v>0.773205731591041</v>
      </c>
    </row>
    <row r="15" spans="1:6" ht="15">
      <c r="A15" s="123">
        <v>2024</v>
      </c>
      <c r="B15" s="123" t="s">
        <v>377</v>
      </c>
      <c r="C15" s="123" t="s">
        <v>449</v>
      </c>
      <c r="D15" s="123">
        <v>0.744186046511628</v>
      </c>
      <c r="E15" s="123">
        <v>0.719182841372683</v>
      </c>
      <c r="F15" s="123">
        <v>0.744138619333203</v>
      </c>
    </row>
    <row r="16" spans="1:6" ht="15" hidden="1">
      <c r="A16" s="123">
        <v>2018</v>
      </c>
      <c r="B16" s="123" t="s">
        <v>378</v>
      </c>
      <c r="C16" s="123" t="s">
        <v>449</v>
      </c>
      <c r="D16" s="123">
        <v>0.711901836901837</v>
      </c>
      <c r="E16" s="123">
        <v>0.777222123817904</v>
      </c>
      <c r="F16" s="123">
        <v>0.768765597671042</v>
      </c>
    </row>
    <row r="17" spans="1:6" ht="15" hidden="1">
      <c r="A17" s="123">
        <v>2019</v>
      </c>
      <c r="B17" s="123" t="s">
        <v>378</v>
      </c>
      <c r="C17" s="123" t="s">
        <v>449</v>
      </c>
      <c r="D17" s="123">
        <v>0.684480883699634</v>
      </c>
      <c r="E17" s="123">
        <v>0.720941075838711</v>
      </c>
      <c r="F17" s="123">
        <v>0.711234576911698</v>
      </c>
    </row>
    <row r="18" spans="1:6" ht="15" hidden="1">
      <c r="A18" s="123">
        <v>2020</v>
      </c>
      <c r="B18" s="123" t="s">
        <v>378</v>
      </c>
      <c r="C18" s="123" t="s">
        <v>449</v>
      </c>
      <c r="D18" s="123">
        <v>0.70223078321935</v>
      </c>
      <c r="E18" s="123">
        <v>0.757559073274918</v>
      </c>
      <c r="F18" s="123">
        <v>0.772907363898205</v>
      </c>
    </row>
    <row r="19" spans="1:6" ht="15" hidden="1">
      <c r="A19" s="123">
        <v>2021</v>
      </c>
      <c r="B19" s="123" t="s">
        <v>378</v>
      </c>
      <c r="C19" s="123" t="s">
        <v>449</v>
      </c>
      <c r="D19" s="123">
        <v>0.726175878765013</v>
      </c>
      <c r="E19" s="123">
        <v>0.77499674427944</v>
      </c>
      <c r="F19" s="123">
        <v>0.758449882322871</v>
      </c>
    </row>
    <row r="20" spans="1:6" ht="15" hidden="1">
      <c r="A20" s="123">
        <v>2022</v>
      </c>
      <c r="B20" s="123" t="s">
        <v>378</v>
      </c>
      <c r="C20" s="123" t="s">
        <v>449</v>
      </c>
      <c r="D20" s="123">
        <v>0.788030419206094</v>
      </c>
      <c r="E20" s="123">
        <v>0.754051527146441</v>
      </c>
      <c r="F20" s="123">
        <v>0.754986353782742</v>
      </c>
    </row>
    <row r="21" spans="1:6" ht="15">
      <c r="A21" s="123">
        <v>2023</v>
      </c>
      <c r="B21" s="123" t="s">
        <v>378</v>
      </c>
      <c r="C21" s="123" t="s">
        <v>449</v>
      </c>
      <c r="D21" s="123">
        <v>0.762698412698413</v>
      </c>
      <c r="E21" s="123">
        <v>0.716026145020289</v>
      </c>
      <c r="F21" s="123">
        <v>0.723324146759743</v>
      </c>
    </row>
    <row r="22" spans="1:6" ht="15">
      <c r="A22" s="123">
        <v>2024</v>
      </c>
      <c r="B22" s="123" t="s">
        <v>378</v>
      </c>
      <c r="C22" s="123" t="s">
        <v>449</v>
      </c>
      <c r="D22" s="123">
        <v>0.818181818181818</v>
      </c>
      <c r="E22" s="123">
        <v>0.758804873645761</v>
      </c>
      <c r="F22" s="123">
        <v>0.781735607397866</v>
      </c>
    </row>
    <row r="23" spans="1:6" ht="15" hidden="1">
      <c r="A23" s="123">
        <v>2018</v>
      </c>
      <c r="B23" s="123" t="s">
        <v>379</v>
      </c>
      <c r="C23" s="123" t="s">
        <v>449</v>
      </c>
      <c r="D23" s="123">
        <v>0.80600512446228</v>
      </c>
      <c r="E23" s="123">
        <v>0.795654263089822</v>
      </c>
      <c r="F23" s="123">
        <v>0.796281910444005</v>
      </c>
    </row>
    <row r="24" spans="1:6" ht="15" hidden="1">
      <c r="A24" s="123">
        <v>2019</v>
      </c>
      <c r="B24" s="123" t="s">
        <v>379</v>
      </c>
      <c r="C24" s="123" t="s">
        <v>449</v>
      </c>
      <c r="D24" s="123">
        <v>0.834614235823913</v>
      </c>
      <c r="E24" s="123">
        <v>0.787646649907742</v>
      </c>
      <c r="F24" s="123">
        <v>0.7962885698519</v>
      </c>
    </row>
    <row r="25" spans="1:6" ht="15" hidden="1">
      <c r="A25" s="123">
        <v>2020</v>
      </c>
      <c r="B25" s="123" t="s">
        <v>379</v>
      </c>
      <c r="C25" s="123" t="s">
        <v>449</v>
      </c>
      <c r="D25" s="123">
        <v>0.793608560713824</v>
      </c>
      <c r="E25" s="123">
        <v>0.790819194618284</v>
      </c>
      <c r="F25" s="123">
        <v>0.801280514899755</v>
      </c>
    </row>
    <row r="26" spans="1:6" ht="15" hidden="1">
      <c r="A26" s="123">
        <v>2021</v>
      </c>
      <c r="B26" s="123" t="s">
        <v>379</v>
      </c>
      <c r="C26" s="123" t="s">
        <v>449</v>
      </c>
      <c r="D26" s="123">
        <v>0.740690275260928</v>
      </c>
      <c r="E26" s="123">
        <v>0.788382085342652</v>
      </c>
      <c r="F26" s="123">
        <v>0.805614364794706</v>
      </c>
    </row>
    <row r="27" spans="1:6" ht="15" hidden="1">
      <c r="A27" s="123">
        <v>2022</v>
      </c>
      <c r="B27" s="123" t="s">
        <v>379</v>
      </c>
      <c r="C27" s="123" t="s">
        <v>449</v>
      </c>
      <c r="D27" s="123">
        <v>0.721094416027281</v>
      </c>
      <c r="E27" s="123">
        <v>0.745968160210685</v>
      </c>
      <c r="F27" s="123">
        <v>0.729590948599774</v>
      </c>
    </row>
    <row r="28" spans="1:6" ht="15">
      <c r="A28" s="123">
        <v>2023</v>
      </c>
      <c r="B28" s="123" t="s">
        <v>379</v>
      </c>
      <c r="C28" s="123" t="s">
        <v>449</v>
      </c>
      <c r="D28" s="123">
        <v>0.804532612894243</v>
      </c>
      <c r="E28" s="123">
        <v>0.77072988726845</v>
      </c>
      <c r="F28" s="123">
        <v>0.753240261584481</v>
      </c>
    </row>
    <row r="29" spans="1:6" ht="15">
      <c r="A29" s="123">
        <v>2024</v>
      </c>
      <c r="B29" s="123" t="s">
        <v>379</v>
      </c>
      <c r="C29" s="123" t="s">
        <v>449</v>
      </c>
      <c r="D29" s="123">
        <v>0.891891891891892</v>
      </c>
      <c r="E29" s="123">
        <v>0.750957309593478</v>
      </c>
      <c r="F29" s="123">
        <v>0.755480286945364</v>
      </c>
    </row>
    <row r="30" spans="1:6" ht="15" hidden="1">
      <c r="A30" s="123">
        <v>2018</v>
      </c>
      <c r="B30" s="123" t="s">
        <v>380</v>
      </c>
      <c r="C30" s="123" t="s">
        <v>449</v>
      </c>
      <c r="D30" s="123">
        <v>0.834192524042823</v>
      </c>
      <c r="E30" s="123">
        <v>0.794929427904964</v>
      </c>
      <c r="F30" s="123">
        <v>0.790740475141856</v>
      </c>
    </row>
    <row r="31" spans="1:6" ht="15" hidden="1">
      <c r="A31" s="123">
        <v>2019</v>
      </c>
      <c r="B31" s="123" t="s">
        <v>380</v>
      </c>
      <c r="C31" s="123" t="s">
        <v>449</v>
      </c>
      <c r="D31" s="123">
        <v>0.813833276367883</v>
      </c>
      <c r="E31" s="123">
        <v>0.763470803776233</v>
      </c>
      <c r="F31" s="123">
        <v>0.768206246656407</v>
      </c>
    </row>
    <row r="32" spans="1:6" ht="15" hidden="1">
      <c r="A32" s="123">
        <v>2020</v>
      </c>
      <c r="B32" s="123" t="s">
        <v>380</v>
      </c>
      <c r="C32" s="123" t="s">
        <v>449</v>
      </c>
      <c r="D32" s="123">
        <v>0.734691565650946</v>
      </c>
      <c r="E32" s="123">
        <v>0.798155102378881</v>
      </c>
      <c r="F32" s="123">
        <v>0.800935210407237</v>
      </c>
    </row>
    <row r="33" spans="1:6" ht="15" hidden="1">
      <c r="A33" s="123">
        <v>2021</v>
      </c>
      <c r="B33" s="123" t="s">
        <v>380</v>
      </c>
      <c r="C33" s="123" t="s">
        <v>449</v>
      </c>
      <c r="D33" s="123">
        <v>0.800891253120553</v>
      </c>
      <c r="E33" s="123">
        <v>0.754695694659631</v>
      </c>
      <c r="F33" s="123">
        <v>0.769342318015711</v>
      </c>
    </row>
    <row r="34" spans="1:6" ht="15" hidden="1">
      <c r="A34" s="123">
        <v>2022</v>
      </c>
      <c r="B34" s="123" t="s">
        <v>380</v>
      </c>
      <c r="C34" s="123" t="s">
        <v>449</v>
      </c>
      <c r="D34" s="123">
        <v>0.729879679144385</v>
      </c>
      <c r="E34" s="123">
        <v>0.753062774662212</v>
      </c>
      <c r="F34" s="123">
        <v>0.75536672333573</v>
      </c>
    </row>
    <row r="35" spans="1:6" ht="15">
      <c r="A35" s="123">
        <v>2023</v>
      </c>
      <c r="B35" s="123" t="s">
        <v>380</v>
      </c>
      <c r="C35" s="123" t="s">
        <v>449</v>
      </c>
      <c r="D35" s="123">
        <v>0.789795692812934</v>
      </c>
      <c r="E35" s="123">
        <v>0.787239998454602</v>
      </c>
      <c r="F35" s="123">
        <v>0.797853838091213</v>
      </c>
    </row>
    <row r="36" spans="1:6" ht="15">
      <c r="A36" s="123">
        <v>2024</v>
      </c>
      <c r="B36" s="123" t="s">
        <v>380</v>
      </c>
      <c r="C36" s="123" t="s">
        <v>449</v>
      </c>
      <c r="D36" s="123">
        <v>0.796296296296296</v>
      </c>
      <c r="E36" s="123">
        <v>0.785584887203031</v>
      </c>
      <c r="F36" s="123">
        <v>0.802227998885469</v>
      </c>
    </row>
    <row r="37" spans="1:6" ht="15" hidden="1">
      <c r="A37" s="123">
        <v>2018</v>
      </c>
      <c r="B37" s="123" t="s">
        <v>381</v>
      </c>
      <c r="C37" s="123" t="s">
        <v>449</v>
      </c>
      <c r="D37" s="123">
        <v>0.681725182251129</v>
      </c>
      <c r="E37" s="123">
        <v>0.716899208639383</v>
      </c>
      <c r="F37" s="123">
        <v>0.699452269885722</v>
      </c>
    </row>
    <row r="38" spans="1:6" ht="15" hidden="1">
      <c r="A38" s="123">
        <v>2019</v>
      </c>
      <c r="B38" s="123" t="s">
        <v>381</v>
      </c>
      <c r="C38" s="123" t="s">
        <v>449</v>
      </c>
      <c r="D38" s="123">
        <v>0.746506211180124</v>
      </c>
      <c r="E38" s="123">
        <v>0.72888131025946</v>
      </c>
      <c r="F38" s="123">
        <v>0.739110850035566</v>
      </c>
    </row>
    <row r="39" spans="1:6" ht="15" hidden="1">
      <c r="A39" s="123">
        <v>2020</v>
      </c>
      <c r="B39" s="123" t="s">
        <v>381</v>
      </c>
      <c r="C39" s="123" t="s">
        <v>449</v>
      </c>
      <c r="D39" s="123">
        <v>0.680614444590112</v>
      </c>
      <c r="E39" s="123">
        <v>0.710843708713789</v>
      </c>
      <c r="F39" s="123">
        <v>0.715665678800281</v>
      </c>
    </row>
    <row r="40" spans="1:6" ht="15" hidden="1">
      <c r="A40" s="123">
        <v>2021</v>
      </c>
      <c r="B40" s="123" t="s">
        <v>381</v>
      </c>
      <c r="C40" s="123" t="s">
        <v>449</v>
      </c>
      <c r="D40" s="123">
        <v>0.729220779220779</v>
      </c>
      <c r="E40" s="123">
        <v>0.677743046002171</v>
      </c>
      <c r="F40" s="123">
        <v>0.69403077769565</v>
      </c>
    </row>
    <row r="41" spans="1:6" ht="15" hidden="1">
      <c r="A41" s="123">
        <v>2022</v>
      </c>
      <c r="B41" s="123" t="s">
        <v>381</v>
      </c>
      <c r="C41" s="123" t="s">
        <v>449</v>
      </c>
      <c r="D41" s="123">
        <v>0.717194264069264</v>
      </c>
      <c r="E41" s="123">
        <v>0.652387475258816</v>
      </c>
      <c r="F41" s="123">
        <v>0.679676552321209</v>
      </c>
    </row>
    <row r="42" spans="1:6" ht="15">
      <c r="A42" s="123">
        <v>2023</v>
      </c>
      <c r="B42" s="123" t="s">
        <v>381</v>
      </c>
      <c r="C42" s="123" t="s">
        <v>449</v>
      </c>
      <c r="D42" s="123">
        <v>0.71843839031339</v>
      </c>
      <c r="E42" s="123">
        <v>0.656511784344416</v>
      </c>
      <c r="F42" s="123">
        <v>0.677205935084182</v>
      </c>
    </row>
    <row r="43" spans="1:6" ht="15">
      <c r="A43" s="123">
        <v>2024</v>
      </c>
      <c r="B43" s="123" t="s">
        <v>381</v>
      </c>
      <c r="C43" s="123" t="s">
        <v>449</v>
      </c>
      <c r="D43" s="123">
        <v>0.555555555555556</v>
      </c>
      <c r="E43" s="123">
        <v>0.68019904860958</v>
      </c>
      <c r="F43" s="123">
        <v>0.695600224143649</v>
      </c>
    </row>
    <row r="44" spans="1:6" ht="15" hidden="1">
      <c r="A44" s="123">
        <v>2018</v>
      </c>
      <c r="B44" s="123" t="s">
        <v>382</v>
      </c>
      <c r="C44" s="123" t="s">
        <v>449</v>
      </c>
      <c r="D44" s="123">
        <v>0.86977495543672</v>
      </c>
      <c r="E44" s="123">
        <v>0.830681891420067</v>
      </c>
      <c r="F44" s="123">
        <v>0.823726474220649</v>
      </c>
    </row>
    <row r="45" spans="1:6" ht="15" hidden="1">
      <c r="A45" s="123">
        <v>2019</v>
      </c>
      <c r="B45" s="123" t="s">
        <v>382</v>
      </c>
      <c r="C45" s="123" t="s">
        <v>449</v>
      </c>
      <c r="D45" s="123">
        <v>0.804425837320574</v>
      </c>
      <c r="E45" s="123">
        <v>0.850622645656028</v>
      </c>
      <c r="F45" s="123">
        <v>0.847567319864212</v>
      </c>
    </row>
    <row r="46" spans="1:6" ht="15" hidden="1">
      <c r="A46" s="123">
        <v>2020</v>
      </c>
      <c r="B46" s="123" t="s">
        <v>382</v>
      </c>
      <c r="C46" s="123" t="s">
        <v>449</v>
      </c>
      <c r="D46" s="123">
        <v>0.778073152337858</v>
      </c>
      <c r="E46" s="123">
        <v>0.815347411494089</v>
      </c>
      <c r="F46" s="123">
        <v>0.803523003785323</v>
      </c>
    </row>
    <row r="47" spans="1:6" ht="15" hidden="1">
      <c r="A47" s="123">
        <v>2021</v>
      </c>
      <c r="B47" s="123" t="s">
        <v>382</v>
      </c>
      <c r="C47" s="123" t="s">
        <v>449</v>
      </c>
      <c r="D47" s="123">
        <v>0.854166666666667</v>
      </c>
      <c r="E47" s="123">
        <v>0.846804280071596</v>
      </c>
      <c r="F47" s="123">
        <v>0.845009952601512</v>
      </c>
    </row>
    <row r="48" spans="1:6" ht="15" hidden="1">
      <c r="A48" s="123">
        <v>2022</v>
      </c>
      <c r="B48" s="123" t="s">
        <v>382</v>
      </c>
      <c r="C48" s="123" t="s">
        <v>449</v>
      </c>
      <c r="D48" s="123">
        <v>0.836247086247086</v>
      </c>
      <c r="E48" s="123">
        <v>0.826812017633813</v>
      </c>
      <c r="F48" s="123">
        <v>0.833841464604236</v>
      </c>
    </row>
    <row r="49" spans="1:6" ht="15">
      <c r="A49" s="123">
        <v>2023</v>
      </c>
      <c r="B49" s="123" t="s">
        <v>382</v>
      </c>
      <c r="C49" s="123" t="s">
        <v>449</v>
      </c>
      <c r="D49" s="123">
        <v>0.872222222222222</v>
      </c>
      <c r="E49" s="123">
        <v>0.791157892928526</v>
      </c>
      <c r="F49" s="123">
        <v>0.836038556257415</v>
      </c>
    </row>
    <row r="50" spans="1:6" ht="15">
      <c r="A50" s="123">
        <v>2024</v>
      </c>
      <c r="B50" s="123" t="s">
        <v>382</v>
      </c>
      <c r="C50" s="123" t="s">
        <v>449</v>
      </c>
      <c r="D50" s="123">
        <v>0.50</v>
      </c>
      <c r="E50" s="123">
        <v>0.789948794140076</v>
      </c>
      <c r="F50" s="123">
        <v>0.824207133885348</v>
      </c>
    </row>
    <row r="51" spans="1:6" ht="15" hidden="1">
      <c r="A51" s="123">
        <v>2018</v>
      </c>
      <c r="B51" s="123" t="s">
        <v>383</v>
      </c>
      <c r="C51" s="123" t="s">
        <v>449</v>
      </c>
      <c r="D51" s="123">
        <v>0.761722621094145</v>
      </c>
      <c r="E51" s="123">
        <v>0.753913468431844</v>
      </c>
      <c r="F51" s="123">
        <v>0.74186821322669</v>
      </c>
    </row>
    <row r="52" spans="1:6" ht="15" hidden="1">
      <c r="A52" s="123">
        <v>2019</v>
      </c>
      <c r="B52" s="123" t="s">
        <v>383</v>
      </c>
      <c r="C52" s="123" t="s">
        <v>449</v>
      </c>
      <c r="D52" s="123">
        <v>0.691143774703557</v>
      </c>
      <c r="E52" s="123">
        <v>0.762622555524541</v>
      </c>
      <c r="F52" s="123">
        <v>0.778613615564477</v>
      </c>
    </row>
    <row r="53" spans="1:6" ht="15" hidden="1">
      <c r="A53" s="123">
        <v>2020</v>
      </c>
      <c r="B53" s="123" t="s">
        <v>383</v>
      </c>
      <c r="C53" s="123" t="s">
        <v>449</v>
      </c>
      <c r="D53" s="123">
        <v>0.79187091503268</v>
      </c>
      <c r="E53" s="123">
        <v>0.786812960821869</v>
      </c>
      <c r="F53" s="123">
        <v>0.788643325622908</v>
      </c>
    </row>
    <row r="54" spans="1:6" ht="15" hidden="1">
      <c r="A54" s="123">
        <v>2021</v>
      </c>
      <c r="B54" s="123" t="s">
        <v>383</v>
      </c>
      <c r="C54" s="123" t="s">
        <v>449</v>
      </c>
      <c r="D54" s="123">
        <v>0.818452380952381</v>
      </c>
      <c r="E54" s="123">
        <v>0.804210920862654</v>
      </c>
      <c r="F54" s="123">
        <v>0.794107621580231</v>
      </c>
    </row>
    <row r="55" spans="1:6" ht="15" hidden="1">
      <c r="A55" s="123">
        <v>2022</v>
      </c>
      <c r="B55" s="123" t="s">
        <v>383</v>
      </c>
      <c r="C55" s="123" t="s">
        <v>449</v>
      </c>
      <c r="D55" s="123">
        <v>0.847619047619048</v>
      </c>
      <c r="E55" s="123">
        <v>0.773489797827976</v>
      </c>
      <c r="F55" s="123">
        <v>0.77473192929687</v>
      </c>
    </row>
    <row r="56" spans="1:6" ht="15">
      <c r="A56" s="123">
        <v>2023</v>
      </c>
      <c r="B56" s="123" t="s">
        <v>383</v>
      </c>
      <c r="C56" s="123" t="s">
        <v>449</v>
      </c>
      <c r="D56" s="123">
        <v>0.855289502164502</v>
      </c>
      <c r="E56" s="123">
        <v>0.824080410383839</v>
      </c>
      <c r="F56" s="123">
        <v>0.815651847369245</v>
      </c>
    </row>
    <row r="57" spans="1:6" ht="15">
      <c r="A57" s="123">
        <v>2024</v>
      </c>
      <c r="B57" s="123" t="s">
        <v>383</v>
      </c>
      <c r="C57" s="123" t="s">
        <v>449</v>
      </c>
      <c r="D57" s="123">
        <v>0.896551724137931</v>
      </c>
      <c r="E57" s="123">
        <v>0.743520779471352</v>
      </c>
      <c r="F57" s="123">
        <v>0.7425222401208</v>
      </c>
    </row>
    <row r="58" spans="1:6" ht="15" hidden="1">
      <c r="A58" s="123">
        <v>2018</v>
      </c>
      <c r="B58" s="123" t="s">
        <v>384</v>
      </c>
      <c r="C58" s="123" t="s">
        <v>449</v>
      </c>
      <c r="D58" s="123">
        <v>0.767328217759252</v>
      </c>
      <c r="E58" s="123">
        <v>0.824715649909826</v>
      </c>
      <c r="F58" s="123">
        <v>0.82705393232705</v>
      </c>
    </row>
    <row r="59" spans="1:6" ht="15" hidden="1">
      <c r="A59" s="123">
        <v>2019</v>
      </c>
      <c r="B59" s="123" t="s">
        <v>384</v>
      </c>
      <c r="C59" s="123" t="s">
        <v>449</v>
      </c>
      <c r="D59" s="123">
        <v>0.791397328162034</v>
      </c>
      <c r="E59" s="123">
        <v>0.818688794396543</v>
      </c>
      <c r="F59" s="123">
        <v>0.798274952485635</v>
      </c>
    </row>
    <row r="60" spans="1:6" ht="15" hidden="1">
      <c r="A60" s="123">
        <v>2020</v>
      </c>
      <c r="B60" s="123" t="s">
        <v>384</v>
      </c>
      <c r="C60" s="123" t="s">
        <v>449</v>
      </c>
      <c r="D60" s="123">
        <v>0.879166666666667</v>
      </c>
      <c r="E60" s="123">
        <v>0.817871451684436</v>
      </c>
      <c r="F60" s="123">
        <v>0.815058969997508</v>
      </c>
    </row>
    <row r="61" spans="1:6" ht="15" hidden="1">
      <c r="A61" s="123">
        <v>2021</v>
      </c>
      <c r="B61" s="123" t="s">
        <v>384</v>
      </c>
      <c r="C61" s="123" t="s">
        <v>449</v>
      </c>
      <c r="D61" s="123">
        <v>0.84375</v>
      </c>
      <c r="E61" s="123">
        <v>0.835757783590588</v>
      </c>
      <c r="F61" s="123">
        <v>0.84466545056198</v>
      </c>
    </row>
    <row r="62" spans="1:6" ht="15" hidden="1">
      <c r="A62" s="123">
        <v>2022</v>
      </c>
      <c r="B62" s="123" t="s">
        <v>384</v>
      </c>
      <c r="C62" s="123" t="s">
        <v>449</v>
      </c>
      <c r="D62" s="123">
        <v>0.80382027392897</v>
      </c>
      <c r="E62" s="123">
        <v>0.806517023057085</v>
      </c>
      <c r="F62" s="123">
        <v>0.809101086687856</v>
      </c>
    </row>
    <row r="63" spans="1:6" ht="15">
      <c r="A63" s="123">
        <v>2023</v>
      </c>
      <c r="B63" s="123" t="s">
        <v>384</v>
      </c>
      <c r="C63" s="123" t="s">
        <v>449</v>
      </c>
      <c r="D63" s="123">
        <v>0.813920454545455</v>
      </c>
      <c r="E63" s="123">
        <v>0.785617321999912</v>
      </c>
      <c r="F63" s="123">
        <v>0.806470924649289</v>
      </c>
    </row>
    <row r="64" spans="1:6" ht="15">
      <c r="A64" s="123">
        <v>2024</v>
      </c>
      <c r="B64" s="123" t="s">
        <v>384</v>
      </c>
      <c r="C64" s="123" t="s">
        <v>449</v>
      </c>
      <c r="D64" s="123">
        <v>1</v>
      </c>
      <c r="E64" s="123">
        <v>0.797056190110233</v>
      </c>
      <c r="F64" s="123">
        <v>0.695135044869167</v>
      </c>
    </row>
    <row r="65" spans="1:6" ht="15" hidden="1">
      <c r="A65" s="123">
        <v>2018</v>
      </c>
      <c r="B65" s="123" t="s">
        <v>385</v>
      </c>
      <c r="C65" s="123" t="s">
        <v>449</v>
      </c>
      <c r="D65" s="123">
        <v>0.836878399378399</v>
      </c>
      <c r="E65" s="123">
        <v>0.784313733367777</v>
      </c>
      <c r="F65" s="123">
        <v>0.806363755539068</v>
      </c>
    </row>
    <row r="66" spans="1:6" ht="15" hidden="1">
      <c r="A66" s="123">
        <v>2019</v>
      </c>
      <c r="B66" s="123" t="s">
        <v>385</v>
      </c>
      <c r="C66" s="123" t="s">
        <v>449</v>
      </c>
      <c r="D66" s="123">
        <v>0.734109477124183</v>
      </c>
      <c r="E66" s="123">
        <v>0.790524184826131</v>
      </c>
      <c r="F66" s="123">
        <v>0.797679631152911</v>
      </c>
    </row>
    <row r="67" spans="1:6" ht="15" hidden="1">
      <c r="A67" s="123">
        <v>2020</v>
      </c>
      <c r="B67" s="123" t="s">
        <v>385</v>
      </c>
      <c r="C67" s="123" t="s">
        <v>449</v>
      </c>
      <c r="D67" s="123">
        <v>0.774404761904762</v>
      </c>
      <c r="E67" s="123">
        <v>0.75697930863518</v>
      </c>
      <c r="F67" s="123">
        <v>0.779338006792514</v>
      </c>
    </row>
    <row r="68" spans="1:6" ht="15" hidden="1">
      <c r="A68" s="123">
        <v>2021</v>
      </c>
      <c r="B68" s="123" t="s">
        <v>385</v>
      </c>
      <c r="C68" s="123" t="s">
        <v>449</v>
      </c>
      <c r="D68" s="123">
        <v>0.8125</v>
      </c>
      <c r="E68" s="123">
        <v>0.761823621983688</v>
      </c>
      <c r="F68" s="123">
        <v>0.769713958457032</v>
      </c>
    </row>
    <row r="69" spans="1:6" ht="15" hidden="1">
      <c r="A69" s="123">
        <v>2022</v>
      </c>
      <c r="B69" s="123" t="s">
        <v>385</v>
      </c>
      <c r="C69" s="123" t="s">
        <v>449</v>
      </c>
      <c r="D69" s="123">
        <v>0.817708333333333</v>
      </c>
      <c r="E69" s="123">
        <v>0.850467566397893</v>
      </c>
      <c r="F69" s="123">
        <v>0.814116096632776</v>
      </c>
    </row>
    <row r="70" spans="1:6" ht="15">
      <c r="A70" s="123">
        <v>2023</v>
      </c>
      <c r="B70" s="123" t="s">
        <v>385</v>
      </c>
      <c r="C70" s="123" t="s">
        <v>449</v>
      </c>
      <c r="D70" s="123">
        <v>0.720833333333333</v>
      </c>
      <c r="E70" s="123">
        <v>0.758994630722876</v>
      </c>
      <c r="F70" s="123">
        <v>0.749862545290611</v>
      </c>
    </row>
    <row r="71" spans="1:6" ht="15">
      <c r="A71" s="123">
        <v>2024</v>
      </c>
      <c r="B71" s="123" t="s">
        <v>385</v>
      </c>
      <c r="C71" s="123" t="s">
        <v>449</v>
      </c>
      <c r="D71" s="123">
        <v>0.894736842105263</v>
      </c>
      <c r="E71" s="123">
        <v>0.735826404391841</v>
      </c>
      <c r="F71" s="123">
        <v>0.729728349390324</v>
      </c>
    </row>
    <row r="72" spans="1:6" ht="15" hidden="1">
      <c r="A72" s="123">
        <v>2018</v>
      </c>
      <c r="B72" s="123" t="s">
        <v>386</v>
      </c>
      <c r="C72" s="123" t="s">
        <v>449</v>
      </c>
      <c r="D72" s="123">
        <v>0.857663022512856</v>
      </c>
      <c r="E72" s="123">
        <v>0.844254808534972</v>
      </c>
      <c r="F72" s="123">
        <v>0.854864758088558</v>
      </c>
    </row>
    <row r="73" spans="1:6" ht="15" hidden="1">
      <c r="A73" s="123">
        <v>2019</v>
      </c>
      <c r="B73" s="123" t="s">
        <v>386</v>
      </c>
      <c r="C73" s="123" t="s">
        <v>449</v>
      </c>
      <c r="D73" s="123">
        <v>0.837281116581353</v>
      </c>
      <c r="E73" s="123">
        <v>0.842717747951982</v>
      </c>
      <c r="F73" s="123">
        <v>0.83815369620523</v>
      </c>
    </row>
    <row r="74" spans="1:6" ht="15" hidden="1">
      <c r="A74" s="123">
        <v>2020</v>
      </c>
      <c r="B74" s="123" t="s">
        <v>386</v>
      </c>
      <c r="C74" s="123" t="s">
        <v>449</v>
      </c>
      <c r="D74" s="123">
        <v>0.836461455211455</v>
      </c>
      <c r="E74" s="123">
        <v>0.863337145123937</v>
      </c>
      <c r="F74" s="123">
        <v>0.863965004442662</v>
      </c>
    </row>
    <row r="75" spans="1:6" ht="15" hidden="1">
      <c r="A75" s="123">
        <v>2021</v>
      </c>
      <c r="B75" s="123" t="s">
        <v>386</v>
      </c>
      <c r="C75" s="123" t="s">
        <v>449</v>
      </c>
      <c r="D75" s="123">
        <v>0.843196202531646</v>
      </c>
      <c r="E75" s="123">
        <v>0.864899437544983</v>
      </c>
      <c r="F75" s="123">
        <v>0.871377915080719</v>
      </c>
    </row>
    <row r="76" spans="1:6" ht="15" hidden="1">
      <c r="A76" s="123">
        <v>2022</v>
      </c>
      <c r="B76" s="123" t="s">
        <v>386</v>
      </c>
      <c r="C76" s="123" t="s">
        <v>449</v>
      </c>
      <c r="D76" s="123">
        <v>0.829519656699889</v>
      </c>
      <c r="E76" s="123">
        <v>0.845422207634478</v>
      </c>
      <c r="F76" s="123">
        <v>0.844369344508262</v>
      </c>
    </row>
    <row r="77" spans="1:6" ht="15">
      <c r="A77" s="123">
        <v>2023</v>
      </c>
      <c r="B77" s="123" t="s">
        <v>386</v>
      </c>
      <c r="C77" s="123" t="s">
        <v>449</v>
      </c>
      <c r="D77" s="123">
        <v>0.832329883172781</v>
      </c>
      <c r="E77" s="123">
        <v>0.840297199568097</v>
      </c>
      <c r="F77" s="123">
        <v>0.827774420389207</v>
      </c>
    </row>
    <row r="78" spans="1:6" ht="15">
      <c r="A78" s="123">
        <v>2024</v>
      </c>
      <c r="B78" s="123" t="s">
        <v>386</v>
      </c>
      <c r="C78" s="123" t="s">
        <v>449</v>
      </c>
      <c r="D78" s="123">
        <v>0.675675675675676</v>
      </c>
      <c r="E78" s="123">
        <v>0.861268513932566</v>
      </c>
      <c r="F78" s="123">
        <v>0.839913540430857</v>
      </c>
    </row>
    <row r="79" spans="1:6" ht="15" hidden="1">
      <c r="A79" s="123">
        <v>2018</v>
      </c>
      <c r="B79" s="123" t="s">
        <v>387</v>
      </c>
      <c r="C79" s="123" t="s">
        <v>449</v>
      </c>
      <c r="D79" s="123">
        <v>0.707842584094014</v>
      </c>
      <c r="E79" s="123">
        <v>0.698518019309669</v>
      </c>
      <c r="F79" s="123">
        <v>0.688754016416566</v>
      </c>
    </row>
    <row r="80" spans="1:6" ht="15" hidden="1">
      <c r="A80" s="123">
        <v>2019</v>
      </c>
      <c r="B80" s="123" t="s">
        <v>387</v>
      </c>
      <c r="C80" s="123" t="s">
        <v>449</v>
      </c>
      <c r="D80" s="123">
        <v>0.696247464503043</v>
      </c>
      <c r="E80" s="123">
        <v>0.702162740692845</v>
      </c>
      <c r="F80" s="123">
        <v>0.695711632049854</v>
      </c>
    </row>
    <row r="81" spans="1:6" ht="15" hidden="1">
      <c r="A81" s="123">
        <v>2020</v>
      </c>
      <c r="B81" s="123" t="s">
        <v>387</v>
      </c>
      <c r="C81" s="123" t="s">
        <v>449</v>
      </c>
      <c r="D81" s="123">
        <v>0.7375</v>
      </c>
      <c r="E81" s="123">
        <v>0.708067529983275</v>
      </c>
      <c r="F81" s="123">
        <v>0.721373135091734</v>
      </c>
    </row>
    <row r="82" spans="1:6" ht="15" hidden="1">
      <c r="A82" s="123">
        <v>2021</v>
      </c>
      <c r="B82" s="123" t="s">
        <v>387</v>
      </c>
      <c r="C82" s="123" t="s">
        <v>449</v>
      </c>
      <c r="D82" s="123">
        <v>0.806924530962221</v>
      </c>
      <c r="E82" s="123">
        <v>0.777031972362615</v>
      </c>
      <c r="F82" s="123">
        <v>0.773846635771622</v>
      </c>
    </row>
    <row r="83" spans="1:6" ht="15" hidden="1">
      <c r="A83" s="123">
        <v>2022</v>
      </c>
      <c r="B83" s="123" t="s">
        <v>387</v>
      </c>
      <c r="C83" s="123" t="s">
        <v>449</v>
      </c>
      <c r="D83" s="123">
        <v>0.698757940108893</v>
      </c>
      <c r="E83" s="123">
        <v>0.721562354405722</v>
      </c>
      <c r="F83" s="123">
        <v>0.722901274712379</v>
      </c>
    </row>
    <row r="84" spans="1:6" ht="15">
      <c r="A84" s="123">
        <v>2023</v>
      </c>
      <c r="B84" s="123" t="s">
        <v>387</v>
      </c>
      <c r="C84" s="123" t="s">
        <v>449</v>
      </c>
      <c r="D84" s="123">
        <v>0.75366821419453</v>
      </c>
      <c r="E84" s="123">
        <v>0.729098980797382</v>
      </c>
      <c r="F84" s="123">
        <v>0.741829925344185</v>
      </c>
    </row>
    <row r="85" spans="1:6" ht="15">
      <c r="A85" s="123">
        <v>2024</v>
      </c>
      <c r="B85" s="123" t="s">
        <v>387</v>
      </c>
      <c r="C85" s="123" t="s">
        <v>449</v>
      </c>
      <c r="D85" s="123">
        <v>0.777777777777778</v>
      </c>
      <c r="E85" s="123">
        <v>0.741966860201528</v>
      </c>
      <c r="F85" s="123">
        <v>0.772704425306836</v>
      </c>
    </row>
  </sheetData>
  <autoFilter ref="A1:A85">
    <filterColumn colId="0">
      <filters>
        <filter val="2023"/>
        <filter val="2024"/>
      </filters>
    </filterColumn>
  </autoFilter>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361230B-4004-4ECC-8B48-67B448605B58}">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217</v>
      </c>
      <c r="E1" s="123" t="s">
        <v>435</v>
      </c>
      <c r="F1" s="123" t="s">
        <v>436</v>
      </c>
    </row>
    <row r="2" spans="1:6" ht="15" hidden="1">
      <c r="A2" s="123">
        <v>2018</v>
      </c>
      <c r="B2" s="123" t="s">
        <v>376</v>
      </c>
      <c r="C2" s="123" t="s">
        <v>437</v>
      </c>
      <c r="D2" s="123">
        <v>5134.69125</v>
      </c>
      <c r="E2" s="123">
        <v>5026.80950183471</v>
      </c>
      <c r="F2" s="123">
        <v>4991.53831710948</v>
      </c>
    </row>
    <row r="3" spans="1:6" ht="15" hidden="1">
      <c r="A3" s="123">
        <v>2019</v>
      </c>
      <c r="B3" s="123" t="s">
        <v>376</v>
      </c>
      <c r="C3" s="123" t="s">
        <v>437</v>
      </c>
      <c r="D3" s="123">
        <v>5605.57625</v>
      </c>
      <c r="E3" s="123">
        <v>5831.64730019453</v>
      </c>
      <c r="F3" s="123">
        <v>5796.83310970221</v>
      </c>
    </row>
    <row r="4" spans="1:6" ht="15" hidden="1">
      <c r="A4" s="123">
        <v>2020</v>
      </c>
      <c r="B4" s="123" t="s">
        <v>376</v>
      </c>
      <c r="C4" s="123" t="s">
        <v>437</v>
      </c>
      <c r="D4" s="123">
        <v>5713.3725</v>
      </c>
      <c r="E4" s="123">
        <v>5828.20513331785</v>
      </c>
      <c r="F4" s="123">
        <v>5796.52674493083</v>
      </c>
    </row>
    <row r="5" spans="1:6" ht="15" hidden="1">
      <c r="A5" s="123">
        <v>2021</v>
      </c>
      <c r="B5" s="123" t="s">
        <v>376</v>
      </c>
      <c r="C5" s="123" t="s">
        <v>437</v>
      </c>
      <c r="D5" s="123">
        <v>6564.59</v>
      </c>
      <c r="E5" s="123">
        <v>6230.21660539404</v>
      </c>
      <c r="F5" s="123">
        <v>6216.1964541101</v>
      </c>
    </row>
    <row r="6" spans="1:6" ht="15" hidden="1">
      <c r="A6" s="123">
        <v>2022</v>
      </c>
      <c r="B6" s="123" t="s">
        <v>376</v>
      </c>
      <c r="C6" s="123" t="s">
        <v>437</v>
      </c>
      <c r="D6" s="123">
        <v>6958.99875</v>
      </c>
      <c r="E6" s="123">
        <v>6674.9426672765</v>
      </c>
      <c r="F6" s="123">
        <v>6750.9640136832</v>
      </c>
    </row>
    <row r="7" spans="1:6" ht="15">
      <c r="A7" s="123">
        <v>2023</v>
      </c>
      <c r="B7" s="123" t="s">
        <v>376</v>
      </c>
      <c r="C7" s="123" t="s">
        <v>437</v>
      </c>
      <c r="D7" s="123">
        <v>6539.77375</v>
      </c>
      <c r="E7" s="123">
        <v>6839.26485232514</v>
      </c>
      <c r="F7" s="123">
        <v>6902.65928214999</v>
      </c>
    </row>
    <row r="8" spans="1:6" ht="15">
      <c r="A8" s="123">
        <v>2024</v>
      </c>
      <c r="B8" s="123" t="s">
        <v>376</v>
      </c>
      <c r="C8" s="123" t="s">
        <v>437</v>
      </c>
      <c r="D8" s="123">
        <v>5893.51</v>
      </c>
      <c r="E8" s="123">
        <v>6577.90598144885</v>
      </c>
      <c r="F8" s="123">
        <v>6837.65666664469</v>
      </c>
    </row>
    <row r="9" spans="1:6" ht="15" hidden="1">
      <c r="A9" s="123">
        <v>2018</v>
      </c>
      <c r="B9" s="123" t="s">
        <v>377</v>
      </c>
      <c r="C9" s="123" t="s">
        <v>437</v>
      </c>
      <c r="D9" s="123">
        <v>5341.9125</v>
      </c>
      <c r="E9" s="123">
        <v>5095.48142172075</v>
      </c>
      <c r="F9" s="123">
        <v>5105.88164673628</v>
      </c>
    </row>
    <row r="10" spans="1:6" ht="15" hidden="1">
      <c r="A10" s="123">
        <v>2019</v>
      </c>
      <c r="B10" s="123" t="s">
        <v>377</v>
      </c>
      <c r="C10" s="123" t="s">
        <v>437</v>
      </c>
      <c r="D10" s="123">
        <v>4487.4075</v>
      </c>
      <c r="E10" s="123">
        <v>4657.98727527733</v>
      </c>
      <c r="F10" s="123">
        <v>4836.82340466342</v>
      </c>
    </row>
    <row r="11" spans="1:6" ht="15" hidden="1">
      <c r="A11" s="123">
        <v>2020</v>
      </c>
      <c r="B11" s="123" t="s">
        <v>377</v>
      </c>
      <c r="C11" s="123" t="s">
        <v>437</v>
      </c>
      <c r="D11" s="123">
        <v>3206.04</v>
      </c>
      <c r="E11" s="123">
        <v>4553.22474128626</v>
      </c>
      <c r="F11" s="123">
        <v>4636.94487679533</v>
      </c>
    </row>
    <row r="12" spans="1:6" ht="15" hidden="1">
      <c r="A12" s="123">
        <v>2021</v>
      </c>
      <c r="B12" s="123" t="s">
        <v>377</v>
      </c>
      <c r="C12" s="123" t="s">
        <v>437</v>
      </c>
      <c r="D12" s="123">
        <v>5917.72125</v>
      </c>
      <c r="E12" s="123">
        <v>5717.82858844892</v>
      </c>
      <c r="F12" s="123">
        <v>5555.08991232463</v>
      </c>
    </row>
    <row r="13" spans="1:6" ht="15" hidden="1">
      <c r="A13" s="123">
        <v>2022</v>
      </c>
      <c r="B13" s="123" t="s">
        <v>377</v>
      </c>
      <c r="C13" s="123" t="s">
        <v>437</v>
      </c>
      <c r="D13" s="123">
        <v>5004.6925</v>
      </c>
      <c r="E13" s="123">
        <v>4950.33367246733</v>
      </c>
      <c r="F13" s="123">
        <v>4766.86900787106</v>
      </c>
    </row>
    <row r="14" spans="1:6" ht="15">
      <c r="A14" s="123">
        <v>2023</v>
      </c>
      <c r="B14" s="123" t="s">
        <v>377</v>
      </c>
      <c r="C14" s="123" t="s">
        <v>437</v>
      </c>
      <c r="D14" s="123">
        <v>6038.7425</v>
      </c>
      <c r="E14" s="123">
        <v>5238.87445512211</v>
      </c>
      <c r="F14" s="123">
        <v>5105.69869919081</v>
      </c>
    </row>
    <row r="15" spans="1:6" ht="15">
      <c r="A15" s="123">
        <v>2024</v>
      </c>
      <c r="B15" s="123" t="s">
        <v>377</v>
      </c>
      <c r="C15" s="123" t="s">
        <v>437</v>
      </c>
      <c r="D15" s="123">
        <v>5235.03</v>
      </c>
      <c r="E15" s="123">
        <v>4335.28240004166</v>
      </c>
      <c r="F15" s="123">
        <v>4189.20500096363</v>
      </c>
    </row>
    <row r="16" spans="1:6" ht="15" hidden="1">
      <c r="A16" s="123">
        <v>2018</v>
      </c>
      <c r="B16" s="123" t="s">
        <v>378</v>
      </c>
      <c r="C16" s="123" t="s">
        <v>437</v>
      </c>
      <c r="D16" s="123">
        <v>7188.20375</v>
      </c>
      <c r="E16" s="123">
        <v>7210.36209472031</v>
      </c>
      <c r="F16" s="123">
        <v>7306.13565146797</v>
      </c>
    </row>
    <row r="17" spans="1:6" ht="15" hidden="1">
      <c r="A17" s="123">
        <v>2019</v>
      </c>
      <c r="B17" s="123" t="s">
        <v>378</v>
      </c>
      <c r="C17" s="123" t="s">
        <v>437</v>
      </c>
      <c r="D17" s="123">
        <v>6141.1425</v>
      </c>
      <c r="E17" s="123">
        <v>6550.62016486896</v>
      </c>
      <c r="F17" s="123">
        <v>6502.01832130168</v>
      </c>
    </row>
    <row r="18" spans="1:6" ht="15" hidden="1">
      <c r="A18" s="123">
        <v>2020</v>
      </c>
      <c r="B18" s="123" t="s">
        <v>378</v>
      </c>
      <c r="C18" s="123" t="s">
        <v>437</v>
      </c>
      <c r="D18" s="123">
        <v>6143.535</v>
      </c>
      <c r="E18" s="123">
        <v>6558.3086789262</v>
      </c>
      <c r="F18" s="123">
        <v>6624.84909987123</v>
      </c>
    </row>
    <row r="19" spans="1:6" ht="15" hidden="1">
      <c r="A19" s="123">
        <v>2021</v>
      </c>
      <c r="B19" s="123" t="s">
        <v>378</v>
      </c>
      <c r="C19" s="123" t="s">
        <v>437</v>
      </c>
      <c r="D19" s="123">
        <v>7037.09875</v>
      </c>
      <c r="E19" s="123">
        <v>6604.34384159991</v>
      </c>
      <c r="F19" s="123">
        <v>6596.97559061532</v>
      </c>
    </row>
    <row r="20" spans="1:6" ht="15" hidden="1">
      <c r="A20" s="123">
        <v>2022</v>
      </c>
      <c r="B20" s="123" t="s">
        <v>378</v>
      </c>
      <c r="C20" s="123" t="s">
        <v>437</v>
      </c>
      <c r="D20" s="123">
        <v>6785.02125</v>
      </c>
      <c r="E20" s="123">
        <v>6579.90225396724</v>
      </c>
      <c r="F20" s="123">
        <v>6421.53793283671</v>
      </c>
    </row>
    <row r="21" spans="1:6" ht="15">
      <c r="A21" s="123">
        <v>2023</v>
      </c>
      <c r="B21" s="123" t="s">
        <v>378</v>
      </c>
      <c r="C21" s="123" t="s">
        <v>437</v>
      </c>
      <c r="D21" s="123">
        <v>7697.8825</v>
      </c>
      <c r="E21" s="123">
        <v>7133.94716462253</v>
      </c>
      <c r="F21" s="123">
        <v>7059.10205664772</v>
      </c>
    </row>
    <row r="22" spans="1:6" ht="15">
      <c r="A22" s="123">
        <v>2024</v>
      </c>
      <c r="B22" s="123" t="s">
        <v>378</v>
      </c>
      <c r="C22" s="123" t="s">
        <v>437</v>
      </c>
      <c r="D22" s="123">
        <v>7150</v>
      </c>
      <c r="E22" s="123">
        <v>7313.18791147964</v>
      </c>
      <c r="F22" s="123">
        <v>7320.05909515445</v>
      </c>
    </row>
    <row r="23" spans="1:6" ht="15" hidden="1">
      <c r="A23" s="123">
        <v>2018</v>
      </c>
      <c r="B23" s="123" t="s">
        <v>379</v>
      </c>
      <c r="C23" s="123" t="s">
        <v>437</v>
      </c>
      <c r="D23" s="123">
        <v>5617.97375</v>
      </c>
      <c r="E23" s="123">
        <v>5263.32999366718</v>
      </c>
      <c r="F23" s="123">
        <v>5332.24580137989</v>
      </c>
    </row>
    <row r="24" spans="1:6" ht="15" hidden="1">
      <c r="A24" s="123">
        <v>2019</v>
      </c>
      <c r="B24" s="123" t="s">
        <v>379</v>
      </c>
      <c r="C24" s="123" t="s">
        <v>437</v>
      </c>
      <c r="D24" s="123">
        <v>5051.98</v>
      </c>
      <c r="E24" s="123">
        <v>5590.01468476984</v>
      </c>
      <c r="F24" s="123">
        <v>5500.17731213959</v>
      </c>
    </row>
    <row r="25" spans="1:6" ht="15" hidden="1">
      <c r="A25" s="123">
        <v>2020</v>
      </c>
      <c r="B25" s="123" t="s">
        <v>379</v>
      </c>
      <c r="C25" s="123" t="s">
        <v>437</v>
      </c>
      <c r="D25" s="123">
        <v>5054.255</v>
      </c>
      <c r="E25" s="123">
        <v>5739.3685525257</v>
      </c>
      <c r="F25" s="123">
        <v>5926.83006153363</v>
      </c>
    </row>
    <row r="26" spans="1:6" ht="15" hidden="1">
      <c r="A26" s="123">
        <v>2021</v>
      </c>
      <c r="B26" s="123" t="s">
        <v>379</v>
      </c>
      <c r="C26" s="123" t="s">
        <v>437</v>
      </c>
      <c r="D26" s="123">
        <v>8082.74</v>
      </c>
      <c r="E26" s="123">
        <v>7114.21155566937</v>
      </c>
      <c r="F26" s="123">
        <v>7085.01848028033</v>
      </c>
    </row>
    <row r="27" spans="1:6" ht="15" hidden="1">
      <c r="A27" s="123">
        <v>2022</v>
      </c>
      <c r="B27" s="123" t="s">
        <v>379</v>
      </c>
      <c r="C27" s="123" t="s">
        <v>437</v>
      </c>
      <c r="D27" s="123">
        <v>7776.26875</v>
      </c>
      <c r="E27" s="123">
        <v>7258.64815286403</v>
      </c>
      <c r="F27" s="123">
        <v>7164.80317033876</v>
      </c>
    </row>
    <row r="28" spans="1:6" ht="15">
      <c r="A28" s="123">
        <v>2023</v>
      </c>
      <c r="B28" s="123" t="s">
        <v>379</v>
      </c>
      <c r="C28" s="123" t="s">
        <v>437</v>
      </c>
      <c r="D28" s="123">
        <v>6479.695</v>
      </c>
      <c r="E28" s="123">
        <v>7029.7730068797</v>
      </c>
      <c r="F28" s="123">
        <v>6907.84559499785</v>
      </c>
    </row>
    <row r="29" spans="1:6" ht="15">
      <c r="A29" s="123">
        <v>2024</v>
      </c>
      <c r="B29" s="123" t="s">
        <v>379</v>
      </c>
      <c r="C29" s="123" t="s">
        <v>437</v>
      </c>
      <c r="D29" s="123">
        <v>7065.01</v>
      </c>
      <c r="E29" s="123">
        <v>6650.239798975</v>
      </c>
      <c r="F29" s="123">
        <v>6491.67127574845</v>
      </c>
    </row>
    <row r="30" spans="1:6" ht="15" hidden="1">
      <c r="A30" s="123">
        <v>2018</v>
      </c>
      <c r="B30" s="123" t="s">
        <v>380</v>
      </c>
      <c r="C30" s="123" t="s">
        <v>437</v>
      </c>
      <c r="D30" s="123">
        <v>5492.0525</v>
      </c>
      <c r="E30" s="123">
        <v>5279.02289239033</v>
      </c>
      <c r="F30" s="123">
        <v>5213.38366584811</v>
      </c>
    </row>
    <row r="31" spans="1:6" ht="15" hidden="1">
      <c r="A31" s="123">
        <v>2019</v>
      </c>
      <c r="B31" s="123" t="s">
        <v>380</v>
      </c>
      <c r="C31" s="123" t="s">
        <v>437</v>
      </c>
      <c r="D31" s="123">
        <v>5707.39375</v>
      </c>
      <c r="E31" s="123">
        <v>5563.29307141341</v>
      </c>
      <c r="F31" s="123">
        <v>5429.55691566354</v>
      </c>
    </row>
    <row r="32" spans="1:6" ht="15" hidden="1">
      <c r="A32" s="123">
        <v>2020</v>
      </c>
      <c r="B32" s="123" t="s">
        <v>380</v>
      </c>
      <c r="C32" s="123" t="s">
        <v>437</v>
      </c>
      <c r="D32" s="123">
        <v>4144.32375</v>
      </c>
      <c r="E32" s="123">
        <v>5609.51224934224</v>
      </c>
      <c r="F32" s="123">
        <v>5568.18152584686</v>
      </c>
    </row>
    <row r="33" spans="1:6" ht="15" hidden="1">
      <c r="A33" s="123">
        <v>2021</v>
      </c>
      <c r="B33" s="123" t="s">
        <v>380</v>
      </c>
      <c r="C33" s="123" t="s">
        <v>437</v>
      </c>
      <c r="D33" s="123">
        <v>6024.315</v>
      </c>
      <c r="E33" s="123">
        <v>6804.98070601768</v>
      </c>
      <c r="F33" s="123">
        <v>6721.82170837105</v>
      </c>
    </row>
    <row r="34" spans="1:6" ht="15" hidden="1">
      <c r="A34" s="123">
        <v>2022</v>
      </c>
      <c r="B34" s="123" t="s">
        <v>380</v>
      </c>
      <c r="C34" s="123" t="s">
        <v>437</v>
      </c>
      <c r="D34" s="123">
        <v>7206.8825</v>
      </c>
      <c r="E34" s="123">
        <v>7348.19059933363</v>
      </c>
      <c r="F34" s="123">
        <v>7617.27593801919</v>
      </c>
    </row>
    <row r="35" spans="1:6" ht="15">
      <c r="A35" s="123">
        <v>2023</v>
      </c>
      <c r="B35" s="123" t="s">
        <v>380</v>
      </c>
      <c r="C35" s="123" t="s">
        <v>437</v>
      </c>
      <c r="D35" s="123">
        <v>8105.49125</v>
      </c>
      <c r="E35" s="123">
        <v>6495.80965202449</v>
      </c>
      <c r="F35" s="123">
        <v>6644.25710715864</v>
      </c>
    </row>
    <row r="36" spans="1:6" ht="15">
      <c r="A36" s="123">
        <v>2024</v>
      </c>
      <c r="B36" s="123" t="s">
        <v>380</v>
      </c>
      <c r="C36" s="123" t="s">
        <v>437</v>
      </c>
      <c r="D36" s="123">
        <v>8023.22</v>
      </c>
      <c r="E36" s="123">
        <v>6670.64512764502</v>
      </c>
      <c r="F36" s="123">
        <v>6780.35448746048</v>
      </c>
    </row>
    <row r="37" spans="1:6" ht="15" hidden="1">
      <c r="A37" s="123">
        <v>2018</v>
      </c>
      <c r="B37" s="123" t="s">
        <v>381</v>
      </c>
      <c r="C37" s="123" t="s">
        <v>437</v>
      </c>
      <c r="D37" s="123">
        <v>5102.9825</v>
      </c>
      <c r="E37" s="123">
        <v>4737.42193800323</v>
      </c>
      <c r="F37" s="123">
        <v>4726.51979448816</v>
      </c>
    </row>
    <row r="38" spans="1:6" ht="15" hidden="1">
      <c r="A38" s="123">
        <v>2019</v>
      </c>
      <c r="B38" s="123" t="s">
        <v>381</v>
      </c>
      <c r="C38" s="123" t="s">
        <v>437</v>
      </c>
      <c r="D38" s="123">
        <v>5167.23125</v>
      </c>
      <c r="E38" s="123">
        <v>5134.24302611002</v>
      </c>
      <c r="F38" s="123">
        <v>4977.57895003524</v>
      </c>
    </row>
    <row r="39" spans="1:6" ht="15" hidden="1">
      <c r="A39" s="123">
        <v>2020</v>
      </c>
      <c r="B39" s="123" t="s">
        <v>381</v>
      </c>
      <c r="C39" s="123" t="s">
        <v>437</v>
      </c>
      <c r="D39" s="123">
        <v>4220.285</v>
      </c>
      <c r="E39" s="123">
        <v>4049.47585661894</v>
      </c>
      <c r="F39" s="123">
        <v>4134.09632953691</v>
      </c>
    </row>
    <row r="40" spans="1:6" ht="15" hidden="1">
      <c r="A40" s="123">
        <v>2021</v>
      </c>
      <c r="B40" s="123" t="s">
        <v>381</v>
      </c>
      <c r="C40" s="123" t="s">
        <v>437</v>
      </c>
      <c r="D40" s="123">
        <v>3293.99375</v>
      </c>
      <c r="E40" s="123">
        <v>3711.46345631129</v>
      </c>
      <c r="F40" s="123">
        <v>3831.04043279725</v>
      </c>
    </row>
    <row r="41" spans="1:6" ht="15" hidden="1">
      <c r="A41" s="123">
        <v>2022</v>
      </c>
      <c r="B41" s="123" t="s">
        <v>381</v>
      </c>
      <c r="C41" s="123" t="s">
        <v>437</v>
      </c>
      <c r="D41" s="123">
        <v>4291.26625</v>
      </c>
      <c r="E41" s="123">
        <v>4378.79904138533</v>
      </c>
      <c r="F41" s="123">
        <v>4260.89621241014</v>
      </c>
    </row>
    <row r="42" spans="1:6" ht="15">
      <c r="A42" s="123">
        <v>2023</v>
      </c>
      <c r="B42" s="123" t="s">
        <v>381</v>
      </c>
      <c r="C42" s="123" t="s">
        <v>437</v>
      </c>
      <c r="D42" s="123">
        <v>4427.42</v>
      </c>
      <c r="E42" s="123">
        <v>3823.93800172199</v>
      </c>
      <c r="F42" s="123">
        <v>4032.25510484559</v>
      </c>
    </row>
    <row r="43" spans="1:6" ht="15">
      <c r="A43" s="123">
        <v>2024</v>
      </c>
      <c r="B43" s="123" t="s">
        <v>381</v>
      </c>
      <c r="C43" s="123" t="s">
        <v>437</v>
      </c>
      <c r="D43" s="123">
        <v>3937.14</v>
      </c>
      <c r="E43" s="123">
        <v>5480.61860628644</v>
      </c>
      <c r="F43" s="123">
        <v>5615.37379880025</v>
      </c>
    </row>
    <row r="44" spans="1:6" ht="15" hidden="1">
      <c r="A44" s="123">
        <v>2018</v>
      </c>
      <c r="B44" s="123" t="s">
        <v>382</v>
      </c>
      <c r="C44" s="123" t="s">
        <v>437</v>
      </c>
      <c r="D44" s="123">
        <v>5301.48125</v>
      </c>
      <c r="E44" s="123">
        <v>5696.35019193905</v>
      </c>
      <c r="F44" s="123">
        <v>5354.8861429261</v>
      </c>
    </row>
    <row r="45" spans="1:6" ht="15" hidden="1">
      <c r="A45" s="123">
        <v>2019</v>
      </c>
      <c r="B45" s="123" t="s">
        <v>382</v>
      </c>
      <c r="C45" s="123" t="s">
        <v>437</v>
      </c>
      <c r="D45" s="123">
        <v>6059.5175</v>
      </c>
      <c r="E45" s="123">
        <v>6245.68876247871</v>
      </c>
      <c r="F45" s="123">
        <v>6309.13159382858</v>
      </c>
    </row>
    <row r="46" spans="1:6" ht="15" hidden="1">
      <c r="A46" s="123">
        <v>2020</v>
      </c>
      <c r="B46" s="123" t="s">
        <v>382</v>
      </c>
      <c r="C46" s="123" t="s">
        <v>437</v>
      </c>
      <c r="D46" s="123">
        <v>6139.5275</v>
      </c>
      <c r="E46" s="123">
        <v>6334.06321752892</v>
      </c>
      <c r="F46" s="123">
        <v>6494.98641039581</v>
      </c>
    </row>
    <row r="47" spans="1:6" ht="15" hidden="1">
      <c r="A47" s="123">
        <v>2021</v>
      </c>
      <c r="B47" s="123" t="s">
        <v>382</v>
      </c>
      <c r="C47" s="123" t="s">
        <v>437</v>
      </c>
      <c r="D47" s="123">
        <v>6344.56625</v>
      </c>
      <c r="E47" s="123">
        <v>6570.62285244825</v>
      </c>
      <c r="F47" s="123">
        <v>6616.72900744782</v>
      </c>
    </row>
    <row r="48" spans="1:6" ht="15" hidden="1">
      <c r="A48" s="123">
        <v>2022</v>
      </c>
      <c r="B48" s="123" t="s">
        <v>382</v>
      </c>
      <c r="C48" s="123" t="s">
        <v>437</v>
      </c>
      <c r="D48" s="123">
        <v>8919.85125</v>
      </c>
      <c r="E48" s="123">
        <v>7658.51507001625</v>
      </c>
      <c r="F48" s="123">
        <v>7753.68941065861</v>
      </c>
    </row>
    <row r="49" spans="1:6" ht="15">
      <c r="A49" s="123">
        <v>2023</v>
      </c>
      <c r="B49" s="123" t="s">
        <v>382</v>
      </c>
      <c r="C49" s="123" t="s">
        <v>437</v>
      </c>
      <c r="D49" s="123">
        <v>8794.97125</v>
      </c>
      <c r="E49" s="123">
        <v>7937.56326131468</v>
      </c>
      <c r="F49" s="123">
        <v>7984.78401506069</v>
      </c>
    </row>
    <row r="50" spans="1:6" ht="15">
      <c r="A50" s="123">
        <v>2024</v>
      </c>
      <c r="B50" s="123" t="s">
        <v>382</v>
      </c>
      <c r="C50" s="123" t="s">
        <v>437</v>
      </c>
      <c r="D50" s="123">
        <v>9768.25</v>
      </c>
      <c r="E50" s="123">
        <v>8392.61970202503</v>
      </c>
      <c r="F50" s="123">
        <v>8413.56880365942</v>
      </c>
    </row>
    <row r="51" spans="1:6" ht="15" hidden="1">
      <c r="A51" s="123">
        <v>2018</v>
      </c>
      <c r="B51" s="123" t="s">
        <v>383</v>
      </c>
      <c r="C51" s="123" t="s">
        <v>437</v>
      </c>
      <c r="D51" s="123">
        <v>5397.86875</v>
      </c>
      <c r="E51" s="123">
        <v>5400.69348085682</v>
      </c>
      <c r="F51" s="123">
        <v>5498.05276088381</v>
      </c>
    </row>
    <row r="52" spans="1:6" ht="15" hidden="1">
      <c r="A52" s="123">
        <v>2019</v>
      </c>
      <c r="B52" s="123" t="s">
        <v>383</v>
      </c>
      <c r="C52" s="123" t="s">
        <v>437</v>
      </c>
      <c r="D52" s="123">
        <v>5300.06125</v>
      </c>
      <c r="E52" s="123">
        <v>5490.70097008904</v>
      </c>
      <c r="F52" s="123">
        <v>5390.98444192779</v>
      </c>
    </row>
    <row r="53" spans="1:6" ht="15" hidden="1">
      <c r="A53" s="123">
        <v>2020</v>
      </c>
      <c r="B53" s="123" t="s">
        <v>383</v>
      </c>
      <c r="C53" s="123" t="s">
        <v>437</v>
      </c>
      <c r="D53" s="123">
        <v>4698.945</v>
      </c>
      <c r="E53" s="123">
        <v>4952.79454640162</v>
      </c>
      <c r="F53" s="123">
        <v>5188.15793162044</v>
      </c>
    </row>
    <row r="54" spans="1:6" ht="15" hidden="1">
      <c r="A54" s="123">
        <v>2021</v>
      </c>
      <c r="B54" s="123" t="s">
        <v>383</v>
      </c>
      <c r="C54" s="123" t="s">
        <v>437</v>
      </c>
      <c r="D54" s="123">
        <v>6066.16</v>
      </c>
      <c r="E54" s="123">
        <v>5734.54527127971</v>
      </c>
      <c r="F54" s="123">
        <v>6005.22976507039</v>
      </c>
    </row>
    <row r="55" spans="1:6" ht="15" hidden="1">
      <c r="A55" s="123">
        <v>2022</v>
      </c>
      <c r="B55" s="123" t="s">
        <v>383</v>
      </c>
      <c r="C55" s="123" t="s">
        <v>437</v>
      </c>
      <c r="D55" s="123">
        <v>6755.05875</v>
      </c>
      <c r="E55" s="123">
        <v>7005.23968404886</v>
      </c>
      <c r="F55" s="123">
        <v>6779.35527654109</v>
      </c>
    </row>
    <row r="56" spans="1:6" ht="15">
      <c r="A56" s="123">
        <v>2023</v>
      </c>
      <c r="B56" s="123" t="s">
        <v>383</v>
      </c>
      <c r="C56" s="123" t="s">
        <v>437</v>
      </c>
      <c r="D56" s="123">
        <v>7954.72625</v>
      </c>
      <c r="E56" s="123">
        <v>7970.48838202025</v>
      </c>
      <c r="F56" s="123">
        <v>7910.97207349729</v>
      </c>
    </row>
    <row r="57" spans="1:6" ht="15">
      <c r="A57" s="123">
        <v>2024</v>
      </c>
      <c r="B57" s="123" t="s">
        <v>383</v>
      </c>
      <c r="C57" s="123" t="s">
        <v>437</v>
      </c>
      <c r="D57" s="123">
        <v>6955.16</v>
      </c>
      <c r="E57" s="123">
        <v>6640.02691700734</v>
      </c>
      <c r="F57" s="123">
        <v>6662.72536305674</v>
      </c>
    </row>
    <row r="58" spans="1:6" ht="15" hidden="1">
      <c r="A58" s="123">
        <v>2018</v>
      </c>
      <c r="B58" s="123" t="s">
        <v>384</v>
      </c>
      <c r="C58" s="123" t="s">
        <v>437</v>
      </c>
      <c r="D58" s="123">
        <v>8049.64125</v>
      </c>
      <c r="E58" s="123">
        <v>6999.55897278014</v>
      </c>
      <c r="F58" s="123">
        <v>6910.91535129297</v>
      </c>
    </row>
    <row r="59" spans="1:6" ht="15" hidden="1">
      <c r="A59" s="123">
        <v>2019</v>
      </c>
      <c r="B59" s="123" t="s">
        <v>384</v>
      </c>
      <c r="C59" s="123" t="s">
        <v>437</v>
      </c>
      <c r="D59" s="123">
        <v>6544.53625</v>
      </c>
      <c r="E59" s="123">
        <v>7363.60624862657</v>
      </c>
      <c r="F59" s="123">
        <v>7277.48494392447</v>
      </c>
    </row>
    <row r="60" spans="1:6" ht="15" hidden="1">
      <c r="A60" s="123">
        <v>2020</v>
      </c>
      <c r="B60" s="123" t="s">
        <v>384</v>
      </c>
      <c r="C60" s="123" t="s">
        <v>437</v>
      </c>
      <c r="D60" s="123">
        <v>5150.1025</v>
      </c>
      <c r="E60" s="123">
        <v>6526.53508275783</v>
      </c>
      <c r="F60" s="123">
        <v>6584.99639472604</v>
      </c>
    </row>
    <row r="61" spans="1:6" ht="15" hidden="1">
      <c r="A61" s="123">
        <v>2021</v>
      </c>
      <c r="B61" s="123" t="s">
        <v>384</v>
      </c>
      <c r="C61" s="123" t="s">
        <v>437</v>
      </c>
      <c r="D61" s="123">
        <v>7470.14125</v>
      </c>
      <c r="E61" s="123">
        <v>7004.29866008495</v>
      </c>
      <c r="F61" s="123">
        <v>6955.54251041998</v>
      </c>
    </row>
    <row r="62" spans="1:6" ht="15" hidden="1">
      <c r="A62" s="123">
        <v>2022</v>
      </c>
      <c r="B62" s="123" t="s">
        <v>384</v>
      </c>
      <c r="C62" s="123" t="s">
        <v>437</v>
      </c>
      <c r="D62" s="123">
        <v>7097.38125</v>
      </c>
      <c r="E62" s="123">
        <v>6676.54535263783</v>
      </c>
      <c r="F62" s="123">
        <v>6766.88287677406</v>
      </c>
    </row>
    <row r="63" spans="1:6" ht="15">
      <c r="A63" s="123">
        <v>2023</v>
      </c>
      <c r="B63" s="123" t="s">
        <v>384</v>
      </c>
      <c r="C63" s="123" t="s">
        <v>437</v>
      </c>
      <c r="D63" s="123">
        <v>7886.36125</v>
      </c>
      <c r="E63" s="123">
        <v>7428.4305191796</v>
      </c>
      <c r="F63" s="123">
        <v>7729.59872492785</v>
      </c>
    </row>
    <row r="64" spans="1:6" ht="15">
      <c r="A64" s="123">
        <v>2024</v>
      </c>
      <c r="B64" s="123" t="s">
        <v>384</v>
      </c>
      <c r="C64" s="123" t="s">
        <v>437</v>
      </c>
      <c r="D64" s="123">
        <v>8892.85</v>
      </c>
      <c r="E64" s="123">
        <v>6681.77667533514</v>
      </c>
      <c r="F64" s="123">
        <v>6967.39357682952</v>
      </c>
    </row>
    <row r="65" spans="1:6" ht="15" hidden="1">
      <c r="A65" s="123">
        <v>2018</v>
      </c>
      <c r="B65" s="123" t="s">
        <v>385</v>
      </c>
      <c r="C65" s="123" t="s">
        <v>437</v>
      </c>
      <c r="D65" s="123">
        <v>7399.59625</v>
      </c>
      <c r="E65" s="123">
        <v>7088.53885423101</v>
      </c>
      <c r="F65" s="123">
        <v>7084.28622504059</v>
      </c>
    </row>
    <row r="66" spans="1:6" ht="15" hidden="1">
      <c r="A66" s="123">
        <v>2019</v>
      </c>
      <c r="B66" s="123" t="s">
        <v>385</v>
      </c>
      <c r="C66" s="123" t="s">
        <v>437</v>
      </c>
      <c r="D66" s="123">
        <v>8792.0575</v>
      </c>
      <c r="E66" s="123">
        <v>7270.27882868974</v>
      </c>
      <c r="F66" s="123">
        <v>7482.57806766346</v>
      </c>
    </row>
    <row r="67" spans="1:6" ht="15" hidden="1">
      <c r="A67" s="123">
        <v>2020</v>
      </c>
      <c r="B67" s="123" t="s">
        <v>385</v>
      </c>
      <c r="C67" s="123" t="s">
        <v>437</v>
      </c>
      <c r="D67" s="123">
        <v>6610.9075</v>
      </c>
      <c r="E67" s="123">
        <v>6686.02718179197</v>
      </c>
      <c r="F67" s="123">
        <v>6709.51519057235</v>
      </c>
    </row>
    <row r="68" spans="1:6" ht="15" hidden="1">
      <c r="A68" s="123">
        <v>2021</v>
      </c>
      <c r="B68" s="123" t="s">
        <v>385</v>
      </c>
      <c r="C68" s="123" t="s">
        <v>437</v>
      </c>
      <c r="D68" s="123">
        <v>5609.98875</v>
      </c>
      <c r="E68" s="123">
        <v>6882.78305545238</v>
      </c>
      <c r="F68" s="123">
        <v>6804.68014598551</v>
      </c>
    </row>
    <row r="69" spans="1:6" ht="15" hidden="1">
      <c r="A69" s="123">
        <v>2022</v>
      </c>
      <c r="B69" s="123" t="s">
        <v>385</v>
      </c>
      <c r="C69" s="123" t="s">
        <v>437</v>
      </c>
      <c r="D69" s="123">
        <v>7511.68125</v>
      </c>
      <c r="E69" s="123">
        <v>7855.0850697063</v>
      </c>
      <c r="F69" s="123">
        <v>7718.65216122061</v>
      </c>
    </row>
    <row r="70" spans="1:6" ht="15">
      <c r="A70" s="123">
        <v>2023</v>
      </c>
      <c r="B70" s="123" t="s">
        <v>385</v>
      </c>
      <c r="C70" s="123" t="s">
        <v>437</v>
      </c>
      <c r="D70" s="123">
        <v>7370.08375</v>
      </c>
      <c r="E70" s="123">
        <v>8001.3212394328</v>
      </c>
      <c r="F70" s="123">
        <v>7910.13037095439</v>
      </c>
    </row>
    <row r="71" spans="1:6" ht="15">
      <c r="A71" s="123">
        <v>2024</v>
      </c>
      <c r="B71" s="123" t="s">
        <v>385</v>
      </c>
      <c r="C71" s="123" t="s">
        <v>437</v>
      </c>
      <c r="D71" s="123">
        <v>5829.35</v>
      </c>
      <c r="E71" s="123">
        <v>7787.40709207238</v>
      </c>
      <c r="F71" s="123">
        <v>7484.97917740197</v>
      </c>
    </row>
    <row r="72" spans="1:6" ht="15" hidden="1">
      <c r="A72" s="123">
        <v>2018</v>
      </c>
      <c r="B72" s="123" t="s">
        <v>386</v>
      </c>
      <c r="C72" s="123" t="s">
        <v>437</v>
      </c>
      <c r="D72" s="123">
        <v>5762.12</v>
      </c>
      <c r="E72" s="123">
        <v>5794.54629161053</v>
      </c>
      <c r="F72" s="123">
        <v>5956.00251927305</v>
      </c>
    </row>
    <row r="73" spans="1:6" ht="15" hidden="1">
      <c r="A73" s="123">
        <v>2019</v>
      </c>
      <c r="B73" s="123" t="s">
        <v>386</v>
      </c>
      <c r="C73" s="123" t="s">
        <v>437</v>
      </c>
      <c r="D73" s="123">
        <v>5791.3825</v>
      </c>
      <c r="E73" s="123">
        <v>5306.09909889309</v>
      </c>
      <c r="F73" s="123">
        <v>5443.53816485399</v>
      </c>
    </row>
    <row r="74" spans="1:6" ht="15" hidden="1">
      <c r="A74" s="123">
        <v>2020</v>
      </c>
      <c r="B74" s="123" t="s">
        <v>386</v>
      </c>
      <c r="C74" s="123" t="s">
        <v>437</v>
      </c>
      <c r="D74" s="123">
        <v>5638.22625</v>
      </c>
      <c r="E74" s="123">
        <v>5594.12507632188</v>
      </c>
      <c r="F74" s="123">
        <v>5594.89577207213</v>
      </c>
    </row>
    <row r="75" spans="1:6" ht="15" hidden="1">
      <c r="A75" s="123">
        <v>2021</v>
      </c>
      <c r="B75" s="123" t="s">
        <v>386</v>
      </c>
      <c r="C75" s="123" t="s">
        <v>437</v>
      </c>
      <c r="D75" s="123">
        <v>5886.70625</v>
      </c>
      <c r="E75" s="123">
        <v>5806.84667598255</v>
      </c>
      <c r="F75" s="123">
        <v>5501.69732105079</v>
      </c>
    </row>
    <row r="76" spans="1:6" ht="15" hidden="1">
      <c r="A76" s="123">
        <v>2022</v>
      </c>
      <c r="B76" s="123" t="s">
        <v>386</v>
      </c>
      <c r="C76" s="123" t="s">
        <v>437</v>
      </c>
      <c r="D76" s="123">
        <v>5216.45125</v>
      </c>
      <c r="E76" s="123">
        <v>5816.16079462954</v>
      </c>
      <c r="F76" s="123">
        <v>5764.70336531473</v>
      </c>
    </row>
    <row r="77" spans="1:6" ht="15">
      <c r="A77" s="123">
        <v>2023</v>
      </c>
      <c r="B77" s="123" t="s">
        <v>386</v>
      </c>
      <c r="C77" s="123" t="s">
        <v>437</v>
      </c>
      <c r="D77" s="123">
        <v>6528.6725</v>
      </c>
      <c r="E77" s="123">
        <v>6287.66248069368</v>
      </c>
      <c r="F77" s="123">
        <v>6337.4579921284</v>
      </c>
    </row>
    <row r="78" spans="1:6" ht="15">
      <c r="A78" s="123">
        <v>2024</v>
      </c>
      <c r="B78" s="123" t="s">
        <v>386</v>
      </c>
      <c r="C78" s="123" t="s">
        <v>437</v>
      </c>
      <c r="D78" s="123">
        <v>6765.15</v>
      </c>
      <c r="E78" s="123">
        <v>6839.30983176402</v>
      </c>
      <c r="F78" s="123">
        <v>6872.33112013725</v>
      </c>
    </row>
    <row r="79" spans="1:6" ht="15" hidden="1">
      <c r="A79" s="123">
        <v>2018</v>
      </c>
      <c r="B79" s="123" t="s">
        <v>387</v>
      </c>
      <c r="C79" s="123" t="s">
        <v>437</v>
      </c>
      <c r="D79" s="123">
        <v>5393.25</v>
      </c>
      <c r="E79" s="123">
        <v>4952.55314450171</v>
      </c>
      <c r="F79" s="123">
        <v>5056.06926841401</v>
      </c>
    </row>
    <row r="80" spans="1:6" ht="15" hidden="1">
      <c r="A80" s="123">
        <v>2019</v>
      </c>
      <c r="B80" s="123" t="s">
        <v>387</v>
      </c>
      <c r="C80" s="123" t="s">
        <v>437</v>
      </c>
      <c r="D80" s="123">
        <v>6251.23875</v>
      </c>
      <c r="E80" s="123">
        <v>5863.53027876607</v>
      </c>
      <c r="F80" s="123">
        <v>5839.27786990797</v>
      </c>
    </row>
    <row r="81" spans="1:6" ht="15" hidden="1">
      <c r="A81" s="123">
        <v>2020</v>
      </c>
      <c r="B81" s="123" t="s">
        <v>387</v>
      </c>
      <c r="C81" s="123" t="s">
        <v>437</v>
      </c>
      <c r="D81" s="123">
        <v>4817.16375</v>
      </c>
      <c r="E81" s="123">
        <v>5604.66918222923</v>
      </c>
      <c r="F81" s="123">
        <v>5378.31771322059</v>
      </c>
    </row>
    <row r="82" spans="1:6" ht="15" hidden="1">
      <c r="A82" s="123">
        <v>2021</v>
      </c>
      <c r="B82" s="123" t="s">
        <v>387</v>
      </c>
      <c r="C82" s="123" t="s">
        <v>437</v>
      </c>
      <c r="D82" s="123">
        <v>6422.315</v>
      </c>
      <c r="E82" s="123">
        <v>6616.40980418531</v>
      </c>
      <c r="F82" s="123">
        <v>6612.8491849046</v>
      </c>
    </row>
    <row r="83" spans="1:6" ht="15" hidden="1">
      <c r="A83" s="123">
        <v>2022</v>
      </c>
      <c r="B83" s="123" t="s">
        <v>387</v>
      </c>
      <c r="C83" s="123" t="s">
        <v>437</v>
      </c>
      <c r="D83" s="123">
        <v>7259.16375</v>
      </c>
      <c r="E83" s="123">
        <v>7237.04794672038</v>
      </c>
      <c r="F83" s="123">
        <v>7330.34907287153</v>
      </c>
    </row>
    <row r="84" spans="1:6" ht="15">
      <c r="A84" s="123">
        <v>2023</v>
      </c>
      <c r="B84" s="123" t="s">
        <v>387</v>
      </c>
      <c r="C84" s="123" t="s">
        <v>437</v>
      </c>
      <c r="D84" s="123">
        <v>5936.12375</v>
      </c>
      <c r="E84" s="123">
        <v>5784.76309544816</v>
      </c>
      <c r="F84" s="123">
        <v>5956.45761860361</v>
      </c>
    </row>
    <row r="85" spans="1:6" ht="15">
      <c r="A85" s="123">
        <v>2024</v>
      </c>
      <c r="B85" s="123" t="s">
        <v>387</v>
      </c>
      <c r="C85" s="123" t="s">
        <v>437</v>
      </c>
      <c r="D85" s="123">
        <v>8387.825</v>
      </c>
      <c r="E85" s="123">
        <v>7636.0178512175</v>
      </c>
      <c r="F85" s="123">
        <v>7537.06655778368</v>
      </c>
    </row>
  </sheetData>
  <autoFilter ref="A1:F85">
    <filterColumn colId="0">
      <filters>
        <filter val="2023"/>
        <filter val="2024"/>
      </filters>
    </filterColumn>
  </autoFilter>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CF2E795-F1B0-4E98-82DA-7C8866A71588}">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217</v>
      </c>
      <c r="E1" s="123" t="s">
        <v>435</v>
      </c>
      <c r="F1" s="123" t="s">
        <v>436</v>
      </c>
    </row>
    <row r="2" spans="1:6" ht="15" hidden="1">
      <c r="A2" s="123">
        <v>2018</v>
      </c>
      <c r="B2" s="123" t="s">
        <v>376</v>
      </c>
      <c r="C2" s="123" t="s">
        <v>451</v>
      </c>
      <c r="D2" s="123">
        <v>4881.6525</v>
      </c>
      <c r="E2" s="123">
        <v>5581.74522649153</v>
      </c>
      <c r="F2" s="123">
        <v>5421.67252957244</v>
      </c>
    </row>
    <row r="3" spans="1:6" ht="15" hidden="1">
      <c r="A3" s="123">
        <v>2019</v>
      </c>
      <c r="B3" s="123" t="s">
        <v>376</v>
      </c>
      <c r="C3" s="123" t="s">
        <v>451</v>
      </c>
      <c r="D3" s="123">
        <v>6111.98125</v>
      </c>
      <c r="E3" s="123">
        <v>6165.21429989653</v>
      </c>
      <c r="F3" s="123">
        <v>6212.48012887206</v>
      </c>
    </row>
    <row r="4" spans="1:6" ht="15" hidden="1">
      <c r="A4" s="123">
        <v>2020</v>
      </c>
      <c r="B4" s="123" t="s">
        <v>376</v>
      </c>
      <c r="C4" s="123" t="s">
        <v>451</v>
      </c>
      <c r="D4" s="123">
        <v>5816.2725</v>
      </c>
      <c r="E4" s="123">
        <v>6344.99739523127</v>
      </c>
      <c r="F4" s="123">
        <v>6226.14525336134</v>
      </c>
    </row>
    <row r="5" spans="1:6" ht="15" hidden="1">
      <c r="A5" s="123">
        <v>2021</v>
      </c>
      <c r="B5" s="123" t="s">
        <v>376</v>
      </c>
      <c r="C5" s="123" t="s">
        <v>451</v>
      </c>
      <c r="D5" s="123">
        <v>8174.34125</v>
      </c>
      <c r="E5" s="123">
        <v>6654.52072304017</v>
      </c>
      <c r="F5" s="123">
        <v>6654.80471278427</v>
      </c>
    </row>
    <row r="6" spans="1:6" ht="15" hidden="1">
      <c r="A6" s="123">
        <v>2022</v>
      </c>
      <c r="B6" s="123" t="s">
        <v>376</v>
      </c>
      <c r="C6" s="123" t="s">
        <v>451</v>
      </c>
      <c r="D6" s="123">
        <v>7535.2075</v>
      </c>
      <c r="E6" s="123">
        <v>6991.86783159916</v>
      </c>
      <c r="F6" s="123">
        <v>7247.14236795774</v>
      </c>
    </row>
    <row r="7" spans="1:6" ht="15">
      <c r="A7" s="123">
        <v>2023</v>
      </c>
      <c r="B7" s="123" t="s">
        <v>376</v>
      </c>
      <c r="C7" s="123" t="s">
        <v>451</v>
      </c>
      <c r="D7" s="123">
        <v>7153.515</v>
      </c>
      <c r="E7" s="123">
        <v>6462.62745674985</v>
      </c>
      <c r="F7" s="123">
        <v>6764.22957986736</v>
      </c>
    </row>
    <row r="8" spans="1:6" ht="15">
      <c r="A8" s="123">
        <v>2024</v>
      </c>
      <c r="B8" s="123" t="s">
        <v>376</v>
      </c>
      <c r="C8" s="123" t="s">
        <v>451</v>
      </c>
      <c r="D8" s="123">
        <v>5034.75</v>
      </c>
      <c r="E8" s="123">
        <v>6285.07271287177</v>
      </c>
      <c r="F8" s="123">
        <v>6531.05526727722</v>
      </c>
    </row>
    <row r="9" spans="1:6" ht="15" hidden="1">
      <c r="A9" s="123">
        <v>2018</v>
      </c>
      <c r="B9" s="123" t="s">
        <v>377</v>
      </c>
      <c r="C9" s="123" t="s">
        <v>451</v>
      </c>
      <c r="D9" s="123">
        <v>7984.5925</v>
      </c>
      <c r="E9" s="123">
        <v>6757.25333672773</v>
      </c>
      <c r="F9" s="123">
        <v>6745.30953301246</v>
      </c>
    </row>
    <row r="10" spans="1:6" ht="15" hidden="1">
      <c r="A10" s="123">
        <v>2019</v>
      </c>
      <c r="B10" s="123" t="s">
        <v>377</v>
      </c>
      <c r="C10" s="123" t="s">
        <v>451</v>
      </c>
      <c r="D10" s="123">
        <v>4972.6025</v>
      </c>
      <c r="E10" s="123">
        <v>5817.23584389876</v>
      </c>
      <c r="F10" s="123">
        <v>5767.77709231387</v>
      </c>
    </row>
    <row r="11" spans="1:6" ht="15" hidden="1">
      <c r="A11" s="123">
        <v>2020</v>
      </c>
      <c r="B11" s="123" t="s">
        <v>377</v>
      </c>
      <c r="C11" s="123" t="s">
        <v>451</v>
      </c>
      <c r="D11" s="123">
        <v>5554.91625</v>
      </c>
      <c r="E11" s="123">
        <v>5916.29479715246</v>
      </c>
      <c r="F11" s="123">
        <v>5900.28054511518</v>
      </c>
    </row>
    <row r="12" spans="1:6" ht="15" hidden="1">
      <c r="A12" s="123">
        <v>2021</v>
      </c>
      <c r="B12" s="123" t="s">
        <v>377</v>
      </c>
      <c r="C12" s="123" t="s">
        <v>451</v>
      </c>
      <c r="D12" s="123">
        <v>7690.56</v>
      </c>
      <c r="E12" s="123">
        <v>6711.87175641288</v>
      </c>
      <c r="F12" s="123">
        <v>6809.19909027641</v>
      </c>
    </row>
    <row r="13" spans="1:6" ht="15" hidden="1">
      <c r="A13" s="123">
        <v>2022</v>
      </c>
      <c r="B13" s="123" t="s">
        <v>377</v>
      </c>
      <c r="C13" s="123" t="s">
        <v>451</v>
      </c>
      <c r="D13" s="123">
        <v>8328.84375</v>
      </c>
      <c r="E13" s="123">
        <v>7240.38151076766</v>
      </c>
      <c r="F13" s="123">
        <v>7336.79732915638</v>
      </c>
    </row>
    <row r="14" spans="1:6" ht="15">
      <c r="A14" s="123">
        <v>2023</v>
      </c>
      <c r="B14" s="123" t="s">
        <v>377</v>
      </c>
      <c r="C14" s="123" t="s">
        <v>451</v>
      </c>
      <c r="D14" s="123">
        <v>7599.12875</v>
      </c>
      <c r="E14" s="123">
        <v>7743.97064327879</v>
      </c>
      <c r="F14" s="123">
        <v>7719.87397534682</v>
      </c>
    </row>
    <row r="15" spans="1:6" ht="15">
      <c r="A15" s="123">
        <v>2024</v>
      </c>
      <c r="B15" s="123" t="s">
        <v>377</v>
      </c>
      <c r="C15" s="123" t="s">
        <v>451</v>
      </c>
      <c r="D15" s="123">
        <v>9089.905</v>
      </c>
      <c r="E15" s="123">
        <v>6706.81571877403</v>
      </c>
      <c r="F15" s="123">
        <v>6943.79727457719</v>
      </c>
    </row>
    <row r="16" spans="1:6" ht="15" hidden="1">
      <c r="A16" s="123">
        <v>2018</v>
      </c>
      <c r="B16" s="123" t="s">
        <v>378</v>
      </c>
      <c r="C16" s="123" t="s">
        <v>451</v>
      </c>
      <c r="D16" s="123">
        <v>5929.2025</v>
      </c>
      <c r="E16" s="123">
        <v>6912.74185807868</v>
      </c>
      <c r="F16" s="123">
        <v>6755.09687640482</v>
      </c>
    </row>
    <row r="17" spans="1:6" ht="15" hidden="1">
      <c r="A17" s="123">
        <v>2019</v>
      </c>
      <c r="B17" s="123" t="s">
        <v>378</v>
      </c>
      <c r="C17" s="123" t="s">
        <v>451</v>
      </c>
      <c r="D17" s="123">
        <v>6747.90125</v>
      </c>
      <c r="E17" s="123">
        <v>6329.51154782334</v>
      </c>
      <c r="F17" s="123">
        <v>6342.2937194893</v>
      </c>
    </row>
    <row r="18" spans="1:6" ht="15" hidden="1">
      <c r="A18" s="123">
        <v>2020</v>
      </c>
      <c r="B18" s="123" t="s">
        <v>378</v>
      </c>
      <c r="C18" s="123" t="s">
        <v>451</v>
      </c>
      <c r="D18" s="123">
        <v>6931.15625</v>
      </c>
      <c r="E18" s="123">
        <v>6874.59602867719</v>
      </c>
      <c r="F18" s="123">
        <v>6806.09613840386</v>
      </c>
    </row>
    <row r="19" spans="1:6" ht="15" hidden="1">
      <c r="A19" s="123">
        <v>2021</v>
      </c>
      <c r="B19" s="123" t="s">
        <v>378</v>
      </c>
      <c r="C19" s="123" t="s">
        <v>451</v>
      </c>
      <c r="D19" s="123">
        <v>7772.15875</v>
      </c>
      <c r="E19" s="123">
        <v>7273.71124461126</v>
      </c>
      <c r="F19" s="123">
        <v>7297.60763633365</v>
      </c>
    </row>
    <row r="20" spans="1:6" ht="15" hidden="1">
      <c r="A20" s="123">
        <v>2022</v>
      </c>
      <c r="B20" s="123" t="s">
        <v>378</v>
      </c>
      <c r="C20" s="123" t="s">
        <v>451</v>
      </c>
      <c r="D20" s="123">
        <v>8781.71625</v>
      </c>
      <c r="E20" s="123">
        <v>8397.09471150324</v>
      </c>
      <c r="F20" s="123">
        <v>8478.29197765428</v>
      </c>
    </row>
    <row r="21" spans="1:6" ht="15">
      <c r="A21" s="123">
        <v>2023</v>
      </c>
      <c r="B21" s="123" t="s">
        <v>378</v>
      </c>
      <c r="C21" s="123" t="s">
        <v>451</v>
      </c>
      <c r="D21" s="123">
        <v>7591.74</v>
      </c>
      <c r="E21" s="123">
        <v>8381.09636159791</v>
      </c>
      <c r="F21" s="123">
        <v>8739.71292772597</v>
      </c>
    </row>
    <row r="22" spans="1:6" ht="15">
      <c r="A22" s="123">
        <v>2024</v>
      </c>
      <c r="B22" s="123" t="s">
        <v>378</v>
      </c>
      <c r="C22" s="123" t="s">
        <v>451</v>
      </c>
      <c r="D22" s="123">
        <v>9100</v>
      </c>
      <c r="E22" s="123">
        <v>9403.26115909074</v>
      </c>
      <c r="F22" s="123">
        <v>9914.45336067007</v>
      </c>
    </row>
    <row r="23" spans="1:6" ht="15" hidden="1">
      <c r="A23" s="123">
        <v>2018</v>
      </c>
      <c r="B23" s="123" t="s">
        <v>379</v>
      </c>
      <c r="C23" s="123" t="s">
        <v>451</v>
      </c>
      <c r="D23" s="123">
        <v>5565.27125</v>
      </c>
      <c r="E23" s="123">
        <v>5085.97898889395</v>
      </c>
      <c r="F23" s="123">
        <v>5064.67092021137</v>
      </c>
    </row>
    <row r="24" spans="1:6" ht="15" hidden="1">
      <c r="A24" s="123">
        <v>2019</v>
      </c>
      <c r="B24" s="123" t="s">
        <v>379</v>
      </c>
      <c r="C24" s="123" t="s">
        <v>451</v>
      </c>
      <c r="D24" s="123">
        <v>5138.97</v>
      </c>
      <c r="E24" s="123">
        <v>5426.97483549612</v>
      </c>
      <c r="F24" s="123">
        <v>5502.49559413188</v>
      </c>
    </row>
    <row r="25" spans="1:6" ht="15" hidden="1">
      <c r="A25" s="123">
        <v>2020</v>
      </c>
      <c r="B25" s="123" t="s">
        <v>379</v>
      </c>
      <c r="C25" s="123" t="s">
        <v>451</v>
      </c>
      <c r="D25" s="123">
        <v>3142.1925</v>
      </c>
      <c r="E25" s="123">
        <v>4721.76962922524</v>
      </c>
      <c r="F25" s="123">
        <v>4578.33379252258</v>
      </c>
    </row>
    <row r="26" spans="1:6" ht="15" hidden="1">
      <c r="A26" s="123">
        <v>2021</v>
      </c>
      <c r="B26" s="123" t="s">
        <v>379</v>
      </c>
      <c r="C26" s="123" t="s">
        <v>451</v>
      </c>
      <c r="D26" s="123">
        <v>5358.945</v>
      </c>
      <c r="E26" s="123">
        <v>5187.48529378346</v>
      </c>
      <c r="F26" s="123">
        <v>5337.98678617024</v>
      </c>
    </row>
    <row r="27" spans="1:6" ht="15" hidden="1">
      <c r="A27" s="123">
        <v>2022</v>
      </c>
      <c r="B27" s="123" t="s">
        <v>379</v>
      </c>
      <c r="C27" s="123" t="s">
        <v>451</v>
      </c>
      <c r="D27" s="123">
        <v>7169.205</v>
      </c>
      <c r="E27" s="123">
        <v>5997.31729880733</v>
      </c>
      <c r="F27" s="123">
        <v>5959.35911704059</v>
      </c>
    </row>
    <row r="28" spans="1:6" ht="15">
      <c r="A28" s="123">
        <v>2023</v>
      </c>
      <c r="B28" s="123" t="s">
        <v>379</v>
      </c>
      <c r="C28" s="123" t="s">
        <v>451</v>
      </c>
      <c r="D28" s="123">
        <v>7772.50625</v>
      </c>
      <c r="E28" s="123">
        <v>6547.80016590459</v>
      </c>
      <c r="F28" s="123">
        <v>6520.39229180486</v>
      </c>
    </row>
    <row r="29" spans="1:6" ht="15">
      <c r="A29" s="123">
        <v>2024</v>
      </c>
      <c r="B29" s="123" t="s">
        <v>379</v>
      </c>
      <c r="C29" s="123" t="s">
        <v>451</v>
      </c>
      <c r="D29" s="123">
        <v>7524.515</v>
      </c>
      <c r="E29" s="123">
        <v>5630.23305135694</v>
      </c>
      <c r="F29" s="123">
        <v>5688.06309563094</v>
      </c>
    </row>
    <row r="30" spans="1:6" ht="15" hidden="1">
      <c r="A30" s="123">
        <v>2018</v>
      </c>
      <c r="B30" s="123" t="s">
        <v>380</v>
      </c>
      <c r="C30" s="123" t="s">
        <v>451</v>
      </c>
      <c r="D30" s="123">
        <v>8224.19875</v>
      </c>
      <c r="E30" s="123">
        <v>8288.30040266856</v>
      </c>
      <c r="F30" s="123">
        <v>8300.30643649453</v>
      </c>
    </row>
    <row r="31" spans="1:6" ht="15" hidden="1">
      <c r="A31" s="123">
        <v>2019</v>
      </c>
      <c r="B31" s="123" t="s">
        <v>380</v>
      </c>
      <c r="C31" s="123" t="s">
        <v>451</v>
      </c>
      <c r="D31" s="123">
        <v>9203.2275</v>
      </c>
      <c r="E31" s="123">
        <v>8590.16511156145</v>
      </c>
      <c r="F31" s="123">
        <v>8590.5647623544</v>
      </c>
    </row>
    <row r="32" spans="1:6" ht="15" hidden="1">
      <c r="A32" s="123">
        <v>2020</v>
      </c>
      <c r="B32" s="123" t="s">
        <v>380</v>
      </c>
      <c r="C32" s="123" t="s">
        <v>451</v>
      </c>
      <c r="D32" s="123">
        <v>7269.4475</v>
      </c>
      <c r="E32" s="123">
        <v>8555.00622299343</v>
      </c>
      <c r="F32" s="123">
        <v>8642.98285669847</v>
      </c>
    </row>
    <row r="33" spans="1:6" ht="15" hidden="1">
      <c r="A33" s="123">
        <v>2021</v>
      </c>
      <c r="B33" s="123" t="s">
        <v>380</v>
      </c>
      <c r="C33" s="123" t="s">
        <v>451</v>
      </c>
      <c r="D33" s="123">
        <v>7876.91125</v>
      </c>
      <c r="E33" s="123">
        <v>8183.20486096039</v>
      </c>
      <c r="F33" s="123">
        <v>8102.23271556213</v>
      </c>
    </row>
    <row r="34" spans="1:6" ht="15" hidden="1">
      <c r="A34" s="123">
        <v>2022</v>
      </c>
      <c r="B34" s="123" t="s">
        <v>380</v>
      </c>
      <c r="C34" s="123" t="s">
        <v>451</v>
      </c>
      <c r="D34" s="123">
        <v>7834.94</v>
      </c>
      <c r="E34" s="123">
        <v>8729.23337138044</v>
      </c>
      <c r="F34" s="123">
        <v>8527.78483001171</v>
      </c>
    </row>
    <row r="35" spans="1:6" ht="15">
      <c r="A35" s="123">
        <v>2023</v>
      </c>
      <c r="B35" s="123" t="s">
        <v>380</v>
      </c>
      <c r="C35" s="123" t="s">
        <v>451</v>
      </c>
      <c r="D35" s="123">
        <v>10855.11625</v>
      </c>
      <c r="E35" s="123">
        <v>9934.18094029695</v>
      </c>
      <c r="F35" s="123">
        <v>9881.24005505242</v>
      </c>
    </row>
    <row r="36" spans="1:6" ht="15">
      <c r="A36" s="123">
        <v>2024</v>
      </c>
      <c r="B36" s="123" t="s">
        <v>380</v>
      </c>
      <c r="C36" s="123" t="s">
        <v>451</v>
      </c>
      <c r="D36" s="123">
        <v>10849.10</v>
      </c>
      <c r="E36" s="123">
        <v>9307.21296440872</v>
      </c>
      <c r="F36" s="123">
        <v>9143.72142233407</v>
      </c>
    </row>
    <row r="37" spans="1:6" ht="15" hidden="1">
      <c r="A37" s="123">
        <v>2018</v>
      </c>
      <c r="B37" s="123" t="s">
        <v>381</v>
      </c>
      <c r="C37" s="123" t="s">
        <v>451</v>
      </c>
      <c r="D37" s="123">
        <v>10510.08375</v>
      </c>
      <c r="E37" s="123">
        <v>6002.545549464</v>
      </c>
      <c r="F37" s="123">
        <v>5295.31354081547</v>
      </c>
    </row>
    <row r="38" spans="1:6" ht="15" hidden="1">
      <c r="A38" s="123">
        <v>2019</v>
      </c>
      <c r="B38" s="123" t="s">
        <v>381</v>
      </c>
      <c r="C38" s="123" t="s">
        <v>451</v>
      </c>
      <c r="D38" s="123">
        <v>4240.3125</v>
      </c>
      <c r="E38" s="123">
        <v>5218.57342615163</v>
      </c>
      <c r="F38" s="123">
        <v>5164.34347784761</v>
      </c>
    </row>
    <row r="39" spans="1:6" ht="15" hidden="1">
      <c r="A39" s="123">
        <v>2020</v>
      </c>
      <c r="B39" s="123" t="s">
        <v>381</v>
      </c>
      <c r="C39" s="123" t="s">
        <v>451</v>
      </c>
      <c r="D39" s="123">
        <v>5150.19</v>
      </c>
      <c r="E39" s="123">
        <v>4666.67115793089</v>
      </c>
      <c r="F39" s="123">
        <v>4619.24765677209</v>
      </c>
    </row>
    <row r="40" spans="1:6" ht="15" hidden="1">
      <c r="A40" s="123">
        <v>2021</v>
      </c>
      <c r="B40" s="123" t="s">
        <v>381</v>
      </c>
      <c r="C40" s="123" t="s">
        <v>451</v>
      </c>
      <c r="D40" s="123">
        <v>3036.25625</v>
      </c>
      <c r="E40" s="123">
        <v>3395.43566375433</v>
      </c>
      <c r="F40" s="123">
        <v>3236.35112951377</v>
      </c>
    </row>
    <row r="41" spans="1:6" ht="15" hidden="1">
      <c r="A41" s="123">
        <v>2022</v>
      </c>
      <c r="B41" s="123" t="s">
        <v>381</v>
      </c>
      <c r="C41" s="123" t="s">
        <v>451</v>
      </c>
      <c r="D41" s="123">
        <v>5124.82625</v>
      </c>
      <c r="E41" s="123">
        <v>4434.76193795284</v>
      </c>
      <c r="F41" s="123">
        <v>4529.7206871278</v>
      </c>
    </row>
    <row r="42" spans="1:6" ht="15">
      <c r="A42" s="123">
        <v>2023</v>
      </c>
      <c r="B42" s="123" t="s">
        <v>381</v>
      </c>
      <c r="C42" s="123" t="s">
        <v>451</v>
      </c>
      <c r="D42" s="123">
        <v>4862.0925</v>
      </c>
      <c r="E42" s="123">
        <v>5406.92480025769</v>
      </c>
      <c r="F42" s="123">
        <v>5555.4148918741</v>
      </c>
    </row>
    <row r="43" spans="1:6" ht="15">
      <c r="A43" s="123">
        <v>2024</v>
      </c>
      <c r="B43" s="123" t="s">
        <v>381</v>
      </c>
      <c r="C43" s="123" t="s">
        <v>451</v>
      </c>
      <c r="D43" s="123">
        <v>3240.635</v>
      </c>
      <c r="E43" s="123">
        <v>4820.82290916997</v>
      </c>
      <c r="F43" s="123">
        <v>5136.71353164415</v>
      </c>
    </row>
    <row r="44" spans="1:6" ht="15" hidden="1">
      <c r="A44" s="123">
        <v>2018</v>
      </c>
      <c r="B44" s="123" t="s">
        <v>382</v>
      </c>
      <c r="C44" s="123" t="s">
        <v>451</v>
      </c>
      <c r="D44" s="123">
        <v>9141.4575</v>
      </c>
      <c r="E44" s="123">
        <v>8768.77518718553</v>
      </c>
      <c r="F44" s="123">
        <v>8604.30578391813</v>
      </c>
    </row>
    <row r="45" spans="1:6" ht="15" hidden="1">
      <c r="A45" s="123">
        <v>2019</v>
      </c>
      <c r="B45" s="123" t="s">
        <v>382</v>
      </c>
      <c r="C45" s="123" t="s">
        <v>451</v>
      </c>
      <c r="D45" s="123">
        <v>8028.99375</v>
      </c>
      <c r="E45" s="123">
        <v>7891.92724843183</v>
      </c>
      <c r="F45" s="123">
        <v>7979.15046544664</v>
      </c>
    </row>
    <row r="46" spans="1:6" ht="15" hidden="1">
      <c r="A46" s="123">
        <v>2020</v>
      </c>
      <c r="B46" s="123" t="s">
        <v>382</v>
      </c>
      <c r="C46" s="123" t="s">
        <v>451</v>
      </c>
      <c r="D46" s="123">
        <v>9169.87625</v>
      </c>
      <c r="E46" s="123">
        <v>8129.08235882901</v>
      </c>
      <c r="F46" s="123">
        <v>8199.70744048196</v>
      </c>
    </row>
    <row r="47" spans="1:6" ht="15" hidden="1">
      <c r="A47" s="123">
        <v>2021</v>
      </c>
      <c r="B47" s="123" t="s">
        <v>382</v>
      </c>
      <c r="C47" s="123" t="s">
        <v>451</v>
      </c>
      <c r="D47" s="123">
        <v>7772.76125</v>
      </c>
      <c r="E47" s="123">
        <v>8998.23140809586</v>
      </c>
      <c r="F47" s="123">
        <v>9208.43879760238</v>
      </c>
    </row>
    <row r="48" spans="1:6" ht="15" hidden="1">
      <c r="A48" s="123">
        <v>2022</v>
      </c>
      <c r="B48" s="123" t="s">
        <v>382</v>
      </c>
      <c r="C48" s="123" t="s">
        <v>451</v>
      </c>
      <c r="D48" s="123">
        <v>9666.9725</v>
      </c>
      <c r="E48" s="123">
        <v>7784.87752885329</v>
      </c>
      <c r="F48" s="123">
        <v>7695.9898193554</v>
      </c>
    </row>
    <row r="49" spans="1:6" ht="15">
      <c r="A49" s="123">
        <v>2023</v>
      </c>
      <c r="B49" s="123" t="s">
        <v>382</v>
      </c>
      <c r="C49" s="123" t="s">
        <v>451</v>
      </c>
      <c r="D49" s="123">
        <v>8120.8175</v>
      </c>
      <c r="E49" s="123">
        <v>8516.29043504841</v>
      </c>
      <c r="F49" s="123">
        <v>8394.49139066658</v>
      </c>
    </row>
    <row r="50" spans="1:6" ht="15">
      <c r="A50" s="123">
        <v>2024</v>
      </c>
      <c r="B50" s="123" t="s">
        <v>382</v>
      </c>
      <c r="C50" s="123" t="s">
        <v>451</v>
      </c>
      <c r="D50" s="123">
        <v>10351.38</v>
      </c>
      <c r="E50" s="123">
        <v>8147.06154081158</v>
      </c>
      <c r="F50" s="123">
        <v>8476.38185692777</v>
      </c>
    </row>
    <row r="51" spans="1:6" ht="15" hidden="1">
      <c r="A51" s="123">
        <v>2018</v>
      </c>
      <c r="B51" s="123" t="s">
        <v>383</v>
      </c>
      <c r="C51" s="123" t="s">
        <v>451</v>
      </c>
      <c r="D51" s="123">
        <v>3982.665</v>
      </c>
      <c r="E51" s="123">
        <v>6961.98706296398</v>
      </c>
      <c r="F51" s="123">
        <v>6774.65836229322</v>
      </c>
    </row>
    <row r="52" spans="1:6" ht="15" hidden="1">
      <c r="A52" s="123">
        <v>2019</v>
      </c>
      <c r="B52" s="123" t="s">
        <v>383</v>
      </c>
      <c r="C52" s="123" t="s">
        <v>451</v>
      </c>
      <c r="D52" s="123">
        <v>5888.6225</v>
      </c>
      <c r="E52" s="123">
        <v>5528.75046155316</v>
      </c>
      <c r="F52" s="123">
        <v>5468.92178185732</v>
      </c>
    </row>
    <row r="53" spans="1:6" ht="15" hidden="1">
      <c r="A53" s="123">
        <v>2020</v>
      </c>
      <c r="B53" s="123" t="s">
        <v>383</v>
      </c>
      <c r="C53" s="123" t="s">
        <v>451</v>
      </c>
      <c r="D53" s="123">
        <v>4494.91375</v>
      </c>
      <c r="E53" s="123">
        <v>5376.88059634525</v>
      </c>
      <c r="F53" s="123">
        <v>5783.52016634115</v>
      </c>
    </row>
    <row r="54" spans="1:6" ht="15" hidden="1">
      <c r="A54" s="123">
        <v>2021</v>
      </c>
      <c r="B54" s="123" t="s">
        <v>383</v>
      </c>
      <c r="C54" s="123" t="s">
        <v>451</v>
      </c>
      <c r="D54" s="123">
        <v>7708.27375</v>
      </c>
      <c r="E54" s="123">
        <v>6485.31343951097</v>
      </c>
      <c r="F54" s="123">
        <v>6475.00994170074</v>
      </c>
    </row>
    <row r="55" spans="1:6" ht="15" hidden="1">
      <c r="A55" s="123">
        <v>2022</v>
      </c>
      <c r="B55" s="123" t="s">
        <v>383</v>
      </c>
      <c r="C55" s="123" t="s">
        <v>451</v>
      </c>
      <c r="D55" s="123">
        <v>3961.5325</v>
      </c>
      <c r="E55" s="123">
        <v>4057.83049106293</v>
      </c>
      <c r="F55" s="123">
        <v>3772.30211354208</v>
      </c>
    </row>
    <row r="56" spans="1:6" ht="15">
      <c r="A56" s="123">
        <v>2023</v>
      </c>
      <c r="B56" s="123" t="s">
        <v>383</v>
      </c>
      <c r="C56" s="123" t="s">
        <v>451</v>
      </c>
      <c r="D56" s="123">
        <v>8036.715</v>
      </c>
      <c r="E56" s="123">
        <v>6709.93021380711</v>
      </c>
      <c r="F56" s="123">
        <v>6703.48905600763</v>
      </c>
    </row>
    <row r="57" spans="1:6" ht="15">
      <c r="A57" s="123">
        <v>2024</v>
      </c>
      <c r="B57" s="123" t="s">
        <v>383</v>
      </c>
      <c r="C57" s="123" t="s">
        <v>451</v>
      </c>
      <c r="D57" s="123">
        <v>7254.975</v>
      </c>
      <c r="E57" s="123">
        <v>7213.40625022667</v>
      </c>
      <c r="F57" s="123">
        <v>7235.18239278947</v>
      </c>
    </row>
    <row r="58" spans="1:6" ht="15" hidden="1">
      <c r="A58" s="123">
        <v>2018</v>
      </c>
      <c r="B58" s="123" t="s">
        <v>384</v>
      </c>
      <c r="C58" s="123" t="s">
        <v>451</v>
      </c>
      <c r="D58" s="123">
        <v>6683.13125</v>
      </c>
      <c r="E58" s="123">
        <v>7648.08051377121</v>
      </c>
      <c r="F58" s="123">
        <v>7705.16229205601</v>
      </c>
    </row>
    <row r="59" spans="1:6" ht="15" hidden="1">
      <c r="A59" s="123">
        <v>2019</v>
      </c>
      <c r="B59" s="123" t="s">
        <v>384</v>
      </c>
      <c r="C59" s="123" t="s">
        <v>451</v>
      </c>
      <c r="D59" s="123">
        <v>6562.6025</v>
      </c>
      <c r="E59" s="123">
        <v>7125.51784696047</v>
      </c>
      <c r="F59" s="123">
        <v>6951.29280955037</v>
      </c>
    </row>
    <row r="60" spans="1:6" ht="15" hidden="1">
      <c r="A60" s="123">
        <v>2020</v>
      </c>
      <c r="B60" s="123" t="s">
        <v>384</v>
      </c>
      <c r="C60" s="123" t="s">
        <v>451</v>
      </c>
      <c r="D60" s="123">
        <v>6137.96</v>
      </c>
      <c r="E60" s="123">
        <v>6549.61083384892</v>
      </c>
      <c r="F60" s="123">
        <v>6589.03782953677</v>
      </c>
    </row>
    <row r="61" spans="1:6" ht="15" hidden="1">
      <c r="A61" s="123">
        <v>2021</v>
      </c>
      <c r="B61" s="123" t="s">
        <v>384</v>
      </c>
      <c r="C61" s="123" t="s">
        <v>451</v>
      </c>
      <c r="D61" s="123">
        <v>8361.29375</v>
      </c>
      <c r="E61" s="123">
        <v>8029.11579573248</v>
      </c>
      <c r="F61" s="123">
        <v>7820.46345693326</v>
      </c>
    </row>
    <row r="62" spans="1:6" ht="15" hidden="1">
      <c r="A62" s="123">
        <v>2022</v>
      </c>
      <c r="B62" s="123" t="s">
        <v>384</v>
      </c>
      <c r="C62" s="123" t="s">
        <v>451</v>
      </c>
      <c r="D62" s="123">
        <v>5877.53625</v>
      </c>
      <c r="E62" s="123">
        <v>5426.96587884808</v>
      </c>
      <c r="F62" s="123">
        <v>5968.66258592758</v>
      </c>
    </row>
    <row r="63" spans="1:6" ht="15">
      <c r="A63" s="123">
        <v>2023</v>
      </c>
      <c r="B63" s="123" t="s">
        <v>384</v>
      </c>
      <c r="C63" s="123" t="s">
        <v>451</v>
      </c>
      <c r="D63" s="123">
        <v>7874.73875</v>
      </c>
      <c r="E63" s="123">
        <v>7216.00670680487</v>
      </c>
      <c r="F63" s="123">
        <v>7323.61336880851</v>
      </c>
    </row>
    <row r="64" spans="1:6" ht="15">
      <c r="A64" s="123">
        <v>2024</v>
      </c>
      <c r="B64" s="123" t="s">
        <v>384</v>
      </c>
      <c r="C64" s="123" t="s">
        <v>451</v>
      </c>
      <c r="D64" s="123">
        <v>9279.03</v>
      </c>
      <c r="E64" s="123">
        <v>4089.53847215964</v>
      </c>
      <c r="F64" s="123">
        <v>5419.39686434553</v>
      </c>
    </row>
    <row r="65" spans="1:6" ht="15" hidden="1">
      <c r="A65" s="123">
        <v>2018</v>
      </c>
      <c r="B65" s="123" t="s">
        <v>385</v>
      </c>
      <c r="C65" s="123" t="s">
        <v>451</v>
      </c>
      <c r="D65" s="123">
        <v>7845.17125</v>
      </c>
      <c r="E65" s="123">
        <v>8352.44297750978</v>
      </c>
      <c r="F65" s="123">
        <v>8397.22796274277</v>
      </c>
    </row>
    <row r="66" spans="1:6" ht="15" hidden="1">
      <c r="A66" s="123">
        <v>2019</v>
      </c>
      <c r="B66" s="123" t="s">
        <v>385</v>
      </c>
      <c r="C66" s="123" t="s">
        <v>451</v>
      </c>
      <c r="D66" s="123">
        <v>8550.19</v>
      </c>
      <c r="E66" s="123">
        <v>8383.96670077373</v>
      </c>
      <c r="F66" s="123">
        <v>8249.66909338651</v>
      </c>
    </row>
    <row r="67" spans="1:6" ht="15" hidden="1">
      <c r="A67" s="123">
        <v>2020</v>
      </c>
      <c r="B67" s="123" t="s">
        <v>385</v>
      </c>
      <c r="C67" s="123" t="s">
        <v>451</v>
      </c>
      <c r="D67" s="123">
        <v>7123.57</v>
      </c>
      <c r="E67" s="123">
        <v>7194.94498281159</v>
      </c>
      <c r="F67" s="123">
        <v>7221.56897259525</v>
      </c>
    </row>
    <row r="68" spans="1:6" ht="15" hidden="1">
      <c r="A68" s="123">
        <v>2021</v>
      </c>
      <c r="B68" s="123" t="s">
        <v>385</v>
      </c>
      <c r="C68" s="123" t="s">
        <v>451</v>
      </c>
      <c r="D68" s="123">
        <v>8072.0125</v>
      </c>
      <c r="E68" s="123">
        <v>7042.44882310777</v>
      </c>
      <c r="F68" s="123">
        <v>7182.76010726449</v>
      </c>
    </row>
    <row r="69" spans="1:6" ht="15" hidden="1">
      <c r="A69" s="123">
        <v>2022</v>
      </c>
      <c r="B69" s="123" t="s">
        <v>385</v>
      </c>
      <c r="C69" s="123" t="s">
        <v>451</v>
      </c>
      <c r="D69" s="123">
        <v>8400.23625</v>
      </c>
      <c r="E69" s="123">
        <v>8029.83840918449</v>
      </c>
      <c r="F69" s="123">
        <v>8042.68776984669</v>
      </c>
    </row>
    <row r="70" spans="1:6" ht="15">
      <c r="A70" s="123">
        <v>2023</v>
      </c>
      <c r="B70" s="123" t="s">
        <v>385</v>
      </c>
      <c r="C70" s="123" t="s">
        <v>451</v>
      </c>
      <c r="D70" s="123">
        <v>7923.8875</v>
      </c>
      <c r="E70" s="123">
        <v>8991.98407243224</v>
      </c>
      <c r="F70" s="123">
        <v>8758.85493228218</v>
      </c>
    </row>
    <row r="71" spans="1:6" ht="15">
      <c r="A71" s="123">
        <v>2024</v>
      </c>
      <c r="B71" s="123" t="s">
        <v>385</v>
      </c>
      <c r="C71" s="123" t="s">
        <v>451</v>
      </c>
      <c r="D71" s="123">
        <v>10575.80</v>
      </c>
      <c r="E71" s="123">
        <v>9446.98259739387</v>
      </c>
      <c r="F71" s="123">
        <v>9682.16240651996</v>
      </c>
    </row>
    <row r="72" spans="1:6" ht="15" hidden="1">
      <c r="A72" s="123">
        <v>2018</v>
      </c>
      <c r="B72" s="123" t="s">
        <v>386</v>
      </c>
      <c r="C72" s="123" t="s">
        <v>451</v>
      </c>
      <c r="D72" s="123">
        <v>7181.96375</v>
      </c>
      <c r="E72" s="123">
        <v>7136.93853848542</v>
      </c>
      <c r="F72" s="123">
        <v>6945.31112556795</v>
      </c>
    </row>
    <row r="73" spans="1:6" ht="15" hidden="1">
      <c r="A73" s="123">
        <v>2019</v>
      </c>
      <c r="B73" s="123" t="s">
        <v>386</v>
      </c>
      <c r="C73" s="123" t="s">
        <v>451</v>
      </c>
      <c r="D73" s="123">
        <v>6821.97875</v>
      </c>
      <c r="E73" s="123">
        <v>6651.78302010211</v>
      </c>
      <c r="F73" s="123">
        <v>6470.29355580095</v>
      </c>
    </row>
    <row r="74" spans="1:6" ht="15" hidden="1">
      <c r="A74" s="123">
        <v>2020</v>
      </c>
      <c r="B74" s="123" t="s">
        <v>386</v>
      </c>
      <c r="C74" s="123" t="s">
        <v>451</v>
      </c>
      <c r="D74" s="123">
        <v>5659.00125</v>
      </c>
      <c r="E74" s="123">
        <v>5897.70778068237</v>
      </c>
      <c r="F74" s="123">
        <v>5985.0340747412</v>
      </c>
    </row>
    <row r="75" spans="1:6" ht="15" hidden="1">
      <c r="A75" s="123">
        <v>2021</v>
      </c>
      <c r="B75" s="123" t="s">
        <v>386</v>
      </c>
      <c r="C75" s="123" t="s">
        <v>451</v>
      </c>
      <c r="D75" s="123">
        <v>5266.85</v>
      </c>
      <c r="E75" s="123">
        <v>6552.07018648175</v>
      </c>
      <c r="F75" s="123">
        <v>6634.03224001327</v>
      </c>
    </row>
    <row r="76" spans="1:6" ht="15" hidden="1">
      <c r="A76" s="123">
        <v>2022</v>
      </c>
      <c r="B76" s="123" t="s">
        <v>386</v>
      </c>
      <c r="C76" s="123" t="s">
        <v>451</v>
      </c>
      <c r="D76" s="123">
        <v>7139.3125</v>
      </c>
      <c r="E76" s="123">
        <v>6596.95785726824</v>
      </c>
      <c r="F76" s="123">
        <v>6781.32843565273</v>
      </c>
    </row>
    <row r="77" spans="1:6" ht="15">
      <c r="A77" s="123">
        <v>2023</v>
      </c>
      <c r="B77" s="123" t="s">
        <v>386</v>
      </c>
      <c r="C77" s="123" t="s">
        <v>451</v>
      </c>
      <c r="D77" s="123">
        <v>7563.96875</v>
      </c>
      <c r="E77" s="123">
        <v>7142.909552266</v>
      </c>
      <c r="F77" s="123">
        <v>7433.99834710352</v>
      </c>
    </row>
    <row r="78" spans="1:6" ht="15">
      <c r="A78" s="123">
        <v>2024</v>
      </c>
      <c r="B78" s="123" t="s">
        <v>386</v>
      </c>
      <c r="C78" s="123" t="s">
        <v>451</v>
      </c>
      <c r="D78" s="123">
        <v>10007.03</v>
      </c>
      <c r="E78" s="123">
        <v>7279.403921801</v>
      </c>
      <c r="F78" s="123">
        <v>7687.63410647239</v>
      </c>
    </row>
    <row r="79" spans="1:6" ht="15" hidden="1">
      <c r="A79" s="123">
        <v>2018</v>
      </c>
      <c r="B79" s="123" t="s">
        <v>387</v>
      </c>
      <c r="C79" s="123" t="s">
        <v>451</v>
      </c>
      <c r="D79" s="123">
        <v>6152.4175</v>
      </c>
      <c r="E79" s="123">
        <v>7039.90617044328</v>
      </c>
      <c r="F79" s="123">
        <v>6610.65571655659</v>
      </c>
    </row>
    <row r="80" spans="1:6" ht="15" hidden="1">
      <c r="A80" s="123">
        <v>2019</v>
      </c>
      <c r="B80" s="123" t="s">
        <v>387</v>
      </c>
      <c r="C80" s="123" t="s">
        <v>451</v>
      </c>
      <c r="D80" s="123">
        <v>6408.2075</v>
      </c>
      <c r="E80" s="123">
        <v>6657.25163840245</v>
      </c>
      <c r="F80" s="123">
        <v>6488.64243376277</v>
      </c>
    </row>
    <row r="81" spans="1:6" ht="15" hidden="1">
      <c r="A81" s="123">
        <v>2020</v>
      </c>
      <c r="B81" s="123" t="s">
        <v>387</v>
      </c>
      <c r="C81" s="123" t="s">
        <v>451</v>
      </c>
      <c r="D81" s="123">
        <v>7895.53</v>
      </c>
      <c r="E81" s="123">
        <v>6991.93817095545</v>
      </c>
      <c r="F81" s="123">
        <v>7126.49465671307</v>
      </c>
    </row>
    <row r="82" spans="1:6" ht="15" hidden="1">
      <c r="A82" s="123">
        <v>2021</v>
      </c>
      <c r="B82" s="123" t="s">
        <v>387</v>
      </c>
      <c r="C82" s="123" t="s">
        <v>451</v>
      </c>
      <c r="D82" s="123">
        <v>6414.11625</v>
      </c>
      <c r="E82" s="123">
        <v>5670.87175174233</v>
      </c>
      <c r="F82" s="123">
        <v>5913.0387768999</v>
      </c>
    </row>
    <row r="83" spans="1:6" ht="15" hidden="1">
      <c r="A83" s="123">
        <v>2022</v>
      </c>
      <c r="B83" s="123" t="s">
        <v>387</v>
      </c>
      <c r="C83" s="123" t="s">
        <v>451</v>
      </c>
      <c r="D83" s="123">
        <v>4855.925</v>
      </c>
      <c r="E83" s="123">
        <v>6090.21055008798</v>
      </c>
      <c r="F83" s="123">
        <v>5962.03692353872</v>
      </c>
    </row>
    <row r="84" spans="1:6" ht="15">
      <c r="A84" s="123">
        <v>2023</v>
      </c>
      <c r="B84" s="123" t="s">
        <v>387</v>
      </c>
      <c r="C84" s="123" t="s">
        <v>451</v>
      </c>
      <c r="D84" s="123">
        <v>8138.435</v>
      </c>
      <c r="E84" s="123">
        <v>8082.43644165089</v>
      </c>
      <c r="F84" s="123">
        <v>7694.75335400189</v>
      </c>
    </row>
    <row r="85" spans="1:6" ht="15">
      <c r="A85" s="123">
        <v>2024</v>
      </c>
      <c r="B85" s="123" t="s">
        <v>387</v>
      </c>
      <c r="C85" s="123" t="s">
        <v>451</v>
      </c>
      <c r="D85" s="123">
        <v>8688.725</v>
      </c>
      <c r="E85" s="123">
        <v>6229.81900924419</v>
      </c>
      <c r="F85" s="123">
        <v>6162.88535787752</v>
      </c>
    </row>
  </sheetData>
  <autoFilter ref="A1:A85">
    <filterColumn colId="0">
      <filters>
        <filter val="2023"/>
        <filter val="2024"/>
      </filters>
    </filterColumn>
  </autoFilter>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BB005A4-10B4-4015-8D55-455E9B175E01}">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217</v>
      </c>
      <c r="E1" s="123" t="s">
        <v>435</v>
      </c>
      <c r="F1" s="123" t="s">
        <v>436</v>
      </c>
    </row>
    <row r="2" spans="1:6" ht="15" hidden="1">
      <c r="A2" s="123">
        <v>2018</v>
      </c>
      <c r="B2" s="123" t="s">
        <v>376</v>
      </c>
      <c r="C2" s="123" t="s">
        <v>449</v>
      </c>
      <c r="D2" s="123">
        <v>2132.99</v>
      </c>
      <c r="E2" s="123">
        <v>2054.27554472804</v>
      </c>
      <c r="F2" s="123">
        <v>2027.58081948954</v>
      </c>
    </row>
    <row r="3" spans="1:6" ht="15" hidden="1">
      <c r="A3" s="123">
        <v>2019</v>
      </c>
      <c r="B3" s="123" t="s">
        <v>376</v>
      </c>
      <c r="C3" s="123" t="s">
        <v>449</v>
      </c>
      <c r="D3" s="123">
        <v>2539.81125</v>
      </c>
      <c r="E3" s="123">
        <v>2582.7767324518</v>
      </c>
      <c r="F3" s="123">
        <v>2591.32122215868</v>
      </c>
    </row>
    <row r="4" spans="1:6" ht="15" hidden="1">
      <c r="A4" s="123">
        <v>2020</v>
      </c>
      <c r="B4" s="123" t="s">
        <v>376</v>
      </c>
      <c r="C4" s="123" t="s">
        <v>449</v>
      </c>
      <c r="D4" s="123">
        <v>2209.20875</v>
      </c>
      <c r="E4" s="123">
        <v>2310.95754587653</v>
      </c>
      <c r="F4" s="123">
        <v>2305.94653042992</v>
      </c>
    </row>
    <row r="5" spans="1:6" ht="15" hidden="1">
      <c r="A5" s="123">
        <v>2021</v>
      </c>
      <c r="B5" s="123" t="s">
        <v>376</v>
      </c>
      <c r="C5" s="123" t="s">
        <v>449</v>
      </c>
      <c r="D5" s="123">
        <v>2870.12375</v>
      </c>
      <c r="E5" s="123">
        <v>2824.25645017077</v>
      </c>
      <c r="F5" s="123">
        <v>2789.78161612836</v>
      </c>
    </row>
    <row r="6" spans="1:6" ht="15" hidden="1">
      <c r="A6" s="123">
        <v>2022</v>
      </c>
      <c r="B6" s="123" t="s">
        <v>376</v>
      </c>
      <c r="C6" s="123" t="s">
        <v>449</v>
      </c>
      <c r="D6" s="123">
        <v>3407.22</v>
      </c>
      <c r="E6" s="123">
        <v>3033.44999823711</v>
      </c>
      <c r="F6" s="123">
        <v>3040.59573343784</v>
      </c>
    </row>
    <row r="7" spans="1:6" ht="15">
      <c r="A7" s="123">
        <v>2023</v>
      </c>
      <c r="B7" s="123" t="s">
        <v>376</v>
      </c>
      <c r="C7" s="123" t="s">
        <v>449</v>
      </c>
      <c r="D7" s="123">
        <v>2904.67125</v>
      </c>
      <c r="E7" s="123">
        <v>3107.01512728668</v>
      </c>
      <c r="F7" s="123">
        <v>3151.56618233018</v>
      </c>
    </row>
    <row r="8" spans="1:6" ht="15">
      <c r="A8" s="123">
        <v>2024</v>
      </c>
      <c r="B8" s="123" t="s">
        <v>376</v>
      </c>
      <c r="C8" s="123" t="s">
        <v>449</v>
      </c>
      <c r="D8" s="123">
        <v>3041.825</v>
      </c>
      <c r="E8" s="123">
        <v>3972.49201548041</v>
      </c>
      <c r="F8" s="123">
        <v>3995.76204391749</v>
      </c>
    </row>
    <row r="9" spans="1:6" ht="15" hidden="1">
      <c r="A9" s="123">
        <v>2018</v>
      </c>
      <c r="B9" s="123" t="s">
        <v>377</v>
      </c>
      <c r="C9" s="123" t="s">
        <v>449</v>
      </c>
      <c r="D9" s="123">
        <v>2331.43</v>
      </c>
      <c r="E9" s="123">
        <v>2311.74620595361</v>
      </c>
      <c r="F9" s="123">
        <v>2455.55614248363</v>
      </c>
    </row>
    <row r="10" spans="1:6" ht="15" hidden="1">
      <c r="A10" s="123">
        <v>2019</v>
      </c>
      <c r="B10" s="123" t="s">
        <v>377</v>
      </c>
      <c r="C10" s="123" t="s">
        <v>449</v>
      </c>
      <c r="D10" s="123">
        <v>2193.28875</v>
      </c>
      <c r="E10" s="123">
        <v>2349.85533697264</v>
      </c>
      <c r="F10" s="123">
        <v>2363.73303426877</v>
      </c>
    </row>
    <row r="11" spans="1:6" ht="15" hidden="1">
      <c r="A11" s="123">
        <v>2020</v>
      </c>
      <c r="B11" s="123" t="s">
        <v>377</v>
      </c>
      <c r="C11" s="123" t="s">
        <v>449</v>
      </c>
      <c r="D11" s="123">
        <v>1876.60375</v>
      </c>
      <c r="E11" s="123">
        <v>2326.48756422171</v>
      </c>
      <c r="F11" s="123">
        <v>2302.39021403332</v>
      </c>
    </row>
    <row r="12" spans="1:6" ht="15" hidden="1">
      <c r="A12" s="123">
        <v>2021</v>
      </c>
      <c r="B12" s="123" t="s">
        <v>377</v>
      </c>
      <c r="C12" s="123" t="s">
        <v>449</v>
      </c>
      <c r="D12" s="123">
        <v>2630.11375</v>
      </c>
      <c r="E12" s="123">
        <v>2408.18181563227</v>
      </c>
      <c r="F12" s="123">
        <v>2344.07633525641</v>
      </c>
    </row>
    <row r="13" spans="1:6" ht="15" hidden="1">
      <c r="A13" s="123">
        <v>2022</v>
      </c>
      <c r="B13" s="123" t="s">
        <v>377</v>
      </c>
      <c r="C13" s="123" t="s">
        <v>449</v>
      </c>
      <c r="D13" s="123">
        <v>3245.42875</v>
      </c>
      <c r="E13" s="123">
        <v>3366.40781763387</v>
      </c>
      <c r="F13" s="123">
        <v>3275.09699685119</v>
      </c>
    </row>
    <row r="14" spans="1:6" ht="15">
      <c r="A14" s="123">
        <v>2023</v>
      </c>
      <c r="B14" s="123" t="s">
        <v>377</v>
      </c>
      <c r="C14" s="123" t="s">
        <v>449</v>
      </c>
      <c r="D14" s="123">
        <v>5284.4775</v>
      </c>
      <c r="E14" s="123">
        <v>4304.31158821038</v>
      </c>
      <c r="F14" s="123">
        <v>4251.65679766629</v>
      </c>
    </row>
    <row r="15" spans="1:6" ht="15">
      <c r="A15" s="123">
        <v>2024</v>
      </c>
      <c r="B15" s="123" t="s">
        <v>377</v>
      </c>
      <c r="C15" s="123" t="s">
        <v>449</v>
      </c>
      <c r="D15" s="123">
        <v>3145.01</v>
      </c>
      <c r="E15" s="123">
        <v>3242.43919368237</v>
      </c>
      <c r="F15" s="123">
        <v>3111.21192919563</v>
      </c>
    </row>
    <row r="16" spans="1:6" ht="15" hidden="1">
      <c r="A16" s="123">
        <v>2018</v>
      </c>
      <c r="B16" s="123" t="s">
        <v>378</v>
      </c>
      <c r="C16" s="123" t="s">
        <v>449</v>
      </c>
      <c r="D16" s="123">
        <v>1750.2625</v>
      </c>
      <c r="E16" s="123">
        <v>2538.06216956444</v>
      </c>
      <c r="F16" s="123">
        <v>2541.70812668629</v>
      </c>
    </row>
    <row r="17" spans="1:6" ht="15" hidden="1">
      <c r="A17" s="123">
        <v>2019</v>
      </c>
      <c r="B17" s="123" t="s">
        <v>378</v>
      </c>
      <c r="C17" s="123" t="s">
        <v>449</v>
      </c>
      <c r="D17" s="123">
        <v>1274.10875</v>
      </c>
      <c r="E17" s="123">
        <v>1645.07656518388</v>
      </c>
      <c r="F17" s="123">
        <v>1585.01998366392</v>
      </c>
    </row>
    <row r="18" spans="1:6" ht="15" hidden="1">
      <c r="A18" s="123">
        <v>2020</v>
      </c>
      <c r="B18" s="123" t="s">
        <v>378</v>
      </c>
      <c r="C18" s="123" t="s">
        <v>449</v>
      </c>
      <c r="D18" s="123">
        <v>2138.3525</v>
      </c>
      <c r="E18" s="123">
        <v>2585.06451427605</v>
      </c>
      <c r="F18" s="123">
        <v>2520.58253499216</v>
      </c>
    </row>
    <row r="19" spans="1:6" ht="15" hidden="1">
      <c r="A19" s="123">
        <v>2021</v>
      </c>
      <c r="B19" s="123" t="s">
        <v>378</v>
      </c>
      <c r="C19" s="123" t="s">
        <v>449</v>
      </c>
      <c r="D19" s="123">
        <v>2726.0125</v>
      </c>
      <c r="E19" s="123">
        <v>2672.31631733496</v>
      </c>
      <c r="F19" s="123">
        <v>2723.35409581238</v>
      </c>
    </row>
    <row r="20" spans="1:6" ht="15" hidden="1">
      <c r="A20" s="123">
        <v>2022</v>
      </c>
      <c r="B20" s="123" t="s">
        <v>378</v>
      </c>
      <c r="C20" s="123" t="s">
        <v>449</v>
      </c>
      <c r="D20" s="123">
        <v>3200.39625</v>
      </c>
      <c r="E20" s="123">
        <v>2649.35212367458</v>
      </c>
      <c r="F20" s="123">
        <v>2756.39884567202</v>
      </c>
    </row>
    <row r="21" spans="1:6" ht="15">
      <c r="A21" s="123">
        <v>2023</v>
      </c>
      <c r="B21" s="123" t="s">
        <v>378</v>
      </c>
      <c r="C21" s="123" t="s">
        <v>449</v>
      </c>
      <c r="D21" s="123">
        <v>3169.00875</v>
      </c>
      <c r="E21" s="123">
        <v>2230.79793084061</v>
      </c>
      <c r="F21" s="123">
        <v>2241.03720012711</v>
      </c>
    </row>
    <row r="22" spans="1:6" ht="15">
      <c r="A22" s="123">
        <v>2024</v>
      </c>
      <c r="B22" s="123" t="s">
        <v>378</v>
      </c>
      <c r="C22" s="123" t="s">
        <v>449</v>
      </c>
      <c r="D22" s="123">
        <v>6293.30</v>
      </c>
      <c r="E22" s="123">
        <v>2886.7557069311</v>
      </c>
      <c r="F22" s="123">
        <v>2886.12263727053</v>
      </c>
    </row>
    <row r="23" spans="1:6" ht="15" hidden="1">
      <c r="A23" s="123">
        <v>2018</v>
      </c>
      <c r="B23" s="123" t="s">
        <v>379</v>
      </c>
      <c r="C23" s="123" t="s">
        <v>449</v>
      </c>
      <c r="D23" s="123">
        <v>2595.5125</v>
      </c>
      <c r="E23" s="123">
        <v>2623.1300129769</v>
      </c>
      <c r="F23" s="123">
        <v>2646.39623339868</v>
      </c>
    </row>
    <row r="24" spans="1:6" ht="15" hidden="1">
      <c r="A24" s="123">
        <v>2019</v>
      </c>
      <c r="B24" s="123" t="s">
        <v>379</v>
      </c>
      <c r="C24" s="123" t="s">
        <v>449</v>
      </c>
      <c r="D24" s="123">
        <v>2542.545</v>
      </c>
      <c r="E24" s="123">
        <v>2301.20643118994</v>
      </c>
      <c r="F24" s="123">
        <v>2282.56041140213</v>
      </c>
    </row>
    <row r="25" spans="1:6" ht="15" hidden="1">
      <c r="A25" s="123">
        <v>2020</v>
      </c>
      <c r="B25" s="123" t="s">
        <v>379</v>
      </c>
      <c r="C25" s="123" t="s">
        <v>449</v>
      </c>
      <c r="D25" s="123">
        <v>2358.22875</v>
      </c>
      <c r="E25" s="123">
        <v>2995.41716287574</v>
      </c>
      <c r="F25" s="123">
        <v>2929.02085946947</v>
      </c>
    </row>
    <row r="26" spans="1:6" ht="15" hidden="1">
      <c r="A26" s="123">
        <v>2021</v>
      </c>
      <c r="B26" s="123" t="s">
        <v>379</v>
      </c>
      <c r="C26" s="123" t="s">
        <v>449</v>
      </c>
      <c r="D26" s="123">
        <v>2372.50</v>
      </c>
      <c r="E26" s="123">
        <v>2453.31271043019</v>
      </c>
      <c r="F26" s="123">
        <v>2473.78856858238</v>
      </c>
    </row>
    <row r="27" spans="1:6" ht="15" hidden="1">
      <c r="A27" s="123">
        <v>2022</v>
      </c>
      <c r="B27" s="123" t="s">
        <v>379</v>
      </c>
      <c r="C27" s="123" t="s">
        <v>449</v>
      </c>
      <c r="D27" s="123">
        <v>3039.16</v>
      </c>
      <c r="E27" s="123">
        <v>2505.164846899</v>
      </c>
      <c r="F27" s="123">
        <v>2577.6738375911</v>
      </c>
    </row>
    <row r="28" spans="1:6" ht="15">
      <c r="A28" s="123">
        <v>2023</v>
      </c>
      <c r="B28" s="123" t="s">
        <v>379</v>
      </c>
      <c r="C28" s="123" t="s">
        <v>449</v>
      </c>
      <c r="D28" s="123">
        <v>3738.00375</v>
      </c>
      <c r="E28" s="123">
        <v>4094.89510399689</v>
      </c>
      <c r="F28" s="123">
        <v>4108.56890491607</v>
      </c>
    </row>
    <row r="29" spans="1:6" ht="15">
      <c r="A29" s="123">
        <v>2024</v>
      </c>
      <c r="B29" s="123" t="s">
        <v>379</v>
      </c>
      <c r="C29" s="123" t="s">
        <v>449</v>
      </c>
      <c r="D29" s="123">
        <v>3895.50</v>
      </c>
      <c r="E29" s="123">
        <v>3235.57377843228</v>
      </c>
      <c r="F29" s="123">
        <v>3267.77738478009</v>
      </c>
    </row>
    <row r="30" spans="1:6" ht="15" hidden="1">
      <c r="A30" s="123">
        <v>2018</v>
      </c>
      <c r="B30" s="123" t="s">
        <v>380</v>
      </c>
      <c r="C30" s="123" t="s">
        <v>449</v>
      </c>
      <c r="D30" s="123">
        <v>3074.69125</v>
      </c>
      <c r="E30" s="123">
        <v>2542.76311089212</v>
      </c>
      <c r="F30" s="123">
        <v>2575.20452322897</v>
      </c>
    </row>
    <row r="31" spans="1:6" ht="15" hidden="1">
      <c r="A31" s="123">
        <v>2019</v>
      </c>
      <c r="B31" s="123" t="s">
        <v>380</v>
      </c>
      <c r="C31" s="123" t="s">
        <v>449</v>
      </c>
      <c r="D31" s="123">
        <v>3010.7175</v>
      </c>
      <c r="E31" s="123">
        <v>2650.70861543826</v>
      </c>
      <c r="F31" s="123">
        <v>2657.65209602858</v>
      </c>
    </row>
    <row r="32" spans="1:6" ht="15" hidden="1">
      <c r="A32" s="123">
        <v>2020</v>
      </c>
      <c r="B32" s="123" t="s">
        <v>380</v>
      </c>
      <c r="C32" s="123" t="s">
        <v>449</v>
      </c>
      <c r="D32" s="123">
        <v>2149.2925</v>
      </c>
      <c r="E32" s="123">
        <v>2877.69158463349</v>
      </c>
      <c r="F32" s="123">
        <v>2881.43675725586</v>
      </c>
    </row>
    <row r="33" spans="1:6" ht="15" hidden="1">
      <c r="A33" s="123">
        <v>2021</v>
      </c>
      <c r="B33" s="123" t="s">
        <v>380</v>
      </c>
      <c r="C33" s="123" t="s">
        <v>449</v>
      </c>
      <c r="D33" s="123">
        <v>3424.8775</v>
      </c>
      <c r="E33" s="123">
        <v>3152.30049208897</v>
      </c>
      <c r="F33" s="123">
        <v>3159.88047380147</v>
      </c>
    </row>
    <row r="34" spans="1:6" ht="15" hidden="1">
      <c r="A34" s="123">
        <v>2022</v>
      </c>
      <c r="B34" s="123" t="s">
        <v>380</v>
      </c>
      <c r="C34" s="123" t="s">
        <v>449</v>
      </c>
      <c r="D34" s="123">
        <v>2744.09875</v>
      </c>
      <c r="E34" s="123">
        <v>3030.15133134595</v>
      </c>
      <c r="F34" s="123">
        <v>3137.13507181706</v>
      </c>
    </row>
    <row r="35" spans="1:6" ht="15">
      <c r="A35" s="123">
        <v>2023</v>
      </c>
      <c r="B35" s="123" t="s">
        <v>380</v>
      </c>
      <c r="C35" s="123" t="s">
        <v>449</v>
      </c>
      <c r="D35" s="123">
        <v>4535.2725</v>
      </c>
      <c r="E35" s="123">
        <v>4528.3393569987</v>
      </c>
      <c r="F35" s="123">
        <v>4523.47749474594</v>
      </c>
    </row>
    <row r="36" spans="1:6" ht="15">
      <c r="A36" s="123">
        <v>2024</v>
      </c>
      <c r="B36" s="123" t="s">
        <v>380</v>
      </c>
      <c r="C36" s="123" t="s">
        <v>449</v>
      </c>
      <c r="D36" s="123">
        <v>3658.085</v>
      </c>
      <c r="E36" s="123">
        <v>3066.95050103831</v>
      </c>
      <c r="F36" s="123">
        <v>3070.30123780921</v>
      </c>
    </row>
    <row r="37" spans="1:6" ht="15" hidden="1">
      <c r="A37" s="123">
        <v>2018</v>
      </c>
      <c r="B37" s="123" t="s">
        <v>381</v>
      </c>
      <c r="C37" s="123" t="s">
        <v>449</v>
      </c>
      <c r="D37" s="123">
        <v>1399.3725</v>
      </c>
      <c r="E37" s="123">
        <v>1503.98108090349</v>
      </c>
      <c r="F37" s="123">
        <v>1574.73520129431</v>
      </c>
    </row>
    <row r="38" spans="1:6" ht="15" hidden="1">
      <c r="A38" s="123">
        <v>2019</v>
      </c>
      <c r="B38" s="123" t="s">
        <v>381</v>
      </c>
      <c r="C38" s="123" t="s">
        <v>449</v>
      </c>
      <c r="D38" s="123">
        <v>1980.96875</v>
      </c>
      <c r="E38" s="123">
        <v>1921.42150494814</v>
      </c>
      <c r="F38" s="123">
        <v>1801.07384128941</v>
      </c>
    </row>
    <row r="39" spans="1:6" ht="15" hidden="1">
      <c r="A39" s="123">
        <v>2020</v>
      </c>
      <c r="B39" s="123" t="s">
        <v>381</v>
      </c>
      <c r="C39" s="123" t="s">
        <v>449</v>
      </c>
      <c r="D39" s="123">
        <v>1718.3125</v>
      </c>
      <c r="E39" s="123">
        <v>1452.95458926335</v>
      </c>
      <c r="F39" s="123">
        <v>1500.9418904559</v>
      </c>
    </row>
    <row r="40" spans="1:6" ht="15" hidden="1">
      <c r="A40" s="123">
        <v>2021</v>
      </c>
      <c r="B40" s="123" t="s">
        <v>381</v>
      </c>
      <c r="C40" s="123" t="s">
        <v>449</v>
      </c>
      <c r="D40" s="123">
        <v>1616.87</v>
      </c>
      <c r="E40" s="123">
        <v>1136.74543181359</v>
      </c>
      <c r="F40" s="123">
        <v>1148.0566744276</v>
      </c>
    </row>
    <row r="41" spans="1:6" ht="15" hidden="1">
      <c r="A41" s="123">
        <v>2022</v>
      </c>
      <c r="B41" s="123" t="s">
        <v>381</v>
      </c>
      <c r="C41" s="123" t="s">
        <v>449</v>
      </c>
      <c r="D41" s="123">
        <v>1379.34125</v>
      </c>
      <c r="E41" s="123">
        <v>1272.42909245031</v>
      </c>
      <c r="F41" s="123">
        <v>1238.27415003457</v>
      </c>
    </row>
    <row r="42" spans="1:6" ht="15">
      <c r="A42" s="123">
        <v>2023</v>
      </c>
      <c r="B42" s="123" t="s">
        <v>381</v>
      </c>
      <c r="C42" s="123" t="s">
        <v>449</v>
      </c>
      <c r="D42" s="123">
        <v>1533.43375</v>
      </c>
      <c r="E42" s="123">
        <v>1921.2295540437</v>
      </c>
      <c r="F42" s="123">
        <v>1932.98409423166</v>
      </c>
    </row>
    <row r="43" spans="1:6" ht="15">
      <c r="A43" s="123">
        <v>2024</v>
      </c>
      <c r="B43" s="123" t="s">
        <v>381</v>
      </c>
      <c r="C43" s="123" t="s">
        <v>449</v>
      </c>
      <c r="D43" s="123">
        <v>2780.78</v>
      </c>
      <c r="E43" s="123">
        <v>2236.5612238121</v>
      </c>
      <c r="F43" s="123">
        <v>1854.7376196979</v>
      </c>
    </row>
    <row r="44" spans="1:6" ht="15" hidden="1">
      <c r="A44" s="123">
        <v>2018</v>
      </c>
      <c r="B44" s="123" t="s">
        <v>382</v>
      </c>
      <c r="C44" s="123" t="s">
        <v>449</v>
      </c>
      <c r="D44" s="123">
        <v>3563.88375</v>
      </c>
      <c r="E44" s="123">
        <v>3597.9323035408</v>
      </c>
      <c r="F44" s="123">
        <v>3570.64965570217</v>
      </c>
    </row>
    <row r="45" spans="1:6" ht="15" hidden="1">
      <c r="A45" s="123">
        <v>2019</v>
      </c>
      <c r="B45" s="123" t="s">
        <v>382</v>
      </c>
      <c r="C45" s="123" t="s">
        <v>449</v>
      </c>
      <c r="D45" s="123">
        <v>3269.51875</v>
      </c>
      <c r="E45" s="123">
        <v>3609.97573648799</v>
      </c>
      <c r="F45" s="123">
        <v>3614.59451721044</v>
      </c>
    </row>
    <row r="46" spans="1:6" ht="15" hidden="1">
      <c r="A46" s="123">
        <v>2020</v>
      </c>
      <c r="B46" s="123" t="s">
        <v>382</v>
      </c>
      <c r="C46" s="123" t="s">
        <v>449</v>
      </c>
      <c r="D46" s="123">
        <v>2688.7625</v>
      </c>
      <c r="E46" s="123">
        <v>2716.93609562148</v>
      </c>
      <c r="F46" s="123">
        <v>2807.22476201378</v>
      </c>
    </row>
    <row r="47" spans="1:6" ht="15" hidden="1">
      <c r="A47" s="123">
        <v>2021</v>
      </c>
      <c r="B47" s="123" t="s">
        <v>382</v>
      </c>
      <c r="C47" s="123" t="s">
        <v>449</v>
      </c>
      <c r="D47" s="123">
        <v>3910.3575</v>
      </c>
      <c r="E47" s="123">
        <v>3591.61410348463</v>
      </c>
      <c r="F47" s="123">
        <v>3661.39369226198</v>
      </c>
    </row>
    <row r="48" spans="1:6" ht="15" hidden="1">
      <c r="A48" s="123">
        <v>2022</v>
      </c>
      <c r="B48" s="123" t="s">
        <v>382</v>
      </c>
      <c r="C48" s="123" t="s">
        <v>449</v>
      </c>
      <c r="D48" s="123">
        <v>4012.87875</v>
      </c>
      <c r="E48" s="123">
        <v>3448.82243835627</v>
      </c>
      <c r="F48" s="123">
        <v>3389.9678876637</v>
      </c>
    </row>
    <row r="49" spans="1:6" ht="15">
      <c r="A49" s="123">
        <v>2023</v>
      </c>
      <c r="B49" s="123" t="s">
        <v>382</v>
      </c>
      <c r="C49" s="123" t="s">
        <v>449</v>
      </c>
      <c r="D49" s="123">
        <v>5091.135</v>
      </c>
      <c r="E49" s="123">
        <v>5048.87067253688</v>
      </c>
      <c r="F49" s="123">
        <v>4790.96201962557</v>
      </c>
    </row>
    <row r="50" spans="1:6" ht="15">
      <c r="A50" s="123">
        <v>2024</v>
      </c>
      <c r="B50" s="123" t="s">
        <v>382</v>
      </c>
      <c r="C50" s="123" t="s">
        <v>449</v>
      </c>
      <c r="D50" s="123">
        <v>834.39</v>
      </c>
      <c r="E50" s="123">
        <v>4873.62243349594</v>
      </c>
      <c r="F50" s="123">
        <v>4835.4408362644</v>
      </c>
    </row>
    <row r="51" spans="1:6" ht="15" hidden="1">
      <c r="A51" s="123">
        <v>2018</v>
      </c>
      <c r="B51" s="123" t="s">
        <v>383</v>
      </c>
      <c r="C51" s="123" t="s">
        <v>449</v>
      </c>
      <c r="D51" s="123">
        <v>2636.20875</v>
      </c>
      <c r="E51" s="123">
        <v>2267.51103719862</v>
      </c>
      <c r="F51" s="123">
        <v>2212.88052165859</v>
      </c>
    </row>
    <row r="52" spans="1:6" ht="15" hidden="1">
      <c r="A52" s="123">
        <v>2019</v>
      </c>
      <c r="B52" s="123" t="s">
        <v>383</v>
      </c>
      <c r="C52" s="123" t="s">
        <v>449</v>
      </c>
      <c r="D52" s="123">
        <v>2022.84625</v>
      </c>
      <c r="E52" s="123">
        <v>3146.12146283001</v>
      </c>
      <c r="F52" s="123">
        <v>3182.95224832265</v>
      </c>
    </row>
    <row r="53" spans="1:6" ht="15" hidden="1">
      <c r="A53" s="123">
        <v>2020</v>
      </c>
      <c r="B53" s="123" t="s">
        <v>383</v>
      </c>
      <c r="C53" s="123" t="s">
        <v>449</v>
      </c>
      <c r="D53" s="123">
        <v>3253.33125</v>
      </c>
      <c r="E53" s="123">
        <v>3278.62948237547</v>
      </c>
      <c r="F53" s="123">
        <v>3283.68547172225</v>
      </c>
    </row>
    <row r="54" spans="1:6" ht="15" hidden="1">
      <c r="A54" s="123">
        <v>2021</v>
      </c>
      <c r="B54" s="123" t="s">
        <v>383</v>
      </c>
      <c r="C54" s="123" t="s">
        <v>449</v>
      </c>
      <c r="D54" s="123">
        <v>4022.585</v>
      </c>
      <c r="E54" s="123">
        <v>3188.15022151191</v>
      </c>
      <c r="F54" s="123">
        <v>3252.54435896115</v>
      </c>
    </row>
    <row r="55" spans="1:6" ht="15" hidden="1">
      <c r="A55" s="123">
        <v>2022</v>
      </c>
      <c r="B55" s="123" t="s">
        <v>383</v>
      </c>
      <c r="C55" s="123" t="s">
        <v>449</v>
      </c>
      <c r="D55" s="123">
        <v>3834.7975</v>
      </c>
      <c r="E55" s="123">
        <v>3602.97605879564</v>
      </c>
      <c r="F55" s="123">
        <v>3548.03859423773</v>
      </c>
    </row>
    <row r="56" spans="1:6" ht="15">
      <c r="A56" s="123">
        <v>2023</v>
      </c>
      <c r="B56" s="123" t="s">
        <v>383</v>
      </c>
      <c r="C56" s="123" t="s">
        <v>449</v>
      </c>
      <c r="D56" s="123">
        <v>4997.295</v>
      </c>
      <c r="E56" s="123">
        <v>4096.44100177144</v>
      </c>
      <c r="F56" s="123">
        <v>4247.79487686961</v>
      </c>
    </row>
    <row r="57" spans="1:6" ht="15">
      <c r="A57" s="123">
        <v>2024</v>
      </c>
      <c r="B57" s="123" t="s">
        <v>383</v>
      </c>
      <c r="C57" s="123" t="s">
        <v>449</v>
      </c>
      <c r="D57" s="123">
        <v>4513.09</v>
      </c>
      <c r="E57" s="123">
        <v>4695.96576011492</v>
      </c>
      <c r="F57" s="123">
        <v>4597.54204358741</v>
      </c>
    </row>
    <row r="58" spans="1:6" ht="15" hidden="1">
      <c r="A58" s="123">
        <v>2018</v>
      </c>
      <c r="B58" s="123" t="s">
        <v>384</v>
      </c>
      <c r="C58" s="123" t="s">
        <v>449</v>
      </c>
      <c r="D58" s="123">
        <v>1996.11375</v>
      </c>
      <c r="E58" s="123">
        <v>2699.91032225807</v>
      </c>
      <c r="F58" s="123">
        <v>2749.8738576378</v>
      </c>
    </row>
    <row r="59" spans="1:6" ht="15" hidden="1">
      <c r="A59" s="123">
        <v>2019</v>
      </c>
      <c r="B59" s="123" t="s">
        <v>384</v>
      </c>
      <c r="C59" s="123" t="s">
        <v>449</v>
      </c>
      <c r="D59" s="123">
        <v>3051.61</v>
      </c>
      <c r="E59" s="123">
        <v>2825.60788391762</v>
      </c>
      <c r="F59" s="123">
        <v>2895.56445206459</v>
      </c>
    </row>
    <row r="60" spans="1:6" ht="15" hidden="1">
      <c r="A60" s="123">
        <v>2020</v>
      </c>
      <c r="B60" s="123" t="s">
        <v>384</v>
      </c>
      <c r="C60" s="123" t="s">
        <v>449</v>
      </c>
      <c r="D60" s="123">
        <v>2755.62125</v>
      </c>
      <c r="E60" s="123">
        <v>3385.56292902948</v>
      </c>
      <c r="F60" s="123">
        <v>3426.18226446844</v>
      </c>
    </row>
    <row r="61" spans="1:6" ht="15" hidden="1">
      <c r="A61" s="123">
        <v>2021</v>
      </c>
      <c r="B61" s="123" t="s">
        <v>384</v>
      </c>
      <c r="C61" s="123" t="s">
        <v>449</v>
      </c>
      <c r="D61" s="123">
        <v>3994.46375</v>
      </c>
      <c r="E61" s="123">
        <v>4379.35273659473</v>
      </c>
      <c r="F61" s="123">
        <v>4455.53853916804</v>
      </c>
    </row>
    <row r="62" spans="1:6" ht="15" hidden="1">
      <c r="A62" s="123">
        <v>2022</v>
      </c>
      <c r="B62" s="123" t="s">
        <v>384</v>
      </c>
      <c r="C62" s="123" t="s">
        <v>449</v>
      </c>
      <c r="D62" s="123">
        <v>3913.0275</v>
      </c>
      <c r="E62" s="123">
        <v>4300.51770939283</v>
      </c>
      <c r="F62" s="123">
        <v>4351.87105244509</v>
      </c>
    </row>
    <row r="63" spans="1:6" ht="15">
      <c r="A63" s="123">
        <v>2023</v>
      </c>
      <c r="B63" s="123" t="s">
        <v>384</v>
      </c>
      <c r="C63" s="123" t="s">
        <v>449</v>
      </c>
      <c r="D63" s="123">
        <v>6521.6225</v>
      </c>
      <c r="E63" s="123">
        <v>5036.42907360742</v>
      </c>
      <c r="F63" s="123">
        <v>4717.00345861321</v>
      </c>
    </row>
    <row r="64" spans="1:6" ht="15">
      <c r="A64" s="123">
        <v>2024</v>
      </c>
      <c r="B64" s="123" t="s">
        <v>384</v>
      </c>
      <c r="C64" s="123" t="s">
        <v>449</v>
      </c>
      <c r="D64" s="123">
        <v>5051.95</v>
      </c>
      <c r="E64" s="123">
        <v>3126.56350844896</v>
      </c>
      <c r="F64" s="123">
        <v>3577.83950176971</v>
      </c>
    </row>
    <row r="65" spans="1:6" ht="15" hidden="1">
      <c r="A65" s="123">
        <v>2018</v>
      </c>
      <c r="B65" s="123" t="s">
        <v>385</v>
      </c>
      <c r="C65" s="123" t="s">
        <v>449</v>
      </c>
      <c r="D65" s="123">
        <v>3560.9125</v>
      </c>
      <c r="E65" s="123">
        <v>4090.26775191194</v>
      </c>
      <c r="F65" s="123">
        <v>3811.28513809623</v>
      </c>
    </row>
    <row r="66" spans="1:6" ht="15" hidden="1">
      <c r="A66" s="123">
        <v>2019</v>
      </c>
      <c r="B66" s="123" t="s">
        <v>385</v>
      </c>
      <c r="C66" s="123" t="s">
        <v>449</v>
      </c>
      <c r="D66" s="123">
        <v>4055.17125</v>
      </c>
      <c r="E66" s="123">
        <v>3335.93092664861</v>
      </c>
      <c r="F66" s="123">
        <v>3424.23112081927</v>
      </c>
    </row>
    <row r="67" spans="1:6" ht="15" hidden="1">
      <c r="A67" s="123">
        <v>2020</v>
      </c>
      <c r="B67" s="123" t="s">
        <v>385</v>
      </c>
      <c r="C67" s="123" t="s">
        <v>449</v>
      </c>
      <c r="D67" s="123">
        <v>4623.08375</v>
      </c>
      <c r="E67" s="123">
        <v>4241.08556148181</v>
      </c>
      <c r="F67" s="123">
        <v>4352.39062778559</v>
      </c>
    </row>
    <row r="68" spans="1:6" ht="15" hidden="1">
      <c r="A68" s="123">
        <v>2021</v>
      </c>
      <c r="B68" s="123" t="s">
        <v>385</v>
      </c>
      <c r="C68" s="123" t="s">
        <v>449</v>
      </c>
      <c r="D68" s="123">
        <v>3442.025</v>
      </c>
      <c r="E68" s="123">
        <v>3491.68486196406</v>
      </c>
      <c r="F68" s="123">
        <v>3647.35926027481</v>
      </c>
    </row>
    <row r="69" spans="1:6" ht="15" hidden="1">
      <c r="A69" s="123">
        <v>2022</v>
      </c>
      <c r="B69" s="123" t="s">
        <v>385</v>
      </c>
      <c r="C69" s="123" t="s">
        <v>449</v>
      </c>
      <c r="D69" s="123">
        <v>7280.555</v>
      </c>
      <c r="E69" s="123">
        <v>6880.951585052</v>
      </c>
      <c r="F69" s="123">
        <v>6893.45471731263</v>
      </c>
    </row>
    <row r="70" spans="1:6" ht="15">
      <c r="A70" s="123">
        <v>2023</v>
      </c>
      <c r="B70" s="123" t="s">
        <v>385</v>
      </c>
      <c r="C70" s="123" t="s">
        <v>449</v>
      </c>
      <c r="D70" s="123">
        <v>6328.1525</v>
      </c>
      <c r="E70" s="123">
        <v>6283.18367487391</v>
      </c>
      <c r="F70" s="123">
        <v>6304.94928475697</v>
      </c>
    </row>
    <row r="71" spans="1:6" ht="15">
      <c r="A71" s="123">
        <v>2024</v>
      </c>
      <c r="B71" s="123" t="s">
        <v>385</v>
      </c>
      <c r="C71" s="123" t="s">
        <v>449</v>
      </c>
      <c r="D71" s="123">
        <v>6549.54</v>
      </c>
      <c r="E71" s="123">
        <v>5525.77818978953</v>
      </c>
      <c r="F71" s="123">
        <v>5579.5665170829</v>
      </c>
    </row>
    <row r="72" spans="1:6" ht="15" hidden="1">
      <c r="A72" s="123">
        <v>2018</v>
      </c>
      <c r="B72" s="123" t="s">
        <v>386</v>
      </c>
      <c r="C72" s="123" t="s">
        <v>449</v>
      </c>
      <c r="D72" s="123">
        <v>2408.57375</v>
      </c>
      <c r="E72" s="123">
        <v>2304.69437677178</v>
      </c>
      <c r="F72" s="123">
        <v>2266.40960606103</v>
      </c>
    </row>
    <row r="73" spans="1:6" ht="15" hidden="1">
      <c r="A73" s="123">
        <v>2019</v>
      </c>
      <c r="B73" s="123" t="s">
        <v>386</v>
      </c>
      <c r="C73" s="123" t="s">
        <v>449</v>
      </c>
      <c r="D73" s="123">
        <v>2666.40875</v>
      </c>
      <c r="E73" s="123">
        <v>2885.47759961481</v>
      </c>
      <c r="F73" s="123">
        <v>2902.13349261234</v>
      </c>
    </row>
    <row r="74" spans="1:6" ht="15" hidden="1">
      <c r="A74" s="123">
        <v>2020</v>
      </c>
      <c r="B74" s="123" t="s">
        <v>386</v>
      </c>
      <c r="C74" s="123" t="s">
        <v>449</v>
      </c>
      <c r="D74" s="123">
        <v>2362.58625</v>
      </c>
      <c r="E74" s="123">
        <v>3093.60755513245</v>
      </c>
      <c r="F74" s="123">
        <v>3090.72316242095</v>
      </c>
    </row>
    <row r="75" spans="1:6" ht="15" hidden="1">
      <c r="A75" s="123">
        <v>2021</v>
      </c>
      <c r="B75" s="123" t="s">
        <v>386</v>
      </c>
      <c r="C75" s="123" t="s">
        <v>449</v>
      </c>
      <c r="D75" s="123">
        <v>3529.11375</v>
      </c>
      <c r="E75" s="123">
        <v>4034.73863876927</v>
      </c>
      <c r="F75" s="123">
        <v>3987.61832219109</v>
      </c>
    </row>
    <row r="76" spans="1:6" ht="15" hidden="1">
      <c r="A76" s="123">
        <v>2022</v>
      </c>
      <c r="B76" s="123" t="s">
        <v>386</v>
      </c>
      <c r="C76" s="123" t="s">
        <v>449</v>
      </c>
      <c r="D76" s="123">
        <v>3378.13125</v>
      </c>
      <c r="E76" s="123">
        <v>3670.50431031664</v>
      </c>
      <c r="F76" s="123">
        <v>3695.38945437257</v>
      </c>
    </row>
    <row r="77" spans="1:6" ht="15">
      <c r="A77" s="123">
        <v>2023</v>
      </c>
      <c r="B77" s="123" t="s">
        <v>386</v>
      </c>
      <c r="C77" s="123" t="s">
        <v>449</v>
      </c>
      <c r="D77" s="123">
        <v>4479.695</v>
      </c>
      <c r="E77" s="123">
        <v>3794.72416611342</v>
      </c>
      <c r="F77" s="123">
        <v>3890.33330169066</v>
      </c>
    </row>
    <row r="78" spans="1:6" ht="15">
      <c r="A78" s="123">
        <v>2024</v>
      </c>
      <c r="B78" s="123" t="s">
        <v>386</v>
      </c>
      <c r="C78" s="123" t="s">
        <v>449</v>
      </c>
      <c r="D78" s="123">
        <v>1958.10</v>
      </c>
      <c r="E78" s="123">
        <v>3333.02952643871</v>
      </c>
      <c r="F78" s="123">
        <v>3300.20150889812</v>
      </c>
    </row>
    <row r="79" spans="1:6" ht="15" hidden="1">
      <c r="A79" s="123">
        <v>2018</v>
      </c>
      <c r="B79" s="123" t="s">
        <v>387</v>
      </c>
      <c r="C79" s="123" t="s">
        <v>449</v>
      </c>
      <c r="D79" s="123">
        <v>1099.195</v>
      </c>
      <c r="E79" s="123">
        <v>1262.60021397139</v>
      </c>
      <c r="F79" s="123">
        <v>1167.76647681077</v>
      </c>
    </row>
    <row r="80" spans="1:6" ht="15" hidden="1">
      <c r="A80" s="123">
        <v>2019</v>
      </c>
      <c r="B80" s="123" t="s">
        <v>387</v>
      </c>
      <c r="C80" s="123" t="s">
        <v>449</v>
      </c>
      <c r="D80" s="123">
        <v>1609.9625</v>
      </c>
      <c r="E80" s="123">
        <v>1838.27824431805</v>
      </c>
      <c r="F80" s="123">
        <v>1750.04721374883</v>
      </c>
    </row>
    <row r="81" spans="1:6" ht="15" hidden="1">
      <c r="A81" s="123">
        <v>2020</v>
      </c>
      <c r="B81" s="123" t="s">
        <v>387</v>
      </c>
      <c r="C81" s="123" t="s">
        <v>449</v>
      </c>
      <c r="D81" s="123">
        <v>1811.20875</v>
      </c>
      <c r="E81" s="123">
        <v>1336.79658506757</v>
      </c>
      <c r="F81" s="123">
        <v>1226.09476389855</v>
      </c>
    </row>
    <row r="82" spans="1:6" ht="15" hidden="1">
      <c r="A82" s="123">
        <v>2021</v>
      </c>
      <c r="B82" s="123" t="s">
        <v>387</v>
      </c>
      <c r="C82" s="123" t="s">
        <v>449</v>
      </c>
      <c r="D82" s="123">
        <v>3187.91875</v>
      </c>
      <c r="E82" s="123">
        <v>2833.95621077575</v>
      </c>
      <c r="F82" s="123">
        <v>2964.40441398821</v>
      </c>
    </row>
    <row r="83" spans="1:6" ht="15" hidden="1">
      <c r="A83" s="123">
        <v>2022</v>
      </c>
      <c r="B83" s="123" t="s">
        <v>387</v>
      </c>
      <c r="C83" s="123" t="s">
        <v>449</v>
      </c>
      <c r="D83" s="123">
        <v>1791.36875</v>
      </c>
      <c r="E83" s="123">
        <v>1786.36196208342</v>
      </c>
      <c r="F83" s="123">
        <v>1997.43683954293</v>
      </c>
    </row>
    <row r="84" spans="1:6" ht="15">
      <c r="A84" s="123">
        <v>2023</v>
      </c>
      <c r="B84" s="123" t="s">
        <v>387</v>
      </c>
      <c r="C84" s="123" t="s">
        <v>449</v>
      </c>
      <c r="D84" s="123">
        <v>2963.22875</v>
      </c>
      <c r="E84" s="123">
        <v>1706.29980785053</v>
      </c>
      <c r="F84" s="123">
        <v>1818.79168696783</v>
      </c>
    </row>
    <row r="85" spans="1:6" ht="15">
      <c r="A85" s="123">
        <v>2024</v>
      </c>
      <c r="B85" s="123" t="s">
        <v>387</v>
      </c>
      <c r="C85" s="123" t="s">
        <v>449</v>
      </c>
      <c r="D85" s="123">
        <v>2206.18</v>
      </c>
      <c r="E85" s="123">
        <v>2133.33209925985</v>
      </c>
      <c r="F85" s="123">
        <v>2224.7250836055</v>
      </c>
    </row>
  </sheetData>
  <autoFilter ref="A1:A85">
    <filterColumn colId="0">
      <filters>
        <filter val="2023"/>
        <filter val="2024"/>
      </filters>
    </filterColumn>
  </autoFilter>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0F47DB8-1C49-4277-B53A-8B21E467C6FF}">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219</v>
      </c>
      <c r="E1" s="123" t="s">
        <v>435</v>
      </c>
      <c r="F1" s="123" t="s">
        <v>436</v>
      </c>
    </row>
    <row r="2" spans="1:6" ht="15" hidden="1">
      <c r="A2" s="123">
        <v>2018</v>
      </c>
      <c r="B2" s="123" t="s">
        <v>376</v>
      </c>
      <c r="C2" s="123" t="s">
        <v>437</v>
      </c>
      <c r="D2" s="123">
        <v>0.238462332301342</v>
      </c>
      <c r="E2" s="123">
        <v>0.230955535661573</v>
      </c>
      <c r="F2" s="123">
        <v>0.236463499818807</v>
      </c>
    </row>
    <row r="3" spans="1:6" ht="15" hidden="1">
      <c r="A3" s="123">
        <v>2019</v>
      </c>
      <c r="B3" s="123" t="s">
        <v>376</v>
      </c>
      <c r="C3" s="123" t="s">
        <v>437</v>
      </c>
      <c r="D3" s="123">
        <v>0.190098252235289</v>
      </c>
      <c r="E3" s="123">
        <v>0.220900364289016</v>
      </c>
      <c r="F3" s="123">
        <v>0.225928080172774</v>
      </c>
    </row>
    <row r="4" spans="1:6" ht="15" hidden="1">
      <c r="A4" s="123">
        <v>2020</v>
      </c>
      <c r="B4" s="123" t="s">
        <v>376</v>
      </c>
      <c r="C4" s="123" t="s">
        <v>437</v>
      </c>
      <c r="D4" s="123">
        <v>0.301949390863408</v>
      </c>
      <c r="E4" s="123">
        <v>0.319909688347296</v>
      </c>
      <c r="F4" s="123">
        <v>0.294630115868613</v>
      </c>
    </row>
    <row r="5" spans="1:6" ht="15" hidden="1">
      <c r="A5" s="123">
        <v>2021</v>
      </c>
      <c r="B5" s="123" t="s">
        <v>376</v>
      </c>
      <c r="C5" s="123" t="s">
        <v>437</v>
      </c>
      <c r="D5" s="123">
        <v>0.3077934477391</v>
      </c>
      <c r="E5" s="123">
        <v>0.284743645335798</v>
      </c>
      <c r="F5" s="123">
        <v>0.292562377480705</v>
      </c>
    </row>
    <row r="6" spans="1:6" ht="15" hidden="1">
      <c r="A6" s="123">
        <v>2022</v>
      </c>
      <c r="B6" s="123" t="s">
        <v>376</v>
      </c>
      <c r="C6" s="123" t="s">
        <v>437</v>
      </c>
      <c r="D6" s="123">
        <v>0.327045987831644</v>
      </c>
      <c r="E6" s="123">
        <v>0.326324190944126</v>
      </c>
      <c r="F6" s="123">
        <v>0.332119439080848</v>
      </c>
    </row>
    <row r="7" spans="1:6" ht="15">
      <c r="A7" s="123">
        <v>2023</v>
      </c>
      <c r="B7" s="123" t="s">
        <v>376</v>
      </c>
      <c r="C7" s="123" t="s">
        <v>437</v>
      </c>
      <c r="D7" s="123">
        <v>0.380729946340656</v>
      </c>
      <c r="E7" s="123">
        <v>0.403901814325614</v>
      </c>
      <c r="F7" s="123">
        <v>0.401205396165723</v>
      </c>
    </row>
    <row r="8" spans="1:6" ht="15">
      <c r="A8" s="123">
        <v>2024</v>
      </c>
      <c r="B8" s="123" t="s">
        <v>376</v>
      </c>
      <c r="C8" s="123" t="s">
        <v>437</v>
      </c>
      <c r="D8" s="123">
        <v>0.378151260504202</v>
      </c>
      <c r="E8" s="123">
        <v>0.414049959627709</v>
      </c>
      <c r="F8" s="123">
        <v>0.4065012363639</v>
      </c>
    </row>
    <row r="9" spans="1:6" ht="15" hidden="1">
      <c r="A9" s="123">
        <v>2018</v>
      </c>
      <c r="B9" s="123" t="s">
        <v>377</v>
      </c>
      <c r="C9" s="123" t="s">
        <v>437</v>
      </c>
      <c r="D9" s="123">
        <v>0.301539123374246</v>
      </c>
      <c r="E9" s="123">
        <v>0.343750826987702</v>
      </c>
      <c r="F9" s="123">
        <v>0.35715972419222</v>
      </c>
    </row>
    <row r="10" spans="1:6" ht="15" hidden="1">
      <c r="A10" s="123">
        <v>2019</v>
      </c>
      <c r="B10" s="123" t="s">
        <v>377</v>
      </c>
      <c r="C10" s="123" t="s">
        <v>437</v>
      </c>
      <c r="D10" s="123">
        <v>0.249382472366343</v>
      </c>
      <c r="E10" s="123">
        <v>0.29792599790729</v>
      </c>
      <c r="F10" s="123">
        <v>0.336880272368858</v>
      </c>
    </row>
    <row r="11" spans="1:6" ht="15" hidden="1">
      <c r="A11" s="123">
        <v>2020</v>
      </c>
      <c r="B11" s="123" t="s">
        <v>377</v>
      </c>
      <c r="C11" s="123" t="s">
        <v>437</v>
      </c>
      <c r="D11" s="123">
        <v>0.388700918964077</v>
      </c>
      <c r="E11" s="123">
        <v>0.377845470020647</v>
      </c>
      <c r="F11" s="123">
        <v>0.363781066118486</v>
      </c>
    </row>
    <row r="12" spans="1:6" ht="15" hidden="1">
      <c r="A12" s="123">
        <v>2021</v>
      </c>
      <c r="B12" s="123" t="s">
        <v>377</v>
      </c>
      <c r="C12" s="123" t="s">
        <v>437</v>
      </c>
      <c r="D12" s="123">
        <v>0.291666666666667</v>
      </c>
      <c r="E12" s="123">
        <v>0.397357047038372</v>
      </c>
      <c r="F12" s="123">
        <v>0.398925920658771</v>
      </c>
    </row>
    <row r="13" spans="1:6" ht="15" hidden="1">
      <c r="A13" s="123">
        <v>2022</v>
      </c>
      <c r="B13" s="123" t="s">
        <v>377</v>
      </c>
      <c r="C13" s="123" t="s">
        <v>437</v>
      </c>
      <c r="D13" s="123">
        <v>0.380729592349316</v>
      </c>
      <c r="E13" s="123">
        <v>0.348008290731259</v>
      </c>
      <c r="F13" s="123">
        <v>0.326206506225819</v>
      </c>
    </row>
    <row r="14" spans="1:6" ht="15">
      <c r="A14" s="123">
        <v>2023</v>
      </c>
      <c r="B14" s="123" t="s">
        <v>377</v>
      </c>
      <c r="C14" s="123" t="s">
        <v>437</v>
      </c>
      <c r="D14" s="123">
        <v>0.318415210967459</v>
      </c>
      <c r="E14" s="123">
        <v>0.32630196338681</v>
      </c>
      <c r="F14" s="123">
        <v>0.319446884887438</v>
      </c>
    </row>
    <row r="15" spans="1:6" ht="15">
      <c r="A15" s="123">
        <v>2024</v>
      </c>
      <c r="B15" s="123" t="s">
        <v>377</v>
      </c>
      <c r="C15" s="123" t="s">
        <v>437</v>
      </c>
      <c r="D15" s="123">
        <v>0.30</v>
      </c>
      <c r="E15" s="123">
        <v>0.424762148827564</v>
      </c>
      <c r="F15" s="123">
        <v>0.466359262600379</v>
      </c>
    </row>
    <row r="16" spans="1:6" ht="15" hidden="1">
      <c r="A16" s="123">
        <v>2018</v>
      </c>
      <c r="B16" s="123" t="s">
        <v>378</v>
      </c>
      <c r="C16" s="123" t="s">
        <v>437</v>
      </c>
      <c r="D16" s="123">
        <v>0.31693973824026</v>
      </c>
      <c r="E16" s="123">
        <v>0.291421118502758</v>
      </c>
      <c r="F16" s="123">
        <v>0.289480668463208</v>
      </c>
    </row>
    <row r="17" spans="1:6" ht="15" hidden="1">
      <c r="A17" s="123">
        <v>2019</v>
      </c>
      <c r="B17" s="123" t="s">
        <v>378</v>
      </c>
      <c r="C17" s="123" t="s">
        <v>437</v>
      </c>
      <c r="D17" s="123">
        <v>0.400585699093162</v>
      </c>
      <c r="E17" s="123">
        <v>0.402949618702517</v>
      </c>
      <c r="F17" s="123">
        <v>0.395713034773812</v>
      </c>
    </row>
    <row r="18" spans="1:6" ht="15" hidden="1">
      <c r="A18" s="123">
        <v>2020</v>
      </c>
      <c r="B18" s="123" t="s">
        <v>378</v>
      </c>
      <c r="C18" s="123" t="s">
        <v>437</v>
      </c>
      <c r="D18" s="123">
        <v>0.455459977181289</v>
      </c>
      <c r="E18" s="123">
        <v>0.431985622417795</v>
      </c>
      <c r="F18" s="123">
        <v>0.450367852520269</v>
      </c>
    </row>
    <row r="19" spans="1:6" ht="15" hidden="1">
      <c r="A19" s="123">
        <v>2021</v>
      </c>
      <c r="B19" s="123" t="s">
        <v>378</v>
      </c>
      <c r="C19" s="123" t="s">
        <v>437</v>
      </c>
      <c r="D19" s="123">
        <v>0.330933179723502</v>
      </c>
      <c r="E19" s="123">
        <v>0.426654171798314</v>
      </c>
      <c r="F19" s="123">
        <v>0.427601675246708</v>
      </c>
    </row>
    <row r="20" spans="1:6" ht="15" hidden="1">
      <c r="A20" s="123">
        <v>2022</v>
      </c>
      <c r="B20" s="123" t="s">
        <v>378</v>
      </c>
      <c r="C20" s="123" t="s">
        <v>437</v>
      </c>
      <c r="D20" s="123">
        <v>0.500835955377574</v>
      </c>
      <c r="E20" s="123">
        <v>0.463350284337474</v>
      </c>
      <c r="F20" s="123">
        <v>0.462703205469509</v>
      </c>
    </row>
    <row r="21" spans="1:6" ht="15">
      <c r="A21" s="123">
        <v>2023</v>
      </c>
      <c r="B21" s="123" t="s">
        <v>378</v>
      </c>
      <c r="C21" s="123" t="s">
        <v>437</v>
      </c>
      <c r="D21" s="123">
        <v>0.49931008083182</v>
      </c>
      <c r="E21" s="123">
        <v>0.595800475952649</v>
      </c>
      <c r="F21" s="123">
        <v>0.602796029765925</v>
      </c>
    </row>
    <row r="22" spans="1:6" ht="15">
      <c r="A22" s="123">
        <v>2024</v>
      </c>
      <c r="B22" s="123" t="s">
        <v>378</v>
      </c>
      <c r="C22" s="123" t="s">
        <v>437</v>
      </c>
      <c r="D22" s="123">
        <v>0.44</v>
      </c>
      <c r="E22" s="123">
        <v>0.546119686434356</v>
      </c>
      <c r="F22" s="123">
        <v>0.54426372321493</v>
      </c>
    </row>
    <row r="23" spans="1:6" ht="15" hidden="1">
      <c r="A23" s="123">
        <v>2018</v>
      </c>
      <c r="B23" s="123" t="s">
        <v>379</v>
      </c>
      <c r="C23" s="123" t="s">
        <v>437</v>
      </c>
      <c r="D23" s="123">
        <v>0.476258460174941</v>
      </c>
      <c r="E23" s="123">
        <v>0.409037343267615</v>
      </c>
      <c r="F23" s="123">
        <v>0.404158877967343</v>
      </c>
    </row>
    <row r="24" spans="1:6" ht="15" hidden="1">
      <c r="A24" s="123">
        <v>2019</v>
      </c>
      <c r="B24" s="123" t="s">
        <v>379</v>
      </c>
      <c r="C24" s="123" t="s">
        <v>437</v>
      </c>
      <c r="D24" s="123">
        <v>0.454349458638674</v>
      </c>
      <c r="E24" s="123">
        <v>0.417030779530156</v>
      </c>
      <c r="F24" s="123">
        <v>0.396928535463605</v>
      </c>
    </row>
    <row r="25" spans="1:6" ht="15" hidden="1">
      <c r="A25" s="123">
        <v>2020</v>
      </c>
      <c r="B25" s="123" t="s">
        <v>379</v>
      </c>
      <c r="C25" s="123" t="s">
        <v>437</v>
      </c>
      <c r="D25" s="123">
        <v>0.433898944193062</v>
      </c>
      <c r="E25" s="123">
        <v>0.464361577227865</v>
      </c>
      <c r="F25" s="123">
        <v>0.439348448786301</v>
      </c>
    </row>
    <row r="26" spans="1:6" ht="15" hidden="1">
      <c r="A26" s="123">
        <v>2021</v>
      </c>
      <c r="B26" s="123" t="s">
        <v>379</v>
      </c>
      <c r="C26" s="123" t="s">
        <v>437</v>
      </c>
      <c r="D26" s="123">
        <v>0.477678571428571</v>
      </c>
      <c r="E26" s="123">
        <v>0.479685204705446</v>
      </c>
      <c r="F26" s="123">
        <v>0.491679794447996</v>
      </c>
    </row>
    <row r="27" spans="1:6" ht="15" hidden="1">
      <c r="A27" s="123">
        <v>2022</v>
      </c>
      <c r="B27" s="123" t="s">
        <v>379</v>
      </c>
      <c r="C27" s="123" t="s">
        <v>437</v>
      </c>
      <c r="D27" s="123">
        <v>0.534851900972591</v>
      </c>
      <c r="E27" s="123">
        <v>0.440235677021353</v>
      </c>
      <c r="F27" s="123">
        <v>0.467383477742878</v>
      </c>
    </row>
    <row r="28" spans="1:6" ht="15">
      <c r="A28" s="123">
        <v>2023</v>
      </c>
      <c r="B28" s="123" t="s">
        <v>379</v>
      </c>
      <c r="C28" s="123" t="s">
        <v>437</v>
      </c>
      <c r="D28" s="123">
        <v>0.182110266422953</v>
      </c>
      <c r="E28" s="123">
        <v>0.389484854416308</v>
      </c>
      <c r="F28" s="123">
        <v>0.420870640455116</v>
      </c>
    </row>
    <row r="29" spans="1:6" ht="15">
      <c r="A29" s="123">
        <v>2024</v>
      </c>
      <c r="B29" s="123" t="s">
        <v>379</v>
      </c>
      <c r="C29" s="123" t="s">
        <v>437</v>
      </c>
      <c r="D29" s="123">
        <v>0.137254901960784</v>
      </c>
      <c r="E29" s="123">
        <v>0.434214682506525</v>
      </c>
      <c r="F29" s="123">
        <v>0.466823484902243</v>
      </c>
    </row>
    <row r="30" spans="1:6" ht="15" hidden="1">
      <c r="A30" s="123">
        <v>2018</v>
      </c>
      <c r="B30" s="123" t="s">
        <v>380</v>
      </c>
      <c r="C30" s="123" t="s">
        <v>437</v>
      </c>
      <c r="D30" s="123">
        <v>0.368123073041106</v>
      </c>
      <c r="E30" s="123">
        <v>0.41324600896732</v>
      </c>
      <c r="F30" s="123">
        <v>0.398942080422028</v>
      </c>
    </row>
    <row r="31" spans="1:6" ht="15" hidden="1">
      <c r="A31" s="123">
        <v>2019</v>
      </c>
      <c r="B31" s="123" t="s">
        <v>380</v>
      </c>
      <c r="C31" s="123" t="s">
        <v>437</v>
      </c>
      <c r="D31" s="123">
        <v>0.443585796387521</v>
      </c>
      <c r="E31" s="123">
        <v>0.371806783967569</v>
      </c>
      <c r="F31" s="123">
        <v>0.379897234403718</v>
      </c>
    </row>
    <row r="32" spans="1:6" ht="15" hidden="1">
      <c r="A32" s="123">
        <v>2020</v>
      </c>
      <c r="B32" s="123" t="s">
        <v>380</v>
      </c>
      <c r="C32" s="123" t="s">
        <v>437</v>
      </c>
      <c r="D32" s="123">
        <v>0.452052697833811</v>
      </c>
      <c r="E32" s="123">
        <v>0.546512348409595</v>
      </c>
      <c r="F32" s="123">
        <v>0.526145981591577</v>
      </c>
    </row>
    <row r="33" spans="1:6" ht="15" hidden="1">
      <c r="A33" s="123">
        <v>2021</v>
      </c>
      <c r="B33" s="123" t="s">
        <v>380</v>
      </c>
      <c r="C33" s="123" t="s">
        <v>437</v>
      </c>
      <c r="D33" s="123">
        <v>0.551246351989163</v>
      </c>
      <c r="E33" s="123">
        <v>0.528694596923962</v>
      </c>
      <c r="F33" s="123">
        <v>0.534689445097362</v>
      </c>
    </row>
    <row r="34" spans="1:6" ht="15" hidden="1">
      <c r="A34" s="123">
        <v>2022</v>
      </c>
      <c r="B34" s="123" t="s">
        <v>380</v>
      </c>
      <c r="C34" s="123" t="s">
        <v>437</v>
      </c>
      <c r="D34" s="123">
        <v>0.595811350856132</v>
      </c>
      <c r="E34" s="123">
        <v>0.524135144671154</v>
      </c>
      <c r="F34" s="123">
        <v>0.522521728964686</v>
      </c>
    </row>
    <row r="35" spans="1:6" ht="15">
      <c r="A35" s="123">
        <v>2023</v>
      </c>
      <c r="B35" s="123" t="s">
        <v>380</v>
      </c>
      <c r="C35" s="123" t="s">
        <v>437</v>
      </c>
      <c r="D35" s="123">
        <v>0.603008198444398</v>
      </c>
      <c r="E35" s="123">
        <v>0.64572449391973</v>
      </c>
      <c r="F35" s="123">
        <v>0.643529438353409</v>
      </c>
    </row>
    <row r="36" spans="1:6" ht="15">
      <c r="A36" s="123">
        <v>2024</v>
      </c>
      <c r="B36" s="123" t="s">
        <v>380</v>
      </c>
      <c r="C36" s="123" t="s">
        <v>437</v>
      </c>
      <c r="D36" s="123">
        <v>0.50</v>
      </c>
      <c r="E36" s="123">
        <v>0.660293506745214</v>
      </c>
      <c r="F36" s="123">
        <v>0.698750157243023</v>
      </c>
    </row>
    <row r="37" spans="1:6" ht="15" hidden="1">
      <c r="A37" s="123">
        <v>2018</v>
      </c>
      <c r="B37" s="123" t="s">
        <v>381</v>
      </c>
      <c r="C37" s="123" t="s">
        <v>437</v>
      </c>
      <c r="D37" s="123">
        <v>0.186980766443662</v>
      </c>
      <c r="E37" s="123">
        <v>0.188342637056198</v>
      </c>
      <c r="F37" s="123">
        <v>0.193004378604808</v>
      </c>
    </row>
    <row r="38" spans="1:6" ht="15" hidden="1">
      <c r="A38" s="123">
        <v>2019</v>
      </c>
      <c r="B38" s="123" t="s">
        <v>381</v>
      </c>
      <c r="C38" s="123" t="s">
        <v>437</v>
      </c>
      <c r="D38" s="123">
        <v>0.244035569693464</v>
      </c>
      <c r="E38" s="123">
        <v>0.186117548856912</v>
      </c>
      <c r="F38" s="123">
        <v>0.187320129114741</v>
      </c>
    </row>
    <row r="39" spans="1:6" ht="15" hidden="1">
      <c r="A39" s="123">
        <v>2020</v>
      </c>
      <c r="B39" s="123" t="s">
        <v>381</v>
      </c>
      <c r="C39" s="123" t="s">
        <v>437</v>
      </c>
      <c r="D39" s="123">
        <v>0.286755059970015</v>
      </c>
      <c r="E39" s="123">
        <v>0.328317172741626</v>
      </c>
      <c r="F39" s="123">
        <v>0.32630102662464</v>
      </c>
    </row>
    <row r="40" spans="1:6" ht="15" hidden="1">
      <c r="A40" s="123">
        <v>2021</v>
      </c>
      <c r="B40" s="123" t="s">
        <v>381</v>
      </c>
      <c r="C40" s="123" t="s">
        <v>437</v>
      </c>
      <c r="D40" s="123">
        <v>0.241317103894466</v>
      </c>
      <c r="E40" s="123">
        <v>0.340474833880454</v>
      </c>
      <c r="F40" s="123">
        <v>0.357053230552977</v>
      </c>
    </row>
    <row r="41" spans="1:6" ht="15" hidden="1">
      <c r="A41" s="123">
        <v>2022</v>
      </c>
      <c r="B41" s="123" t="s">
        <v>381</v>
      </c>
      <c r="C41" s="123" t="s">
        <v>437</v>
      </c>
      <c r="D41" s="123">
        <v>0.279761904761905</v>
      </c>
      <c r="E41" s="123">
        <v>0.302866750556782</v>
      </c>
      <c r="F41" s="123">
        <v>0.289257959919419</v>
      </c>
    </row>
    <row r="42" spans="1:6" ht="15">
      <c r="A42" s="123">
        <v>2023</v>
      </c>
      <c r="B42" s="123" t="s">
        <v>381</v>
      </c>
      <c r="C42" s="123" t="s">
        <v>437</v>
      </c>
      <c r="D42" s="123">
        <v>0.372222222222222</v>
      </c>
      <c r="E42" s="123">
        <v>0.174080569422564</v>
      </c>
      <c r="F42" s="123">
        <v>0.161004083799312</v>
      </c>
    </row>
    <row r="43" spans="1:6" ht="15">
      <c r="A43" s="123">
        <v>2024</v>
      </c>
      <c r="B43" s="123" t="s">
        <v>381</v>
      </c>
      <c r="C43" s="123" t="s">
        <v>437</v>
      </c>
      <c r="D43" s="123">
        <v>0.277777777777778</v>
      </c>
      <c r="E43" s="123">
        <v>0.218109966996674</v>
      </c>
      <c r="F43" s="123">
        <v>0.179034767312218</v>
      </c>
    </row>
    <row r="44" spans="1:6" ht="15" hidden="1">
      <c r="A44" s="123">
        <v>2018</v>
      </c>
      <c r="B44" s="123" t="s">
        <v>382</v>
      </c>
      <c r="C44" s="123" t="s">
        <v>437</v>
      </c>
      <c r="D44" s="123">
        <v>0.323843654299797</v>
      </c>
      <c r="E44" s="123">
        <v>0.384885444448883</v>
      </c>
      <c r="F44" s="123">
        <v>0.365102473176254</v>
      </c>
    </row>
    <row r="45" spans="1:6" ht="15" hidden="1">
      <c r="A45" s="123">
        <v>2019</v>
      </c>
      <c r="B45" s="123" t="s">
        <v>382</v>
      </c>
      <c r="C45" s="123" t="s">
        <v>437</v>
      </c>
      <c r="D45" s="123">
        <v>0.349177020119184</v>
      </c>
      <c r="E45" s="123">
        <v>0.336908104435103</v>
      </c>
      <c r="F45" s="123">
        <v>0.366648363802187</v>
      </c>
    </row>
    <row r="46" spans="1:6" ht="15" hidden="1">
      <c r="A46" s="123">
        <v>2020</v>
      </c>
      <c r="B46" s="123" t="s">
        <v>382</v>
      </c>
      <c r="C46" s="123" t="s">
        <v>437</v>
      </c>
      <c r="D46" s="123">
        <v>0.449232879496037</v>
      </c>
      <c r="E46" s="123">
        <v>0.374228634635505</v>
      </c>
      <c r="F46" s="123">
        <v>0.389167719792295</v>
      </c>
    </row>
    <row r="47" spans="1:6" ht="15" hidden="1">
      <c r="A47" s="123">
        <v>2021</v>
      </c>
      <c r="B47" s="123" t="s">
        <v>382</v>
      </c>
      <c r="C47" s="123" t="s">
        <v>437</v>
      </c>
      <c r="D47" s="123">
        <v>0.294805194805195</v>
      </c>
      <c r="E47" s="123">
        <v>0.324471852257779</v>
      </c>
      <c r="F47" s="123">
        <v>0.356022176408604</v>
      </c>
    </row>
    <row r="48" spans="1:6" ht="15" hidden="1">
      <c r="A48" s="123">
        <v>2022</v>
      </c>
      <c r="B48" s="123" t="s">
        <v>382</v>
      </c>
      <c r="C48" s="123" t="s">
        <v>437</v>
      </c>
      <c r="D48" s="123">
        <v>0.358225157228323</v>
      </c>
      <c r="E48" s="123">
        <v>0.367121322518415</v>
      </c>
      <c r="F48" s="123">
        <v>0.35075547078763</v>
      </c>
    </row>
    <row r="49" spans="1:6" ht="15">
      <c r="A49" s="123">
        <v>2023</v>
      </c>
      <c r="B49" s="123" t="s">
        <v>382</v>
      </c>
      <c r="C49" s="123" t="s">
        <v>437</v>
      </c>
      <c r="D49" s="123">
        <v>0.36636302294197</v>
      </c>
      <c r="E49" s="123">
        <v>0.352338783611213</v>
      </c>
      <c r="F49" s="123">
        <v>0.355777407931955</v>
      </c>
    </row>
    <row r="50" spans="1:6" ht="15">
      <c r="A50" s="123">
        <v>2024</v>
      </c>
      <c r="B50" s="123" t="s">
        <v>382</v>
      </c>
      <c r="C50" s="123" t="s">
        <v>437</v>
      </c>
      <c r="D50" s="123">
        <v>0.116279069767442</v>
      </c>
      <c r="E50" s="123">
        <v>0.309614953520308</v>
      </c>
      <c r="F50" s="123">
        <v>0.273301365904538</v>
      </c>
    </row>
    <row r="51" spans="1:6" ht="15" hidden="1">
      <c r="A51" s="123">
        <v>2018</v>
      </c>
      <c r="B51" s="123" t="s">
        <v>383</v>
      </c>
      <c r="C51" s="123" t="s">
        <v>437</v>
      </c>
      <c r="D51" s="123">
        <v>0.259434447900081</v>
      </c>
      <c r="E51" s="123">
        <v>0.245244452216167</v>
      </c>
      <c r="F51" s="123">
        <v>0.241980861569643</v>
      </c>
    </row>
    <row r="52" spans="1:6" ht="15" hidden="1">
      <c r="A52" s="123">
        <v>2019</v>
      </c>
      <c r="B52" s="123" t="s">
        <v>383</v>
      </c>
      <c r="C52" s="123" t="s">
        <v>437</v>
      </c>
      <c r="D52" s="123">
        <v>0.325805322128852</v>
      </c>
      <c r="E52" s="123">
        <v>0.283165003943139</v>
      </c>
      <c r="F52" s="123">
        <v>0.283649471416509</v>
      </c>
    </row>
    <row r="53" spans="1:6" ht="15" hidden="1">
      <c r="A53" s="123">
        <v>2020</v>
      </c>
      <c r="B53" s="123" t="s">
        <v>383</v>
      </c>
      <c r="C53" s="123" t="s">
        <v>437</v>
      </c>
      <c r="D53" s="123">
        <v>0.317225264796468</v>
      </c>
      <c r="E53" s="123">
        <v>0.328533520066772</v>
      </c>
      <c r="F53" s="123">
        <v>0.340462820141208</v>
      </c>
    </row>
    <row r="54" spans="1:6" ht="15" hidden="1">
      <c r="A54" s="123">
        <v>2021</v>
      </c>
      <c r="B54" s="123" t="s">
        <v>383</v>
      </c>
      <c r="C54" s="123" t="s">
        <v>437</v>
      </c>
      <c r="D54" s="123">
        <v>0.370358920746351</v>
      </c>
      <c r="E54" s="123">
        <v>0.426294025539267</v>
      </c>
      <c r="F54" s="123">
        <v>0.409159008674827</v>
      </c>
    </row>
    <row r="55" spans="1:6" ht="15" hidden="1">
      <c r="A55" s="123">
        <v>2022</v>
      </c>
      <c r="B55" s="123" t="s">
        <v>383</v>
      </c>
      <c r="C55" s="123" t="s">
        <v>437</v>
      </c>
      <c r="D55" s="123">
        <v>0.424844411974514</v>
      </c>
      <c r="E55" s="123">
        <v>0.402417732499801</v>
      </c>
      <c r="F55" s="123">
        <v>0.394996805501975</v>
      </c>
    </row>
    <row r="56" spans="1:6" ht="15">
      <c r="A56" s="123">
        <v>2023</v>
      </c>
      <c r="B56" s="123" t="s">
        <v>383</v>
      </c>
      <c r="C56" s="123" t="s">
        <v>437</v>
      </c>
      <c r="D56" s="123">
        <v>0.372318094379482</v>
      </c>
      <c r="E56" s="123">
        <v>0.442721075902532</v>
      </c>
      <c r="F56" s="123">
        <v>0.455570133172914</v>
      </c>
    </row>
    <row r="57" spans="1:6" ht="15">
      <c r="A57" s="123">
        <v>2024</v>
      </c>
      <c r="B57" s="123" t="s">
        <v>383</v>
      </c>
      <c r="C57" s="123" t="s">
        <v>437</v>
      </c>
      <c r="D57" s="123">
        <v>0.405405405405405</v>
      </c>
      <c r="E57" s="123">
        <v>0.458758647390643</v>
      </c>
      <c r="F57" s="123">
        <v>0.472070366062076</v>
      </c>
    </row>
    <row r="58" spans="1:6" ht="15" hidden="1">
      <c r="A58" s="123">
        <v>2018</v>
      </c>
      <c r="B58" s="123" t="s">
        <v>384</v>
      </c>
      <c r="C58" s="123" t="s">
        <v>437</v>
      </c>
      <c r="D58" s="123">
        <v>0.622348484848485</v>
      </c>
      <c r="E58" s="123">
        <v>0.441315226726748</v>
      </c>
      <c r="F58" s="123">
        <v>0.502497929024443</v>
      </c>
    </row>
    <row r="59" spans="1:6" ht="15" hidden="1">
      <c r="A59" s="123">
        <v>2019</v>
      </c>
      <c r="B59" s="123" t="s">
        <v>384</v>
      </c>
      <c r="C59" s="123" t="s">
        <v>437</v>
      </c>
      <c r="D59" s="123">
        <v>0.605996021597045</v>
      </c>
      <c r="E59" s="123">
        <v>0.540440044555403</v>
      </c>
      <c r="F59" s="123">
        <v>0.597088937015627</v>
      </c>
    </row>
    <row r="60" spans="1:6" ht="15" hidden="1">
      <c r="A60" s="123">
        <v>2020</v>
      </c>
      <c r="B60" s="123" t="s">
        <v>384</v>
      </c>
      <c r="C60" s="123" t="s">
        <v>437</v>
      </c>
      <c r="D60" s="123">
        <v>0.644383394383394</v>
      </c>
      <c r="E60" s="123">
        <v>0.515195617345349</v>
      </c>
      <c r="F60" s="123">
        <v>0.522655999334979</v>
      </c>
    </row>
    <row r="61" spans="1:6" ht="15" hidden="1">
      <c r="A61" s="123">
        <v>2021</v>
      </c>
      <c r="B61" s="123" t="s">
        <v>384</v>
      </c>
      <c r="C61" s="123" t="s">
        <v>437</v>
      </c>
      <c r="D61" s="123">
        <v>0.495128593890386</v>
      </c>
      <c r="E61" s="123">
        <v>0.521147462149339</v>
      </c>
      <c r="F61" s="123">
        <v>0.524430493795117</v>
      </c>
    </row>
    <row r="62" spans="1:6" ht="15" hidden="1">
      <c r="A62" s="123">
        <v>2022</v>
      </c>
      <c r="B62" s="123" t="s">
        <v>384</v>
      </c>
      <c r="C62" s="123" t="s">
        <v>437</v>
      </c>
      <c r="D62" s="123">
        <v>0.523284657481506</v>
      </c>
      <c r="E62" s="123">
        <v>0.611952035482974</v>
      </c>
      <c r="F62" s="123">
        <v>0.581334849658694</v>
      </c>
    </row>
    <row r="63" spans="1:6" ht="15">
      <c r="A63" s="123">
        <v>2023</v>
      </c>
      <c r="B63" s="123" t="s">
        <v>384</v>
      </c>
      <c r="C63" s="123" t="s">
        <v>437</v>
      </c>
      <c r="D63" s="123">
        <v>0.408152448718951</v>
      </c>
      <c r="E63" s="123">
        <v>0.589784649462489</v>
      </c>
      <c r="F63" s="123">
        <v>0.553301299096821</v>
      </c>
    </row>
    <row r="64" spans="1:6" ht="15">
      <c r="A64" s="123">
        <v>2024</v>
      </c>
      <c r="B64" s="123" t="s">
        <v>384</v>
      </c>
      <c r="C64" s="123" t="s">
        <v>437</v>
      </c>
      <c r="D64" s="123">
        <v>0.6875</v>
      </c>
      <c r="E64" s="123">
        <v>0.617359592193305</v>
      </c>
      <c r="F64" s="123">
        <v>0.544373648520617</v>
      </c>
    </row>
    <row r="65" spans="1:6" ht="15" hidden="1">
      <c r="A65" s="123">
        <v>2018</v>
      </c>
      <c r="B65" s="123" t="s">
        <v>385</v>
      </c>
      <c r="C65" s="123" t="s">
        <v>437</v>
      </c>
      <c r="D65" s="123">
        <v>0.203049065967508</v>
      </c>
      <c r="E65" s="123">
        <v>0.204633351508719</v>
      </c>
      <c r="F65" s="123">
        <v>0.207640967576164</v>
      </c>
    </row>
    <row r="66" spans="1:6" ht="15" hidden="1">
      <c r="A66" s="123">
        <v>2019</v>
      </c>
      <c r="B66" s="123" t="s">
        <v>385</v>
      </c>
      <c r="C66" s="123" t="s">
        <v>437</v>
      </c>
      <c r="D66" s="123">
        <v>0.269880879255879</v>
      </c>
      <c r="E66" s="123">
        <v>0.370506855958086</v>
      </c>
      <c r="F66" s="123">
        <v>0.338176260168935</v>
      </c>
    </row>
    <row r="67" spans="1:6" ht="15" hidden="1">
      <c r="A67" s="123">
        <v>2020</v>
      </c>
      <c r="B67" s="123" t="s">
        <v>385</v>
      </c>
      <c r="C67" s="123" t="s">
        <v>437</v>
      </c>
      <c r="D67" s="123">
        <v>0.360291023842917</v>
      </c>
      <c r="E67" s="123">
        <v>0.404131917395074</v>
      </c>
      <c r="F67" s="123">
        <v>0.406641397490014</v>
      </c>
    </row>
    <row r="68" spans="1:6" ht="15" hidden="1">
      <c r="A68" s="123">
        <v>2021</v>
      </c>
      <c r="B68" s="123" t="s">
        <v>385</v>
      </c>
      <c r="C68" s="123" t="s">
        <v>437</v>
      </c>
      <c r="D68" s="123">
        <v>0.450414781297134</v>
      </c>
      <c r="E68" s="123">
        <v>0.38652131455472</v>
      </c>
      <c r="F68" s="123">
        <v>0.427549070413446</v>
      </c>
    </row>
    <row r="69" spans="1:6" ht="15" hidden="1">
      <c r="A69" s="123">
        <v>2022</v>
      </c>
      <c r="B69" s="123" t="s">
        <v>385</v>
      </c>
      <c r="C69" s="123" t="s">
        <v>437</v>
      </c>
      <c r="D69" s="123">
        <v>0.425</v>
      </c>
      <c r="E69" s="123">
        <v>0.350000549631077</v>
      </c>
      <c r="F69" s="123">
        <v>0.37809163144313</v>
      </c>
    </row>
    <row r="70" spans="1:6" ht="15">
      <c r="A70" s="123">
        <v>2023</v>
      </c>
      <c r="B70" s="123" t="s">
        <v>385</v>
      </c>
      <c r="C70" s="123" t="s">
        <v>437</v>
      </c>
      <c r="D70" s="123">
        <v>0.501949917898194</v>
      </c>
      <c r="E70" s="123">
        <v>0.498659338164196</v>
      </c>
      <c r="F70" s="123">
        <v>0.493213467082131</v>
      </c>
    </row>
    <row r="71" spans="1:6" ht="15">
      <c r="A71" s="123">
        <v>2024</v>
      </c>
      <c r="B71" s="123" t="s">
        <v>385</v>
      </c>
      <c r="C71" s="123" t="s">
        <v>437</v>
      </c>
      <c r="D71" s="123">
        <v>0.571428571428571</v>
      </c>
      <c r="E71" s="123">
        <v>0.505453490828282</v>
      </c>
      <c r="F71" s="123">
        <v>0.369478985594087</v>
      </c>
    </row>
    <row r="72" spans="1:6" ht="15" hidden="1">
      <c r="A72" s="123">
        <v>2018</v>
      </c>
      <c r="B72" s="123" t="s">
        <v>386</v>
      </c>
      <c r="C72" s="123" t="s">
        <v>437</v>
      </c>
      <c r="D72" s="123">
        <v>0.240300711808065</v>
      </c>
      <c r="E72" s="123">
        <v>0.325651831023144</v>
      </c>
      <c r="F72" s="123">
        <v>0.363270107299724</v>
      </c>
    </row>
    <row r="73" spans="1:6" ht="15" hidden="1">
      <c r="A73" s="123">
        <v>2019</v>
      </c>
      <c r="B73" s="123" t="s">
        <v>386</v>
      </c>
      <c r="C73" s="123" t="s">
        <v>437</v>
      </c>
      <c r="D73" s="123">
        <v>0.251376088069636</v>
      </c>
      <c r="E73" s="123">
        <v>0.292854630416555</v>
      </c>
      <c r="F73" s="123">
        <v>0.320488219966647</v>
      </c>
    </row>
    <row r="74" spans="1:6" ht="15" hidden="1">
      <c r="A74" s="123">
        <v>2020</v>
      </c>
      <c r="B74" s="123" t="s">
        <v>386</v>
      </c>
      <c r="C74" s="123" t="s">
        <v>437</v>
      </c>
      <c r="D74" s="123">
        <v>0.404921724116448</v>
      </c>
      <c r="E74" s="123">
        <v>0.383044468276586</v>
      </c>
      <c r="F74" s="123">
        <v>0.351758380193336</v>
      </c>
    </row>
    <row r="75" spans="1:6" ht="15" hidden="1">
      <c r="A75" s="123">
        <v>2021</v>
      </c>
      <c r="B75" s="123" t="s">
        <v>386</v>
      </c>
      <c r="C75" s="123" t="s">
        <v>437</v>
      </c>
      <c r="D75" s="123">
        <v>0.414407917455554</v>
      </c>
      <c r="E75" s="123">
        <v>0.443877172988892</v>
      </c>
      <c r="F75" s="123">
        <v>0.43997490523243</v>
      </c>
    </row>
    <row r="76" spans="1:6" ht="15" hidden="1">
      <c r="A76" s="123">
        <v>2022</v>
      </c>
      <c r="B76" s="123" t="s">
        <v>386</v>
      </c>
      <c r="C76" s="123" t="s">
        <v>437</v>
      </c>
      <c r="D76" s="123">
        <v>0.433563310583651</v>
      </c>
      <c r="E76" s="123">
        <v>0.387871488793358</v>
      </c>
      <c r="F76" s="123">
        <v>0.351703220105877</v>
      </c>
    </row>
    <row r="77" spans="1:6" ht="15">
      <c r="A77" s="123">
        <v>2023</v>
      </c>
      <c r="B77" s="123" t="s">
        <v>386</v>
      </c>
      <c r="C77" s="123" t="s">
        <v>437</v>
      </c>
      <c r="D77" s="123">
        <v>0.548267963415229</v>
      </c>
      <c r="E77" s="123">
        <v>0.466647234784031</v>
      </c>
      <c r="F77" s="123">
        <v>0.442749614399492</v>
      </c>
    </row>
    <row r="78" spans="1:6" ht="15">
      <c r="A78" s="123">
        <v>2024</v>
      </c>
      <c r="B78" s="123" t="s">
        <v>386</v>
      </c>
      <c r="C78" s="123" t="s">
        <v>437</v>
      </c>
      <c r="D78" s="123">
        <v>0.588235294117647</v>
      </c>
      <c r="E78" s="123">
        <v>0.57722579493199</v>
      </c>
      <c r="F78" s="123">
        <v>0.508812709839411</v>
      </c>
    </row>
    <row r="79" spans="1:6" ht="15" hidden="1">
      <c r="A79" s="123">
        <v>2018</v>
      </c>
      <c r="B79" s="123" t="s">
        <v>387</v>
      </c>
      <c r="C79" s="123" t="s">
        <v>437</v>
      </c>
      <c r="D79" s="123">
        <v>0.113048928347935</v>
      </c>
      <c r="E79" s="123">
        <v>0.157691062382114</v>
      </c>
      <c r="F79" s="123">
        <v>0.143834051226225</v>
      </c>
    </row>
    <row r="80" spans="1:6" ht="15" hidden="1">
      <c r="A80" s="123">
        <v>2019</v>
      </c>
      <c r="B80" s="123" t="s">
        <v>387</v>
      </c>
      <c r="C80" s="123" t="s">
        <v>437</v>
      </c>
      <c r="D80" s="123">
        <v>0.0538888888888889</v>
      </c>
      <c r="E80" s="123">
        <v>0.154854806019756</v>
      </c>
      <c r="F80" s="123">
        <v>0.101187182739658</v>
      </c>
    </row>
    <row r="81" spans="1:6" ht="15" hidden="1">
      <c r="A81" s="123">
        <v>2020</v>
      </c>
      <c r="B81" s="123" t="s">
        <v>387</v>
      </c>
      <c r="C81" s="123" t="s">
        <v>437</v>
      </c>
      <c r="D81" s="123">
        <v>0.470238095238095</v>
      </c>
      <c r="E81" s="123">
        <v>0.281708216446157</v>
      </c>
      <c r="F81" s="123">
        <v>0.295527105343974</v>
      </c>
    </row>
    <row r="82" spans="1:6" ht="15" hidden="1">
      <c r="A82" s="123">
        <v>2021</v>
      </c>
      <c r="B82" s="123" t="s">
        <v>387</v>
      </c>
      <c r="C82" s="123" t="s">
        <v>437</v>
      </c>
      <c r="D82" s="123">
        <v>0.437210144927536</v>
      </c>
      <c r="E82" s="123">
        <v>0.288287494386496</v>
      </c>
      <c r="F82" s="123">
        <v>0.331492510920447</v>
      </c>
    </row>
    <row r="83" spans="1:6" ht="15" hidden="1">
      <c r="A83" s="123">
        <v>2022</v>
      </c>
      <c r="B83" s="123" t="s">
        <v>387</v>
      </c>
      <c r="C83" s="123" t="s">
        <v>437</v>
      </c>
      <c r="D83" s="123">
        <v>0.21045131339249</v>
      </c>
      <c r="E83" s="123">
        <v>0.287594592633939</v>
      </c>
      <c r="F83" s="123">
        <v>0.326398859944713</v>
      </c>
    </row>
    <row r="84" spans="1:6" ht="15">
      <c r="A84" s="123">
        <v>2023</v>
      </c>
      <c r="B84" s="123" t="s">
        <v>387</v>
      </c>
      <c r="C84" s="123" t="s">
        <v>437</v>
      </c>
      <c r="D84" s="123">
        <v>0.373737373737374</v>
      </c>
      <c r="E84" s="123">
        <v>0.484146238815849</v>
      </c>
      <c r="F84" s="123">
        <v>0.568959005117798</v>
      </c>
    </row>
    <row r="85" spans="1:6" ht="15">
      <c r="A85" s="123">
        <v>2024</v>
      </c>
      <c r="B85" s="123" t="s">
        <v>387</v>
      </c>
      <c r="C85" s="123" t="s">
        <v>437</v>
      </c>
      <c r="D85" s="123">
        <v>0.285714285714286</v>
      </c>
      <c r="E85" s="123">
        <v>0.495523510780593</v>
      </c>
      <c r="F85" s="123">
        <v>0.550539843705215</v>
      </c>
    </row>
  </sheetData>
  <autoFilter ref="A1:A85">
    <filterColumn colId="0">
      <filters>
        <filter val="2023"/>
        <filter val="2024"/>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8195DC-A7B7-4F8C-9C1A-536EF36E0B49}">
  <sheetPr codeName="Sheet27">
    <tabColor rgb="FFFF9999"/>
  </sheetPr>
  <dimension ref="B1:AI925"/>
  <sheetViews>
    <sheetView zoomScale="115" zoomScaleNormal="115" workbookViewId="0" topLeftCell="A1">
      <pane ySplit="7" topLeftCell="A8" activePane="bottomLeft" state="frozen"/>
      <selection pane="topLeft" activeCell="J47" sqref="J47"/>
      <selection pane="bottomLeft" activeCell="B8" sqref="B8:F19"/>
    </sheetView>
  </sheetViews>
  <sheetFormatPr defaultColWidth="9.16428571428571" defaultRowHeight="15"/>
  <cols>
    <col min="1" max="1" width="1.57142857142857" customWidth="1"/>
    <col min="2" max="2" width="11.5714285714286" bestFit="1" customWidth="1"/>
    <col min="3" max="3" width="8.57142857142857" style="256" customWidth="1"/>
    <col min="4" max="4" width="0.857142857142857" style="256" customWidth="1"/>
    <col min="5" max="5" width="11.5714285714286" bestFit="1" customWidth="1"/>
    <col min="6" max="6" width="8.57142857142857" style="257" customWidth="1"/>
    <col min="7" max="7" width="0.714285714285714" style="251" customWidth="1"/>
    <col min="8" max="8" width="0.857142857142857" customWidth="1"/>
    <col min="9" max="9" width="11.8571428571429" style="257" bestFit="1" customWidth="1"/>
    <col min="10" max="10" width="6.57142857142857" style="253" customWidth="1"/>
    <col min="11" max="11" width="0.714285714285714" style="257" customWidth="1"/>
    <col min="12" max="12" width="11.8571428571429" bestFit="1" customWidth="1"/>
    <col min="13" max="13" width="8" style="253" customWidth="1"/>
    <col min="14" max="14" width="1" style="258" customWidth="1"/>
    <col min="15" max="15" width="0.857142857142857" customWidth="1"/>
    <col min="16" max="16" width="11.5714285714286" style="259" customWidth="1"/>
    <col min="17" max="17" width="12.2857142857143" bestFit="1" customWidth="1"/>
    <col min="18" max="18" width="0.857142857142857" customWidth="1"/>
    <col min="19" max="19" width="11.8571428571429" style="260" bestFit="1" customWidth="1"/>
    <col min="20" max="20" width="11.8571428571429" customWidth="1"/>
    <col min="21" max="21" width="0.857142857142857" style="257" customWidth="1"/>
    <col min="22" max="22" width="0.571428571428571" style="251" customWidth="1"/>
    <col min="23" max="23" width="11.8571428571429" bestFit="1" customWidth="1"/>
    <col min="24" max="24" width="8.57142857142857" style="257" customWidth="1"/>
    <col min="25" max="25" width="0.857142857142857" style="253" customWidth="1"/>
    <col min="26" max="26" width="11.8571428571429" style="257" bestFit="1" customWidth="1"/>
    <col min="28" max="29" width="1" customWidth="1"/>
    <col min="30" max="30" width="11.8571428571429" bestFit="1" customWidth="1"/>
    <col min="31" max="31" width="9.14285714285714" customWidth="1"/>
    <col min="32" max="32" width="0.714285714285714" customWidth="1"/>
    <col min="33" max="33" width="11.8571428571429" bestFit="1" customWidth="1"/>
    <col min="35" max="35" width="0.714285714285714" customWidth="1"/>
  </cols>
  <sheetData>
    <row r="1" spans="3:26" ht="7.5" customHeight="1" thickBot="1">
      <c r="C1" s="244"/>
      <c r="D1" s="244"/>
      <c r="F1" s="244"/>
      <c r="G1"/>
      <c r="I1" s="244"/>
      <c r="J1"/>
      <c r="K1" s="244"/>
      <c r="M1"/>
      <c r="N1" s="245"/>
      <c r="P1" s="245"/>
      <c r="S1" s="246"/>
      <c r="U1" s="246"/>
      <c r="V1"/>
      <c r="X1" s="246"/>
      <c r="Y1"/>
      <c r="Z1" s="246"/>
    </row>
    <row r="2" spans="2:26" ht="15" customHeight="1">
      <c r="B2" s="362" t="s">
        <v>187</v>
      </c>
      <c r="C2" s="363"/>
      <c r="D2" s="363"/>
      <c r="E2" s="363"/>
      <c r="F2" s="363"/>
      <c r="G2" s="363"/>
      <c r="H2" s="363"/>
      <c r="I2" s="363"/>
      <c r="J2" s="363"/>
      <c r="K2" s="364"/>
      <c r="M2"/>
      <c r="N2"/>
      <c r="P2"/>
      <c r="S2"/>
      <c r="U2"/>
      <c r="V2"/>
      <c r="X2" s="246"/>
      <c r="Y2"/>
      <c r="Z2" s="246"/>
    </row>
    <row r="3" spans="2:26" ht="16" thickBot="1">
      <c r="B3" s="365"/>
      <c r="C3" s="366"/>
      <c r="D3" s="366"/>
      <c r="E3" s="366"/>
      <c r="F3" s="366"/>
      <c r="G3" s="366"/>
      <c r="H3" s="366"/>
      <c r="I3" s="366"/>
      <c r="J3" s="366"/>
      <c r="K3" s="367"/>
      <c r="M3"/>
      <c r="N3"/>
      <c r="P3"/>
      <c r="S3"/>
      <c r="U3"/>
      <c r="V3"/>
      <c r="X3" s="246"/>
      <c r="Y3"/>
      <c r="Z3" s="246"/>
    </row>
    <row r="4" spans="2:26" ht="7.5" customHeight="1" thickBot="1">
      <c r="B4" s="247"/>
      <c r="C4" s="248"/>
      <c r="D4" s="248"/>
      <c r="E4" s="247"/>
      <c r="F4" s="248"/>
      <c r="G4" s="247"/>
      <c r="H4" s="247"/>
      <c r="I4" s="248"/>
      <c r="J4" s="247"/>
      <c r="K4" s="248"/>
      <c r="L4" s="247"/>
      <c r="M4" s="247"/>
      <c r="N4" s="249"/>
      <c r="O4" s="247"/>
      <c r="P4" s="249"/>
      <c r="Q4" s="247"/>
      <c r="R4" s="247"/>
      <c r="S4" s="248"/>
      <c r="T4" s="247"/>
      <c r="U4" s="248"/>
      <c r="V4" s="247"/>
      <c r="W4" s="247"/>
      <c r="X4" s="248"/>
      <c r="Y4" s="247"/>
      <c r="Z4" s="248"/>
    </row>
    <row r="5" spans="2:35" ht="41.25" customHeight="1" thickBot="1">
      <c r="B5" s="356" t="s">
        <v>175</v>
      </c>
      <c r="C5" s="357"/>
      <c r="D5" s="357"/>
      <c r="E5" s="357"/>
      <c r="F5" s="357"/>
      <c r="G5" s="358"/>
      <c r="I5" s="356" t="s">
        <v>176</v>
      </c>
      <c r="J5" s="357"/>
      <c r="K5" s="357"/>
      <c r="L5" s="357"/>
      <c r="M5" s="357"/>
      <c r="N5" s="358"/>
      <c r="P5" s="356" t="s">
        <v>177</v>
      </c>
      <c r="Q5" s="357"/>
      <c r="R5" s="357"/>
      <c r="S5" s="357"/>
      <c r="T5" s="357"/>
      <c r="U5" s="358"/>
      <c r="V5"/>
      <c r="W5" s="356" t="s">
        <v>178</v>
      </c>
      <c r="X5" s="357"/>
      <c r="Y5" s="357"/>
      <c r="Z5" s="357"/>
      <c r="AA5" s="357"/>
      <c r="AB5" s="358"/>
      <c r="AD5" s="356" t="s">
        <v>108</v>
      </c>
      <c r="AE5" s="357"/>
      <c r="AF5" s="357"/>
      <c r="AG5" s="357"/>
      <c r="AH5" s="357"/>
      <c r="AI5" s="358"/>
    </row>
    <row r="6" spans="2:35" ht="17" thickBot="1">
      <c r="B6" s="359" t="s">
        <v>480</v>
      </c>
      <c r="C6" s="360"/>
      <c r="D6" s="361"/>
      <c r="E6" s="359" t="s">
        <v>479</v>
      </c>
      <c r="F6" s="360"/>
      <c r="G6" s="361"/>
      <c r="I6" s="359" t="str">
        <f>B6</f>
        <v>PY 2023</v>
      </c>
      <c r="J6" s="360"/>
      <c r="K6" s="361"/>
      <c r="L6" s="359" t="str">
        <f>E6</f>
        <v>PY 2024</v>
      </c>
      <c r="M6" s="360"/>
      <c r="N6" s="361"/>
      <c r="P6" s="359" t="str">
        <f>I6</f>
        <v>PY 2023</v>
      </c>
      <c r="Q6" s="360"/>
      <c r="R6" s="361"/>
      <c r="S6" s="359" t="str">
        <f>L6</f>
        <v>PY 2024</v>
      </c>
      <c r="T6" s="360"/>
      <c r="U6" s="361"/>
      <c r="V6"/>
      <c r="W6" s="359" t="str">
        <f>P6</f>
        <v>PY 2023</v>
      </c>
      <c r="X6" s="360"/>
      <c r="Y6" s="361"/>
      <c r="Z6" s="359" t="str">
        <f>S6</f>
        <v>PY 2024</v>
      </c>
      <c r="AA6" s="360"/>
      <c r="AB6" s="361"/>
      <c r="AD6" s="359" t="str">
        <f>W6</f>
        <v>PY 2023</v>
      </c>
      <c r="AE6" s="360"/>
      <c r="AF6" s="361"/>
      <c r="AG6" s="359" t="str">
        <f>Z6</f>
        <v>PY 2024</v>
      </c>
      <c r="AH6" s="360"/>
      <c r="AI6" s="361"/>
    </row>
    <row r="7" spans="2:35" s="250" customFormat="1" ht="24" customHeight="1" thickBot="1">
      <c r="B7" s="261" t="s">
        <v>84</v>
      </c>
      <c r="C7" s="278" t="s">
        <v>179</v>
      </c>
      <c r="D7" s="262"/>
      <c r="E7" s="261" t="s">
        <v>84</v>
      </c>
      <c r="F7" s="278" t="s">
        <v>179</v>
      </c>
      <c r="G7" s="263"/>
      <c r="H7"/>
      <c r="I7" s="261" t="s">
        <v>84</v>
      </c>
      <c r="J7" s="278" t="s">
        <v>179</v>
      </c>
      <c r="K7" s="262"/>
      <c r="L7" s="261" t="s">
        <v>84</v>
      </c>
      <c r="M7" s="278" t="s">
        <v>179</v>
      </c>
      <c r="N7" s="263"/>
      <c r="O7"/>
      <c r="P7" s="261" t="s">
        <v>84</v>
      </c>
      <c r="Q7" s="278" t="s">
        <v>179</v>
      </c>
      <c r="R7" s="262"/>
      <c r="S7" s="261" t="s">
        <v>84</v>
      </c>
      <c r="T7" s="278" t="s">
        <v>179</v>
      </c>
      <c r="U7" s="263"/>
      <c r="V7"/>
      <c r="W7" s="261" t="s">
        <v>84</v>
      </c>
      <c r="X7" s="278" t="s">
        <v>179</v>
      </c>
      <c r="Y7" s="262"/>
      <c r="Z7" s="261" t="s">
        <v>84</v>
      </c>
      <c r="AA7" s="278" t="s">
        <v>179</v>
      </c>
      <c r="AB7" s="263"/>
      <c r="AD7" s="261" t="s">
        <v>84</v>
      </c>
      <c r="AE7" s="278" t="s">
        <v>179</v>
      </c>
      <c r="AF7" s="262"/>
      <c r="AG7" s="261" t="s">
        <v>84</v>
      </c>
      <c r="AH7" s="278" t="s">
        <v>179</v>
      </c>
      <c r="AI7" s="263"/>
    </row>
    <row r="8" spans="2:35" ht="16" thickBot="1">
      <c r="B8" s="268" t="str">
        <f>BTS!$C11</f>
        <v>R09-SouthEast</v>
      </c>
      <c r="C8" s="269">
        <v>0.832675438596491</v>
      </c>
      <c r="D8">
        <f t="shared" si="0" ref="D8:D19">_xlfn.RANK.AVG(C8,C$8:C$19,0)</f>
        <v>4</v>
      </c>
      <c r="E8" s="268" t="str">
        <f>BTS!$C11</f>
        <v>R09-SouthEast</v>
      </c>
      <c r="F8" s="269">
        <v>0.80</v>
      </c>
      <c r="G8">
        <f t="shared" si="1" ref="G8:G19">_xlfn.RANK.AVG(F8,F$8:F$19,0)</f>
        <v>5</v>
      </c>
      <c r="I8" s="268" t="str">
        <f>BTS!$C9</f>
        <v>R07-West</v>
      </c>
      <c r="J8" s="269">
        <v>0.833760683760684</v>
      </c>
      <c r="K8">
        <f t="shared" si="2" ref="K8:K19">_xlfn.RANK.AVG(J8,J$8:J$19,0)</f>
        <v>1</v>
      </c>
      <c r="L8" s="268" t="str">
        <f>BTS!$C3</f>
        <v>R01-NorthWest</v>
      </c>
      <c r="M8" s="269">
        <v>0.60</v>
      </c>
      <c r="N8">
        <f t="shared" si="3" ref="N8:N19">_xlfn.RANK.AVG(M8,M$8:M$19,0)</f>
        <v>12</v>
      </c>
      <c r="P8" s="268" t="str">
        <f>BTS!$C11</f>
        <v>R09-SouthEast</v>
      </c>
      <c r="Q8" s="270">
        <v>7874.73875</v>
      </c>
      <c r="R8">
        <f t="shared" si="4" ref="R8:R19">_xlfn.RANK.AVG(Q8,Q$8:Q$19,0)</f>
        <v>6</v>
      </c>
      <c r="S8" s="268" t="str">
        <f>BTS!$C9</f>
        <v>R07-West</v>
      </c>
      <c r="T8" s="270">
        <v>10351.38</v>
      </c>
      <c r="U8">
        <f t="shared" si="5" ref="U8:U19">_xlfn.RANK.AVG(T8,T$8:T$19,0)</f>
        <v>3</v>
      </c>
      <c r="V8"/>
      <c r="W8" s="268" t="str">
        <f>BTS!$C13</f>
        <v>R11-SouthWest</v>
      </c>
      <c r="X8" s="269">
        <v>0.752164502164502</v>
      </c>
      <c r="Y8">
        <f t="shared" si="6" ref="Y8:Y19">_xlfn.RANK.AVG(X8,X$8:X$19,0)</f>
        <v>6</v>
      </c>
      <c r="Z8" s="268" t="str">
        <f>BTS!$C9</f>
        <v>R07-West</v>
      </c>
      <c r="AA8" s="269">
        <v>0.666666666666667</v>
      </c>
      <c r="AB8">
        <f t="shared" si="7" ref="AB8:AB19">_xlfn.RANK.AVG(AA8,AA$8:AA$19,0)</f>
        <v>9</v>
      </c>
      <c r="AD8" s="268" t="str">
        <f>BTS!$C13</f>
        <v>R11-SouthWest</v>
      </c>
      <c r="AE8" s="269">
        <v>0.542761752136752</v>
      </c>
      <c r="AF8">
        <f t="shared" si="8" ref="AF8:AF19">_xlfn.RANK.AVG(AE8,AE$8:AE$19,0)</f>
        <v>3</v>
      </c>
      <c r="AG8" s="268" t="str">
        <f>BTS!$C9</f>
        <v>R07-West</v>
      </c>
      <c r="AH8" s="269">
        <v>0.142857142857143</v>
      </c>
      <c r="AI8" s="181">
        <f t="shared" si="9" ref="AI8:AI19">_xlfn.RANK.AVG(AH8,AH$8:AH$19,0)</f>
        <v>11</v>
      </c>
    </row>
    <row r="9" spans="2:35" ht="16" thickBot="1">
      <c r="B9" s="116" t="str">
        <f>BTS!$C3</f>
        <v>R01-NorthWest</v>
      </c>
      <c r="C9" s="269">
        <v>0.75808651026393</v>
      </c>
      <c r="D9">
        <f t="shared" si="0"/>
        <v>11</v>
      </c>
      <c r="E9" s="116" t="str">
        <f>BTS!$C5</f>
        <v>R03-NorthEast</v>
      </c>
      <c r="F9" s="269">
        <v>0.740740740740741</v>
      </c>
      <c r="G9">
        <f t="shared" si="1"/>
        <v>7</v>
      </c>
      <c r="I9" s="116" t="str">
        <f>BTS!$C5</f>
        <v>R03-NorthEast</v>
      </c>
      <c r="J9" s="269">
        <v>0.791971774730395</v>
      </c>
      <c r="K9">
        <f t="shared" si="2"/>
        <v>3</v>
      </c>
      <c r="L9" s="116" t="str">
        <f>BTS!$C10</f>
        <v>R08-SouthCentral</v>
      </c>
      <c r="M9" s="269">
        <v>0.793103448275862</v>
      </c>
      <c r="N9">
        <f t="shared" si="3"/>
        <v>7</v>
      </c>
      <c r="P9" s="116" t="str">
        <f>BTS!$C3</f>
        <v>R01-NorthWest</v>
      </c>
      <c r="Q9" s="270">
        <v>7153.515</v>
      </c>
      <c r="R9">
        <f t="shared" si="4"/>
        <v>11</v>
      </c>
      <c r="S9" s="116" t="str">
        <f>BTS!$C5</f>
        <v>R03-NorthEast</v>
      </c>
      <c r="T9" s="270">
        <v>9100</v>
      </c>
      <c r="U9">
        <f t="shared" si="5"/>
        <v>6</v>
      </c>
      <c r="V9"/>
      <c r="W9" s="116" t="str">
        <f>BTS!$C7</f>
        <v>R05-Central</v>
      </c>
      <c r="X9" s="269">
        <v>0.695292207792208</v>
      </c>
      <c r="Y9">
        <f t="shared" si="6"/>
        <v>7</v>
      </c>
      <c r="Z9" s="116" t="str">
        <f>BTS!$C11</f>
        <v>R09-SouthEast</v>
      </c>
      <c r="AA9" s="269">
        <v>0.588888888888889</v>
      </c>
      <c r="AB9">
        <f t="shared" si="7"/>
        <v>10</v>
      </c>
      <c r="AD9" s="116" t="str">
        <f>BTS!$C7</f>
        <v>R05-Central</v>
      </c>
      <c r="AE9" s="269">
        <v>0.361729231166151</v>
      </c>
      <c r="AF9">
        <f t="shared" si="8"/>
        <v>8</v>
      </c>
      <c r="AG9" s="116" t="str">
        <f>BTS!$C11</f>
        <v>R09-SouthEast</v>
      </c>
      <c r="AH9" s="269">
        <v>0.50</v>
      </c>
      <c r="AI9" s="181">
        <f t="shared" si="9"/>
        <v>3</v>
      </c>
    </row>
    <row r="10" spans="2:35" ht="16" thickBot="1">
      <c r="B10" s="116" t="str">
        <f>BTS!$C4</f>
        <v>R02-Northern</v>
      </c>
      <c r="C10" s="269">
        <v>0.812368791602663</v>
      </c>
      <c r="D10">
        <f t="shared" si="0"/>
        <v>7</v>
      </c>
      <c r="E10" s="116" t="str">
        <f>BTS!$C4</f>
        <v>R02-Northern</v>
      </c>
      <c r="F10" s="269">
        <v>0.704545454545455</v>
      </c>
      <c r="G10">
        <f t="shared" si="1"/>
        <v>8</v>
      </c>
      <c r="I10" s="116" t="str">
        <f>BTS!$C7</f>
        <v>R05-Central</v>
      </c>
      <c r="J10" s="269">
        <v>0.778821693237587</v>
      </c>
      <c r="K10">
        <f t="shared" si="2"/>
        <v>5</v>
      </c>
      <c r="L10" s="116" t="str">
        <f>BTS!$C4</f>
        <v>R02-Northern</v>
      </c>
      <c r="M10" s="269">
        <v>0.833333333333333</v>
      </c>
      <c r="N10">
        <f t="shared" si="3"/>
        <v>4.50</v>
      </c>
      <c r="P10" s="116" t="str">
        <f>BTS!$C12</f>
        <v>R10-Southern</v>
      </c>
      <c r="Q10" s="270">
        <v>7923.8875</v>
      </c>
      <c r="R10">
        <f t="shared" si="4"/>
        <v>5</v>
      </c>
      <c r="S10" s="116" t="str">
        <f>BTS!$C4</f>
        <v>R02-Northern</v>
      </c>
      <c r="T10" s="270">
        <v>9089.905</v>
      </c>
      <c r="U10">
        <f t="shared" si="5"/>
        <v>7</v>
      </c>
      <c r="V10"/>
      <c r="W10" s="116" t="str">
        <f>BTS!$C12</f>
        <v>R10-Southern</v>
      </c>
      <c r="X10" s="269">
        <v>0.928571428571429</v>
      </c>
      <c r="Y10">
        <f t="shared" si="6"/>
        <v>1</v>
      </c>
      <c r="Z10" s="116" t="str">
        <f>BTS!$C13</f>
        <v>R11-SouthWest</v>
      </c>
      <c r="AA10" s="269">
        <v>0.790801790801791</v>
      </c>
      <c r="AB10">
        <f t="shared" si="7"/>
        <v>4</v>
      </c>
      <c r="AD10" s="116" t="str">
        <f>BTS!$C12</f>
        <v>R10-Southern</v>
      </c>
      <c r="AE10" s="269">
        <v>0.627029220779221</v>
      </c>
      <c r="AF10">
        <f t="shared" si="8"/>
        <v>1</v>
      </c>
      <c r="AG10" s="116" t="str">
        <f>BTS!$C13</f>
        <v>R11-SouthWest</v>
      </c>
      <c r="AH10" s="269">
        <v>0.80</v>
      </c>
      <c r="AI10" s="181">
        <f t="shared" si="9"/>
        <v>2</v>
      </c>
    </row>
    <row r="11" spans="2:35" ht="16" thickBot="1">
      <c r="B11" s="116" t="str">
        <f>BTS!$C10</f>
        <v>R08-SouthCentral</v>
      </c>
      <c r="C11" s="269">
        <v>0.809137448082681</v>
      </c>
      <c r="D11">
        <f t="shared" si="0"/>
        <v>8</v>
      </c>
      <c r="E11" s="116" t="str">
        <f>BTS!$C9</f>
        <v>R07-West</v>
      </c>
      <c r="F11" s="269">
        <v>0.80</v>
      </c>
      <c r="G11">
        <f t="shared" si="1"/>
        <v>5</v>
      </c>
      <c r="I11" s="116" t="str">
        <f>BTS!$C14</f>
        <v>R12-Marion</v>
      </c>
      <c r="J11" s="269">
        <v>0.730467720685112</v>
      </c>
      <c r="K11">
        <f t="shared" si="2"/>
        <v>10</v>
      </c>
      <c r="L11" s="116" t="str">
        <f>BTS!$C6</f>
        <v>R04-WestCentral</v>
      </c>
      <c r="M11" s="269">
        <v>0.777777777777778</v>
      </c>
      <c r="N11">
        <f t="shared" si="3"/>
        <v>8</v>
      </c>
      <c r="P11" s="116" t="str">
        <f>BTS!$C7</f>
        <v>R05-Central</v>
      </c>
      <c r="Q11" s="270">
        <v>10855.11625</v>
      </c>
      <c r="R11">
        <f t="shared" si="4"/>
        <v>1</v>
      </c>
      <c r="S11" s="116" t="str">
        <f>BTS!$C12</f>
        <v>R10-Southern</v>
      </c>
      <c r="T11" s="270">
        <v>10575.80</v>
      </c>
      <c r="U11">
        <f t="shared" si="5"/>
        <v>2</v>
      </c>
      <c r="V11"/>
      <c r="W11" s="116" t="str">
        <f>BTS!$C10</f>
        <v>R08-SouthCentral</v>
      </c>
      <c r="X11" s="269">
        <v>0.614583333333333</v>
      </c>
      <c r="Y11">
        <f t="shared" si="6"/>
        <v>10</v>
      </c>
      <c r="Z11" s="116" t="str">
        <f>BTS!$C4</f>
        <v>R02-Northern</v>
      </c>
      <c r="AA11" s="269">
        <v>0.709095678405141</v>
      </c>
      <c r="AB11">
        <f t="shared" si="7"/>
        <v>8</v>
      </c>
      <c r="AD11" s="116" t="str">
        <f>BTS!$C10</f>
        <v>R08-SouthCentral</v>
      </c>
      <c r="AE11" s="269">
        <v>0.387040043290043</v>
      </c>
      <c r="AF11">
        <f t="shared" si="8"/>
        <v>6</v>
      </c>
      <c r="AG11" s="116" t="str">
        <f>BTS!$C4</f>
        <v>R02-Northern</v>
      </c>
      <c r="AH11" s="269">
        <v>0.30</v>
      </c>
      <c r="AI11" s="181">
        <f t="shared" si="9"/>
        <v>6.50</v>
      </c>
    </row>
    <row r="12" spans="2:35" ht="16" thickBot="1">
      <c r="B12" s="116" t="str">
        <f>BTS!$C14</f>
        <v>R12-Marion</v>
      </c>
      <c r="C12" s="269">
        <v>0.820833333333333</v>
      </c>
      <c r="D12">
        <f t="shared" si="0"/>
        <v>5</v>
      </c>
      <c r="E12" s="116" t="str">
        <f>BTS!$C13</f>
        <v>R11-SouthWest</v>
      </c>
      <c r="F12" s="269">
        <v>0.857142857142857</v>
      </c>
      <c r="G12">
        <f t="shared" si="1"/>
        <v>1</v>
      </c>
      <c r="I12" s="116" t="str">
        <f>BTS!$C4</f>
        <v>R02-Northern</v>
      </c>
      <c r="J12" s="269">
        <v>0.763049198785086</v>
      </c>
      <c r="K12">
        <f t="shared" si="2"/>
        <v>8</v>
      </c>
      <c r="L12" s="116" t="str">
        <f>BTS!$C13</f>
        <v>R11-SouthWest</v>
      </c>
      <c r="M12" s="269">
        <v>0.738095238095238</v>
      </c>
      <c r="N12">
        <f t="shared" si="3"/>
        <v>10</v>
      </c>
      <c r="P12" s="116" t="str">
        <f>BTS!$C9</f>
        <v>R07-West</v>
      </c>
      <c r="Q12" s="270">
        <v>8120.8175</v>
      </c>
      <c r="R12">
        <f t="shared" si="4"/>
        <v>3</v>
      </c>
      <c r="S12" s="116" t="str">
        <f>BTS!$C3</f>
        <v>R01-NorthWest</v>
      </c>
      <c r="T12" s="270">
        <v>5034.75</v>
      </c>
      <c r="U12">
        <f t="shared" si="5"/>
        <v>11</v>
      </c>
      <c r="V12"/>
      <c r="W12" s="116" t="str">
        <f>BTS!$C5</f>
        <v>R03-NorthEast</v>
      </c>
      <c r="X12" s="269">
        <v>0.523538961038961</v>
      </c>
      <c r="Y12">
        <f t="shared" si="6"/>
        <v>11</v>
      </c>
      <c r="Z12" s="116" t="str">
        <f>BTS!$C3</f>
        <v>R01-NorthWest</v>
      </c>
      <c r="AA12" s="269">
        <v>0.445679012345679</v>
      </c>
      <c r="AB12">
        <f t="shared" si="7"/>
        <v>12</v>
      </c>
      <c r="AD12" s="116" t="str">
        <f>BTS!$C5</f>
        <v>R03-NorthEast</v>
      </c>
      <c r="AE12" s="269">
        <v>0.507957393483709</v>
      </c>
      <c r="AF12">
        <f t="shared" si="8"/>
        <v>4</v>
      </c>
      <c r="AG12" s="116" t="str">
        <f>BTS!$C3</f>
        <v>R01-NorthWest</v>
      </c>
      <c r="AH12" s="269">
        <v>0.434782608695652</v>
      </c>
      <c r="AI12" s="181">
        <f t="shared" si="9"/>
        <v>5</v>
      </c>
    </row>
    <row r="13" spans="2:35" ht="16" thickBot="1">
      <c r="B13" s="116" t="str">
        <f>BTS!$C5</f>
        <v>R03-NorthEast</v>
      </c>
      <c r="C13" s="269">
        <v>0.788485221674877</v>
      </c>
      <c r="D13">
        <f t="shared" si="0"/>
        <v>9</v>
      </c>
      <c r="E13" s="116" t="str">
        <f>BTS!$C7</f>
        <v>R05-Central</v>
      </c>
      <c r="F13" s="269">
        <v>0.845070422535211</v>
      </c>
      <c r="G13">
        <f t="shared" si="1"/>
        <v>2</v>
      </c>
      <c r="I13" s="116" t="str">
        <f>BTS!$C3</f>
        <v>R01-NorthWest</v>
      </c>
      <c r="J13" s="269">
        <v>0.775784855304735</v>
      </c>
      <c r="K13">
        <f t="shared" si="2"/>
        <v>6</v>
      </c>
      <c r="L13" s="116" t="str">
        <f>BTS!$C5</f>
        <v>R03-NorthEast</v>
      </c>
      <c r="M13" s="269">
        <v>0.888888888888889</v>
      </c>
      <c r="N13">
        <f t="shared" si="3"/>
        <v>2</v>
      </c>
      <c r="P13" s="116" t="str">
        <f>BTS!$C5</f>
        <v>R03-NorthEast</v>
      </c>
      <c r="Q13" s="270">
        <v>7591.74</v>
      </c>
      <c r="R13">
        <f t="shared" si="4"/>
        <v>9</v>
      </c>
      <c r="S13" s="116" t="str">
        <f>BTS!$C7</f>
        <v>R05-Central</v>
      </c>
      <c r="T13" s="270">
        <v>10849.10</v>
      </c>
      <c r="U13">
        <f t="shared" si="5"/>
        <v>1</v>
      </c>
      <c r="V13"/>
      <c r="W13" s="116" t="str">
        <f>BTS!$C9</f>
        <v>R07-West</v>
      </c>
      <c r="X13" s="269">
        <v>0.775</v>
      </c>
      <c r="Y13">
        <f t="shared" si="6"/>
        <v>5</v>
      </c>
      <c r="Z13" s="116" t="str">
        <f>BTS!$C5</f>
        <v>R03-NorthEast</v>
      </c>
      <c r="AA13" s="269">
        <v>0.916666666666667</v>
      </c>
      <c r="AB13">
        <f t="shared" si="7"/>
        <v>1</v>
      </c>
      <c r="AD13" s="116" t="str">
        <f>BTS!$C9</f>
        <v>R07-West</v>
      </c>
      <c r="AE13" s="269">
        <v>0.332860644257703</v>
      </c>
      <c r="AF13">
        <f t="shared" si="8"/>
        <v>10</v>
      </c>
      <c r="AG13" s="116" t="str">
        <f>BTS!$C5</f>
        <v>R03-NorthEast</v>
      </c>
      <c r="AH13" s="269">
        <v>0.454545454545455</v>
      </c>
      <c r="AI13" s="181">
        <f t="shared" si="9"/>
        <v>4</v>
      </c>
    </row>
    <row r="14" spans="2:35" ht="16" thickBot="1">
      <c r="B14" s="116" t="str">
        <f>BTS!$C9</f>
        <v>R07-West</v>
      </c>
      <c r="C14" s="269">
        <v>0.861805555555555</v>
      </c>
      <c r="D14">
        <f t="shared" si="0"/>
        <v>1</v>
      </c>
      <c r="E14" s="116" t="str">
        <f>BTS!$C3</f>
        <v>R01-NorthWest</v>
      </c>
      <c r="F14" s="269">
        <v>0.613636363636364</v>
      </c>
      <c r="G14">
        <f t="shared" si="1"/>
        <v>12</v>
      </c>
      <c r="I14" s="116" t="str">
        <f>BTS!$C13</f>
        <v>R11-SouthWest</v>
      </c>
      <c r="J14" s="269">
        <v>0.788681681301362</v>
      </c>
      <c r="K14">
        <f t="shared" si="2"/>
        <v>4</v>
      </c>
      <c r="L14" s="116" t="str">
        <f>BTS!$C11</f>
        <v>R09-SouthEast</v>
      </c>
      <c r="M14" s="269">
        <v>0.90</v>
      </c>
      <c r="N14">
        <f t="shared" si="3"/>
        <v>1</v>
      </c>
      <c r="P14" s="116" t="str">
        <f>BTS!$C10</f>
        <v>R08-SouthCentral</v>
      </c>
      <c r="Q14" s="270">
        <v>8036.715</v>
      </c>
      <c r="R14">
        <f t="shared" si="4"/>
        <v>4</v>
      </c>
      <c r="S14" s="116" t="str">
        <f>BTS!$C6</f>
        <v>R04-WestCentral</v>
      </c>
      <c r="T14" s="270">
        <v>7524.515</v>
      </c>
      <c r="U14">
        <f t="shared" si="5"/>
        <v>9</v>
      </c>
      <c r="V14"/>
      <c r="W14" s="116" t="str">
        <f>BTS!$C11</f>
        <v>R09-SouthEast</v>
      </c>
      <c r="X14" s="269">
        <v>0.845833333333333</v>
      </c>
      <c r="Y14">
        <f t="shared" si="6"/>
        <v>4</v>
      </c>
      <c r="Z14" s="116" t="str">
        <f>BTS!$C12</f>
        <v>R10-Southern</v>
      </c>
      <c r="AA14" s="269">
        <v>0.766666666666667</v>
      </c>
      <c r="AB14">
        <f t="shared" si="7"/>
        <v>5</v>
      </c>
      <c r="AD14" s="116" t="str">
        <f>BTS!$C11</f>
        <v>R09-SouthEast</v>
      </c>
      <c r="AE14" s="269">
        <v>0.385890151515151</v>
      </c>
      <c r="AF14">
        <f t="shared" si="8"/>
        <v>7</v>
      </c>
      <c r="AG14" s="116" t="str">
        <f>BTS!$C12</f>
        <v>R10-Southern</v>
      </c>
      <c r="AH14" s="269">
        <v>0.857142857142857</v>
      </c>
      <c r="AI14" s="181">
        <f t="shared" si="9"/>
        <v>1</v>
      </c>
    </row>
    <row r="15" spans="2:35" ht="16" thickBot="1">
      <c r="B15" s="116" t="str">
        <f>BTS!$C13</f>
        <v>R11-SouthWest</v>
      </c>
      <c r="C15" s="269">
        <v>0.81568287037037</v>
      </c>
      <c r="D15">
        <f t="shared" si="0"/>
        <v>6</v>
      </c>
      <c r="E15" s="116" t="str">
        <f>BTS!$C12</f>
        <v>R10-Southern</v>
      </c>
      <c r="F15" s="269">
        <v>0.80</v>
      </c>
      <c r="G15">
        <f t="shared" si="1"/>
        <v>5</v>
      </c>
      <c r="I15" s="116" t="str">
        <f>BTS!$C12</f>
        <v>R10-Southern</v>
      </c>
      <c r="J15" s="269">
        <v>0.735871212121212</v>
      </c>
      <c r="K15">
        <f t="shared" si="2"/>
        <v>9</v>
      </c>
      <c r="L15" s="116" t="str">
        <f>BTS!$C12</f>
        <v>R10-Southern</v>
      </c>
      <c r="M15" s="269">
        <v>0.75</v>
      </c>
      <c r="N15">
        <f t="shared" si="3"/>
        <v>9</v>
      </c>
      <c r="P15" s="116" t="str">
        <f>BTS!$C4</f>
        <v>R02-Northern</v>
      </c>
      <c r="Q15" s="270">
        <v>7599.12875</v>
      </c>
      <c r="R15">
        <f t="shared" si="4"/>
        <v>8</v>
      </c>
      <c r="S15" s="116" t="str">
        <f>BTS!$C13</f>
        <v>R11-SouthWest</v>
      </c>
      <c r="T15" s="270">
        <v>10007.03</v>
      </c>
      <c r="U15">
        <f t="shared" si="5"/>
        <v>4</v>
      </c>
      <c r="V15"/>
      <c r="W15" s="116" t="str">
        <f>BTS!$C6</f>
        <v>R04-WestCentral</v>
      </c>
      <c r="X15" s="269">
        <v>0.890873015873016</v>
      </c>
      <c r="Y15">
        <f t="shared" si="6"/>
        <v>2</v>
      </c>
      <c r="Z15" s="116" t="str">
        <f>BTS!$C6</f>
        <v>R04-WestCentral</v>
      </c>
      <c r="AA15" s="269">
        <v>0.910714285714286</v>
      </c>
      <c r="AB15">
        <f t="shared" si="7"/>
        <v>2</v>
      </c>
      <c r="AD15" s="116" t="str">
        <f>BTS!$C6</f>
        <v>R04-WestCentral</v>
      </c>
      <c r="AE15" s="269">
        <v>0.569444444444444</v>
      </c>
      <c r="AF15">
        <f t="shared" si="8"/>
        <v>2</v>
      </c>
      <c r="AG15" s="116" t="str">
        <f>BTS!$C6</f>
        <v>R04-WestCentral</v>
      </c>
      <c r="AH15" s="269">
        <v>0.285714285714286</v>
      </c>
      <c r="AI15" s="181">
        <f t="shared" si="9"/>
        <v>8.50</v>
      </c>
    </row>
    <row r="16" spans="2:35" ht="16" thickBot="1">
      <c r="B16" s="116" t="str">
        <f>BTS!$C6</f>
        <v>R04-WestCentral</v>
      </c>
      <c r="C16" s="269">
        <v>0.834933435739887</v>
      </c>
      <c r="D16">
        <f t="shared" si="0"/>
        <v>3</v>
      </c>
      <c r="E16" s="116" t="str">
        <f>BTS!$C6</f>
        <v>R04-WestCentral</v>
      </c>
      <c r="F16" s="269">
        <v>0.70</v>
      </c>
      <c r="G16">
        <f t="shared" si="1"/>
        <v>9</v>
      </c>
      <c r="I16" s="116" t="str">
        <f>BTS!$C10</f>
        <v>R08-SouthCentral</v>
      </c>
      <c r="J16" s="269">
        <v>0.701102941176471</v>
      </c>
      <c r="K16">
        <f t="shared" si="2"/>
        <v>11</v>
      </c>
      <c r="L16" s="116" t="str">
        <f>BTS!$C7</f>
        <v>R05-Central</v>
      </c>
      <c r="M16" s="269">
        <v>0.833333333333333</v>
      </c>
      <c r="N16">
        <f t="shared" si="3"/>
        <v>4.50</v>
      </c>
      <c r="P16" s="116" t="str">
        <f>BTS!$C14</f>
        <v>R12-Marion</v>
      </c>
      <c r="Q16" s="270">
        <v>8138.435</v>
      </c>
      <c r="R16">
        <f t="shared" si="4"/>
        <v>2</v>
      </c>
      <c r="S16" s="116" t="str">
        <f>BTS!$C11</f>
        <v>R09-SouthEast</v>
      </c>
      <c r="T16" s="270">
        <v>9279.03</v>
      </c>
      <c r="U16">
        <f t="shared" si="5"/>
        <v>5</v>
      </c>
      <c r="V16"/>
      <c r="W16" s="116" t="str">
        <f>BTS!$C4</f>
        <v>R02-Northern</v>
      </c>
      <c r="X16" s="269">
        <v>0.676944444444444</v>
      </c>
      <c r="Y16">
        <f t="shared" si="6"/>
        <v>8</v>
      </c>
      <c r="Z16" s="116" t="str">
        <f>BTS!$C14</f>
        <v>R12-Marion</v>
      </c>
      <c r="AA16" s="269">
        <v>0.735294117647059</v>
      </c>
      <c r="AB16">
        <f t="shared" si="7"/>
        <v>6</v>
      </c>
      <c r="AD16" s="116" t="str">
        <f>BTS!$C4</f>
        <v>R02-Northern</v>
      </c>
      <c r="AE16" s="269">
        <v>0.28391032658274</v>
      </c>
      <c r="AF16">
        <f t="shared" si="8"/>
        <v>11</v>
      </c>
      <c r="AG16" s="116" t="str">
        <f>BTS!$C14</f>
        <v>R12-Marion</v>
      </c>
      <c r="AH16" s="269">
        <v>0.285714285714286</v>
      </c>
      <c r="AI16" s="181">
        <f t="shared" si="9"/>
        <v>8.50</v>
      </c>
    </row>
    <row r="17" spans="2:35" ht="16" thickBot="1">
      <c r="B17" s="116" t="str">
        <f>BTS!$C7</f>
        <v>R05-Central</v>
      </c>
      <c r="C17" s="269">
        <v>0.845015848194844</v>
      </c>
      <c r="D17">
        <f t="shared" si="0"/>
        <v>2</v>
      </c>
      <c r="E17" s="116" t="str">
        <f>BTS!$C10</f>
        <v>R08-SouthCentral</v>
      </c>
      <c r="F17" s="269">
        <v>0.678571428571429</v>
      </c>
      <c r="G17">
        <f t="shared" si="1"/>
        <v>10</v>
      </c>
      <c r="I17" s="116" t="str">
        <f>BTS!$C11</f>
        <v>R09-SouthEast</v>
      </c>
      <c r="J17" s="269">
        <v>0.804566563467492</v>
      </c>
      <c r="K17">
        <f t="shared" si="2"/>
        <v>2</v>
      </c>
      <c r="L17" s="116" t="str">
        <f>BTS!$C9</f>
        <v>R07-West</v>
      </c>
      <c r="M17" s="269">
        <v>0.875</v>
      </c>
      <c r="N17">
        <f t="shared" si="3"/>
        <v>3</v>
      </c>
      <c r="P17" s="116" t="str">
        <f>BTS!$C6</f>
        <v>R04-WestCentral</v>
      </c>
      <c r="Q17" s="270">
        <v>7772.50625</v>
      </c>
      <c r="R17">
        <f t="shared" si="4"/>
        <v>7</v>
      </c>
      <c r="S17" s="116" t="str">
        <f>BTS!$C14</f>
        <v>R12-Marion</v>
      </c>
      <c r="T17" s="270">
        <v>8688.725</v>
      </c>
      <c r="U17">
        <f t="shared" si="5"/>
        <v>8</v>
      </c>
      <c r="V17"/>
      <c r="W17" s="116" t="str">
        <f>BTS!$C3</f>
        <v>R01-NorthWest</v>
      </c>
      <c r="X17" s="269">
        <v>0.673076923076923</v>
      </c>
      <c r="Y17">
        <f t="shared" si="6"/>
        <v>9</v>
      </c>
      <c r="Z17" s="116" t="str">
        <f>BTS!$C7</f>
        <v>R05-Central</v>
      </c>
      <c r="AA17" s="269">
        <v>0.572829131652661</v>
      </c>
      <c r="AB17">
        <f t="shared" si="7"/>
        <v>11</v>
      </c>
      <c r="AD17" s="116" t="str">
        <f>BTS!$C3</f>
        <v>R01-NorthWest</v>
      </c>
      <c r="AE17" s="269">
        <v>0.421610109698038</v>
      </c>
      <c r="AF17">
        <f t="shared" si="8"/>
        <v>5</v>
      </c>
      <c r="AG17" s="116" t="str">
        <f>BTS!$C7</f>
        <v>R05-Central</v>
      </c>
      <c r="AH17" s="269">
        <v>0</v>
      </c>
      <c r="AI17" s="181">
        <f t="shared" si="9"/>
        <v>12</v>
      </c>
    </row>
    <row r="18" spans="2:35" ht="16" thickBot="1">
      <c r="B18" s="116" t="str">
        <f>BTS!$C12</f>
        <v>R10-Southern</v>
      </c>
      <c r="C18" s="269">
        <v>0.773421717171717</v>
      </c>
      <c r="D18">
        <f t="shared" si="0"/>
        <v>10</v>
      </c>
      <c r="E18" s="116" t="str">
        <f>BTS!$C8</f>
        <v>R06-Eastern</v>
      </c>
      <c r="F18" s="269">
        <v>0.647058823529412</v>
      </c>
      <c r="G18">
        <f t="shared" si="1"/>
        <v>11</v>
      </c>
      <c r="I18" s="116" t="str">
        <f>BTS!$C8</f>
        <v>R06-Eastern</v>
      </c>
      <c r="J18" s="269">
        <v>0.69065062143867</v>
      </c>
      <c r="K18">
        <f t="shared" si="2"/>
        <v>12</v>
      </c>
      <c r="L18" s="116" t="str">
        <f>BTS!$C14</f>
        <v>R12-Marion</v>
      </c>
      <c r="M18" s="269">
        <v>0.80</v>
      </c>
      <c r="N18">
        <f t="shared" si="3"/>
        <v>6</v>
      </c>
      <c r="P18" s="116" t="str">
        <f>BTS!$C13</f>
        <v>R11-SouthWest</v>
      </c>
      <c r="Q18" s="270">
        <v>7563.96875</v>
      </c>
      <c r="R18">
        <f t="shared" si="4"/>
        <v>10</v>
      </c>
      <c r="S18" s="116" t="str">
        <f>BTS!$C10</f>
        <v>R08-SouthCentral</v>
      </c>
      <c r="T18" s="270">
        <v>7254.975</v>
      </c>
      <c r="U18">
        <f t="shared" si="5"/>
        <v>10</v>
      </c>
      <c r="V18"/>
      <c r="W18" s="116" t="str">
        <f>BTS!$C8</f>
        <v>R06-Eastern</v>
      </c>
      <c r="X18" s="269">
        <v>0.890151515151515</v>
      </c>
      <c r="Y18">
        <f t="shared" si="6"/>
        <v>3</v>
      </c>
      <c r="Z18" s="116" t="str">
        <f>BTS!$C8</f>
        <v>R06-Eastern</v>
      </c>
      <c r="AA18" s="269">
        <v>0.727272727272727</v>
      </c>
      <c r="AB18">
        <f t="shared" si="7"/>
        <v>7</v>
      </c>
      <c r="AD18" s="116" t="str">
        <f>BTS!$C8</f>
        <v>R06-Eastern</v>
      </c>
      <c r="AE18" s="269">
        <v>0.333333333333333</v>
      </c>
      <c r="AF18">
        <f t="shared" si="8"/>
        <v>9</v>
      </c>
      <c r="AG18" s="116" t="str">
        <f>BTS!$C8</f>
        <v>R06-Eastern</v>
      </c>
      <c r="AH18" s="269">
        <v>0.181818181818182</v>
      </c>
      <c r="AI18" s="181">
        <f t="shared" si="9"/>
        <v>10</v>
      </c>
    </row>
    <row r="19" spans="2:35" ht="16" thickBot="1">
      <c r="B19" s="271" t="str">
        <f>BTS!$C8</f>
        <v>R06-Eastern</v>
      </c>
      <c r="C19" s="272">
        <v>0.675045245056016</v>
      </c>
      <c r="D19">
        <f t="shared" si="0"/>
        <v>12</v>
      </c>
      <c r="E19" s="271" t="str">
        <f>BTS!$C14</f>
        <v>R12-Marion</v>
      </c>
      <c r="F19" s="272">
        <v>0.820833333333333</v>
      </c>
      <c r="G19">
        <f t="shared" si="1"/>
        <v>3</v>
      </c>
      <c r="I19" s="271" t="str">
        <f>BTS!$C6</f>
        <v>R04-WestCentral</v>
      </c>
      <c r="J19" s="272">
        <v>0.763626198279898</v>
      </c>
      <c r="K19">
        <f t="shared" si="2"/>
        <v>7</v>
      </c>
      <c r="L19" s="271" t="str">
        <f>BTS!$C8</f>
        <v>R06-Eastern</v>
      </c>
      <c r="M19" s="272">
        <v>0.676616915422886</v>
      </c>
      <c r="N19">
        <f t="shared" si="3"/>
        <v>11</v>
      </c>
      <c r="P19" s="271" t="str">
        <f>BTS!$C8</f>
        <v>R06-Eastern</v>
      </c>
      <c r="Q19" s="273">
        <v>4862.0925</v>
      </c>
      <c r="R19">
        <f t="shared" si="4"/>
        <v>12</v>
      </c>
      <c r="S19" s="271" t="str">
        <f>BTS!$C8</f>
        <v>R06-Eastern</v>
      </c>
      <c r="T19" s="273">
        <v>3240.635</v>
      </c>
      <c r="U19">
        <f t="shared" si="5"/>
        <v>12</v>
      </c>
      <c r="V19"/>
      <c r="W19" s="271" t="str">
        <f>BTS!$C14</f>
        <v>R12-Marion</v>
      </c>
      <c r="X19" s="272">
        <v>0.508333333333333</v>
      </c>
      <c r="Y19">
        <f t="shared" si="6"/>
        <v>12</v>
      </c>
      <c r="Z19" s="271" t="str">
        <f>BTS!$C10</f>
        <v>R08-SouthCentral</v>
      </c>
      <c r="AA19" s="272">
        <v>0.902777777777778</v>
      </c>
      <c r="AB19">
        <f t="shared" si="7"/>
        <v>3</v>
      </c>
      <c r="AD19" s="271" t="str">
        <f>BTS!$C14</f>
        <v>R12-Marion</v>
      </c>
      <c r="AE19" s="272">
        <v>0.05</v>
      </c>
      <c r="AF19">
        <f t="shared" si="8"/>
        <v>12</v>
      </c>
      <c r="AG19" s="271" t="str">
        <f>BTS!$C10</f>
        <v>R08-SouthCentral</v>
      </c>
      <c r="AH19" s="272">
        <v>0.30</v>
      </c>
      <c r="AI19" s="181">
        <f t="shared" si="9"/>
        <v>6.50</v>
      </c>
    </row>
    <row r="20" spans="3:26" ht="15">
      <c r="C20"/>
      <c r="D20"/>
      <c r="F20"/>
      <c r="G20"/>
      <c r="I20"/>
      <c r="J20"/>
      <c r="K20"/>
      <c r="M20"/>
      <c r="N20"/>
      <c r="P20"/>
      <c r="S20"/>
      <c r="U20"/>
      <c r="V20"/>
      <c r="X20"/>
      <c r="Y20"/>
      <c r="Z20"/>
    </row>
    <row r="21" spans="3:26" ht="16" thickBot="1">
      <c r="C21"/>
      <c r="D21"/>
      <c r="F21"/>
      <c r="G21"/>
      <c r="I21"/>
      <c r="J21"/>
      <c r="K21"/>
      <c r="M21"/>
      <c r="N21"/>
      <c r="P21"/>
      <c r="S21"/>
      <c r="U21"/>
      <c r="V21"/>
      <c r="X21"/>
      <c r="Y21"/>
      <c r="Z21"/>
    </row>
    <row r="22" spans="2:34" ht="16" thickBot="1">
      <c r="B22" s="183" t="s">
        <v>180</v>
      </c>
      <c r="C22" s="266">
        <f>MEDIAN(C8:C19)</f>
        <v>0.8140258309865165</v>
      </c>
      <c r="D22" s="264"/>
      <c r="E22" s="265" t="s">
        <v>180</v>
      </c>
      <c r="F22" s="266">
        <f>MEDIAN(F8:F19)</f>
        <v>0.7703703703703706</v>
      </c>
      <c r="G22"/>
      <c r="I22" s="183" t="s">
        <v>180</v>
      </c>
      <c r="J22" s="266">
        <f>MEDIAN(J8:J19)</f>
        <v>0.7697055267923165</v>
      </c>
      <c r="K22" s="264"/>
      <c r="L22" s="265" t="s">
        <v>180</v>
      </c>
      <c r="M22" s="266">
        <f>MEDIAN(M8:M19)</f>
        <v>0.796551724137931</v>
      </c>
      <c r="N22"/>
      <c r="P22" s="183" t="s">
        <v>180</v>
      </c>
      <c r="Q22" s="267">
        <f>MEDIAN(Q8:Q19)</f>
        <v>7823.6225</v>
      </c>
      <c r="R22" s="264"/>
      <c r="S22" s="265" t="s">
        <v>180</v>
      </c>
      <c r="T22" s="267">
        <f>MEDIAN(T8:T19)</f>
        <v>9094.9525</v>
      </c>
      <c r="U22"/>
      <c r="V22"/>
      <c r="W22" s="183" t="s">
        <v>180</v>
      </c>
      <c r="X22" s="266">
        <f>MEDIAN(X8:X19)</f>
        <v>0.7237283549783551</v>
      </c>
      <c r="Y22" s="264"/>
      <c r="Z22" s="265" t="s">
        <v>180</v>
      </c>
      <c r="AA22" s="266">
        <f>MEDIAN(AA8:AA19)</f>
        <v>0.731283422459893</v>
      </c>
      <c r="AD22" s="183" t="s">
        <v>180</v>
      </c>
      <c r="AE22" s="266">
        <f>MEDIAN(AE8:AE19)</f>
        <v>0.386465097402597</v>
      </c>
      <c r="AF22" s="264"/>
      <c r="AG22" s="265" t="s">
        <v>180</v>
      </c>
      <c r="AH22" s="266">
        <f>MEDIAN(AH8:AH19)</f>
        <v>0.30</v>
      </c>
    </row>
    <row r="23" spans="3:26" ht="15">
      <c r="C23"/>
      <c r="D23"/>
      <c r="F23"/>
      <c r="G23"/>
      <c r="I23"/>
      <c r="J23"/>
      <c r="K23"/>
      <c r="M23"/>
      <c r="N23"/>
      <c r="P23"/>
      <c r="S23"/>
      <c r="U23"/>
      <c r="V23"/>
      <c r="X23"/>
      <c r="Y23"/>
      <c r="Z23"/>
    </row>
    <row r="24" spans="2:34" ht="15">
      <c r="B24" t="s">
        <v>181</v>
      </c>
      <c r="C24" s="88">
        <f>_xlfn.QUARTILE.EXC(C8:C19,1)</f>
        <v>0.777187593297507</v>
      </c>
      <c r="D24" s="88"/>
      <c r="E24" s="88"/>
      <c r="F24" s="88">
        <f t="shared" si="10" ref="F24">_xlfn.QUARTILE.EXC(F8:F19,1)</f>
        <v>0.6839285714285718</v>
      </c>
      <c r="G24"/>
      <c r="I24"/>
      <c r="J24" s="88">
        <f>_xlfn.QUARTILE.EXC(J8:J19,1)</f>
        <v>0.731818593544137</v>
      </c>
      <c r="K24" s="88"/>
      <c r="L24" s="88"/>
      <c r="M24" s="88">
        <f t="shared" si="11" ref="M24">_xlfn.QUARTILE.EXC(M8:M19,1)</f>
        <v>0.7410714285714285</v>
      </c>
      <c r="N24"/>
      <c r="P24"/>
      <c r="Q24" s="88">
        <f>_xlfn.QUARTILE.EXC(Q8:Q19,1)</f>
        <v>7570.9115624999995</v>
      </c>
      <c r="R24" s="88"/>
      <c r="S24" s="88"/>
      <c r="T24" s="88">
        <f t="shared" si="12" ref="T24">_xlfn.QUARTILE.EXC(T8:T19,1)</f>
        <v>7322.360000000001</v>
      </c>
      <c r="U24"/>
      <c r="V24"/>
      <c r="X24" s="88">
        <f>_xlfn.QUARTILE.EXC(X8:X19,1)</f>
        <v>0.6292067307692305</v>
      </c>
      <c r="Y24" s="88"/>
      <c r="Z24" s="88"/>
      <c r="AA24" s="88">
        <f t="shared" si="13" ref="AA24">_xlfn.QUARTILE.EXC(AA8:AA19,1)</f>
        <v>0.6083333333333335</v>
      </c>
      <c r="AE24" s="88">
        <f>_xlfn.QUARTILE.EXC(AE8:AE19,1)</f>
        <v>0.3329788165266105</v>
      </c>
      <c r="AF24" s="88"/>
      <c r="AG24" s="88"/>
      <c r="AH24" s="88">
        <f t="shared" si="14" ref="AH24">_xlfn.QUARTILE.EXC(AH8:AH19,1)</f>
        <v>0.20779220779220797</v>
      </c>
    </row>
    <row r="25" spans="2:34" ht="15">
      <c r="B25" s="296" t="s">
        <v>182</v>
      </c>
      <c r="C25" s="88">
        <f>_xlfn.QUARTILE.EXC(C8:C19,3)</f>
        <v>0.834368936454038</v>
      </c>
      <c r="D25" s="88"/>
      <c r="E25" s="88"/>
      <c r="F25" s="88">
        <f t="shared" si="15" ref="F25">_xlfn.QUARTILE.EXC(F8:F19,3)</f>
        <v>0.8156249999999997</v>
      </c>
      <c r="G25"/>
      <c r="I25"/>
      <c r="J25" s="88">
        <f>_xlfn.QUARTILE.EXC(J8:J19,3)</f>
        <v>0.7911492513731367</v>
      </c>
      <c r="K25" s="88"/>
      <c r="L25" s="88"/>
      <c r="M25" s="88">
        <f t="shared" si="16" ref="M25">_xlfn.QUARTILE.EXC(M8:M19,3)</f>
        <v>0.8645833333333333</v>
      </c>
      <c r="N25"/>
      <c r="P25"/>
      <c r="Q25" s="88">
        <f>_xlfn.QUARTILE.EXC(Q8:Q19,3)</f>
        <v>8099.791875</v>
      </c>
      <c r="R25" s="88"/>
      <c r="S25" s="88"/>
      <c r="T25" s="88">
        <f t="shared" si="17" ref="T25">_xlfn.QUARTILE.EXC(T8:T19,3)</f>
        <v>10265.2925</v>
      </c>
      <c r="U25"/>
      <c r="V25"/>
      <c r="X25" s="88">
        <f>_xlfn.QUARTILE.EXC(X8:X19,3)</f>
        <v>0.8790719696969695</v>
      </c>
      <c r="Y25" s="88"/>
      <c r="Z25" s="88"/>
      <c r="AA25" s="88">
        <f t="shared" si="18" ref="AA25">_xlfn.QUARTILE.EXC(AA8:AA19,3)</f>
        <v>0.8747837810337813</v>
      </c>
      <c r="AE25" s="88">
        <f>_xlfn.QUARTILE.EXC(AE8:AE19,3)</f>
        <v>0.5340606624734913</v>
      </c>
      <c r="AF25" s="88"/>
      <c r="AG25" s="88"/>
      <c r="AH25" s="88">
        <f t="shared" si="19" ref="AH25">_xlfn.QUARTILE.EXC(AH8:AH19,3)</f>
        <v>0.48863636363636376</v>
      </c>
    </row>
    <row r="26" spans="2:26" ht="15" customHeight="1">
      <c r="B26" s="297" t="s">
        <v>183</v>
      </c>
      <c r="C26"/>
      <c r="D26"/>
      <c r="F26"/>
      <c r="G26"/>
      <c r="I26"/>
      <c r="J26"/>
      <c r="K26"/>
      <c r="M26"/>
      <c r="N26"/>
      <c r="P26"/>
      <c r="S26"/>
      <c r="U26"/>
      <c r="V26"/>
      <c r="X26"/>
      <c r="Y26"/>
      <c r="Z26"/>
    </row>
    <row r="27" spans="2:26" ht="15">
      <c r="B27" s="298" t="s">
        <v>184</v>
      </c>
      <c r="C27"/>
      <c r="D27"/>
      <c r="F27"/>
      <c r="G27"/>
      <c r="I27"/>
      <c r="J27"/>
      <c r="K27"/>
      <c r="M27"/>
      <c r="N27"/>
      <c r="P27"/>
      <c r="S27"/>
      <c r="U27"/>
      <c r="V27"/>
      <c r="X27"/>
      <c r="Y27"/>
      <c r="Z27"/>
    </row>
    <row r="28" spans="2:26" ht="15">
      <c r="B28" s="299" t="s">
        <v>185</v>
      </c>
      <c r="C28"/>
      <c r="D28"/>
      <c r="F28"/>
      <c r="G28"/>
      <c r="I28"/>
      <c r="J28"/>
      <c r="K28"/>
      <c r="M28"/>
      <c r="N28"/>
      <c r="P28"/>
      <c r="S28"/>
      <c r="U28"/>
      <c r="V28"/>
      <c r="X28"/>
      <c r="Y28"/>
      <c r="Z28"/>
    </row>
    <row r="29" spans="3:26" ht="15">
      <c r="C29"/>
      <c r="D29"/>
      <c r="F29"/>
      <c r="G29"/>
      <c r="I29"/>
      <c r="J29"/>
      <c r="K29"/>
      <c r="M29"/>
      <c r="N29"/>
      <c r="P29"/>
      <c r="S29"/>
      <c r="U29"/>
      <c r="V29"/>
      <c r="X29"/>
      <c r="Y29"/>
      <c r="Z29"/>
    </row>
    <row r="30" spans="3:26" ht="15">
      <c r="C30"/>
      <c r="D30"/>
      <c r="F30"/>
      <c r="G30"/>
      <c r="I30"/>
      <c r="J30"/>
      <c r="K30"/>
      <c r="M30"/>
      <c r="N30"/>
      <c r="P30"/>
      <c r="S30"/>
      <c r="U30"/>
      <c r="V30"/>
      <c r="X30"/>
      <c r="Y30"/>
      <c r="Z30"/>
    </row>
    <row r="31" spans="3:26" ht="15">
      <c r="C31"/>
      <c r="D31"/>
      <c r="F31"/>
      <c r="G31"/>
      <c r="I31"/>
      <c r="J31"/>
      <c r="K31"/>
      <c r="M31"/>
      <c r="N31"/>
      <c r="P31"/>
      <c r="S31"/>
      <c r="U31"/>
      <c r="V31"/>
      <c r="X31"/>
      <c r="Y31"/>
      <c r="Z31"/>
    </row>
    <row r="32" spans="3:26" ht="15">
      <c r="C32"/>
      <c r="D32"/>
      <c r="F32"/>
      <c r="G32"/>
      <c r="I32"/>
      <c r="J32"/>
      <c r="K32"/>
      <c r="M32"/>
      <c r="N32"/>
      <c r="P32"/>
      <c r="S32"/>
      <c r="U32"/>
      <c r="V32"/>
      <c r="X32"/>
      <c r="Y32"/>
      <c r="Z32"/>
    </row>
    <row r="33" s="0" customFormat="1" ht="15"/>
    <row r="34" s="0" customFormat="1" ht="15"/>
    <row r="35" s="0" customFormat="1" ht="15"/>
    <row r="36" s="0" customFormat="1" ht="15"/>
    <row r="37" s="0" customFormat="1" ht="15"/>
    <row r="38" s="0" customFormat="1" ht="15"/>
    <row r="39" s="0" customFormat="1" ht="15"/>
    <row r="40" s="0" customFormat="1" ht="15"/>
    <row r="41" s="0" customFormat="1" ht="15"/>
    <row r="42" s="0" customFormat="1" ht="15"/>
    <row r="43" s="0" customFormat="1" ht="15"/>
    <row r="44" s="0" customFormat="1" ht="15"/>
    <row r="45" s="0" customFormat="1" ht="15"/>
    <row r="46" s="0" customFormat="1" ht="15"/>
    <row r="47" s="0" customFormat="1" ht="15"/>
    <row r="48" s="0" customFormat="1" ht="15"/>
    <row r="49" spans="3:26" ht="15">
      <c r="C49"/>
      <c r="D49"/>
      <c r="F49"/>
      <c r="G49"/>
      <c r="I49"/>
      <c r="J49"/>
      <c r="K49"/>
      <c r="M49"/>
      <c r="N49"/>
      <c r="P49"/>
      <c r="S49"/>
      <c r="U49"/>
      <c r="V49"/>
      <c r="X49"/>
      <c r="Y49"/>
      <c r="Z49"/>
    </row>
    <row r="50" spans="3:26" ht="15">
      <c r="C50"/>
      <c r="D50"/>
      <c r="F50"/>
      <c r="G50"/>
      <c r="I50"/>
      <c r="J50"/>
      <c r="K50"/>
      <c r="M50"/>
      <c r="N50"/>
      <c r="P50"/>
      <c r="S50"/>
      <c r="U50"/>
      <c r="V50"/>
      <c r="X50"/>
      <c r="Y50"/>
      <c r="Z50"/>
    </row>
    <row r="51" spans="3:26" ht="15">
      <c r="C51"/>
      <c r="D51"/>
      <c r="F51"/>
      <c r="G51"/>
      <c r="I51"/>
      <c r="J51"/>
      <c r="K51"/>
      <c r="M51"/>
      <c r="N51"/>
      <c r="P51"/>
      <c r="S51"/>
      <c r="U51"/>
      <c r="V51"/>
      <c r="X51"/>
      <c r="Y51"/>
      <c r="Z51"/>
    </row>
    <row r="52" spans="3:26" ht="15">
      <c r="C52"/>
      <c r="D52"/>
      <c r="F52"/>
      <c r="G52"/>
      <c r="I52"/>
      <c r="J52"/>
      <c r="K52"/>
      <c r="M52"/>
      <c r="N52"/>
      <c r="P52"/>
      <c r="S52"/>
      <c r="U52"/>
      <c r="V52"/>
      <c r="X52"/>
      <c r="Y52"/>
      <c r="Z52"/>
    </row>
    <row r="53" spans="3:26" ht="15">
      <c r="C53"/>
      <c r="D53"/>
      <c r="F53"/>
      <c r="G53"/>
      <c r="I53"/>
      <c r="J53"/>
      <c r="K53"/>
      <c r="M53"/>
      <c r="N53"/>
      <c r="P53"/>
      <c r="S53"/>
      <c r="U53"/>
      <c r="V53"/>
      <c r="X53"/>
      <c r="Y53"/>
      <c r="Z53"/>
    </row>
    <row r="54" spans="3:26" ht="15">
      <c r="C54"/>
      <c r="D54"/>
      <c r="F54"/>
      <c r="G54"/>
      <c r="I54"/>
      <c r="J54"/>
      <c r="K54"/>
      <c r="M54"/>
      <c r="N54"/>
      <c r="P54"/>
      <c r="S54"/>
      <c r="U54"/>
      <c r="V54"/>
      <c r="X54"/>
      <c r="Y54"/>
      <c r="Z54"/>
    </row>
    <row r="55" spans="3:26" ht="15">
      <c r="C55"/>
      <c r="D55"/>
      <c r="F55"/>
      <c r="G55"/>
      <c r="I55"/>
      <c r="J55"/>
      <c r="K55"/>
      <c r="M55"/>
      <c r="N55"/>
      <c r="P55"/>
      <c r="S55"/>
      <c r="U55"/>
      <c r="V55"/>
      <c r="X55"/>
      <c r="Y55"/>
      <c r="Z55"/>
    </row>
    <row r="56" spans="3:26" ht="15">
      <c r="C56"/>
      <c r="D56"/>
      <c r="F56"/>
      <c r="G56"/>
      <c r="I56"/>
      <c r="J56"/>
      <c r="K56"/>
      <c r="M56"/>
      <c r="N56"/>
      <c r="P56"/>
      <c r="S56"/>
      <c r="U56"/>
      <c r="V56"/>
      <c r="X56"/>
      <c r="Y56"/>
      <c r="Z56"/>
    </row>
    <row r="57" spans="3:26" ht="15">
      <c r="C57"/>
      <c r="D57"/>
      <c r="F57"/>
      <c r="G57"/>
      <c r="I57"/>
      <c r="J57"/>
      <c r="K57"/>
      <c r="M57"/>
      <c r="N57"/>
      <c r="P57"/>
      <c r="S57"/>
      <c r="U57"/>
      <c r="V57"/>
      <c r="X57"/>
      <c r="Y57"/>
      <c r="Z57"/>
    </row>
    <row r="58" spans="3:26" ht="15">
      <c r="C58"/>
      <c r="D58"/>
      <c r="F58"/>
      <c r="G58"/>
      <c r="I58"/>
      <c r="J58"/>
      <c r="K58"/>
      <c r="M58"/>
      <c r="N58"/>
      <c r="P58"/>
      <c r="S58"/>
      <c r="U58"/>
      <c r="V58"/>
      <c r="X58"/>
      <c r="Y58"/>
      <c r="Z58"/>
    </row>
    <row r="59" spans="3:26" ht="15">
      <c r="C59"/>
      <c r="D59"/>
      <c r="F59"/>
      <c r="G59"/>
      <c r="I59"/>
      <c r="J59"/>
      <c r="K59"/>
      <c r="M59"/>
      <c r="N59"/>
      <c r="P59"/>
      <c r="S59"/>
      <c r="U59"/>
      <c r="V59"/>
      <c r="X59"/>
      <c r="Y59"/>
      <c r="Z59"/>
    </row>
    <row r="60" spans="3:26" ht="15">
      <c r="C60"/>
      <c r="D60"/>
      <c r="F60"/>
      <c r="G60"/>
      <c r="I60"/>
      <c r="J60"/>
      <c r="K60"/>
      <c r="M60"/>
      <c r="N60"/>
      <c r="P60"/>
      <c r="S60"/>
      <c r="U60"/>
      <c r="V60"/>
      <c r="X60"/>
      <c r="Y60"/>
      <c r="Z60"/>
    </row>
    <row r="61" spans="3:26" ht="15">
      <c r="C61"/>
      <c r="D61"/>
      <c r="F61"/>
      <c r="G61"/>
      <c r="I61"/>
      <c r="J61"/>
      <c r="K61"/>
      <c r="M61"/>
      <c r="N61"/>
      <c r="P61"/>
      <c r="S61"/>
      <c r="U61"/>
      <c r="V61"/>
      <c r="X61"/>
      <c r="Y61"/>
      <c r="Z61"/>
    </row>
    <row r="62" spans="3:26" ht="15">
      <c r="C62"/>
      <c r="D62"/>
      <c r="F62"/>
      <c r="G62"/>
      <c r="I62"/>
      <c r="J62"/>
      <c r="K62"/>
      <c r="M62"/>
      <c r="N62"/>
      <c r="P62"/>
      <c r="S62"/>
      <c r="U62"/>
      <c r="V62"/>
      <c r="X62"/>
      <c r="Y62"/>
      <c r="Z62"/>
    </row>
    <row r="63" spans="3:26" ht="15">
      <c r="C63" s="252"/>
      <c r="D63" s="252"/>
      <c r="F63" s="254"/>
      <c r="G63"/>
      <c r="I63"/>
      <c r="J63"/>
      <c r="K63"/>
      <c r="M63"/>
      <c r="N63"/>
      <c r="P63"/>
      <c r="S63"/>
      <c r="U63"/>
      <c r="V63"/>
      <c r="X63"/>
      <c r="Y63"/>
      <c r="Z63"/>
    </row>
    <row r="64" spans="3:26" ht="15">
      <c r="C64" s="254"/>
      <c r="D64" s="254"/>
      <c r="F64" s="254"/>
      <c r="G64"/>
      <c r="I64"/>
      <c r="J64"/>
      <c r="K64"/>
      <c r="M64"/>
      <c r="N64"/>
      <c r="P64"/>
      <c r="S64"/>
      <c r="U64"/>
      <c r="V64"/>
      <c r="X64"/>
      <c r="Y64"/>
      <c r="Z64"/>
    </row>
    <row r="65" spans="3:26" ht="15">
      <c r="C65"/>
      <c r="D65"/>
      <c r="F65"/>
      <c r="I65"/>
      <c r="J65"/>
      <c r="K65"/>
      <c r="M65"/>
      <c r="N65"/>
      <c r="P65"/>
      <c r="S65"/>
      <c r="U65"/>
      <c r="V65"/>
      <c r="X65"/>
      <c r="Y65"/>
      <c r="Z65"/>
    </row>
    <row r="66" spans="3:26" ht="15">
      <c r="C66" s="255"/>
      <c r="D66" s="255"/>
      <c r="F66" s="255"/>
      <c r="I66"/>
      <c r="J66"/>
      <c r="K66"/>
      <c r="M66"/>
      <c r="N66"/>
      <c r="P66"/>
      <c r="S66"/>
      <c r="U66"/>
      <c r="V66"/>
      <c r="X66"/>
      <c r="Y66"/>
      <c r="Z66"/>
    </row>
    <row r="67" spans="9:26" ht="15">
      <c r="I67"/>
      <c r="J67"/>
      <c r="K67"/>
      <c r="M67"/>
      <c r="N67"/>
      <c r="P67"/>
      <c r="S67"/>
      <c r="U67"/>
      <c r="V67"/>
      <c r="X67"/>
      <c r="Y67"/>
      <c r="Z67"/>
    </row>
    <row r="68" spans="9:26" ht="15">
      <c r="I68"/>
      <c r="J68"/>
      <c r="K68"/>
      <c r="M68"/>
      <c r="N68"/>
      <c r="P68"/>
      <c r="S68"/>
      <c r="U68"/>
      <c r="V68"/>
      <c r="X68"/>
      <c r="Y68"/>
      <c r="Z68"/>
    </row>
    <row r="69" spans="9:26" ht="15">
      <c r="I69"/>
      <c r="J69"/>
      <c r="K69"/>
      <c r="M69"/>
      <c r="N69"/>
      <c r="P69"/>
      <c r="S69"/>
      <c r="U69"/>
      <c r="V69"/>
      <c r="X69"/>
      <c r="Y69"/>
      <c r="Z69"/>
    </row>
    <row r="70" spans="9:26" ht="15">
      <c r="I70"/>
      <c r="J70"/>
      <c r="K70"/>
      <c r="M70"/>
      <c r="N70"/>
      <c r="P70"/>
      <c r="S70"/>
      <c r="U70"/>
      <c r="V70"/>
      <c r="X70"/>
      <c r="Y70"/>
      <c r="Z70"/>
    </row>
    <row r="71" spans="9:26" ht="15">
      <c r="I71"/>
      <c r="J71"/>
      <c r="K71"/>
      <c r="M71"/>
      <c r="N71"/>
      <c r="P71"/>
      <c r="S71"/>
      <c r="U71"/>
      <c r="V71"/>
      <c r="X71"/>
      <c r="Y71"/>
      <c r="Z71"/>
    </row>
    <row r="72" spans="9:26" ht="15">
      <c r="I72"/>
      <c r="J72"/>
      <c r="K72"/>
      <c r="M72"/>
      <c r="N72"/>
      <c r="P72"/>
      <c r="S72"/>
      <c r="U72"/>
      <c r="V72"/>
      <c r="X72"/>
      <c r="Y72"/>
      <c r="Z72"/>
    </row>
    <row r="73" spans="9:26" ht="15">
      <c r="I73"/>
      <c r="J73"/>
      <c r="K73"/>
      <c r="M73"/>
      <c r="N73"/>
      <c r="P73"/>
      <c r="S73"/>
      <c r="U73"/>
      <c r="V73"/>
      <c r="X73"/>
      <c r="Y73"/>
      <c r="Z73"/>
    </row>
    <row r="74" spans="9:26" ht="15">
      <c r="I74"/>
      <c r="J74"/>
      <c r="K74"/>
      <c r="M74"/>
      <c r="N74"/>
      <c r="P74"/>
      <c r="S74"/>
      <c r="U74"/>
      <c r="V74"/>
      <c r="X74"/>
      <c r="Y74"/>
      <c r="Z74"/>
    </row>
    <row r="75" spans="9:26" ht="15">
      <c r="I75"/>
      <c r="J75"/>
      <c r="K75"/>
      <c r="M75"/>
      <c r="N75"/>
      <c r="P75"/>
      <c r="S75"/>
      <c r="U75"/>
      <c r="V75"/>
      <c r="X75"/>
      <c r="Y75"/>
      <c r="Z75"/>
    </row>
    <row r="76" spans="9:26" ht="15">
      <c r="I76"/>
      <c r="J76"/>
      <c r="K76"/>
      <c r="M76"/>
      <c r="N76"/>
      <c r="P76"/>
      <c r="S76"/>
      <c r="U76"/>
      <c r="V76"/>
      <c r="X76"/>
      <c r="Y76"/>
      <c r="Z76"/>
    </row>
    <row r="77" spans="9:26" ht="15">
      <c r="I77"/>
      <c r="J77"/>
      <c r="K77"/>
      <c r="M77"/>
      <c r="N77"/>
      <c r="P77"/>
      <c r="S77"/>
      <c r="U77"/>
      <c r="V77"/>
      <c r="X77"/>
      <c r="Y77"/>
      <c r="Z77"/>
    </row>
    <row r="78" spans="9:26" ht="15">
      <c r="I78"/>
      <c r="J78"/>
      <c r="K78"/>
      <c r="M78"/>
      <c r="N78"/>
      <c r="P78"/>
      <c r="S78"/>
      <c r="U78"/>
      <c r="V78"/>
      <c r="X78"/>
      <c r="Y78"/>
      <c r="Z78"/>
    </row>
    <row r="79" spans="9:26" ht="15">
      <c r="I79"/>
      <c r="J79"/>
      <c r="K79"/>
      <c r="M79"/>
      <c r="N79"/>
      <c r="P79"/>
      <c r="S79"/>
      <c r="U79"/>
      <c r="V79"/>
      <c r="X79"/>
      <c r="Y79"/>
      <c r="Z79"/>
    </row>
    <row r="80" spans="9:26" ht="15">
      <c r="I80"/>
      <c r="J80"/>
      <c r="K80"/>
      <c r="M80"/>
      <c r="N80"/>
      <c r="P80"/>
      <c r="S80"/>
      <c r="U80"/>
      <c r="V80"/>
      <c r="X80"/>
      <c r="Y80"/>
      <c r="Z80"/>
    </row>
    <row r="81" spans="9:26" ht="15">
      <c r="I81"/>
      <c r="J81"/>
      <c r="K81"/>
      <c r="M81"/>
      <c r="N81"/>
      <c r="P81"/>
      <c r="S81"/>
      <c r="U81"/>
      <c r="V81"/>
      <c r="X81"/>
      <c r="Y81"/>
      <c r="Z81"/>
    </row>
    <row r="82" spans="9:26" ht="15">
      <c r="I82"/>
      <c r="J82"/>
      <c r="K82"/>
      <c r="M82"/>
      <c r="N82"/>
      <c r="P82"/>
      <c r="S82"/>
      <c r="U82"/>
      <c r="V82"/>
      <c r="X82"/>
      <c r="Y82"/>
      <c r="Z82"/>
    </row>
    <row r="83" spans="9:26" ht="15">
      <c r="I83"/>
      <c r="J83"/>
      <c r="K83"/>
      <c r="M83"/>
      <c r="N83"/>
      <c r="P83"/>
      <c r="S83"/>
      <c r="U83"/>
      <c r="V83"/>
      <c r="X83"/>
      <c r="Y83"/>
      <c r="Z83"/>
    </row>
    <row r="84" spans="9:26" ht="15">
      <c r="I84"/>
      <c r="J84"/>
      <c r="K84"/>
      <c r="M84"/>
      <c r="N84"/>
      <c r="P84"/>
      <c r="S84"/>
      <c r="U84"/>
      <c r="V84"/>
      <c r="X84"/>
      <c r="Y84"/>
      <c r="Z84"/>
    </row>
    <row r="85" spans="9:26" ht="15">
      <c r="I85"/>
      <c r="J85"/>
      <c r="K85"/>
      <c r="M85"/>
      <c r="N85"/>
      <c r="P85"/>
      <c r="S85"/>
      <c r="U85"/>
      <c r="V85"/>
      <c r="X85"/>
      <c r="Y85"/>
      <c r="Z85"/>
    </row>
    <row r="86" spans="9:26" ht="15">
      <c r="I86"/>
      <c r="J86"/>
      <c r="K86"/>
      <c r="M86"/>
      <c r="N86"/>
      <c r="P86"/>
      <c r="S86"/>
      <c r="U86"/>
      <c r="V86"/>
      <c r="X86"/>
      <c r="Y86"/>
      <c r="Z86"/>
    </row>
    <row r="87" spans="9:26" ht="15">
      <c r="I87"/>
      <c r="J87"/>
      <c r="K87"/>
      <c r="M87"/>
      <c r="N87"/>
      <c r="P87"/>
      <c r="S87"/>
      <c r="U87"/>
      <c r="V87"/>
      <c r="X87"/>
      <c r="Y87"/>
      <c r="Z87"/>
    </row>
    <row r="88" spans="9:26" ht="15">
      <c r="I88"/>
      <c r="J88"/>
      <c r="K88"/>
      <c r="M88"/>
      <c r="N88"/>
      <c r="P88"/>
      <c r="S88"/>
      <c r="U88"/>
      <c r="V88"/>
      <c r="X88"/>
      <c r="Y88"/>
      <c r="Z88"/>
    </row>
    <row r="89" spans="9:26" ht="15">
      <c r="I89"/>
      <c r="J89"/>
      <c r="K89"/>
      <c r="M89"/>
      <c r="N89"/>
      <c r="P89"/>
      <c r="S89"/>
      <c r="U89"/>
      <c r="V89"/>
      <c r="X89"/>
      <c r="Y89"/>
      <c r="Z89"/>
    </row>
    <row r="90" spans="9:26" ht="15">
      <c r="I90"/>
      <c r="J90"/>
      <c r="K90"/>
      <c r="M90"/>
      <c r="N90"/>
      <c r="P90"/>
      <c r="S90"/>
      <c r="U90"/>
      <c r="V90"/>
      <c r="X90"/>
      <c r="Y90"/>
      <c r="Z90"/>
    </row>
    <row r="91" spans="9:26" ht="15">
      <c r="I91"/>
      <c r="J91"/>
      <c r="K91"/>
      <c r="M91"/>
      <c r="N91"/>
      <c r="P91"/>
      <c r="S91"/>
      <c r="U91"/>
      <c r="V91"/>
      <c r="X91"/>
      <c r="Y91"/>
      <c r="Z91"/>
    </row>
    <row r="92" spans="9:26" ht="15">
      <c r="I92"/>
      <c r="J92"/>
      <c r="K92"/>
      <c r="M92"/>
      <c r="N92"/>
      <c r="P92"/>
      <c r="S92"/>
      <c r="U92"/>
      <c r="V92"/>
      <c r="X92"/>
      <c r="Y92"/>
      <c r="Z92"/>
    </row>
    <row r="93" spans="9:26" ht="15">
      <c r="I93"/>
      <c r="J93"/>
      <c r="K93"/>
      <c r="M93"/>
      <c r="N93"/>
      <c r="P93"/>
      <c r="S93"/>
      <c r="U93"/>
      <c r="V93"/>
      <c r="X93"/>
      <c r="Y93"/>
      <c r="Z93"/>
    </row>
    <row r="94" spans="9:26" ht="15">
      <c r="I94"/>
      <c r="J94"/>
      <c r="K94"/>
      <c r="M94"/>
      <c r="N94"/>
      <c r="P94"/>
      <c r="S94"/>
      <c r="U94"/>
      <c r="V94"/>
      <c r="X94"/>
      <c r="Y94"/>
      <c r="Z94"/>
    </row>
    <row r="95" spans="9:26" ht="15">
      <c r="I95"/>
      <c r="J95"/>
      <c r="K95"/>
      <c r="M95"/>
      <c r="N95"/>
      <c r="P95"/>
      <c r="S95"/>
      <c r="U95"/>
      <c r="V95"/>
      <c r="X95"/>
      <c r="Y95"/>
      <c r="Z95"/>
    </row>
    <row r="96" spans="9:26" ht="15">
      <c r="I96"/>
      <c r="J96"/>
      <c r="K96"/>
      <c r="M96"/>
      <c r="N96"/>
      <c r="P96"/>
      <c r="S96"/>
      <c r="U96"/>
      <c r="V96"/>
      <c r="X96"/>
      <c r="Y96"/>
      <c r="Z96"/>
    </row>
    <row r="97" spans="9:26" ht="15">
      <c r="I97"/>
      <c r="J97"/>
      <c r="K97"/>
      <c r="M97"/>
      <c r="N97"/>
      <c r="P97"/>
      <c r="S97"/>
      <c r="U97"/>
      <c r="V97"/>
      <c r="X97"/>
      <c r="Y97"/>
      <c r="Z97"/>
    </row>
    <row r="98" spans="9:26" ht="15">
      <c r="I98"/>
      <c r="J98"/>
      <c r="K98"/>
      <c r="M98"/>
      <c r="N98"/>
      <c r="P98"/>
      <c r="S98"/>
      <c r="U98"/>
      <c r="V98"/>
      <c r="X98"/>
      <c r="Y98"/>
      <c r="Z98"/>
    </row>
    <row r="99" spans="9:26" ht="15">
      <c r="I99"/>
      <c r="J99"/>
      <c r="K99"/>
      <c r="M99"/>
      <c r="N99"/>
      <c r="P99"/>
      <c r="S99"/>
      <c r="U99"/>
      <c r="V99"/>
      <c r="X99"/>
      <c r="Y99"/>
      <c r="Z99"/>
    </row>
    <row r="100" spans="9:26" ht="15">
      <c r="I100"/>
      <c r="J100"/>
      <c r="K100"/>
      <c r="M100"/>
      <c r="N100"/>
      <c r="P100"/>
      <c r="S100"/>
      <c r="U100"/>
      <c r="V100"/>
      <c r="X100"/>
      <c r="Y100"/>
      <c r="Z100"/>
    </row>
    <row r="101" spans="9:26" ht="15">
      <c r="I101"/>
      <c r="J101"/>
      <c r="K101"/>
      <c r="M101"/>
      <c r="N101"/>
      <c r="P101"/>
      <c r="S101"/>
      <c r="U101"/>
      <c r="V101"/>
      <c r="X101"/>
      <c r="Y101"/>
      <c r="Z101"/>
    </row>
    <row r="102" spans="9:26" ht="15">
      <c r="I102"/>
      <c r="J102"/>
      <c r="K102"/>
      <c r="M102"/>
      <c r="N102"/>
      <c r="P102"/>
      <c r="S102"/>
      <c r="U102"/>
      <c r="V102"/>
      <c r="X102"/>
      <c r="Y102"/>
      <c r="Z102"/>
    </row>
    <row r="103" spans="9:26" ht="15">
      <c r="I103"/>
      <c r="J103"/>
      <c r="K103"/>
      <c r="M103"/>
      <c r="N103"/>
      <c r="P103"/>
      <c r="S103"/>
      <c r="U103"/>
      <c r="V103"/>
      <c r="X103"/>
      <c r="Y103"/>
      <c r="Z103"/>
    </row>
    <row r="104" spans="9:26" ht="15">
      <c r="I104"/>
      <c r="J104"/>
      <c r="K104"/>
      <c r="M104"/>
      <c r="N104"/>
      <c r="P104"/>
      <c r="S104"/>
      <c r="U104"/>
      <c r="V104"/>
      <c r="X104"/>
      <c r="Y104"/>
      <c r="Z104"/>
    </row>
    <row r="105" spans="9:26" ht="15">
      <c r="I105"/>
      <c r="J105"/>
      <c r="K105"/>
      <c r="M105"/>
      <c r="N105"/>
      <c r="P105"/>
      <c r="S105"/>
      <c r="U105"/>
      <c r="V105"/>
      <c r="X105"/>
      <c r="Y105"/>
      <c r="Z105"/>
    </row>
    <row r="106" spans="9:26" ht="15">
      <c r="I106"/>
      <c r="J106"/>
      <c r="K106"/>
      <c r="M106"/>
      <c r="N106"/>
      <c r="P106"/>
      <c r="S106"/>
      <c r="U106"/>
      <c r="V106"/>
      <c r="X106"/>
      <c r="Y106"/>
      <c r="Z106"/>
    </row>
    <row r="107" spans="9:26" ht="15">
      <c r="I107"/>
      <c r="J107"/>
      <c r="K107"/>
      <c r="M107"/>
      <c r="N107"/>
      <c r="P107"/>
      <c r="S107"/>
      <c r="U107"/>
      <c r="V107"/>
      <c r="X107"/>
      <c r="Y107"/>
      <c r="Z107"/>
    </row>
    <row r="108" spans="9:26" ht="15">
      <c r="I108"/>
      <c r="J108"/>
      <c r="K108"/>
      <c r="M108"/>
      <c r="N108"/>
      <c r="P108"/>
      <c r="S108"/>
      <c r="U108"/>
      <c r="V108"/>
      <c r="X108"/>
      <c r="Y108"/>
      <c r="Z108"/>
    </row>
    <row r="109" spans="9:26" ht="15">
      <c r="I109"/>
      <c r="J109"/>
      <c r="K109"/>
      <c r="M109"/>
      <c r="N109"/>
      <c r="P109"/>
      <c r="S109"/>
      <c r="U109"/>
      <c r="V109"/>
      <c r="X109"/>
      <c r="Y109"/>
      <c r="Z109"/>
    </row>
    <row r="110" spans="9:26" ht="15">
      <c r="I110"/>
      <c r="J110"/>
      <c r="K110"/>
      <c r="M110"/>
      <c r="N110"/>
      <c r="P110"/>
      <c r="S110"/>
      <c r="U110"/>
      <c r="V110"/>
      <c r="X110"/>
      <c r="Y110"/>
      <c r="Z110"/>
    </row>
    <row r="111" spans="9:26" ht="15">
      <c r="I111"/>
      <c r="J111"/>
      <c r="K111"/>
      <c r="M111"/>
      <c r="N111"/>
      <c r="P111"/>
      <c r="S111"/>
      <c r="U111"/>
      <c r="V111"/>
      <c r="X111"/>
      <c r="Y111"/>
      <c r="Z111"/>
    </row>
    <row r="112" spans="9:26" ht="15">
      <c r="I112"/>
      <c r="J112"/>
      <c r="K112"/>
      <c r="M112"/>
      <c r="N112"/>
      <c r="P112"/>
      <c r="S112"/>
      <c r="U112"/>
      <c r="V112"/>
      <c r="X112"/>
      <c r="Y112"/>
      <c r="Z112"/>
    </row>
    <row r="113" spans="9:26" ht="15">
      <c r="I113"/>
      <c r="J113"/>
      <c r="K113"/>
      <c r="M113"/>
      <c r="N113"/>
      <c r="P113"/>
      <c r="S113"/>
      <c r="U113"/>
      <c r="V113"/>
      <c r="X113"/>
      <c r="Y113"/>
      <c r="Z113"/>
    </row>
    <row r="114" spans="9:26" ht="15">
      <c r="I114"/>
      <c r="J114"/>
      <c r="K114"/>
      <c r="M114"/>
      <c r="N114"/>
      <c r="P114"/>
      <c r="S114"/>
      <c r="U114"/>
      <c r="V114"/>
      <c r="X114"/>
      <c r="Y114"/>
      <c r="Z114"/>
    </row>
    <row r="115" spans="9:26" ht="15">
      <c r="I115"/>
      <c r="J115"/>
      <c r="K115"/>
      <c r="M115"/>
      <c r="N115"/>
      <c r="P115"/>
      <c r="S115"/>
      <c r="U115"/>
      <c r="V115"/>
      <c r="X115"/>
      <c r="Y115"/>
      <c r="Z115"/>
    </row>
    <row r="116" spans="9:26" ht="15">
      <c r="I116"/>
      <c r="J116"/>
      <c r="K116"/>
      <c r="M116"/>
      <c r="N116"/>
      <c r="P116"/>
      <c r="S116"/>
      <c r="U116"/>
      <c r="V116"/>
      <c r="X116"/>
      <c r="Y116"/>
      <c r="Z116"/>
    </row>
    <row r="117" spans="9:26" ht="15">
      <c r="I117"/>
      <c r="J117"/>
      <c r="K117"/>
      <c r="M117"/>
      <c r="N117"/>
      <c r="P117"/>
      <c r="S117"/>
      <c r="U117"/>
      <c r="V117"/>
      <c r="X117"/>
      <c r="Y117"/>
      <c r="Z117"/>
    </row>
    <row r="118" spans="9:26" ht="15">
      <c r="I118"/>
      <c r="J118"/>
      <c r="K118"/>
      <c r="M118"/>
      <c r="N118"/>
      <c r="P118"/>
      <c r="S118"/>
      <c r="U118"/>
      <c r="V118"/>
      <c r="X118"/>
      <c r="Y118"/>
      <c r="Z118"/>
    </row>
    <row r="119" spans="9:26" ht="15">
      <c r="I119"/>
      <c r="J119"/>
      <c r="K119"/>
      <c r="M119"/>
      <c r="N119"/>
      <c r="P119"/>
      <c r="S119"/>
      <c r="U119"/>
      <c r="V119"/>
      <c r="X119"/>
      <c r="Y119"/>
      <c r="Z119"/>
    </row>
    <row r="120" spans="9:26" ht="15">
      <c r="I120"/>
      <c r="J120"/>
      <c r="K120"/>
      <c r="M120"/>
      <c r="N120"/>
      <c r="P120"/>
      <c r="S120"/>
      <c r="U120"/>
      <c r="V120"/>
      <c r="X120"/>
      <c r="Y120"/>
      <c r="Z120"/>
    </row>
    <row r="121" spans="9:26" ht="15">
      <c r="I121"/>
      <c r="J121"/>
      <c r="K121"/>
      <c r="M121"/>
      <c r="N121"/>
      <c r="P121"/>
      <c r="S121"/>
      <c r="U121"/>
      <c r="V121"/>
      <c r="X121"/>
      <c r="Y121"/>
      <c r="Z121"/>
    </row>
    <row r="122" spans="9:26" ht="15">
      <c r="I122"/>
      <c r="J122"/>
      <c r="K122"/>
      <c r="M122"/>
      <c r="N122"/>
      <c r="P122"/>
      <c r="S122"/>
      <c r="U122"/>
      <c r="V122"/>
      <c r="X122"/>
      <c r="Y122"/>
      <c r="Z122"/>
    </row>
    <row r="123" spans="9:26" ht="15">
      <c r="I123"/>
      <c r="J123"/>
      <c r="K123"/>
      <c r="M123"/>
      <c r="N123"/>
      <c r="P123"/>
      <c r="S123"/>
      <c r="U123"/>
      <c r="V123"/>
      <c r="X123"/>
      <c r="Y123"/>
      <c r="Z123"/>
    </row>
    <row r="124" spans="9:26" ht="15">
      <c r="I124"/>
      <c r="J124"/>
      <c r="K124"/>
      <c r="M124"/>
      <c r="N124"/>
      <c r="P124"/>
      <c r="S124"/>
      <c r="U124"/>
      <c r="V124"/>
      <c r="X124"/>
      <c r="Y124"/>
      <c r="Z124"/>
    </row>
    <row r="125" spans="9:26" ht="15">
      <c r="I125"/>
      <c r="J125"/>
      <c r="K125"/>
      <c r="M125"/>
      <c r="N125"/>
      <c r="P125"/>
      <c r="S125"/>
      <c r="U125"/>
      <c r="V125"/>
      <c r="X125"/>
      <c r="Y125"/>
      <c r="Z125"/>
    </row>
    <row r="126" spans="9:26" ht="15">
      <c r="I126"/>
      <c r="J126"/>
      <c r="K126"/>
      <c r="M126"/>
      <c r="N126"/>
      <c r="P126"/>
      <c r="S126"/>
      <c r="U126"/>
      <c r="V126"/>
      <c r="X126"/>
      <c r="Y126"/>
      <c r="Z126"/>
    </row>
    <row r="127" spans="9:26" ht="15">
      <c r="I127"/>
      <c r="J127"/>
      <c r="K127"/>
      <c r="M127"/>
      <c r="N127"/>
      <c r="P127"/>
      <c r="S127"/>
      <c r="U127"/>
      <c r="V127"/>
      <c r="X127"/>
      <c r="Y127"/>
      <c r="Z127"/>
    </row>
    <row r="128" spans="9:26" ht="15">
      <c r="I128"/>
      <c r="J128"/>
      <c r="K128"/>
      <c r="M128"/>
      <c r="N128"/>
      <c r="P128"/>
      <c r="S128"/>
      <c r="U128"/>
      <c r="V128"/>
      <c r="X128"/>
      <c r="Y128"/>
      <c r="Z128"/>
    </row>
    <row r="129" spans="9:26" ht="15">
      <c r="I129"/>
      <c r="J129"/>
      <c r="K129"/>
      <c r="M129"/>
      <c r="N129"/>
      <c r="P129"/>
      <c r="S129"/>
      <c r="U129"/>
      <c r="V129"/>
      <c r="X129"/>
      <c r="Y129"/>
      <c r="Z129"/>
    </row>
    <row r="130" spans="9:26" ht="15">
      <c r="I130"/>
      <c r="J130"/>
      <c r="K130"/>
      <c r="M130"/>
      <c r="N130"/>
      <c r="P130"/>
      <c r="S130"/>
      <c r="U130"/>
      <c r="V130"/>
      <c r="X130"/>
      <c r="Y130"/>
      <c r="Z130"/>
    </row>
    <row r="131" spans="9:26" ht="15">
      <c r="I131"/>
      <c r="J131"/>
      <c r="K131"/>
      <c r="M131"/>
      <c r="N131"/>
      <c r="P131"/>
      <c r="S131"/>
      <c r="U131"/>
      <c r="V131"/>
      <c r="X131"/>
      <c r="Y131"/>
      <c r="Z131"/>
    </row>
    <row r="132" spans="9:26" ht="15">
      <c r="I132"/>
      <c r="J132"/>
      <c r="K132"/>
      <c r="M132"/>
      <c r="N132"/>
      <c r="P132"/>
      <c r="S132"/>
      <c r="U132"/>
      <c r="V132"/>
      <c r="X132"/>
      <c r="Y132"/>
      <c r="Z132"/>
    </row>
    <row r="133" spans="9:26" ht="15">
      <c r="I133"/>
      <c r="J133"/>
      <c r="K133"/>
      <c r="M133"/>
      <c r="N133"/>
      <c r="P133"/>
      <c r="S133"/>
      <c r="U133"/>
      <c r="V133"/>
      <c r="X133"/>
      <c r="Y133"/>
      <c r="Z133"/>
    </row>
    <row r="134" spans="9:26" ht="15">
      <c r="I134"/>
      <c r="J134"/>
      <c r="K134"/>
      <c r="M134"/>
      <c r="N134"/>
      <c r="P134"/>
      <c r="S134"/>
      <c r="U134"/>
      <c r="V134"/>
      <c r="X134"/>
      <c r="Y134"/>
      <c r="Z134"/>
    </row>
    <row r="135" spans="9:26" ht="15">
      <c r="I135"/>
      <c r="J135"/>
      <c r="K135"/>
      <c r="M135"/>
      <c r="N135"/>
      <c r="P135"/>
      <c r="S135"/>
      <c r="U135"/>
      <c r="V135"/>
      <c r="X135"/>
      <c r="Y135"/>
      <c r="Z135"/>
    </row>
    <row r="136" spans="9:26" ht="15">
      <c r="I136"/>
      <c r="J136"/>
      <c r="K136"/>
      <c r="M136"/>
      <c r="N136"/>
      <c r="P136"/>
      <c r="S136"/>
      <c r="U136"/>
      <c r="V136"/>
      <c r="X136"/>
      <c r="Y136"/>
      <c r="Z136"/>
    </row>
    <row r="137" spans="9:26" ht="15">
      <c r="I137"/>
      <c r="J137"/>
      <c r="K137"/>
      <c r="M137"/>
      <c r="N137"/>
      <c r="P137"/>
      <c r="S137"/>
      <c r="U137"/>
      <c r="V137"/>
      <c r="X137"/>
      <c r="Y137"/>
      <c r="Z137"/>
    </row>
    <row r="138" spans="9:26" ht="15">
      <c r="I138"/>
      <c r="J138"/>
      <c r="K138"/>
      <c r="M138"/>
      <c r="N138"/>
      <c r="P138"/>
      <c r="S138"/>
      <c r="U138"/>
      <c r="V138"/>
      <c r="X138"/>
      <c r="Y138"/>
      <c r="Z138"/>
    </row>
    <row r="139" spans="9:26" ht="15">
      <c r="I139"/>
      <c r="J139"/>
      <c r="K139"/>
      <c r="M139"/>
      <c r="N139"/>
      <c r="P139"/>
      <c r="S139"/>
      <c r="U139"/>
      <c r="V139"/>
      <c r="X139"/>
      <c r="Y139"/>
      <c r="Z139"/>
    </row>
    <row r="140" spans="9:26" ht="15">
      <c r="I140"/>
      <c r="J140"/>
      <c r="K140"/>
      <c r="M140"/>
      <c r="N140"/>
      <c r="P140"/>
      <c r="S140"/>
      <c r="U140"/>
      <c r="V140"/>
      <c r="X140"/>
      <c r="Y140"/>
      <c r="Z140"/>
    </row>
    <row r="141" spans="9:26" ht="15">
      <c r="I141"/>
      <c r="J141"/>
      <c r="K141"/>
      <c r="M141"/>
      <c r="N141"/>
      <c r="P141"/>
      <c r="S141"/>
      <c r="U141"/>
      <c r="V141"/>
      <c r="X141"/>
      <c r="Y141"/>
      <c r="Z141"/>
    </row>
    <row r="142" spans="9:26" ht="15">
      <c r="I142"/>
      <c r="J142"/>
      <c r="K142"/>
      <c r="M142"/>
      <c r="N142"/>
      <c r="P142"/>
      <c r="S142"/>
      <c r="U142"/>
      <c r="V142"/>
      <c r="X142"/>
      <c r="Y142"/>
      <c r="Z142"/>
    </row>
    <row r="143" spans="9:26" ht="15">
      <c r="I143"/>
      <c r="J143"/>
      <c r="K143"/>
      <c r="M143"/>
      <c r="N143"/>
      <c r="P143"/>
      <c r="S143"/>
      <c r="U143"/>
      <c r="V143"/>
      <c r="X143"/>
      <c r="Y143"/>
      <c r="Z143"/>
    </row>
    <row r="144" spans="9:26" ht="15">
      <c r="I144"/>
      <c r="J144"/>
      <c r="K144"/>
      <c r="M144"/>
      <c r="N144"/>
      <c r="P144"/>
      <c r="S144"/>
      <c r="U144"/>
      <c r="V144"/>
      <c r="X144"/>
      <c r="Y144"/>
      <c r="Z144"/>
    </row>
    <row r="145" spans="9:26" ht="15">
      <c r="I145"/>
      <c r="J145"/>
      <c r="K145"/>
      <c r="M145"/>
      <c r="N145"/>
      <c r="P145"/>
      <c r="S145"/>
      <c r="U145"/>
      <c r="V145"/>
      <c r="X145"/>
      <c r="Y145"/>
      <c r="Z145"/>
    </row>
    <row r="146" spans="9:26" ht="15">
      <c r="I146"/>
      <c r="J146"/>
      <c r="K146"/>
      <c r="M146"/>
      <c r="N146"/>
      <c r="P146"/>
      <c r="S146"/>
      <c r="U146"/>
      <c r="V146"/>
      <c r="X146"/>
      <c r="Y146"/>
      <c r="Z146"/>
    </row>
    <row r="147" spans="9:26" ht="15">
      <c r="I147"/>
      <c r="J147"/>
      <c r="K147"/>
      <c r="M147"/>
      <c r="N147"/>
      <c r="P147"/>
      <c r="S147"/>
      <c r="U147"/>
      <c r="V147"/>
      <c r="X147"/>
      <c r="Y147"/>
      <c r="Z147"/>
    </row>
    <row r="148" spans="9:26" ht="15">
      <c r="I148"/>
      <c r="J148"/>
      <c r="K148"/>
      <c r="M148"/>
      <c r="N148"/>
      <c r="P148"/>
      <c r="S148"/>
      <c r="U148"/>
      <c r="V148"/>
      <c r="X148"/>
      <c r="Y148"/>
      <c r="Z148"/>
    </row>
    <row r="149" spans="9:26" ht="15">
      <c r="I149"/>
      <c r="J149"/>
      <c r="K149"/>
      <c r="M149"/>
      <c r="N149"/>
      <c r="P149"/>
      <c r="S149"/>
      <c r="U149"/>
      <c r="V149"/>
      <c r="X149"/>
      <c r="Y149"/>
      <c r="Z149"/>
    </row>
    <row r="150" spans="9:26" ht="15">
      <c r="I150"/>
      <c r="J150"/>
      <c r="K150"/>
      <c r="M150"/>
      <c r="N150"/>
      <c r="P150"/>
      <c r="S150"/>
      <c r="U150"/>
      <c r="V150"/>
      <c r="X150"/>
      <c r="Y150"/>
      <c r="Z150"/>
    </row>
    <row r="151" spans="9:26" ht="15">
      <c r="I151"/>
      <c r="J151"/>
      <c r="K151"/>
      <c r="M151"/>
      <c r="N151"/>
      <c r="P151"/>
      <c r="S151"/>
      <c r="U151"/>
      <c r="V151"/>
      <c r="X151"/>
      <c r="Y151"/>
      <c r="Z151"/>
    </row>
    <row r="152" spans="9:26" ht="15">
      <c r="I152"/>
      <c r="J152"/>
      <c r="K152"/>
      <c r="M152"/>
      <c r="N152"/>
      <c r="P152"/>
      <c r="S152"/>
      <c r="U152"/>
      <c r="V152"/>
      <c r="X152"/>
      <c r="Y152"/>
      <c r="Z152"/>
    </row>
    <row r="153" spans="9:26" ht="15">
      <c r="I153"/>
      <c r="J153"/>
      <c r="K153"/>
      <c r="M153"/>
      <c r="N153"/>
      <c r="P153"/>
      <c r="S153"/>
      <c r="U153"/>
      <c r="V153"/>
      <c r="X153"/>
      <c r="Y153"/>
      <c r="Z153"/>
    </row>
    <row r="154" spans="9:26" ht="15">
      <c r="I154"/>
      <c r="J154"/>
      <c r="K154"/>
      <c r="M154"/>
      <c r="N154"/>
      <c r="P154"/>
      <c r="S154"/>
      <c r="U154"/>
      <c r="V154"/>
      <c r="X154"/>
      <c r="Y154"/>
      <c r="Z154"/>
    </row>
    <row r="155" spans="9:26" ht="15">
      <c r="I155"/>
      <c r="J155"/>
      <c r="K155"/>
      <c r="M155"/>
      <c r="N155"/>
      <c r="P155"/>
      <c r="S155"/>
      <c r="U155"/>
      <c r="V155"/>
      <c r="X155"/>
      <c r="Y155"/>
      <c r="Z155"/>
    </row>
    <row r="156" spans="9:26" ht="15">
      <c r="I156"/>
      <c r="J156"/>
      <c r="K156"/>
      <c r="M156"/>
      <c r="N156"/>
      <c r="P156"/>
      <c r="S156"/>
      <c r="U156"/>
      <c r="V156"/>
      <c r="X156"/>
      <c r="Y156"/>
      <c r="Z156"/>
    </row>
    <row r="157" spans="9:26" ht="15">
      <c r="I157"/>
      <c r="J157"/>
      <c r="K157"/>
      <c r="M157"/>
      <c r="N157"/>
      <c r="P157"/>
      <c r="S157"/>
      <c r="U157"/>
      <c r="V157"/>
      <c r="X157"/>
      <c r="Y157"/>
      <c r="Z157"/>
    </row>
    <row r="158" spans="9:26" ht="15">
      <c r="I158"/>
      <c r="J158"/>
      <c r="K158"/>
      <c r="M158"/>
      <c r="N158"/>
      <c r="P158"/>
      <c r="S158"/>
      <c r="U158"/>
      <c r="V158"/>
      <c r="X158"/>
      <c r="Y158"/>
      <c r="Z158"/>
    </row>
    <row r="159" spans="9:26" ht="15">
      <c r="I159"/>
      <c r="J159"/>
      <c r="K159"/>
      <c r="M159"/>
      <c r="N159"/>
      <c r="P159"/>
      <c r="S159"/>
      <c r="U159"/>
      <c r="V159"/>
      <c r="X159"/>
      <c r="Y159"/>
      <c r="Z159"/>
    </row>
    <row r="160" spans="9:26" ht="15">
      <c r="I160"/>
      <c r="J160"/>
      <c r="K160"/>
      <c r="M160"/>
      <c r="N160"/>
      <c r="P160"/>
      <c r="S160"/>
      <c r="U160"/>
      <c r="V160"/>
      <c r="X160"/>
      <c r="Y160"/>
      <c r="Z160"/>
    </row>
    <row r="161" spans="9:26" ht="15">
      <c r="I161"/>
      <c r="J161"/>
      <c r="K161"/>
      <c r="M161"/>
      <c r="N161"/>
      <c r="P161"/>
      <c r="S161"/>
      <c r="U161"/>
      <c r="V161"/>
      <c r="X161"/>
      <c r="Y161"/>
      <c r="Z161"/>
    </row>
    <row r="162" spans="9:26" ht="15">
      <c r="I162"/>
      <c r="J162"/>
      <c r="K162"/>
      <c r="M162"/>
      <c r="N162"/>
      <c r="P162"/>
      <c r="S162"/>
      <c r="U162"/>
      <c r="V162"/>
      <c r="X162"/>
      <c r="Y162"/>
      <c r="Z162"/>
    </row>
    <row r="163" spans="9:26" ht="15">
      <c r="I163"/>
      <c r="J163"/>
      <c r="K163"/>
      <c r="M163"/>
      <c r="N163"/>
      <c r="P163"/>
      <c r="S163"/>
      <c r="U163"/>
      <c r="V163"/>
      <c r="X163"/>
      <c r="Y163"/>
      <c r="Z163"/>
    </row>
    <row r="164" spans="9:26" ht="15">
      <c r="I164"/>
      <c r="J164"/>
      <c r="K164"/>
      <c r="M164"/>
      <c r="N164"/>
      <c r="P164"/>
      <c r="S164"/>
      <c r="U164"/>
      <c r="V164"/>
      <c r="X164"/>
      <c r="Y164"/>
      <c r="Z164"/>
    </row>
    <row r="165" spans="9:26" ht="15">
      <c r="I165"/>
      <c r="J165"/>
      <c r="K165"/>
      <c r="M165"/>
      <c r="N165"/>
      <c r="P165"/>
      <c r="S165"/>
      <c r="U165"/>
      <c r="V165"/>
      <c r="X165"/>
      <c r="Y165"/>
      <c r="Z165"/>
    </row>
    <row r="166" spans="9:26" ht="15">
      <c r="I166"/>
      <c r="J166"/>
      <c r="K166"/>
      <c r="M166"/>
      <c r="N166"/>
      <c r="P166"/>
      <c r="S166"/>
      <c r="U166"/>
      <c r="V166"/>
      <c r="X166"/>
      <c r="Y166"/>
      <c r="Z166"/>
    </row>
    <row r="167" spans="9:26" ht="15">
      <c r="I167"/>
      <c r="J167"/>
      <c r="K167"/>
      <c r="M167"/>
      <c r="N167"/>
      <c r="P167"/>
      <c r="S167"/>
      <c r="U167"/>
      <c r="V167"/>
      <c r="X167"/>
      <c r="Y167"/>
      <c r="Z167"/>
    </row>
    <row r="168" spans="9:26" ht="15">
      <c r="I168"/>
      <c r="J168"/>
      <c r="K168"/>
      <c r="M168"/>
      <c r="N168"/>
      <c r="P168"/>
      <c r="S168"/>
      <c r="U168"/>
      <c r="V168"/>
      <c r="X168"/>
      <c r="Y168"/>
      <c r="Z168"/>
    </row>
    <row r="169" spans="9:26" ht="15">
      <c r="I169"/>
      <c r="J169"/>
      <c r="K169"/>
      <c r="M169"/>
      <c r="N169"/>
      <c r="P169"/>
      <c r="S169"/>
      <c r="U169"/>
      <c r="V169"/>
      <c r="X169"/>
      <c r="Y169"/>
      <c r="Z169"/>
    </row>
    <row r="170" spans="9:26" ht="15">
      <c r="I170"/>
      <c r="J170"/>
      <c r="K170"/>
      <c r="M170"/>
      <c r="N170"/>
      <c r="P170"/>
      <c r="S170"/>
      <c r="U170"/>
      <c r="V170"/>
      <c r="X170"/>
      <c r="Y170"/>
      <c r="Z170"/>
    </row>
    <row r="171" spans="9:26" ht="15">
      <c r="I171"/>
      <c r="J171"/>
      <c r="K171"/>
      <c r="M171"/>
      <c r="N171"/>
      <c r="P171"/>
      <c r="S171"/>
      <c r="U171"/>
      <c r="V171"/>
      <c r="X171"/>
      <c r="Y171"/>
      <c r="Z171"/>
    </row>
    <row r="172" spans="9:26" ht="15">
      <c r="I172"/>
      <c r="J172"/>
      <c r="K172"/>
      <c r="M172"/>
      <c r="N172"/>
      <c r="P172"/>
      <c r="S172"/>
      <c r="U172"/>
      <c r="V172"/>
      <c r="X172"/>
      <c r="Y172"/>
      <c r="Z172"/>
    </row>
    <row r="173" spans="9:26" ht="15">
      <c r="I173"/>
      <c r="J173"/>
      <c r="K173"/>
      <c r="M173"/>
      <c r="N173"/>
      <c r="P173"/>
      <c r="S173"/>
      <c r="U173"/>
      <c r="V173"/>
      <c r="X173"/>
      <c r="Y173"/>
      <c r="Z173"/>
    </row>
    <row r="174" spans="9:26" ht="15">
      <c r="I174"/>
      <c r="J174"/>
      <c r="K174"/>
      <c r="M174"/>
      <c r="N174"/>
      <c r="P174"/>
      <c r="S174"/>
      <c r="U174"/>
      <c r="V174"/>
      <c r="X174"/>
      <c r="Y174"/>
      <c r="Z174"/>
    </row>
    <row r="175" spans="9:26" ht="15">
      <c r="I175"/>
      <c r="J175"/>
      <c r="K175"/>
      <c r="M175"/>
      <c r="N175"/>
      <c r="P175"/>
      <c r="S175"/>
      <c r="U175"/>
      <c r="V175"/>
      <c r="X175"/>
      <c r="Y175"/>
      <c r="Z175"/>
    </row>
    <row r="176" spans="9:26" ht="15">
      <c r="I176"/>
      <c r="J176"/>
      <c r="K176"/>
      <c r="M176"/>
      <c r="N176"/>
      <c r="P176"/>
      <c r="S176"/>
      <c r="U176"/>
      <c r="V176"/>
      <c r="X176"/>
      <c r="Y176"/>
      <c r="Z176"/>
    </row>
    <row r="177" spans="9:26" ht="15">
      <c r="I177"/>
      <c r="J177"/>
      <c r="K177"/>
      <c r="M177"/>
      <c r="N177"/>
      <c r="P177"/>
      <c r="S177"/>
      <c r="U177"/>
      <c r="V177"/>
      <c r="X177"/>
      <c r="Y177"/>
      <c r="Z177"/>
    </row>
    <row r="178" spans="9:26" ht="15">
      <c r="I178"/>
      <c r="J178"/>
      <c r="K178"/>
      <c r="M178"/>
      <c r="N178"/>
      <c r="P178"/>
      <c r="S178"/>
      <c r="U178"/>
      <c r="V178"/>
      <c r="X178"/>
      <c r="Y178"/>
      <c r="Z178"/>
    </row>
    <row r="179" spans="9:26" ht="15">
      <c r="I179"/>
      <c r="J179"/>
      <c r="K179"/>
      <c r="M179"/>
      <c r="N179"/>
      <c r="P179"/>
      <c r="S179"/>
      <c r="U179"/>
      <c r="V179"/>
      <c r="X179"/>
      <c r="Y179"/>
      <c r="Z179"/>
    </row>
    <row r="180" spans="9:26" ht="15">
      <c r="I180"/>
      <c r="J180"/>
      <c r="K180"/>
      <c r="M180"/>
      <c r="N180"/>
      <c r="P180"/>
      <c r="S180"/>
      <c r="U180"/>
      <c r="V180"/>
      <c r="X180"/>
      <c r="Y180"/>
      <c r="Z180"/>
    </row>
    <row r="181" spans="9:26" ht="15">
      <c r="I181"/>
      <c r="J181"/>
      <c r="K181"/>
      <c r="M181"/>
      <c r="N181"/>
      <c r="P181"/>
      <c r="S181"/>
      <c r="U181"/>
      <c r="V181"/>
      <c r="X181"/>
      <c r="Y181"/>
      <c r="Z181"/>
    </row>
    <row r="182" spans="9:26" ht="15">
      <c r="I182"/>
      <c r="J182"/>
      <c r="K182"/>
      <c r="M182"/>
      <c r="N182"/>
      <c r="P182"/>
      <c r="S182"/>
      <c r="U182"/>
      <c r="V182"/>
      <c r="X182"/>
      <c r="Y182"/>
      <c r="Z182"/>
    </row>
    <row r="183" spans="9:26" ht="15">
      <c r="I183"/>
      <c r="J183"/>
      <c r="K183"/>
      <c r="M183"/>
      <c r="N183"/>
      <c r="P183"/>
      <c r="S183"/>
      <c r="U183"/>
      <c r="V183"/>
      <c r="X183"/>
      <c r="Y183"/>
      <c r="Z183"/>
    </row>
    <row r="184" spans="9:26" ht="15">
      <c r="I184"/>
      <c r="J184"/>
      <c r="K184"/>
      <c r="M184"/>
      <c r="N184"/>
      <c r="P184"/>
      <c r="S184"/>
      <c r="U184"/>
      <c r="V184"/>
      <c r="X184"/>
      <c r="Y184"/>
      <c r="Z184"/>
    </row>
    <row r="185" spans="9:26" ht="15">
      <c r="I185"/>
      <c r="J185"/>
      <c r="K185"/>
      <c r="M185"/>
      <c r="N185"/>
      <c r="P185"/>
      <c r="S185"/>
      <c r="U185"/>
      <c r="V185"/>
      <c r="X185"/>
      <c r="Y185"/>
      <c r="Z185"/>
    </row>
    <row r="186" spans="9:26" ht="15">
      <c r="I186"/>
      <c r="J186"/>
      <c r="K186"/>
      <c r="M186"/>
      <c r="N186"/>
      <c r="P186"/>
      <c r="S186"/>
      <c r="U186"/>
      <c r="V186"/>
      <c r="X186"/>
      <c r="Y186"/>
      <c r="Z186"/>
    </row>
    <row r="187" spans="9:26" ht="15">
      <c r="I187"/>
      <c r="J187"/>
      <c r="K187"/>
      <c r="M187"/>
      <c r="N187"/>
      <c r="P187"/>
      <c r="S187"/>
      <c r="U187"/>
      <c r="V187"/>
      <c r="X187"/>
      <c r="Y187"/>
      <c r="Z187"/>
    </row>
    <row r="188" spans="9:26" ht="15">
      <c r="I188"/>
      <c r="J188"/>
      <c r="K188"/>
      <c r="M188"/>
      <c r="N188"/>
      <c r="P188"/>
      <c r="S188"/>
      <c r="U188"/>
      <c r="V188"/>
      <c r="X188"/>
      <c r="Y188"/>
      <c r="Z188"/>
    </row>
    <row r="189" spans="9:26" ht="15">
      <c r="I189"/>
      <c r="J189"/>
      <c r="K189"/>
      <c r="M189"/>
      <c r="N189"/>
      <c r="P189"/>
      <c r="S189"/>
      <c r="U189"/>
      <c r="V189"/>
      <c r="X189"/>
      <c r="Y189"/>
      <c r="Z189"/>
    </row>
    <row r="190" spans="9:26" ht="15">
      <c r="I190"/>
      <c r="J190"/>
      <c r="K190"/>
      <c r="M190"/>
      <c r="N190"/>
      <c r="P190"/>
      <c r="S190"/>
      <c r="U190"/>
      <c r="V190"/>
      <c r="X190"/>
      <c r="Y190"/>
      <c r="Z190"/>
    </row>
    <row r="191" spans="9:26" ht="15">
      <c r="I191"/>
      <c r="J191"/>
      <c r="K191"/>
      <c r="M191"/>
      <c r="N191"/>
      <c r="P191"/>
      <c r="S191"/>
      <c r="U191"/>
      <c r="V191"/>
      <c r="X191"/>
      <c r="Y191"/>
      <c r="Z191"/>
    </row>
    <row r="192" spans="9:26" ht="15">
      <c r="I192"/>
      <c r="J192"/>
      <c r="K192"/>
      <c r="M192"/>
      <c r="N192"/>
      <c r="P192"/>
      <c r="S192"/>
      <c r="U192"/>
      <c r="V192"/>
      <c r="X192"/>
      <c r="Y192"/>
      <c r="Z192"/>
    </row>
    <row r="193" spans="9:26" ht="15">
      <c r="I193"/>
      <c r="J193"/>
      <c r="K193"/>
      <c r="M193"/>
      <c r="N193"/>
      <c r="P193"/>
      <c r="S193"/>
      <c r="U193"/>
      <c r="V193"/>
      <c r="X193"/>
      <c r="Y193"/>
      <c r="Z193"/>
    </row>
    <row r="194" spans="9:26" ht="15">
      <c r="I194"/>
      <c r="J194"/>
      <c r="K194"/>
      <c r="M194"/>
      <c r="N194"/>
      <c r="P194"/>
      <c r="S194"/>
      <c r="U194"/>
      <c r="V194"/>
      <c r="X194"/>
      <c r="Y194"/>
      <c r="Z194"/>
    </row>
    <row r="195" spans="9:26" ht="15">
      <c r="I195"/>
      <c r="J195"/>
      <c r="K195"/>
      <c r="M195"/>
      <c r="N195"/>
      <c r="P195"/>
      <c r="S195"/>
      <c r="U195"/>
      <c r="V195"/>
      <c r="X195"/>
      <c r="Y195"/>
      <c r="Z195"/>
    </row>
    <row r="196" spans="9:26" ht="15">
      <c r="I196"/>
      <c r="J196"/>
      <c r="K196"/>
      <c r="M196"/>
      <c r="N196"/>
      <c r="P196"/>
      <c r="S196"/>
      <c r="U196"/>
      <c r="V196"/>
      <c r="X196"/>
      <c r="Y196"/>
      <c r="Z196"/>
    </row>
    <row r="197" spans="9:26" ht="15">
      <c r="I197"/>
      <c r="J197"/>
      <c r="K197"/>
      <c r="M197"/>
      <c r="N197"/>
      <c r="P197"/>
      <c r="S197"/>
      <c r="U197"/>
      <c r="V197"/>
      <c r="X197"/>
      <c r="Y197"/>
      <c r="Z197"/>
    </row>
    <row r="198" spans="9:26" ht="15">
      <c r="I198"/>
      <c r="J198"/>
      <c r="K198"/>
      <c r="M198"/>
      <c r="N198"/>
      <c r="P198"/>
      <c r="S198"/>
      <c r="U198"/>
      <c r="V198"/>
      <c r="X198"/>
      <c r="Y198"/>
      <c r="Z198"/>
    </row>
    <row r="199" spans="9:26" ht="15">
      <c r="I199"/>
      <c r="J199"/>
      <c r="K199"/>
      <c r="M199"/>
      <c r="N199"/>
      <c r="P199"/>
      <c r="S199"/>
      <c r="U199"/>
      <c r="V199"/>
      <c r="X199"/>
      <c r="Y199"/>
      <c r="Z199"/>
    </row>
    <row r="200" spans="9:26" ht="15">
      <c r="I200"/>
      <c r="J200"/>
      <c r="K200"/>
      <c r="M200"/>
      <c r="N200"/>
      <c r="P200"/>
      <c r="S200"/>
      <c r="U200"/>
      <c r="V200"/>
      <c r="X200"/>
      <c r="Y200"/>
      <c r="Z200"/>
    </row>
    <row r="201" spans="9:26" ht="15">
      <c r="I201"/>
      <c r="J201"/>
      <c r="K201"/>
      <c r="M201"/>
      <c r="N201"/>
      <c r="P201"/>
      <c r="S201"/>
      <c r="U201"/>
      <c r="V201"/>
      <c r="X201"/>
      <c r="Y201"/>
      <c r="Z201"/>
    </row>
    <row r="202" spans="9:26" ht="15">
      <c r="I202"/>
      <c r="J202"/>
      <c r="K202"/>
      <c r="M202"/>
      <c r="N202"/>
      <c r="P202"/>
      <c r="S202"/>
      <c r="U202"/>
      <c r="V202"/>
      <c r="X202"/>
      <c r="Y202"/>
      <c r="Z202"/>
    </row>
    <row r="203" spans="9:26" ht="15">
      <c r="I203"/>
      <c r="J203"/>
      <c r="K203"/>
      <c r="M203"/>
      <c r="N203"/>
      <c r="P203"/>
      <c r="S203"/>
      <c r="U203"/>
      <c r="V203"/>
      <c r="X203"/>
      <c r="Y203"/>
      <c r="Z203"/>
    </row>
    <row r="204" spans="9:26" ht="15">
      <c r="I204"/>
      <c r="J204"/>
      <c r="K204"/>
      <c r="M204"/>
      <c r="N204"/>
      <c r="P204"/>
      <c r="S204"/>
      <c r="U204"/>
      <c r="V204"/>
      <c r="X204"/>
      <c r="Y204"/>
      <c r="Z204"/>
    </row>
    <row r="205" spans="9:26" ht="15">
      <c r="I205"/>
      <c r="J205"/>
      <c r="K205"/>
      <c r="M205"/>
      <c r="N205"/>
      <c r="P205"/>
      <c r="S205"/>
      <c r="U205"/>
      <c r="V205"/>
      <c r="X205"/>
      <c r="Y205"/>
      <c r="Z205"/>
    </row>
    <row r="206" spans="9:26" ht="15">
      <c r="I206"/>
      <c r="J206"/>
      <c r="K206"/>
      <c r="M206"/>
      <c r="N206"/>
      <c r="P206"/>
      <c r="S206"/>
      <c r="U206"/>
      <c r="V206"/>
      <c r="X206"/>
      <c r="Y206"/>
      <c r="Z206"/>
    </row>
    <row r="207" spans="9:26" ht="15">
      <c r="I207"/>
      <c r="J207"/>
      <c r="K207"/>
      <c r="M207"/>
      <c r="N207"/>
      <c r="P207"/>
      <c r="S207"/>
      <c r="U207"/>
      <c r="V207"/>
      <c r="X207"/>
      <c r="Y207"/>
      <c r="Z207"/>
    </row>
    <row r="208" spans="9:26" ht="15">
      <c r="I208"/>
      <c r="J208"/>
      <c r="K208"/>
      <c r="M208"/>
      <c r="N208"/>
      <c r="P208"/>
      <c r="S208"/>
      <c r="U208"/>
      <c r="V208"/>
      <c r="X208"/>
      <c r="Y208"/>
      <c r="Z208"/>
    </row>
    <row r="209" spans="9:26" ht="15">
      <c r="I209"/>
      <c r="J209"/>
      <c r="K209"/>
      <c r="M209"/>
      <c r="N209"/>
      <c r="P209"/>
      <c r="S209"/>
      <c r="U209"/>
      <c r="V209"/>
      <c r="X209"/>
      <c r="Y209"/>
      <c r="Z209"/>
    </row>
    <row r="210" spans="9:26" ht="15">
      <c r="I210"/>
      <c r="J210"/>
      <c r="K210"/>
      <c r="M210"/>
      <c r="N210"/>
      <c r="P210"/>
      <c r="S210"/>
      <c r="U210"/>
      <c r="V210"/>
      <c r="X210"/>
      <c r="Y210"/>
      <c r="Z210"/>
    </row>
    <row r="211" spans="9:26" ht="15">
      <c r="I211"/>
      <c r="J211"/>
      <c r="K211"/>
      <c r="M211"/>
      <c r="N211"/>
      <c r="P211"/>
      <c r="S211"/>
      <c r="U211"/>
      <c r="V211"/>
      <c r="X211"/>
      <c r="Y211"/>
      <c r="Z211"/>
    </row>
    <row r="212" spans="9:26" ht="15">
      <c r="I212"/>
      <c r="J212"/>
      <c r="K212"/>
      <c r="M212"/>
      <c r="N212"/>
      <c r="P212"/>
      <c r="S212"/>
      <c r="U212"/>
      <c r="V212"/>
      <c r="X212"/>
      <c r="Y212"/>
      <c r="Z212"/>
    </row>
    <row r="213" spans="9:26" ht="15">
      <c r="I213"/>
      <c r="J213"/>
      <c r="K213"/>
      <c r="M213"/>
      <c r="N213"/>
      <c r="P213"/>
      <c r="S213"/>
      <c r="U213"/>
      <c r="V213"/>
      <c r="X213"/>
      <c r="Y213"/>
      <c r="Z213"/>
    </row>
    <row r="214" spans="9:26" ht="15">
      <c r="I214"/>
      <c r="J214"/>
      <c r="K214"/>
      <c r="M214"/>
      <c r="N214"/>
      <c r="P214"/>
      <c r="S214"/>
      <c r="U214"/>
      <c r="V214"/>
      <c r="X214"/>
      <c r="Y214"/>
      <c r="Z214"/>
    </row>
    <row r="215" spans="9:26" ht="15">
      <c r="I215"/>
      <c r="J215"/>
      <c r="K215"/>
      <c r="M215"/>
      <c r="N215"/>
      <c r="P215"/>
      <c r="S215"/>
      <c r="U215"/>
      <c r="V215"/>
      <c r="X215"/>
      <c r="Y215"/>
      <c r="Z215"/>
    </row>
    <row r="216" spans="9:26" ht="15">
      <c r="I216"/>
      <c r="J216"/>
      <c r="K216"/>
      <c r="M216"/>
      <c r="N216"/>
      <c r="P216"/>
      <c r="S216"/>
      <c r="U216"/>
      <c r="V216"/>
      <c r="X216"/>
      <c r="Y216"/>
      <c r="Z216"/>
    </row>
    <row r="217" spans="9:26" ht="15">
      <c r="I217"/>
      <c r="J217"/>
      <c r="K217"/>
      <c r="M217"/>
      <c r="N217"/>
      <c r="P217"/>
      <c r="S217"/>
      <c r="U217"/>
      <c r="V217"/>
      <c r="X217"/>
      <c r="Y217"/>
      <c r="Z217"/>
    </row>
    <row r="218" spans="9:26" ht="15">
      <c r="I218"/>
      <c r="J218"/>
      <c r="K218"/>
      <c r="M218"/>
      <c r="N218"/>
      <c r="P218"/>
      <c r="S218"/>
      <c r="U218"/>
      <c r="V218"/>
      <c r="X218"/>
      <c r="Y218"/>
      <c r="Z218"/>
    </row>
    <row r="219" spans="9:26" ht="15">
      <c r="I219"/>
      <c r="J219"/>
      <c r="K219"/>
      <c r="M219"/>
      <c r="N219"/>
      <c r="P219"/>
      <c r="S219"/>
      <c r="U219"/>
      <c r="V219"/>
      <c r="X219"/>
      <c r="Y219"/>
      <c r="Z219"/>
    </row>
    <row r="220" spans="9:26" ht="15">
      <c r="I220"/>
      <c r="J220"/>
      <c r="K220"/>
      <c r="M220"/>
      <c r="N220"/>
      <c r="P220"/>
      <c r="S220"/>
      <c r="U220"/>
      <c r="V220"/>
      <c r="X220"/>
      <c r="Y220"/>
      <c r="Z220"/>
    </row>
    <row r="221" spans="9:26" ht="15">
      <c r="I221"/>
      <c r="J221"/>
      <c r="K221"/>
      <c r="M221"/>
      <c r="N221"/>
      <c r="P221"/>
      <c r="S221"/>
      <c r="U221"/>
      <c r="V221"/>
      <c r="X221"/>
      <c r="Y221"/>
      <c r="Z221"/>
    </row>
    <row r="222" spans="9:26" ht="15">
      <c r="I222"/>
      <c r="J222"/>
      <c r="K222"/>
      <c r="M222"/>
      <c r="N222"/>
      <c r="P222"/>
      <c r="S222"/>
      <c r="U222"/>
      <c r="V222"/>
      <c r="X222"/>
      <c r="Y222"/>
      <c r="Z222"/>
    </row>
    <row r="223" spans="9:26" ht="15">
      <c r="I223"/>
      <c r="J223"/>
      <c r="K223"/>
      <c r="M223"/>
      <c r="N223"/>
      <c r="P223"/>
      <c r="S223"/>
      <c r="U223"/>
      <c r="V223"/>
      <c r="X223"/>
      <c r="Y223"/>
      <c r="Z223"/>
    </row>
    <row r="224" spans="9:26" ht="15">
      <c r="I224"/>
      <c r="J224"/>
      <c r="K224"/>
      <c r="M224"/>
      <c r="N224"/>
      <c r="P224"/>
      <c r="S224"/>
      <c r="U224"/>
      <c r="V224"/>
      <c r="X224"/>
      <c r="Y224"/>
      <c r="Z224"/>
    </row>
    <row r="225" spans="9:26" ht="15">
      <c r="I225"/>
      <c r="J225"/>
      <c r="K225"/>
      <c r="M225"/>
      <c r="N225"/>
      <c r="P225"/>
      <c r="S225"/>
      <c r="U225"/>
      <c r="V225"/>
      <c r="X225"/>
      <c r="Y225"/>
      <c r="Z225"/>
    </row>
    <row r="226" spans="9:26" ht="15">
      <c r="I226"/>
      <c r="J226"/>
      <c r="K226"/>
      <c r="M226"/>
      <c r="N226"/>
      <c r="P226"/>
      <c r="S226"/>
      <c r="U226"/>
      <c r="V226"/>
      <c r="X226"/>
      <c r="Y226"/>
      <c r="Z226"/>
    </row>
    <row r="227" spans="9:26" ht="15">
      <c r="I227"/>
      <c r="J227"/>
      <c r="K227"/>
      <c r="M227"/>
      <c r="N227"/>
      <c r="P227"/>
      <c r="S227"/>
      <c r="U227"/>
      <c r="V227"/>
      <c r="X227"/>
      <c r="Y227"/>
      <c r="Z227"/>
    </row>
    <row r="228" spans="9:26" ht="15">
      <c r="I228"/>
      <c r="J228"/>
      <c r="K228"/>
      <c r="M228"/>
      <c r="N228"/>
      <c r="P228"/>
      <c r="S228"/>
      <c r="U228"/>
      <c r="V228"/>
      <c r="X228"/>
      <c r="Y228"/>
      <c r="Z228"/>
    </row>
    <row r="229" spans="9:26" ht="15">
      <c r="I229"/>
      <c r="J229"/>
      <c r="K229"/>
      <c r="M229"/>
      <c r="N229"/>
      <c r="P229"/>
      <c r="S229"/>
      <c r="U229"/>
      <c r="V229"/>
      <c r="X229"/>
      <c r="Y229"/>
      <c r="Z229"/>
    </row>
    <row r="230" spans="9:26" ht="15">
      <c r="I230"/>
      <c r="J230"/>
      <c r="K230"/>
      <c r="M230"/>
      <c r="N230"/>
      <c r="P230"/>
      <c r="S230"/>
      <c r="U230"/>
      <c r="V230"/>
      <c r="X230"/>
      <c r="Y230"/>
      <c r="Z230"/>
    </row>
    <row r="231" spans="9:26" ht="15">
      <c r="I231"/>
      <c r="J231"/>
      <c r="K231"/>
      <c r="M231"/>
      <c r="N231"/>
      <c r="P231"/>
      <c r="S231"/>
      <c r="U231"/>
      <c r="V231"/>
      <c r="X231"/>
      <c r="Y231"/>
      <c r="Z231"/>
    </row>
    <row r="232" spans="9:26" ht="15">
      <c r="I232"/>
      <c r="J232"/>
      <c r="K232"/>
      <c r="M232"/>
      <c r="N232"/>
      <c r="P232"/>
      <c r="S232"/>
      <c r="U232"/>
      <c r="V232"/>
      <c r="X232"/>
      <c r="Y232"/>
      <c r="Z232"/>
    </row>
    <row r="233" spans="9:26" ht="15">
      <c r="I233"/>
      <c r="J233"/>
      <c r="K233"/>
      <c r="M233"/>
      <c r="N233"/>
      <c r="P233"/>
      <c r="S233"/>
      <c r="U233"/>
      <c r="V233"/>
      <c r="X233"/>
      <c r="Y233"/>
      <c r="Z233"/>
    </row>
    <row r="234" spans="9:26" ht="15">
      <c r="I234"/>
      <c r="J234"/>
      <c r="K234"/>
      <c r="M234"/>
      <c r="N234"/>
      <c r="P234"/>
      <c r="S234"/>
      <c r="U234"/>
      <c r="V234"/>
      <c r="X234"/>
      <c r="Y234"/>
      <c r="Z234"/>
    </row>
    <row r="235" spans="9:26" ht="15">
      <c r="I235"/>
      <c r="J235"/>
      <c r="K235"/>
      <c r="M235"/>
      <c r="N235"/>
      <c r="P235"/>
      <c r="S235"/>
      <c r="U235"/>
      <c r="V235"/>
      <c r="X235"/>
      <c r="Y235"/>
      <c r="Z235"/>
    </row>
    <row r="236" spans="9:26" ht="15">
      <c r="I236"/>
      <c r="J236"/>
      <c r="K236"/>
      <c r="M236"/>
      <c r="N236"/>
      <c r="P236"/>
      <c r="S236"/>
      <c r="U236"/>
      <c r="V236"/>
      <c r="X236"/>
      <c r="Y236"/>
      <c r="Z236"/>
    </row>
    <row r="237" spans="9:26" ht="15">
      <c r="I237"/>
      <c r="J237"/>
      <c r="K237"/>
      <c r="M237"/>
      <c r="N237"/>
      <c r="P237"/>
      <c r="S237"/>
      <c r="U237"/>
      <c r="V237"/>
      <c r="X237"/>
      <c r="Y237"/>
      <c r="Z237"/>
    </row>
    <row r="238" spans="9:26" ht="15">
      <c r="I238"/>
      <c r="J238"/>
      <c r="K238"/>
      <c r="M238"/>
      <c r="N238"/>
      <c r="P238"/>
      <c r="S238"/>
      <c r="U238"/>
      <c r="V238"/>
      <c r="X238"/>
      <c r="Y238"/>
      <c r="Z238"/>
    </row>
    <row r="239" spans="9:26" ht="15">
      <c r="I239"/>
      <c r="J239"/>
      <c r="K239"/>
      <c r="M239"/>
      <c r="N239"/>
      <c r="P239"/>
      <c r="S239"/>
      <c r="U239"/>
      <c r="V239"/>
      <c r="X239"/>
      <c r="Y239"/>
      <c r="Z239"/>
    </row>
    <row r="240" spans="9:26" ht="15">
      <c r="I240"/>
      <c r="J240"/>
      <c r="K240"/>
      <c r="M240"/>
      <c r="N240"/>
      <c r="P240"/>
      <c r="S240"/>
      <c r="U240"/>
      <c r="V240"/>
      <c r="X240"/>
      <c r="Y240"/>
      <c r="Z240"/>
    </row>
    <row r="241" spans="9:26" ht="15">
      <c r="I241"/>
      <c r="J241"/>
      <c r="K241"/>
      <c r="M241"/>
      <c r="N241"/>
      <c r="P241"/>
      <c r="S241"/>
      <c r="U241"/>
      <c r="V241"/>
      <c r="X241"/>
      <c r="Y241"/>
      <c r="Z241"/>
    </row>
    <row r="242" spans="9:26" ht="15">
      <c r="I242"/>
      <c r="J242"/>
      <c r="K242"/>
      <c r="M242"/>
      <c r="N242"/>
      <c r="P242"/>
      <c r="S242"/>
      <c r="U242"/>
      <c r="V242"/>
      <c r="X242"/>
      <c r="Y242"/>
      <c r="Z242"/>
    </row>
    <row r="243" spans="9:26" ht="15">
      <c r="I243"/>
      <c r="J243"/>
      <c r="K243"/>
      <c r="M243"/>
      <c r="N243"/>
      <c r="P243"/>
      <c r="S243"/>
      <c r="U243"/>
      <c r="V243"/>
      <c r="X243"/>
      <c r="Y243"/>
      <c r="Z243"/>
    </row>
    <row r="244" spans="9:26" ht="15">
      <c r="I244"/>
      <c r="J244"/>
      <c r="K244"/>
      <c r="M244"/>
      <c r="N244"/>
      <c r="P244"/>
      <c r="S244"/>
      <c r="U244"/>
      <c r="V244"/>
      <c r="X244"/>
      <c r="Y244"/>
      <c r="Z244"/>
    </row>
    <row r="245" spans="9:26" ht="15">
      <c r="I245"/>
      <c r="J245"/>
      <c r="K245"/>
      <c r="M245"/>
      <c r="N245"/>
      <c r="P245"/>
      <c r="S245"/>
      <c r="U245"/>
      <c r="V245"/>
      <c r="X245"/>
      <c r="Y245"/>
      <c r="Z245"/>
    </row>
    <row r="246" spans="9:26" ht="15">
      <c r="I246"/>
      <c r="J246"/>
      <c r="K246"/>
      <c r="M246"/>
      <c r="N246"/>
      <c r="P246"/>
      <c r="S246"/>
      <c r="U246"/>
      <c r="V246"/>
      <c r="X246"/>
      <c r="Y246"/>
      <c r="Z246"/>
    </row>
    <row r="247" spans="9:26" ht="15">
      <c r="I247"/>
      <c r="J247"/>
      <c r="K247"/>
      <c r="M247"/>
      <c r="N247"/>
      <c r="P247"/>
      <c r="S247"/>
      <c r="U247"/>
      <c r="V247"/>
      <c r="X247"/>
      <c r="Y247"/>
      <c r="Z247"/>
    </row>
    <row r="248" spans="9:26" ht="15">
      <c r="I248"/>
      <c r="J248"/>
      <c r="K248"/>
      <c r="M248"/>
      <c r="N248"/>
      <c r="P248"/>
      <c r="S248"/>
      <c r="U248"/>
      <c r="V248"/>
      <c r="X248"/>
      <c r="Y248"/>
      <c r="Z248"/>
    </row>
    <row r="249" spans="9:26" ht="15">
      <c r="I249"/>
      <c r="J249"/>
      <c r="K249"/>
      <c r="M249"/>
      <c r="N249"/>
      <c r="P249"/>
      <c r="S249"/>
      <c r="U249"/>
      <c r="V249"/>
      <c r="X249"/>
      <c r="Y249"/>
      <c r="Z249"/>
    </row>
    <row r="250" spans="9:26" ht="15">
      <c r="I250"/>
      <c r="J250"/>
      <c r="K250"/>
      <c r="M250"/>
      <c r="N250"/>
      <c r="P250"/>
      <c r="S250"/>
      <c r="U250"/>
      <c r="V250"/>
      <c r="X250"/>
      <c r="Y250"/>
      <c r="Z250"/>
    </row>
    <row r="251" spans="9:26" ht="15">
      <c r="I251"/>
      <c r="J251"/>
      <c r="K251"/>
      <c r="M251"/>
      <c r="N251"/>
      <c r="P251"/>
      <c r="S251"/>
      <c r="U251"/>
      <c r="V251"/>
      <c r="X251"/>
      <c r="Y251"/>
      <c r="Z251"/>
    </row>
    <row r="252" spans="9:26" ht="15">
      <c r="I252"/>
      <c r="J252"/>
      <c r="K252"/>
      <c r="M252"/>
      <c r="N252"/>
      <c r="P252"/>
      <c r="S252"/>
      <c r="U252"/>
      <c r="V252"/>
      <c r="X252"/>
      <c r="Y252"/>
      <c r="Z252"/>
    </row>
    <row r="253" spans="9:26" ht="15">
      <c r="I253"/>
      <c r="J253"/>
      <c r="K253"/>
      <c r="M253"/>
      <c r="N253"/>
      <c r="P253"/>
      <c r="S253"/>
      <c r="U253"/>
      <c r="V253"/>
      <c r="X253"/>
      <c r="Y253"/>
      <c r="Z253"/>
    </row>
    <row r="254" spans="9:26" ht="15">
      <c r="I254"/>
      <c r="J254"/>
      <c r="K254"/>
      <c r="M254"/>
      <c r="N254"/>
      <c r="P254"/>
      <c r="S254"/>
      <c r="U254"/>
      <c r="V254"/>
      <c r="X254"/>
      <c r="Y254"/>
      <c r="Z254"/>
    </row>
    <row r="255" spans="9:26" ht="15">
      <c r="I255"/>
      <c r="J255"/>
      <c r="K255"/>
      <c r="M255"/>
      <c r="N255"/>
      <c r="P255"/>
      <c r="S255"/>
      <c r="U255"/>
      <c r="V255"/>
      <c r="X255"/>
      <c r="Y255"/>
      <c r="Z255"/>
    </row>
    <row r="256" spans="9:26" ht="15">
      <c r="I256"/>
      <c r="J256"/>
      <c r="K256"/>
      <c r="M256"/>
      <c r="N256"/>
      <c r="P256"/>
      <c r="S256"/>
      <c r="U256"/>
      <c r="V256"/>
      <c r="X256"/>
      <c r="Y256"/>
      <c r="Z256"/>
    </row>
    <row r="257" spans="9:26" ht="15">
      <c r="I257"/>
      <c r="J257"/>
      <c r="K257"/>
      <c r="M257"/>
      <c r="N257"/>
      <c r="P257"/>
      <c r="S257"/>
      <c r="U257"/>
      <c r="V257"/>
      <c r="X257"/>
      <c r="Y257"/>
      <c r="Z257"/>
    </row>
    <row r="258" spans="9:26" ht="15">
      <c r="I258"/>
      <c r="J258"/>
      <c r="K258"/>
      <c r="M258"/>
      <c r="N258"/>
      <c r="P258"/>
      <c r="S258"/>
      <c r="U258"/>
      <c r="V258"/>
      <c r="X258"/>
      <c r="Y258"/>
      <c r="Z258"/>
    </row>
    <row r="259" spans="9:26" ht="15">
      <c r="I259"/>
      <c r="J259"/>
      <c r="K259"/>
      <c r="M259"/>
      <c r="N259"/>
      <c r="P259"/>
      <c r="S259"/>
      <c r="U259"/>
      <c r="V259"/>
      <c r="X259"/>
      <c r="Y259"/>
      <c r="Z259"/>
    </row>
    <row r="260" spans="9:26" ht="15">
      <c r="I260"/>
      <c r="J260"/>
      <c r="K260"/>
      <c r="M260"/>
      <c r="N260"/>
      <c r="P260"/>
      <c r="S260"/>
      <c r="U260"/>
      <c r="V260"/>
      <c r="X260"/>
      <c r="Y260"/>
      <c r="Z260"/>
    </row>
    <row r="261" spans="9:26" ht="15">
      <c r="I261"/>
      <c r="J261"/>
      <c r="K261"/>
      <c r="M261"/>
      <c r="N261"/>
      <c r="P261"/>
      <c r="S261"/>
      <c r="U261"/>
      <c r="V261"/>
      <c r="X261"/>
      <c r="Y261"/>
      <c r="Z261"/>
    </row>
    <row r="262" spans="9:26" ht="15">
      <c r="I262"/>
      <c r="J262"/>
      <c r="K262"/>
      <c r="M262"/>
      <c r="N262"/>
      <c r="P262"/>
      <c r="S262"/>
      <c r="U262"/>
      <c r="V262"/>
      <c r="X262"/>
      <c r="Y262"/>
      <c r="Z262"/>
    </row>
    <row r="263" spans="9:26" ht="15">
      <c r="I263"/>
      <c r="J263"/>
      <c r="K263"/>
      <c r="M263"/>
      <c r="N263"/>
      <c r="P263"/>
      <c r="S263"/>
      <c r="U263"/>
      <c r="V263"/>
      <c r="X263"/>
      <c r="Y263"/>
      <c r="Z263"/>
    </row>
    <row r="264" spans="9:26" ht="15">
      <c r="I264"/>
      <c r="J264"/>
      <c r="K264"/>
      <c r="M264"/>
      <c r="N264"/>
      <c r="P264"/>
      <c r="S264"/>
      <c r="U264"/>
      <c r="V264"/>
      <c r="X264"/>
      <c r="Y264"/>
      <c r="Z264"/>
    </row>
    <row r="265" spans="9:26" ht="15">
      <c r="I265"/>
      <c r="J265"/>
      <c r="K265"/>
      <c r="M265"/>
      <c r="N265"/>
      <c r="P265"/>
      <c r="S265"/>
      <c r="U265"/>
      <c r="V265"/>
      <c r="X265"/>
      <c r="Y265"/>
      <c r="Z265"/>
    </row>
    <row r="266" spans="9:26" ht="15">
      <c r="I266"/>
      <c r="J266"/>
      <c r="K266"/>
      <c r="M266"/>
      <c r="N266"/>
      <c r="P266"/>
      <c r="S266"/>
      <c r="U266"/>
      <c r="V266"/>
      <c r="X266"/>
      <c r="Y266"/>
      <c r="Z266"/>
    </row>
    <row r="267" spans="9:26" ht="15">
      <c r="I267"/>
      <c r="J267"/>
      <c r="K267"/>
      <c r="M267"/>
      <c r="N267"/>
      <c r="P267"/>
      <c r="S267"/>
      <c r="U267"/>
      <c r="V267"/>
      <c r="X267"/>
      <c r="Y267"/>
      <c r="Z267"/>
    </row>
    <row r="268" spans="9:26" ht="15">
      <c r="I268"/>
      <c r="J268"/>
      <c r="K268"/>
      <c r="M268"/>
      <c r="N268"/>
      <c r="P268"/>
      <c r="S268"/>
      <c r="U268"/>
      <c r="V268"/>
      <c r="X268"/>
      <c r="Y268"/>
      <c r="Z268"/>
    </row>
    <row r="269" spans="9:26" ht="15">
      <c r="I269"/>
      <c r="J269"/>
      <c r="K269"/>
      <c r="M269"/>
      <c r="N269"/>
      <c r="P269"/>
      <c r="S269"/>
      <c r="U269"/>
      <c r="V269"/>
      <c r="X269"/>
      <c r="Y269"/>
      <c r="Z269"/>
    </row>
    <row r="270" spans="9:26" ht="15">
      <c r="I270"/>
      <c r="J270"/>
      <c r="K270"/>
      <c r="M270"/>
      <c r="N270"/>
      <c r="P270"/>
      <c r="S270"/>
      <c r="U270"/>
      <c r="V270"/>
      <c r="X270"/>
      <c r="Y270"/>
      <c r="Z270"/>
    </row>
    <row r="271" spans="9:26" ht="15">
      <c r="I271"/>
      <c r="J271"/>
      <c r="K271"/>
      <c r="M271"/>
      <c r="N271"/>
      <c r="P271"/>
      <c r="S271"/>
      <c r="U271"/>
      <c r="V271"/>
      <c r="X271"/>
      <c r="Y271"/>
      <c r="Z271"/>
    </row>
    <row r="272" spans="9:26" ht="15">
      <c r="I272"/>
      <c r="J272"/>
      <c r="K272"/>
      <c r="M272"/>
      <c r="N272"/>
      <c r="P272"/>
      <c r="S272"/>
      <c r="U272"/>
      <c r="V272"/>
      <c r="X272"/>
      <c r="Y272"/>
      <c r="Z272"/>
    </row>
    <row r="273" spans="9:26" ht="15">
      <c r="I273"/>
      <c r="J273"/>
      <c r="K273"/>
      <c r="M273"/>
      <c r="N273"/>
      <c r="P273"/>
      <c r="S273"/>
      <c r="U273"/>
      <c r="V273"/>
      <c r="X273"/>
      <c r="Y273"/>
      <c r="Z273"/>
    </row>
    <row r="274" spans="9:26" ht="15">
      <c r="I274"/>
      <c r="J274"/>
      <c r="K274"/>
      <c r="M274"/>
      <c r="N274"/>
      <c r="P274"/>
      <c r="S274"/>
      <c r="U274"/>
      <c r="V274"/>
      <c r="X274"/>
      <c r="Y274"/>
      <c r="Z274"/>
    </row>
    <row r="275" spans="9:26" ht="15">
      <c r="I275"/>
      <c r="J275"/>
      <c r="K275"/>
      <c r="M275"/>
      <c r="N275"/>
      <c r="P275"/>
      <c r="S275"/>
      <c r="U275"/>
      <c r="V275"/>
      <c r="X275"/>
      <c r="Y275"/>
      <c r="Z275"/>
    </row>
    <row r="276" spans="9:26" ht="15">
      <c r="I276"/>
      <c r="J276"/>
      <c r="K276"/>
      <c r="M276"/>
      <c r="N276"/>
      <c r="P276"/>
      <c r="S276"/>
      <c r="U276"/>
      <c r="V276"/>
      <c r="X276"/>
      <c r="Y276"/>
      <c r="Z276"/>
    </row>
    <row r="277" spans="9:26" ht="15">
      <c r="I277"/>
      <c r="J277"/>
      <c r="K277"/>
      <c r="M277"/>
      <c r="N277"/>
      <c r="P277"/>
      <c r="S277"/>
      <c r="U277"/>
      <c r="V277"/>
      <c r="X277"/>
      <c r="Y277"/>
      <c r="Z277"/>
    </row>
    <row r="278" spans="9:26" ht="15">
      <c r="I278"/>
      <c r="J278"/>
      <c r="K278"/>
      <c r="M278"/>
      <c r="N278"/>
      <c r="P278"/>
      <c r="S278"/>
      <c r="U278"/>
      <c r="V278"/>
      <c r="X278"/>
      <c r="Y278"/>
      <c r="Z278"/>
    </row>
    <row r="279" spans="9:26" ht="15">
      <c r="I279"/>
      <c r="J279"/>
      <c r="K279"/>
      <c r="M279"/>
      <c r="N279"/>
      <c r="P279"/>
      <c r="S279"/>
      <c r="U279"/>
      <c r="V279"/>
      <c r="X279"/>
      <c r="Y279"/>
      <c r="Z279"/>
    </row>
    <row r="280" spans="9:26" ht="15">
      <c r="I280"/>
      <c r="J280"/>
      <c r="K280"/>
      <c r="M280"/>
      <c r="N280"/>
      <c r="P280"/>
      <c r="S280"/>
      <c r="U280"/>
      <c r="V280"/>
      <c r="X280"/>
      <c r="Y280"/>
      <c r="Z280"/>
    </row>
    <row r="281" spans="9:26" ht="15">
      <c r="I281"/>
      <c r="J281"/>
      <c r="K281"/>
      <c r="M281"/>
      <c r="N281"/>
      <c r="P281"/>
      <c r="S281"/>
      <c r="U281"/>
      <c r="V281"/>
      <c r="X281"/>
      <c r="Y281"/>
      <c r="Z281"/>
    </row>
    <row r="282" spans="9:26" ht="15">
      <c r="I282"/>
      <c r="J282"/>
      <c r="K282"/>
      <c r="M282"/>
      <c r="N282"/>
      <c r="P282"/>
      <c r="S282"/>
      <c r="U282"/>
      <c r="V282"/>
      <c r="X282"/>
      <c r="Y282"/>
      <c r="Z282"/>
    </row>
    <row r="283" spans="9:26" ht="15">
      <c r="I283"/>
      <c r="J283"/>
      <c r="K283"/>
      <c r="M283"/>
      <c r="N283"/>
      <c r="P283"/>
      <c r="S283"/>
      <c r="U283"/>
      <c r="V283"/>
      <c r="X283"/>
      <c r="Y283"/>
      <c r="Z283"/>
    </row>
    <row r="284" spans="9:26" ht="15">
      <c r="I284"/>
      <c r="J284"/>
      <c r="K284"/>
      <c r="M284"/>
      <c r="N284"/>
      <c r="P284"/>
      <c r="S284"/>
      <c r="U284"/>
      <c r="V284"/>
      <c r="X284"/>
      <c r="Y284"/>
      <c r="Z284"/>
    </row>
    <row r="285" spans="9:26" ht="15">
      <c r="I285"/>
      <c r="J285"/>
      <c r="K285"/>
      <c r="M285"/>
      <c r="N285"/>
      <c r="P285"/>
      <c r="S285"/>
      <c r="U285"/>
      <c r="V285"/>
      <c r="X285"/>
      <c r="Y285"/>
      <c r="Z285"/>
    </row>
    <row r="286" spans="9:26" ht="15">
      <c r="I286"/>
      <c r="J286"/>
      <c r="K286"/>
      <c r="M286"/>
      <c r="N286"/>
      <c r="P286"/>
      <c r="S286"/>
      <c r="U286"/>
      <c r="V286"/>
      <c r="X286"/>
      <c r="Y286"/>
      <c r="Z286"/>
    </row>
    <row r="287" spans="9:26" ht="15">
      <c r="I287"/>
      <c r="J287"/>
      <c r="K287"/>
      <c r="M287"/>
      <c r="N287"/>
      <c r="P287"/>
      <c r="S287"/>
      <c r="U287"/>
      <c r="V287"/>
      <c r="X287"/>
      <c r="Y287"/>
      <c r="Z287"/>
    </row>
    <row r="288" spans="9:26" ht="15">
      <c r="I288"/>
      <c r="J288"/>
      <c r="K288"/>
      <c r="M288"/>
      <c r="N288"/>
      <c r="P288"/>
      <c r="S288"/>
      <c r="U288"/>
      <c r="V288"/>
      <c r="X288"/>
      <c r="Y288"/>
      <c r="Z288"/>
    </row>
    <row r="289" spans="9:26" ht="15">
      <c r="I289"/>
      <c r="J289"/>
      <c r="K289"/>
      <c r="M289"/>
      <c r="N289"/>
      <c r="P289"/>
      <c r="S289"/>
      <c r="U289"/>
      <c r="V289"/>
      <c r="X289"/>
      <c r="Y289"/>
      <c r="Z289"/>
    </row>
    <row r="290" spans="9:26" ht="15">
      <c r="I290"/>
      <c r="J290"/>
      <c r="K290"/>
      <c r="M290"/>
      <c r="N290"/>
      <c r="P290"/>
      <c r="S290"/>
      <c r="U290"/>
      <c r="V290"/>
      <c r="X290"/>
      <c r="Y290"/>
      <c r="Z290"/>
    </row>
    <row r="291" spans="9:26" ht="15">
      <c r="I291"/>
      <c r="J291"/>
      <c r="K291"/>
      <c r="M291"/>
      <c r="N291"/>
      <c r="P291"/>
      <c r="S291"/>
      <c r="U291"/>
      <c r="V291"/>
      <c r="X291"/>
      <c r="Y291"/>
      <c r="Z291"/>
    </row>
    <row r="292" spans="9:26" ht="15">
      <c r="I292"/>
      <c r="J292"/>
      <c r="K292"/>
      <c r="M292"/>
      <c r="N292"/>
      <c r="P292"/>
      <c r="S292"/>
      <c r="U292"/>
      <c r="V292"/>
      <c r="X292"/>
      <c r="Y292"/>
      <c r="Z292"/>
    </row>
    <row r="293" spans="9:26" ht="15">
      <c r="I293"/>
      <c r="J293"/>
      <c r="K293"/>
      <c r="M293"/>
      <c r="N293"/>
      <c r="P293"/>
      <c r="S293"/>
      <c r="U293"/>
      <c r="V293"/>
      <c r="X293"/>
      <c r="Y293"/>
      <c r="Z293"/>
    </row>
    <row r="294" spans="9:26" ht="15">
      <c r="I294"/>
      <c r="J294"/>
      <c r="K294"/>
      <c r="M294"/>
      <c r="N294"/>
      <c r="P294"/>
      <c r="S294"/>
      <c r="U294"/>
      <c r="V294"/>
      <c r="X294"/>
      <c r="Y294"/>
      <c r="Z294"/>
    </row>
    <row r="295" spans="9:26" ht="15">
      <c r="I295"/>
      <c r="J295"/>
      <c r="K295"/>
      <c r="M295"/>
      <c r="N295"/>
      <c r="P295"/>
      <c r="S295"/>
      <c r="U295"/>
      <c r="V295"/>
      <c r="X295"/>
      <c r="Y295"/>
      <c r="Z295"/>
    </row>
    <row r="296" spans="9:26" ht="15">
      <c r="I296"/>
      <c r="J296"/>
      <c r="K296"/>
      <c r="M296"/>
      <c r="N296"/>
      <c r="P296"/>
      <c r="S296"/>
      <c r="U296"/>
      <c r="V296"/>
      <c r="X296"/>
      <c r="Y296"/>
      <c r="Z296"/>
    </row>
    <row r="297" spans="9:26" ht="15">
      <c r="I297"/>
      <c r="J297"/>
      <c r="K297"/>
      <c r="M297"/>
      <c r="N297"/>
      <c r="P297"/>
      <c r="S297"/>
      <c r="U297"/>
      <c r="V297"/>
      <c r="X297"/>
      <c r="Y297"/>
      <c r="Z297"/>
    </row>
    <row r="298" spans="9:26" ht="15">
      <c r="I298"/>
      <c r="J298"/>
      <c r="K298"/>
      <c r="M298"/>
      <c r="N298"/>
      <c r="P298"/>
      <c r="S298"/>
      <c r="U298"/>
      <c r="V298"/>
      <c r="X298"/>
      <c r="Y298"/>
      <c r="Z298"/>
    </row>
    <row r="299" spans="9:26" ht="15">
      <c r="I299"/>
      <c r="J299"/>
      <c r="K299"/>
      <c r="M299"/>
      <c r="N299"/>
      <c r="P299"/>
      <c r="S299"/>
      <c r="U299"/>
      <c r="V299"/>
      <c r="X299"/>
      <c r="Y299"/>
      <c r="Z299"/>
    </row>
    <row r="300" spans="9:26" ht="15">
      <c r="I300"/>
      <c r="J300"/>
      <c r="K300"/>
      <c r="M300"/>
      <c r="N300"/>
      <c r="P300"/>
      <c r="S300"/>
      <c r="U300"/>
      <c r="V300"/>
      <c r="X300"/>
      <c r="Y300"/>
      <c r="Z300"/>
    </row>
    <row r="301" spans="9:26" ht="15">
      <c r="I301"/>
      <c r="J301"/>
      <c r="K301"/>
      <c r="M301"/>
      <c r="N301"/>
      <c r="P301"/>
      <c r="S301"/>
      <c r="U301"/>
      <c r="V301"/>
      <c r="X301"/>
      <c r="Y301"/>
      <c r="Z301"/>
    </row>
    <row r="302" spans="9:26" ht="15">
      <c r="I302"/>
      <c r="J302"/>
      <c r="K302"/>
      <c r="M302"/>
      <c r="N302"/>
      <c r="P302"/>
      <c r="S302"/>
      <c r="U302"/>
      <c r="V302"/>
      <c r="X302"/>
      <c r="Y302"/>
      <c r="Z302"/>
    </row>
    <row r="303" spans="9:26" ht="15">
      <c r="I303"/>
      <c r="J303"/>
      <c r="K303"/>
      <c r="M303"/>
      <c r="N303"/>
      <c r="P303"/>
      <c r="S303"/>
      <c r="U303"/>
      <c r="V303"/>
      <c r="X303"/>
      <c r="Y303"/>
      <c r="Z303"/>
    </row>
    <row r="304" spans="9:26" ht="15">
      <c r="I304"/>
      <c r="J304"/>
      <c r="K304"/>
      <c r="M304"/>
      <c r="N304"/>
      <c r="P304"/>
      <c r="S304"/>
      <c r="U304"/>
      <c r="V304"/>
      <c r="X304"/>
      <c r="Y304"/>
      <c r="Z304"/>
    </row>
    <row r="305" spans="9:26" ht="15">
      <c r="I305"/>
      <c r="J305"/>
      <c r="K305"/>
      <c r="M305"/>
      <c r="N305"/>
      <c r="P305"/>
      <c r="S305"/>
      <c r="U305"/>
      <c r="V305"/>
      <c r="X305"/>
      <c r="Y305"/>
      <c r="Z305"/>
    </row>
    <row r="306" spans="9:26" ht="15">
      <c r="I306"/>
      <c r="J306"/>
      <c r="K306"/>
      <c r="M306"/>
      <c r="N306"/>
      <c r="P306"/>
      <c r="S306"/>
      <c r="U306"/>
      <c r="V306"/>
      <c r="X306"/>
      <c r="Y306"/>
      <c r="Z306"/>
    </row>
    <row r="307" spans="9:26" ht="15">
      <c r="I307"/>
      <c r="J307"/>
      <c r="K307"/>
      <c r="M307"/>
      <c r="N307"/>
      <c r="P307"/>
      <c r="S307"/>
      <c r="U307"/>
      <c r="V307"/>
      <c r="X307"/>
      <c r="Y307"/>
      <c r="Z307"/>
    </row>
    <row r="308" spans="9:26" ht="15">
      <c r="I308"/>
      <c r="J308"/>
      <c r="K308"/>
      <c r="M308"/>
      <c r="N308"/>
      <c r="P308"/>
      <c r="S308"/>
      <c r="U308"/>
      <c r="V308"/>
      <c r="X308"/>
      <c r="Y308"/>
      <c r="Z308"/>
    </row>
    <row r="309" spans="9:26" ht="15">
      <c r="I309"/>
      <c r="J309"/>
      <c r="K309"/>
      <c r="M309"/>
      <c r="N309"/>
      <c r="P309"/>
      <c r="S309"/>
      <c r="U309"/>
      <c r="V309"/>
      <c r="X309"/>
      <c r="Y309"/>
      <c r="Z309"/>
    </row>
    <row r="310" spans="9:26" ht="15">
      <c r="I310"/>
      <c r="J310"/>
      <c r="K310"/>
      <c r="M310"/>
      <c r="N310"/>
      <c r="P310"/>
      <c r="S310"/>
      <c r="U310"/>
      <c r="V310"/>
      <c r="X310"/>
      <c r="Y310"/>
      <c r="Z310"/>
    </row>
    <row r="311" spans="9:26" ht="15">
      <c r="I311"/>
      <c r="J311"/>
      <c r="K311"/>
      <c r="M311"/>
      <c r="N311"/>
      <c r="P311"/>
      <c r="S311"/>
      <c r="U311"/>
      <c r="V311"/>
      <c r="X311"/>
      <c r="Y311"/>
      <c r="Z311"/>
    </row>
    <row r="312" spans="9:26" ht="15">
      <c r="I312"/>
      <c r="J312"/>
      <c r="K312"/>
      <c r="M312"/>
      <c r="N312"/>
      <c r="P312"/>
      <c r="S312"/>
      <c r="U312"/>
      <c r="V312"/>
      <c r="X312"/>
      <c r="Y312"/>
      <c r="Z312"/>
    </row>
    <row r="313" spans="9:26" ht="15">
      <c r="I313"/>
      <c r="J313"/>
      <c r="K313"/>
      <c r="M313"/>
      <c r="N313"/>
      <c r="P313"/>
      <c r="S313"/>
      <c r="U313"/>
      <c r="V313"/>
      <c r="X313"/>
      <c r="Y313"/>
      <c r="Z313"/>
    </row>
    <row r="314" spans="9:26" ht="15">
      <c r="I314"/>
      <c r="J314"/>
      <c r="K314"/>
      <c r="M314"/>
      <c r="N314"/>
      <c r="P314"/>
      <c r="S314"/>
      <c r="U314"/>
      <c r="V314"/>
      <c r="X314"/>
      <c r="Y314"/>
      <c r="Z314"/>
    </row>
    <row r="315" spans="9:26" ht="15">
      <c r="I315"/>
      <c r="J315"/>
      <c r="K315"/>
      <c r="M315"/>
      <c r="N315"/>
      <c r="P315"/>
      <c r="S315"/>
      <c r="U315"/>
      <c r="V315"/>
      <c r="X315"/>
      <c r="Y315"/>
      <c r="Z315"/>
    </row>
    <row r="316" spans="9:26" ht="15">
      <c r="I316"/>
      <c r="J316"/>
      <c r="K316"/>
      <c r="M316"/>
      <c r="N316"/>
      <c r="P316"/>
      <c r="S316"/>
      <c r="U316"/>
      <c r="V316"/>
      <c r="X316"/>
      <c r="Y316"/>
      <c r="Z316"/>
    </row>
    <row r="317" spans="9:26" ht="15">
      <c r="I317"/>
      <c r="J317"/>
      <c r="K317"/>
      <c r="M317"/>
      <c r="N317"/>
      <c r="P317"/>
      <c r="S317"/>
      <c r="U317"/>
      <c r="V317"/>
      <c r="X317"/>
      <c r="Y317"/>
      <c r="Z317"/>
    </row>
    <row r="318" spans="9:26" ht="15">
      <c r="I318"/>
      <c r="J318"/>
      <c r="K318"/>
      <c r="M318"/>
      <c r="N318"/>
      <c r="P318"/>
      <c r="S318"/>
      <c r="U318"/>
      <c r="V318"/>
      <c r="X318"/>
      <c r="Y318"/>
      <c r="Z318"/>
    </row>
    <row r="319" spans="9:26" ht="15">
      <c r="I319"/>
      <c r="J319"/>
      <c r="K319"/>
      <c r="M319"/>
      <c r="N319"/>
      <c r="P319"/>
      <c r="S319"/>
      <c r="U319"/>
      <c r="V319"/>
      <c r="X319"/>
      <c r="Y319"/>
      <c r="Z319"/>
    </row>
    <row r="320" spans="9:26" ht="15">
      <c r="I320"/>
      <c r="J320"/>
      <c r="K320"/>
      <c r="M320"/>
      <c r="N320"/>
      <c r="P320"/>
      <c r="S320"/>
      <c r="U320"/>
      <c r="V320"/>
      <c r="X320"/>
      <c r="Y320"/>
      <c r="Z320"/>
    </row>
    <row r="321" spans="9:26" ht="15">
      <c r="I321"/>
      <c r="J321"/>
      <c r="K321"/>
      <c r="M321"/>
      <c r="N321"/>
      <c r="P321"/>
      <c r="S321"/>
      <c r="U321"/>
      <c r="V321"/>
      <c r="X321"/>
      <c r="Y321"/>
      <c r="Z321"/>
    </row>
    <row r="322" spans="9:26" ht="15">
      <c r="I322"/>
      <c r="J322"/>
      <c r="K322"/>
      <c r="M322"/>
      <c r="N322"/>
      <c r="P322"/>
      <c r="S322"/>
      <c r="U322"/>
      <c r="V322"/>
      <c r="X322"/>
      <c r="Y322"/>
      <c r="Z322"/>
    </row>
    <row r="323" spans="9:26" ht="15">
      <c r="I323"/>
      <c r="J323"/>
      <c r="K323"/>
      <c r="M323"/>
      <c r="N323"/>
      <c r="P323"/>
      <c r="S323"/>
      <c r="U323"/>
      <c r="V323"/>
      <c r="X323"/>
      <c r="Y323"/>
      <c r="Z323"/>
    </row>
    <row r="324" spans="9:26" ht="15">
      <c r="I324"/>
      <c r="J324"/>
      <c r="K324"/>
      <c r="M324"/>
      <c r="N324"/>
      <c r="P324"/>
      <c r="S324"/>
      <c r="U324"/>
      <c r="V324"/>
      <c r="X324"/>
      <c r="Y324"/>
      <c r="Z324"/>
    </row>
    <row r="325" spans="9:26" ht="15">
      <c r="I325"/>
      <c r="J325"/>
      <c r="K325"/>
      <c r="M325"/>
      <c r="N325"/>
      <c r="P325"/>
      <c r="S325"/>
      <c r="U325"/>
      <c r="V325"/>
      <c r="X325"/>
      <c r="Y325"/>
      <c r="Z325"/>
    </row>
    <row r="326" spans="9:26" ht="15">
      <c r="I326"/>
      <c r="J326"/>
      <c r="K326"/>
      <c r="M326"/>
      <c r="N326"/>
      <c r="P326"/>
      <c r="S326"/>
      <c r="U326"/>
      <c r="V326"/>
      <c r="X326"/>
      <c r="Y326"/>
      <c r="Z326"/>
    </row>
    <row r="327" spans="9:26" ht="15">
      <c r="I327"/>
      <c r="J327"/>
      <c r="K327"/>
      <c r="M327"/>
      <c r="N327"/>
      <c r="P327"/>
      <c r="S327"/>
      <c r="U327"/>
      <c r="V327"/>
      <c r="X327"/>
      <c r="Y327"/>
      <c r="Z327"/>
    </row>
    <row r="328" spans="9:26" ht="15">
      <c r="I328"/>
      <c r="J328"/>
      <c r="K328"/>
      <c r="M328"/>
      <c r="N328"/>
      <c r="P328"/>
      <c r="S328"/>
      <c r="U328"/>
      <c r="V328"/>
      <c r="X328"/>
      <c r="Y328"/>
      <c r="Z328"/>
    </row>
    <row r="329" spans="9:26" ht="15">
      <c r="I329"/>
      <c r="J329"/>
      <c r="K329"/>
      <c r="M329"/>
      <c r="N329"/>
      <c r="P329"/>
      <c r="S329"/>
      <c r="U329"/>
      <c r="V329"/>
      <c r="X329"/>
      <c r="Y329"/>
      <c r="Z329"/>
    </row>
    <row r="330" spans="9:26" ht="15">
      <c r="I330"/>
      <c r="J330"/>
      <c r="K330"/>
      <c r="M330"/>
      <c r="N330"/>
      <c r="P330"/>
      <c r="S330"/>
      <c r="U330"/>
      <c r="V330"/>
      <c r="X330"/>
      <c r="Y330"/>
      <c r="Z330"/>
    </row>
    <row r="331" spans="9:26" ht="15">
      <c r="I331"/>
      <c r="J331"/>
      <c r="K331"/>
      <c r="M331"/>
      <c r="N331"/>
      <c r="P331"/>
      <c r="S331"/>
      <c r="U331"/>
      <c r="V331"/>
      <c r="X331"/>
      <c r="Y331"/>
      <c r="Z331"/>
    </row>
    <row r="332" spans="9:26" ht="15">
      <c r="I332"/>
      <c r="J332"/>
      <c r="K332"/>
      <c r="M332"/>
      <c r="N332"/>
      <c r="P332"/>
      <c r="S332"/>
      <c r="U332"/>
      <c r="V332"/>
      <c r="X332"/>
      <c r="Y332"/>
      <c r="Z332"/>
    </row>
    <row r="333" spans="9:26" ht="15">
      <c r="I333"/>
      <c r="J333"/>
      <c r="K333"/>
      <c r="M333"/>
      <c r="N333"/>
      <c r="P333"/>
      <c r="S333"/>
      <c r="U333"/>
      <c r="V333"/>
      <c r="X333"/>
      <c r="Y333"/>
      <c r="Z333"/>
    </row>
    <row r="334" spans="9:26" ht="15">
      <c r="I334"/>
      <c r="J334"/>
      <c r="K334"/>
      <c r="M334"/>
      <c r="N334"/>
      <c r="P334"/>
      <c r="S334"/>
      <c r="U334"/>
      <c r="V334"/>
      <c r="X334"/>
      <c r="Y334"/>
      <c r="Z334"/>
    </row>
    <row r="335" spans="9:26" ht="15">
      <c r="I335"/>
      <c r="J335"/>
      <c r="K335"/>
      <c r="M335"/>
      <c r="N335"/>
      <c r="P335"/>
      <c r="S335"/>
      <c r="U335"/>
      <c r="V335"/>
      <c r="X335"/>
      <c r="Y335"/>
      <c r="Z335"/>
    </row>
    <row r="336" spans="9:26" ht="15">
      <c r="I336"/>
      <c r="J336"/>
      <c r="K336"/>
      <c r="M336"/>
      <c r="N336"/>
      <c r="P336"/>
      <c r="S336"/>
      <c r="U336"/>
      <c r="V336"/>
      <c r="X336"/>
      <c r="Y336"/>
      <c r="Z336"/>
    </row>
    <row r="337" spans="9:26" ht="15">
      <c r="I337"/>
      <c r="J337"/>
      <c r="K337"/>
      <c r="M337"/>
      <c r="N337"/>
      <c r="P337"/>
      <c r="S337"/>
      <c r="U337"/>
      <c r="V337"/>
      <c r="X337"/>
      <c r="Y337"/>
      <c r="Z337"/>
    </row>
    <row r="338" spans="9:26" ht="15">
      <c r="I338"/>
      <c r="J338"/>
      <c r="K338"/>
      <c r="M338"/>
      <c r="N338"/>
      <c r="P338"/>
      <c r="S338"/>
      <c r="U338"/>
      <c r="V338"/>
      <c r="X338"/>
      <c r="Y338"/>
      <c r="Z338"/>
    </row>
    <row r="339" spans="9:26" ht="15">
      <c r="I339"/>
      <c r="J339"/>
      <c r="K339"/>
      <c r="M339"/>
      <c r="N339"/>
      <c r="P339"/>
      <c r="S339"/>
      <c r="U339"/>
      <c r="V339"/>
      <c r="X339"/>
      <c r="Y339"/>
      <c r="Z339"/>
    </row>
    <row r="340" spans="9:26" ht="15">
      <c r="I340"/>
      <c r="J340"/>
      <c r="K340"/>
      <c r="M340"/>
      <c r="N340"/>
      <c r="P340"/>
      <c r="S340"/>
      <c r="U340"/>
      <c r="V340"/>
      <c r="X340"/>
      <c r="Y340"/>
      <c r="Z340"/>
    </row>
    <row r="341" spans="9:26" ht="15">
      <c r="I341"/>
      <c r="J341"/>
      <c r="K341"/>
      <c r="M341"/>
      <c r="N341"/>
      <c r="P341"/>
      <c r="S341"/>
      <c r="U341"/>
      <c r="V341"/>
      <c r="X341"/>
      <c r="Y341"/>
      <c r="Z341"/>
    </row>
    <row r="342" spans="9:26" ht="15">
      <c r="I342"/>
      <c r="J342"/>
      <c r="K342"/>
      <c r="M342"/>
      <c r="N342"/>
      <c r="P342"/>
      <c r="S342"/>
      <c r="U342"/>
      <c r="V342"/>
      <c r="X342"/>
      <c r="Y342"/>
      <c r="Z342"/>
    </row>
    <row r="343" spans="9:26" ht="15">
      <c r="I343"/>
      <c r="J343"/>
      <c r="K343"/>
      <c r="M343"/>
      <c r="N343"/>
      <c r="P343"/>
      <c r="S343"/>
      <c r="U343"/>
      <c r="V343"/>
      <c r="X343"/>
      <c r="Y343"/>
      <c r="Z343"/>
    </row>
    <row r="344" spans="9:26" ht="15">
      <c r="I344"/>
      <c r="J344"/>
      <c r="K344"/>
      <c r="M344"/>
      <c r="N344"/>
      <c r="P344"/>
      <c r="S344"/>
      <c r="U344"/>
      <c r="V344"/>
      <c r="X344"/>
      <c r="Y344"/>
      <c r="Z344"/>
    </row>
    <row r="345" spans="9:26" ht="15">
      <c r="I345"/>
      <c r="J345"/>
      <c r="K345"/>
      <c r="M345"/>
      <c r="N345"/>
      <c r="P345"/>
      <c r="S345"/>
      <c r="U345"/>
      <c r="V345"/>
      <c r="X345"/>
      <c r="Y345"/>
      <c r="Z345"/>
    </row>
    <row r="346" spans="9:26" ht="15">
      <c r="I346"/>
      <c r="J346"/>
      <c r="K346"/>
      <c r="M346"/>
      <c r="N346"/>
      <c r="P346"/>
      <c r="S346"/>
      <c r="U346"/>
      <c r="V346"/>
      <c r="X346"/>
      <c r="Y346"/>
      <c r="Z346"/>
    </row>
    <row r="347" spans="9:26" ht="15">
      <c r="I347"/>
      <c r="J347"/>
      <c r="K347"/>
      <c r="M347"/>
      <c r="N347"/>
      <c r="P347"/>
      <c r="S347"/>
      <c r="U347"/>
      <c r="V347"/>
      <c r="X347"/>
      <c r="Y347"/>
      <c r="Z347"/>
    </row>
    <row r="348" spans="9:26" ht="15">
      <c r="I348"/>
      <c r="J348"/>
      <c r="K348"/>
      <c r="M348"/>
      <c r="N348"/>
      <c r="P348"/>
      <c r="S348"/>
      <c r="U348"/>
      <c r="V348"/>
      <c r="X348"/>
      <c r="Y348"/>
      <c r="Z348"/>
    </row>
    <row r="349" spans="9:26" ht="15">
      <c r="I349"/>
      <c r="J349"/>
      <c r="K349"/>
      <c r="M349"/>
      <c r="N349"/>
      <c r="P349"/>
      <c r="S349"/>
      <c r="U349"/>
      <c r="V349"/>
      <c r="X349"/>
      <c r="Y349"/>
      <c r="Z349"/>
    </row>
    <row r="350" spans="9:26" ht="15">
      <c r="I350"/>
      <c r="J350"/>
      <c r="K350"/>
      <c r="M350"/>
      <c r="N350"/>
      <c r="P350"/>
      <c r="S350"/>
      <c r="U350"/>
      <c r="V350"/>
      <c r="X350"/>
      <c r="Y350"/>
      <c r="Z350"/>
    </row>
    <row r="351" spans="9:26" ht="15">
      <c r="I351"/>
      <c r="J351"/>
      <c r="K351"/>
      <c r="M351"/>
      <c r="N351"/>
      <c r="P351"/>
      <c r="S351"/>
      <c r="U351"/>
      <c r="V351"/>
      <c r="X351"/>
      <c r="Y351"/>
      <c r="Z351"/>
    </row>
    <row r="352" spans="9:26" ht="15">
      <c r="I352"/>
      <c r="J352"/>
      <c r="K352"/>
      <c r="M352"/>
      <c r="N352"/>
      <c r="P352"/>
      <c r="S352"/>
      <c r="U352"/>
      <c r="V352"/>
      <c r="X352"/>
      <c r="Y352"/>
      <c r="Z352"/>
    </row>
    <row r="353" spans="9:26" ht="15">
      <c r="I353"/>
      <c r="J353"/>
      <c r="K353"/>
      <c r="M353"/>
      <c r="N353"/>
      <c r="P353"/>
      <c r="S353"/>
      <c r="U353"/>
      <c r="V353"/>
      <c r="X353"/>
      <c r="Y353"/>
      <c r="Z353"/>
    </row>
    <row r="354" spans="9:26" ht="15">
      <c r="I354"/>
      <c r="J354"/>
      <c r="K354"/>
      <c r="M354"/>
      <c r="N354"/>
      <c r="P354"/>
      <c r="S354"/>
      <c r="U354"/>
      <c r="V354"/>
      <c r="X354"/>
      <c r="Y354"/>
      <c r="Z354"/>
    </row>
    <row r="355" spans="9:26" ht="15">
      <c r="I355"/>
      <c r="J355"/>
      <c r="K355"/>
      <c r="M355"/>
      <c r="N355"/>
      <c r="P355"/>
      <c r="S355"/>
      <c r="U355"/>
      <c r="V355"/>
      <c r="X355"/>
      <c r="Y355"/>
      <c r="Z355"/>
    </row>
    <row r="356" spans="9:26" ht="15">
      <c r="I356"/>
      <c r="J356"/>
      <c r="K356"/>
      <c r="M356"/>
      <c r="N356"/>
      <c r="P356"/>
      <c r="S356"/>
      <c r="U356"/>
      <c r="V356"/>
      <c r="X356"/>
      <c r="Y356"/>
      <c r="Z356"/>
    </row>
    <row r="357" spans="9:26" ht="15">
      <c r="I357"/>
      <c r="J357"/>
      <c r="K357"/>
      <c r="M357"/>
      <c r="N357"/>
      <c r="P357"/>
      <c r="S357"/>
      <c r="U357"/>
      <c r="V357"/>
      <c r="X357"/>
      <c r="Y357"/>
      <c r="Z357"/>
    </row>
    <row r="358" spans="9:26" ht="15">
      <c r="I358"/>
      <c r="J358"/>
      <c r="K358"/>
      <c r="M358"/>
      <c r="N358"/>
      <c r="P358"/>
      <c r="S358"/>
      <c r="U358"/>
      <c r="V358"/>
      <c r="X358"/>
      <c r="Y358"/>
      <c r="Z358"/>
    </row>
    <row r="359" spans="9:26" ht="15">
      <c r="I359"/>
      <c r="J359"/>
      <c r="K359"/>
      <c r="M359"/>
      <c r="N359"/>
      <c r="P359"/>
      <c r="S359"/>
      <c r="U359"/>
      <c r="V359"/>
      <c r="X359"/>
      <c r="Y359"/>
      <c r="Z359"/>
    </row>
    <row r="360" spans="9:26" ht="15">
      <c r="I360"/>
      <c r="J360"/>
      <c r="K360"/>
      <c r="M360"/>
      <c r="N360"/>
      <c r="P360"/>
      <c r="S360"/>
      <c r="U360"/>
      <c r="V360"/>
      <c r="X360"/>
      <c r="Y360"/>
      <c r="Z360"/>
    </row>
    <row r="361" spans="9:26" ht="15">
      <c r="I361"/>
      <c r="J361"/>
      <c r="K361"/>
      <c r="M361"/>
      <c r="N361"/>
      <c r="P361"/>
      <c r="S361"/>
      <c r="U361"/>
      <c r="V361"/>
      <c r="X361"/>
      <c r="Y361"/>
      <c r="Z361"/>
    </row>
    <row r="362" spans="9:26" ht="15">
      <c r="I362"/>
      <c r="J362"/>
      <c r="K362"/>
      <c r="M362"/>
      <c r="N362"/>
      <c r="P362"/>
      <c r="S362"/>
      <c r="U362"/>
      <c r="V362"/>
      <c r="X362"/>
      <c r="Y362"/>
      <c r="Z362"/>
    </row>
    <row r="363" spans="9:26" ht="15">
      <c r="I363"/>
      <c r="J363"/>
      <c r="K363"/>
      <c r="M363"/>
      <c r="N363"/>
      <c r="P363"/>
      <c r="S363"/>
      <c r="U363"/>
      <c r="V363"/>
      <c r="X363"/>
      <c r="Y363"/>
      <c r="Z363"/>
    </row>
    <row r="364" spans="9:26" ht="15">
      <c r="I364"/>
      <c r="J364"/>
      <c r="K364"/>
      <c r="M364"/>
      <c r="N364"/>
      <c r="P364"/>
      <c r="S364"/>
      <c r="U364"/>
      <c r="V364"/>
      <c r="X364"/>
      <c r="Y364"/>
      <c r="Z364"/>
    </row>
    <row r="365" spans="9:26" ht="15">
      <c r="I365"/>
      <c r="J365"/>
      <c r="K365"/>
      <c r="M365"/>
      <c r="N365"/>
      <c r="P365"/>
      <c r="S365"/>
      <c r="U365"/>
      <c r="V365"/>
      <c r="X365"/>
      <c r="Y365"/>
      <c r="Z365"/>
    </row>
    <row r="366" spans="9:26" ht="15">
      <c r="I366"/>
      <c r="J366"/>
      <c r="K366"/>
      <c r="M366"/>
      <c r="N366"/>
      <c r="P366"/>
      <c r="S366"/>
      <c r="U366"/>
      <c r="V366"/>
      <c r="X366"/>
      <c r="Y366"/>
      <c r="Z366"/>
    </row>
    <row r="367" spans="9:26" ht="15">
      <c r="I367"/>
      <c r="J367"/>
      <c r="K367"/>
      <c r="M367"/>
      <c r="N367"/>
      <c r="P367"/>
      <c r="S367"/>
      <c r="U367"/>
      <c r="V367"/>
      <c r="X367"/>
      <c r="Y367"/>
      <c r="Z367"/>
    </row>
    <row r="368" spans="9:26" ht="15">
      <c r="I368"/>
      <c r="J368"/>
      <c r="K368"/>
      <c r="M368"/>
      <c r="N368"/>
      <c r="P368"/>
      <c r="S368"/>
      <c r="U368"/>
      <c r="V368"/>
      <c r="X368"/>
      <c r="Y368"/>
      <c r="Z368"/>
    </row>
    <row r="369" spans="9:26" ht="15">
      <c r="I369"/>
      <c r="J369"/>
      <c r="K369"/>
      <c r="M369"/>
      <c r="N369"/>
      <c r="P369"/>
      <c r="S369"/>
      <c r="U369"/>
      <c r="V369"/>
      <c r="X369"/>
      <c r="Y369"/>
      <c r="Z369"/>
    </row>
    <row r="370" spans="9:26" ht="15">
      <c r="I370"/>
      <c r="J370"/>
      <c r="K370"/>
      <c r="M370"/>
      <c r="N370"/>
      <c r="P370"/>
      <c r="S370"/>
      <c r="U370"/>
      <c r="V370"/>
      <c r="X370"/>
      <c r="Y370"/>
      <c r="Z370"/>
    </row>
    <row r="371" spans="9:26" ht="15">
      <c r="I371"/>
      <c r="J371"/>
      <c r="K371"/>
      <c r="M371"/>
      <c r="N371"/>
      <c r="P371"/>
      <c r="S371"/>
      <c r="U371"/>
      <c r="V371"/>
      <c r="X371"/>
      <c r="Y371"/>
      <c r="Z371"/>
    </row>
    <row r="372" spans="9:26" ht="15">
      <c r="I372"/>
      <c r="J372"/>
      <c r="K372"/>
      <c r="M372"/>
      <c r="N372"/>
      <c r="P372"/>
      <c r="S372"/>
      <c r="U372"/>
      <c r="V372"/>
      <c r="X372"/>
      <c r="Y372"/>
      <c r="Z372"/>
    </row>
    <row r="373" spans="9:26" ht="15">
      <c r="I373"/>
      <c r="J373"/>
      <c r="K373"/>
      <c r="M373"/>
      <c r="N373"/>
      <c r="P373"/>
      <c r="S373"/>
      <c r="U373"/>
      <c r="V373"/>
      <c r="X373"/>
      <c r="Y373"/>
      <c r="Z373"/>
    </row>
    <row r="374" spans="9:26" ht="15">
      <c r="I374"/>
      <c r="J374"/>
      <c r="K374"/>
      <c r="M374"/>
      <c r="N374"/>
      <c r="P374"/>
      <c r="S374"/>
      <c r="U374"/>
      <c r="V374"/>
      <c r="X374"/>
      <c r="Y374"/>
      <c r="Z374"/>
    </row>
    <row r="375" spans="9:26" ht="15">
      <c r="I375"/>
      <c r="J375"/>
      <c r="K375"/>
      <c r="M375"/>
      <c r="N375"/>
      <c r="P375"/>
      <c r="S375"/>
      <c r="U375"/>
      <c r="V375"/>
      <c r="X375"/>
      <c r="Y375"/>
      <c r="Z375"/>
    </row>
    <row r="376" spans="9:26" ht="15">
      <c r="I376"/>
      <c r="J376"/>
      <c r="K376"/>
      <c r="M376"/>
      <c r="N376"/>
      <c r="P376"/>
      <c r="S376"/>
      <c r="U376"/>
      <c r="V376"/>
      <c r="X376"/>
      <c r="Y376"/>
      <c r="Z376"/>
    </row>
    <row r="377" spans="9:26" ht="15">
      <c r="I377"/>
      <c r="J377"/>
      <c r="K377"/>
      <c r="M377"/>
      <c r="N377"/>
      <c r="P377"/>
      <c r="S377"/>
      <c r="U377"/>
      <c r="V377"/>
      <c r="X377"/>
      <c r="Y377"/>
      <c r="Z377"/>
    </row>
    <row r="378" spans="9:26" ht="15">
      <c r="I378"/>
      <c r="J378"/>
      <c r="K378"/>
      <c r="M378"/>
      <c r="N378"/>
      <c r="P378"/>
      <c r="S378"/>
      <c r="U378"/>
      <c r="V378"/>
      <c r="X378"/>
      <c r="Y378"/>
      <c r="Z378"/>
    </row>
    <row r="379" spans="9:26" ht="15">
      <c r="I379"/>
      <c r="J379"/>
      <c r="K379"/>
      <c r="M379"/>
      <c r="N379"/>
      <c r="P379"/>
      <c r="S379"/>
      <c r="U379"/>
      <c r="V379"/>
      <c r="X379"/>
      <c r="Y379"/>
      <c r="Z379"/>
    </row>
    <row r="380" spans="9:26" ht="15">
      <c r="I380"/>
      <c r="J380"/>
      <c r="K380"/>
      <c r="M380"/>
      <c r="N380"/>
      <c r="P380"/>
      <c r="S380"/>
      <c r="U380"/>
      <c r="V380"/>
      <c r="X380"/>
      <c r="Y380"/>
      <c r="Z380"/>
    </row>
    <row r="381" spans="9:26" ht="15">
      <c r="I381"/>
      <c r="J381"/>
      <c r="K381"/>
      <c r="M381"/>
      <c r="N381"/>
      <c r="P381"/>
      <c r="S381"/>
      <c r="U381"/>
      <c r="V381"/>
      <c r="X381"/>
      <c r="Y381"/>
      <c r="Z381"/>
    </row>
    <row r="382" spans="9:26" ht="15">
      <c r="I382"/>
      <c r="J382"/>
      <c r="K382"/>
      <c r="M382"/>
      <c r="N382"/>
      <c r="P382"/>
      <c r="S382"/>
      <c r="U382"/>
      <c r="V382"/>
      <c r="X382"/>
      <c r="Y382"/>
      <c r="Z382"/>
    </row>
    <row r="383" spans="9:26" ht="15">
      <c r="I383"/>
      <c r="J383"/>
      <c r="K383"/>
      <c r="M383"/>
      <c r="N383"/>
      <c r="P383"/>
      <c r="S383"/>
      <c r="U383"/>
      <c r="V383"/>
      <c r="X383"/>
      <c r="Y383"/>
      <c r="Z383"/>
    </row>
    <row r="384" spans="9:26" ht="15">
      <c r="I384"/>
      <c r="J384"/>
      <c r="K384"/>
      <c r="M384"/>
      <c r="N384"/>
      <c r="P384"/>
      <c r="S384"/>
      <c r="U384"/>
      <c r="V384"/>
      <c r="X384"/>
      <c r="Y384"/>
      <c r="Z384"/>
    </row>
    <row r="385" spans="9:26" ht="15">
      <c r="I385"/>
      <c r="J385"/>
      <c r="K385"/>
      <c r="M385"/>
      <c r="N385"/>
      <c r="P385"/>
      <c r="S385"/>
      <c r="U385"/>
      <c r="V385"/>
      <c r="X385"/>
      <c r="Y385"/>
      <c r="Z385"/>
    </row>
    <row r="386" spans="9:26" ht="15">
      <c r="I386"/>
      <c r="J386"/>
      <c r="K386"/>
      <c r="M386"/>
      <c r="N386"/>
      <c r="P386"/>
      <c r="S386"/>
      <c r="U386"/>
      <c r="V386"/>
      <c r="X386"/>
      <c r="Y386"/>
      <c r="Z386"/>
    </row>
    <row r="387" spans="9:26" ht="15">
      <c r="I387"/>
      <c r="J387"/>
      <c r="K387"/>
      <c r="M387"/>
      <c r="N387"/>
      <c r="P387"/>
      <c r="S387"/>
      <c r="U387"/>
      <c r="V387"/>
      <c r="X387"/>
      <c r="Y387"/>
      <c r="Z387"/>
    </row>
    <row r="388" spans="9:26" ht="15">
      <c r="I388"/>
      <c r="J388"/>
      <c r="K388"/>
      <c r="M388"/>
      <c r="N388"/>
      <c r="P388"/>
      <c r="S388"/>
      <c r="U388"/>
      <c r="V388"/>
      <c r="X388"/>
      <c r="Y388"/>
      <c r="Z388"/>
    </row>
    <row r="389" spans="9:26" ht="15">
      <c r="I389"/>
      <c r="J389"/>
      <c r="K389"/>
      <c r="M389"/>
      <c r="N389"/>
      <c r="P389"/>
      <c r="S389"/>
      <c r="U389"/>
      <c r="V389"/>
      <c r="X389"/>
      <c r="Y389"/>
      <c r="Z389"/>
    </row>
    <row r="390" spans="9:26" ht="15">
      <c r="I390"/>
      <c r="J390"/>
      <c r="K390"/>
      <c r="M390"/>
      <c r="N390"/>
      <c r="P390"/>
      <c r="S390"/>
      <c r="U390"/>
      <c r="V390"/>
      <c r="X390"/>
      <c r="Y390"/>
      <c r="Z390"/>
    </row>
    <row r="391" spans="9:26" ht="15">
      <c r="I391"/>
      <c r="J391"/>
      <c r="K391"/>
      <c r="M391"/>
      <c r="N391"/>
      <c r="P391"/>
      <c r="S391"/>
      <c r="U391"/>
      <c r="V391"/>
      <c r="X391"/>
      <c r="Y391"/>
      <c r="Z391"/>
    </row>
    <row r="392" spans="9:26" ht="15">
      <c r="I392"/>
      <c r="J392"/>
      <c r="K392"/>
      <c r="M392"/>
      <c r="N392"/>
      <c r="P392"/>
      <c r="S392"/>
      <c r="U392"/>
      <c r="V392"/>
      <c r="X392"/>
      <c r="Y392"/>
      <c r="Z392"/>
    </row>
    <row r="393" spans="9:26" ht="15">
      <c r="I393"/>
      <c r="J393"/>
      <c r="K393"/>
      <c r="M393"/>
      <c r="N393"/>
      <c r="P393"/>
      <c r="S393"/>
      <c r="U393"/>
      <c r="V393"/>
      <c r="X393"/>
      <c r="Y393"/>
      <c r="Z393"/>
    </row>
    <row r="394" spans="9:26" ht="15">
      <c r="I394"/>
      <c r="J394"/>
      <c r="K394"/>
      <c r="M394"/>
      <c r="N394"/>
      <c r="P394"/>
      <c r="S394"/>
      <c r="U394"/>
      <c r="V394"/>
      <c r="X394"/>
      <c r="Y394"/>
      <c r="Z394"/>
    </row>
    <row r="395" spans="9:26" ht="15">
      <c r="I395"/>
      <c r="J395"/>
      <c r="K395"/>
      <c r="M395"/>
      <c r="N395"/>
      <c r="P395"/>
      <c r="S395"/>
      <c r="U395"/>
      <c r="V395"/>
      <c r="X395"/>
      <c r="Y395"/>
      <c r="Z395"/>
    </row>
    <row r="396" spans="9:26" ht="15">
      <c r="I396"/>
      <c r="J396"/>
      <c r="K396"/>
      <c r="M396"/>
      <c r="N396"/>
      <c r="P396"/>
      <c r="S396"/>
      <c r="U396"/>
      <c r="V396"/>
      <c r="X396"/>
      <c r="Y396"/>
      <c r="Z396"/>
    </row>
    <row r="397" spans="9:26" ht="15">
      <c r="I397"/>
      <c r="J397"/>
      <c r="K397"/>
      <c r="M397"/>
      <c r="N397"/>
      <c r="P397"/>
      <c r="S397"/>
      <c r="U397"/>
      <c r="V397"/>
      <c r="X397"/>
      <c r="Y397"/>
      <c r="Z397"/>
    </row>
    <row r="398" spans="9:26" ht="15">
      <c r="I398"/>
      <c r="J398"/>
      <c r="K398"/>
      <c r="M398"/>
      <c r="N398"/>
      <c r="P398"/>
      <c r="S398"/>
      <c r="U398"/>
      <c r="V398"/>
      <c r="X398"/>
      <c r="Y398"/>
      <c r="Z398"/>
    </row>
    <row r="399" spans="9:26" ht="15">
      <c r="I399"/>
      <c r="J399"/>
      <c r="K399"/>
      <c r="M399"/>
      <c r="N399"/>
      <c r="P399"/>
      <c r="S399"/>
      <c r="U399"/>
      <c r="V399"/>
      <c r="X399"/>
      <c r="Y399"/>
      <c r="Z399"/>
    </row>
    <row r="400" spans="9:26" ht="15">
      <c r="I400"/>
      <c r="J400"/>
      <c r="K400"/>
      <c r="M400"/>
      <c r="N400"/>
      <c r="P400"/>
      <c r="S400"/>
      <c r="U400"/>
      <c r="V400"/>
      <c r="X400"/>
      <c r="Y400"/>
      <c r="Z400"/>
    </row>
    <row r="401" spans="9:26" ht="15">
      <c r="I401"/>
      <c r="J401"/>
      <c r="K401"/>
      <c r="M401"/>
      <c r="N401"/>
      <c r="P401"/>
      <c r="S401"/>
      <c r="U401"/>
      <c r="V401"/>
      <c r="X401"/>
      <c r="Y401"/>
      <c r="Z401"/>
    </row>
    <row r="402" spans="9:26" ht="15">
      <c r="I402"/>
      <c r="J402"/>
      <c r="K402"/>
      <c r="M402"/>
      <c r="N402"/>
      <c r="P402"/>
      <c r="S402"/>
      <c r="U402"/>
      <c r="V402"/>
      <c r="X402"/>
      <c r="Y402"/>
      <c r="Z402"/>
    </row>
    <row r="403" spans="9:26" ht="15">
      <c r="I403"/>
      <c r="J403"/>
      <c r="K403"/>
      <c r="M403"/>
      <c r="N403"/>
      <c r="P403"/>
      <c r="S403"/>
      <c r="U403"/>
      <c r="V403"/>
      <c r="X403"/>
      <c r="Y403"/>
      <c r="Z403"/>
    </row>
    <row r="404" spans="9:26" ht="15">
      <c r="I404"/>
      <c r="J404"/>
      <c r="K404"/>
      <c r="M404"/>
      <c r="N404"/>
      <c r="P404"/>
      <c r="S404"/>
      <c r="U404"/>
      <c r="V404"/>
      <c r="X404"/>
      <c r="Y404"/>
      <c r="Z404"/>
    </row>
    <row r="405" spans="9:26" ht="15">
      <c r="I405"/>
      <c r="J405"/>
      <c r="K405"/>
      <c r="M405"/>
      <c r="N405"/>
      <c r="P405"/>
      <c r="S405"/>
      <c r="U405"/>
      <c r="V405"/>
      <c r="X405"/>
      <c r="Y405"/>
      <c r="Z405"/>
    </row>
    <row r="406" spans="9:26" ht="15">
      <c r="I406"/>
      <c r="J406"/>
      <c r="K406"/>
      <c r="M406"/>
      <c r="N406"/>
      <c r="P406"/>
      <c r="S406"/>
      <c r="U406"/>
      <c r="V406"/>
      <c r="X406"/>
      <c r="Y406"/>
      <c r="Z406"/>
    </row>
    <row r="407" spans="9:26" ht="15">
      <c r="I407"/>
      <c r="J407"/>
      <c r="K407"/>
      <c r="M407"/>
      <c r="N407"/>
      <c r="P407"/>
      <c r="S407"/>
      <c r="U407"/>
      <c r="V407"/>
      <c r="X407"/>
      <c r="Y407"/>
      <c r="Z407"/>
    </row>
    <row r="408" spans="9:26" ht="15">
      <c r="I408"/>
      <c r="J408"/>
      <c r="K408"/>
      <c r="M408"/>
      <c r="N408"/>
      <c r="P408"/>
      <c r="S408"/>
      <c r="U408"/>
      <c r="V408"/>
      <c r="X408"/>
      <c r="Y408"/>
      <c r="Z408"/>
    </row>
    <row r="409" spans="9:26" ht="15">
      <c r="I409"/>
      <c r="J409"/>
      <c r="K409"/>
      <c r="M409"/>
      <c r="N409"/>
      <c r="P409"/>
      <c r="S409"/>
      <c r="U409"/>
      <c r="V409"/>
      <c r="X409"/>
      <c r="Y409"/>
      <c r="Z409"/>
    </row>
    <row r="410" spans="9:26" ht="15">
      <c r="I410"/>
      <c r="J410"/>
      <c r="K410"/>
      <c r="M410"/>
      <c r="N410"/>
      <c r="P410"/>
      <c r="S410"/>
      <c r="U410"/>
      <c r="V410"/>
      <c r="X410"/>
      <c r="Y410"/>
      <c r="Z410"/>
    </row>
    <row r="411" spans="9:26" ht="15">
      <c r="I411"/>
      <c r="J411"/>
      <c r="K411"/>
      <c r="M411"/>
      <c r="N411"/>
      <c r="P411"/>
      <c r="S411"/>
      <c r="U411"/>
      <c r="V411"/>
      <c r="X411"/>
      <c r="Y411"/>
      <c r="Z411"/>
    </row>
    <row r="412" spans="9:26" ht="15">
      <c r="I412"/>
      <c r="J412"/>
      <c r="K412"/>
      <c r="M412"/>
      <c r="N412"/>
      <c r="P412"/>
      <c r="S412"/>
      <c r="U412"/>
      <c r="V412"/>
      <c r="X412"/>
      <c r="Y412"/>
      <c r="Z412"/>
    </row>
    <row r="413" spans="9:26" ht="15">
      <c r="I413"/>
      <c r="J413"/>
      <c r="K413"/>
      <c r="M413"/>
      <c r="N413"/>
      <c r="P413"/>
      <c r="S413"/>
      <c r="U413"/>
      <c r="V413"/>
      <c r="X413"/>
      <c r="Y413"/>
      <c r="Z413"/>
    </row>
    <row r="414" spans="9:26" ht="15">
      <c r="I414"/>
      <c r="J414"/>
      <c r="K414"/>
      <c r="M414"/>
      <c r="N414"/>
      <c r="P414"/>
      <c r="S414"/>
      <c r="U414"/>
      <c r="V414"/>
      <c r="X414"/>
      <c r="Y414"/>
      <c r="Z414"/>
    </row>
    <row r="415" spans="9:26" ht="15">
      <c r="I415"/>
      <c r="J415"/>
      <c r="K415"/>
      <c r="M415"/>
      <c r="N415"/>
      <c r="P415"/>
      <c r="S415"/>
      <c r="U415"/>
      <c r="V415"/>
      <c r="X415"/>
      <c r="Y415"/>
      <c r="Z415"/>
    </row>
    <row r="416" spans="9:26" ht="15">
      <c r="I416"/>
      <c r="J416"/>
      <c r="K416"/>
      <c r="M416"/>
      <c r="N416"/>
      <c r="P416"/>
      <c r="S416"/>
      <c r="U416"/>
      <c r="V416"/>
      <c r="X416"/>
      <c r="Y416"/>
      <c r="Z416"/>
    </row>
    <row r="417" spans="9:26" ht="15">
      <c r="I417"/>
      <c r="J417"/>
      <c r="K417"/>
      <c r="M417"/>
      <c r="N417"/>
      <c r="P417"/>
      <c r="S417"/>
      <c r="U417"/>
      <c r="V417"/>
      <c r="X417"/>
      <c r="Y417"/>
      <c r="Z417"/>
    </row>
    <row r="418" spans="9:26" ht="15">
      <c r="I418"/>
      <c r="J418"/>
      <c r="K418"/>
      <c r="M418"/>
      <c r="N418"/>
      <c r="P418"/>
      <c r="S418"/>
      <c r="U418"/>
      <c r="V418"/>
      <c r="X418"/>
      <c r="Y418"/>
      <c r="Z418"/>
    </row>
    <row r="419" spans="9:26" ht="15">
      <c r="I419"/>
      <c r="J419"/>
      <c r="K419"/>
      <c r="M419"/>
      <c r="N419"/>
      <c r="P419"/>
      <c r="S419"/>
      <c r="U419"/>
      <c r="V419"/>
      <c r="X419"/>
      <c r="Y419"/>
      <c r="Z419"/>
    </row>
    <row r="420" spans="9:26" ht="15">
      <c r="I420"/>
      <c r="J420"/>
      <c r="K420"/>
      <c r="M420"/>
      <c r="N420"/>
      <c r="P420"/>
      <c r="S420"/>
      <c r="U420"/>
      <c r="V420"/>
      <c r="X420"/>
      <c r="Y420"/>
      <c r="Z420"/>
    </row>
    <row r="421" spans="9:26" ht="15">
      <c r="I421"/>
      <c r="J421"/>
      <c r="K421"/>
      <c r="M421"/>
      <c r="N421"/>
      <c r="P421"/>
      <c r="S421"/>
      <c r="U421"/>
      <c r="V421"/>
      <c r="X421"/>
      <c r="Y421"/>
      <c r="Z421"/>
    </row>
    <row r="422" spans="9:26" ht="15">
      <c r="I422"/>
      <c r="J422"/>
      <c r="K422"/>
      <c r="M422"/>
      <c r="N422"/>
      <c r="P422"/>
      <c r="S422"/>
      <c r="U422"/>
      <c r="V422"/>
      <c r="X422"/>
      <c r="Y422"/>
      <c r="Z422"/>
    </row>
    <row r="423" spans="9:26" ht="15">
      <c r="I423"/>
      <c r="J423"/>
      <c r="K423"/>
      <c r="M423"/>
      <c r="N423"/>
      <c r="P423"/>
      <c r="S423"/>
      <c r="U423"/>
      <c r="V423"/>
      <c r="X423"/>
      <c r="Y423"/>
      <c r="Z423"/>
    </row>
    <row r="424" spans="9:26" ht="15">
      <c r="I424"/>
      <c r="J424"/>
      <c r="K424"/>
      <c r="M424"/>
      <c r="N424"/>
      <c r="P424"/>
      <c r="S424"/>
      <c r="U424"/>
      <c r="V424"/>
      <c r="X424"/>
      <c r="Y424"/>
      <c r="Z424"/>
    </row>
    <row r="425" spans="9:26" ht="15">
      <c r="I425"/>
      <c r="J425"/>
      <c r="K425"/>
      <c r="M425"/>
      <c r="N425"/>
      <c r="P425"/>
      <c r="S425"/>
      <c r="U425"/>
      <c r="V425"/>
      <c r="X425"/>
      <c r="Y425"/>
      <c r="Z425"/>
    </row>
    <row r="426" spans="9:26" ht="15">
      <c r="I426"/>
      <c r="J426"/>
      <c r="K426"/>
      <c r="M426"/>
      <c r="N426"/>
      <c r="P426"/>
      <c r="S426"/>
      <c r="U426"/>
      <c r="V426"/>
      <c r="X426"/>
      <c r="Y426"/>
      <c r="Z426"/>
    </row>
    <row r="427" spans="9:26" ht="15">
      <c r="I427"/>
      <c r="J427"/>
      <c r="K427"/>
      <c r="M427"/>
      <c r="N427"/>
      <c r="P427"/>
      <c r="S427"/>
      <c r="U427"/>
      <c r="V427"/>
      <c r="X427"/>
      <c r="Y427"/>
      <c r="Z427"/>
    </row>
    <row r="428" spans="9:26" ht="15">
      <c r="I428"/>
      <c r="J428"/>
      <c r="K428"/>
      <c r="M428"/>
      <c r="N428"/>
      <c r="P428"/>
      <c r="S428"/>
      <c r="U428"/>
      <c r="V428"/>
      <c r="X428"/>
      <c r="Y428"/>
      <c r="Z428"/>
    </row>
    <row r="429" spans="9:26" ht="15">
      <c r="I429"/>
      <c r="J429"/>
      <c r="K429"/>
      <c r="M429"/>
      <c r="N429"/>
      <c r="P429"/>
      <c r="S429"/>
      <c r="U429"/>
      <c r="V429"/>
      <c r="X429"/>
      <c r="Y429"/>
      <c r="Z429"/>
    </row>
    <row r="430" spans="9:26" ht="15">
      <c r="I430"/>
      <c r="J430"/>
      <c r="K430"/>
      <c r="M430"/>
      <c r="N430"/>
      <c r="P430"/>
      <c r="S430"/>
      <c r="U430"/>
      <c r="V430"/>
      <c r="X430"/>
      <c r="Y430"/>
      <c r="Z430"/>
    </row>
    <row r="431" spans="9:26" ht="15">
      <c r="I431"/>
      <c r="J431"/>
      <c r="K431"/>
      <c r="M431"/>
      <c r="N431"/>
      <c r="P431"/>
      <c r="S431"/>
      <c r="U431"/>
      <c r="V431"/>
      <c r="X431"/>
      <c r="Y431"/>
      <c r="Z431"/>
    </row>
    <row r="432" spans="9:26" ht="15">
      <c r="I432"/>
      <c r="J432"/>
      <c r="K432"/>
      <c r="M432"/>
      <c r="N432"/>
      <c r="P432"/>
      <c r="S432"/>
      <c r="U432"/>
      <c r="V432"/>
      <c r="X432"/>
      <c r="Y432"/>
      <c r="Z432"/>
    </row>
    <row r="433" spans="9:26" ht="15">
      <c r="I433"/>
      <c r="J433"/>
      <c r="K433"/>
      <c r="M433"/>
      <c r="N433"/>
      <c r="P433"/>
      <c r="S433"/>
      <c r="U433"/>
      <c r="V433"/>
      <c r="X433"/>
      <c r="Y433"/>
      <c r="Z433"/>
    </row>
    <row r="434" spans="9:26" ht="15">
      <c r="I434"/>
      <c r="J434"/>
      <c r="K434"/>
      <c r="M434"/>
      <c r="N434"/>
      <c r="P434"/>
      <c r="S434"/>
      <c r="U434"/>
      <c r="V434"/>
      <c r="X434"/>
      <c r="Y434"/>
      <c r="Z434"/>
    </row>
    <row r="435" spans="9:26" ht="15">
      <c r="I435"/>
      <c r="J435"/>
      <c r="K435"/>
      <c r="M435"/>
      <c r="N435"/>
      <c r="P435"/>
      <c r="S435"/>
      <c r="U435"/>
      <c r="V435"/>
      <c r="X435"/>
      <c r="Y435"/>
      <c r="Z435"/>
    </row>
    <row r="436" spans="9:26" ht="15">
      <c r="I436"/>
      <c r="J436"/>
      <c r="K436"/>
      <c r="M436"/>
      <c r="N436"/>
      <c r="P436"/>
      <c r="S436"/>
      <c r="U436"/>
      <c r="V436"/>
      <c r="X436"/>
      <c r="Y436"/>
      <c r="Z436"/>
    </row>
    <row r="437" spans="9:26" ht="15">
      <c r="I437"/>
      <c r="J437"/>
      <c r="K437"/>
      <c r="M437"/>
      <c r="N437"/>
      <c r="P437"/>
      <c r="S437"/>
      <c r="U437"/>
      <c r="V437"/>
      <c r="X437"/>
      <c r="Y437"/>
      <c r="Z437"/>
    </row>
    <row r="438" spans="9:26" ht="15">
      <c r="I438"/>
      <c r="J438"/>
      <c r="K438"/>
      <c r="M438"/>
      <c r="N438"/>
      <c r="P438"/>
      <c r="S438"/>
      <c r="U438"/>
      <c r="V438"/>
      <c r="X438"/>
      <c r="Y438"/>
      <c r="Z438"/>
    </row>
    <row r="439" spans="9:26" ht="15">
      <c r="I439"/>
      <c r="J439"/>
      <c r="K439"/>
      <c r="M439"/>
      <c r="N439"/>
      <c r="P439"/>
      <c r="S439"/>
      <c r="U439"/>
      <c r="V439"/>
      <c r="X439"/>
      <c r="Y439"/>
      <c r="Z439"/>
    </row>
    <row r="440" spans="9:26" ht="15">
      <c r="I440"/>
      <c r="J440"/>
      <c r="K440"/>
      <c r="M440"/>
      <c r="N440"/>
      <c r="P440"/>
      <c r="S440"/>
      <c r="U440"/>
      <c r="V440"/>
      <c r="X440"/>
      <c r="Y440"/>
      <c r="Z440"/>
    </row>
    <row r="441" spans="9:26" ht="15">
      <c r="I441"/>
      <c r="J441"/>
      <c r="K441"/>
      <c r="M441"/>
      <c r="N441"/>
      <c r="P441"/>
      <c r="S441"/>
      <c r="U441"/>
      <c r="V441"/>
      <c r="X441"/>
      <c r="Y441"/>
      <c r="Z441"/>
    </row>
    <row r="442" spans="9:26" ht="15">
      <c r="I442"/>
      <c r="J442"/>
      <c r="K442"/>
      <c r="M442"/>
      <c r="N442"/>
      <c r="P442"/>
      <c r="S442"/>
      <c r="U442"/>
      <c r="V442"/>
      <c r="X442"/>
      <c r="Y442"/>
      <c r="Z442"/>
    </row>
    <row r="443" spans="9:26" ht="15">
      <c r="I443"/>
      <c r="J443"/>
      <c r="K443"/>
      <c r="M443"/>
      <c r="N443"/>
      <c r="P443"/>
      <c r="S443"/>
      <c r="U443"/>
      <c r="V443"/>
      <c r="X443"/>
      <c r="Y443"/>
      <c r="Z443"/>
    </row>
    <row r="444" spans="9:26" ht="15">
      <c r="I444"/>
      <c r="J444"/>
      <c r="K444"/>
      <c r="M444"/>
      <c r="N444"/>
      <c r="P444"/>
      <c r="S444"/>
      <c r="U444"/>
      <c r="V444"/>
      <c r="X444"/>
      <c r="Y444"/>
      <c r="Z444"/>
    </row>
    <row r="445" spans="9:26" ht="15">
      <c r="I445"/>
      <c r="J445"/>
      <c r="K445"/>
      <c r="M445"/>
      <c r="N445"/>
      <c r="P445"/>
      <c r="S445"/>
      <c r="U445"/>
      <c r="V445"/>
      <c r="X445"/>
      <c r="Y445"/>
      <c r="Z445"/>
    </row>
    <row r="446" spans="9:26" ht="15">
      <c r="I446"/>
      <c r="J446"/>
      <c r="K446"/>
      <c r="M446"/>
      <c r="N446"/>
      <c r="P446"/>
      <c r="S446"/>
      <c r="U446"/>
      <c r="V446"/>
      <c r="X446"/>
      <c r="Y446"/>
      <c r="Z446"/>
    </row>
    <row r="447" spans="9:26" ht="15">
      <c r="I447"/>
      <c r="J447"/>
      <c r="K447"/>
      <c r="M447"/>
      <c r="N447"/>
      <c r="P447"/>
      <c r="S447"/>
      <c r="U447"/>
      <c r="V447"/>
      <c r="X447"/>
      <c r="Y447"/>
      <c r="Z447"/>
    </row>
    <row r="448" spans="9:26" ht="15">
      <c r="I448"/>
      <c r="J448"/>
      <c r="K448"/>
      <c r="M448"/>
      <c r="N448"/>
      <c r="P448"/>
      <c r="S448"/>
      <c r="U448"/>
      <c r="V448"/>
      <c r="X448"/>
      <c r="Y448"/>
      <c r="Z448"/>
    </row>
    <row r="449" spans="9:26" ht="15">
      <c r="I449"/>
      <c r="J449"/>
      <c r="K449"/>
      <c r="M449"/>
      <c r="N449"/>
      <c r="P449"/>
      <c r="S449"/>
      <c r="U449"/>
      <c r="V449"/>
      <c r="X449"/>
      <c r="Y449"/>
      <c r="Z449"/>
    </row>
    <row r="450" spans="9:26" ht="15">
      <c r="I450"/>
      <c r="J450"/>
      <c r="K450"/>
      <c r="M450"/>
      <c r="N450"/>
      <c r="P450"/>
      <c r="S450"/>
      <c r="U450"/>
      <c r="V450"/>
      <c r="X450"/>
      <c r="Y450"/>
      <c r="Z450"/>
    </row>
    <row r="451" spans="9:26" ht="15">
      <c r="I451"/>
      <c r="J451"/>
      <c r="K451"/>
      <c r="M451"/>
      <c r="N451"/>
      <c r="P451"/>
      <c r="S451"/>
      <c r="U451"/>
      <c r="V451"/>
      <c r="X451"/>
      <c r="Y451"/>
      <c r="Z451"/>
    </row>
    <row r="452" spans="9:26" ht="15">
      <c r="I452"/>
      <c r="J452"/>
      <c r="K452"/>
      <c r="M452"/>
      <c r="N452"/>
      <c r="P452"/>
      <c r="S452"/>
      <c r="U452"/>
      <c r="V452"/>
      <c r="X452"/>
      <c r="Y452"/>
      <c r="Z452"/>
    </row>
    <row r="453" spans="9:26" ht="15">
      <c r="I453"/>
      <c r="J453"/>
      <c r="K453"/>
      <c r="M453"/>
      <c r="N453"/>
      <c r="P453"/>
      <c r="S453"/>
      <c r="U453"/>
      <c r="V453"/>
      <c r="X453"/>
      <c r="Y453"/>
      <c r="Z453"/>
    </row>
    <row r="454" spans="9:26" ht="15">
      <c r="I454"/>
      <c r="J454"/>
      <c r="K454"/>
      <c r="M454"/>
      <c r="N454"/>
      <c r="P454"/>
      <c r="S454"/>
      <c r="U454"/>
      <c r="V454"/>
      <c r="X454"/>
      <c r="Y454"/>
      <c r="Z454"/>
    </row>
    <row r="455" spans="9:26" ht="15">
      <c r="I455"/>
      <c r="J455"/>
      <c r="K455"/>
      <c r="M455"/>
      <c r="N455"/>
      <c r="P455"/>
      <c r="S455"/>
      <c r="U455"/>
      <c r="V455"/>
      <c r="X455"/>
      <c r="Y455"/>
      <c r="Z455"/>
    </row>
    <row r="456" spans="9:26" ht="15">
      <c r="I456"/>
      <c r="J456"/>
      <c r="K456"/>
      <c r="M456"/>
      <c r="N456"/>
      <c r="P456"/>
      <c r="S456"/>
      <c r="U456"/>
      <c r="V456"/>
      <c r="X456"/>
      <c r="Y456"/>
      <c r="Z456"/>
    </row>
    <row r="457" spans="9:26" ht="15">
      <c r="I457"/>
      <c r="J457"/>
      <c r="K457"/>
      <c r="M457"/>
      <c r="N457"/>
      <c r="P457"/>
      <c r="S457"/>
      <c r="U457"/>
      <c r="V457"/>
      <c r="X457"/>
      <c r="Y457"/>
      <c r="Z457"/>
    </row>
    <row r="458" spans="9:26" ht="15">
      <c r="I458"/>
      <c r="J458"/>
      <c r="K458"/>
      <c r="M458"/>
      <c r="N458"/>
      <c r="P458"/>
      <c r="S458"/>
      <c r="U458"/>
      <c r="V458"/>
      <c r="X458"/>
      <c r="Y458"/>
      <c r="Z458"/>
    </row>
    <row r="459" spans="9:26" ht="15">
      <c r="I459"/>
      <c r="J459"/>
      <c r="K459"/>
      <c r="M459"/>
      <c r="N459"/>
      <c r="P459"/>
      <c r="S459"/>
      <c r="U459"/>
      <c r="V459"/>
      <c r="X459"/>
      <c r="Y459"/>
      <c r="Z459"/>
    </row>
    <row r="460" spans="9:26" ht="15">
      <c r="I460"/>
      <c r="J460"/>
      <c r="K460"/>
      <c r="M460"/>
      <c r="N460"/>
      <c r="P460"/>
      <c r="S460"/>
      <c r="U460"/>
      <c r="V460"/>
      <c r="X460"/>
      <c r="Y460"/>
      <c r="Z460"/>
    </row>
    <row r="461" spans="9:26" ht="15">
      <c r="I461"/>
      <c r="J461"/>
      <c r="K461"/>
      <c r="M461"/>
      <c r="N461"/>
      <c r="P461"/>
      <c r="S461"/>
      <c r="U461"/>
      <c r="V461"/>
      <c r="X461"/>
      <c r="Y461"/>
      <c r="Z461"/>
    </row>
    <row r="462" spans="9:26" ht="15">
      <c r="I462"/>
      <c r="J462"/>
      <c r="K462"/>
      <c r="M462"/>
      <c r="N462"/>
      <c r="P462"/>
      <c r="S462"/>
      <c r="U462"/>
      <c r="V462"/>
      <c r="X462"/>
      <c r="Y462"/>
      <c r="Z462"/>
    </row>
    <row r="463" spans="9:26" ht="15">
      <c r="I463"/>
      <c r="J463"/>
      <c r="K463"/>
      <c r="M463"/>
      <c r="N463"/>
      <c r="P463"/>
      <c r="S463"/>
      <c r="U463"/>
      <c r="V463"/>
      <c r="X463"/>
      <c r="Y463"/>
      <c r="Z463"/>
    </row>
    <row r="464" spans="9:26" ht="15">
      <c r="I464"/>
      <c r="J464"/>
      <c r="K464"/>
      <c r="M464"/>
      <c r="N464"/>
      <c r="P464"/>
      <c r="S464"/>
      <c r="U464"/>
      <c r="V464"/>
      <c r="X464"/>
      <c r="Y464"/>
      <c r="Z464"/>
    </row>
    <row r="465" spans="9:26" ht="15">
      <c r="I465"/>
      <c r="J465"/>
      <c r="K465"/>
      <c r="M465"/>
      <c r="N465"/>
      <c r="P465"/>
      <c r="S465"/>
      <c r="U465"/>
      <c r="V465"/>
      <c r="X465"/>
      <c r="Y465"/>
      <c r="Z465"/>
    </row>
    <row r="466" spans="9:26" ht="15">
      <c r="I466"/>
      <c r="J466"/>
      <c r="K466"/>
      <c r="M466"/>
      <c r="N466"/>
      <c r="P466"/>
      <c r="S466"/>
      <c r="U466"/>
      <c r="V466"/>
      <c r="X466"/>
      <c r="Y466"/>
      <c r="Z466"/>
    </row>
    <row r="467" spans="9:26" ht="15">
      <c r="I467"/>
      <c r="J467"/>
      <c r="K467"/>
      <c r="M467"/>
      <c r="N467"/>
      <c r="P467"/>
      <c r="S467"/>
      <c r="U467"/>
      <c r="V467"/>
      <c r="X467"/>
      <c r="Y467"/>
      <c r="Z467"/>
    </row>
    <row r="468" spans="9:26" ht="15">
      <c r="I468"/>
      <c r="J468"/>
      <c r="K468"/>
      <c r="M468"/>
      <c r="N468"/>
      <c r="P468"/>
      <c r="S468"/>
      <c r="U468"/>
      <c r="V468"/>
      <c r="X468"/>
      <c r="Y468"/>
      <c r="Z468"/>
    </row>
    <row r="469" spans="9:26" ht="15">
      <c r="I469"/>
      <c r="J469"/>
      <c r="K469"/>
      <c r="M469"/>
      <c r="N469"/>
      <c r="P469"/>
      <c r="S469"/>
      <c r="U469"/>
      <c r="V469"/>
      <c r="X469"/>
      <c r="Y469"/>
      <c r="Z469"/>
    </row>
    <row r="470" spans="9:26" ht="15">
      <c r="I470"/>
      <c r="J470"/>
      <c r="K470"/>
      <c r="M470"/>
      <c r="N470"/>
      <c r="P470"/>
      <c r="S470"/>
      <c r="U470"/>
      <c r="V470"/>
      <c r="X470"/>
      <c r="Y470"/>
      <c r="Z470"/>
    </row>
    <row r="471" spans="9:26" ht="15">
      <c r="I471"/>
      <c r="J471"/>
      <c r="K471"/>
      <c r="M471"/>
      <c r="N471"/>
      <c r="P471"/>
      <c r="S471"/>
      <c r="U471"/>
      <c r="V471"/>
      <c r="X471"/>
      <c r="Y471"/>
      <c r="Z471"/>
    </row>
    <row r="472" spans="9:26" ht="15">
      <c r="I472"/>
      <c r="J472"/>
      <c r="K472"/>
      <c r="M472"/>
      <c r="N472"/>
      <c r="P472"/>
      <c r="S472"/>
      <c r="U472"/>
      <c r="V472"/>
      <c r="X472"/>
      <c r="Y472"/>
      <c r="Z472"/>
    </row>
    <row r="473" spans="9:26" ht="15">
      <c r="I473"/>
      <c r="J473"/>
      <c r="K473"/>
      <c r="M473"/>
      <c r="N473"/>
      <c r="P473"/>
      <c r="S473"/>
      <c r="U473"/>
      <c r="V473"/>
      <c r="X473"/>
      <c r="Y473"/>
      <c r="Z473"/>
    </row>
    <row r="474" spans="9:26" ht="15">
      <c r="I474"/>
      <c r="J474"/>
      <c r="K474"/>
      <c r="M474"/>
      <c r="N474"/>
      <c r="P474"/>
      <c r="S474"/>
      <c r="U474"/>
      <c r="V474"/>
      <c r="X474"/>
      <c r="Y474"/>
      <c r="Z474"/>
    </row>
    <row r="475" spans="9:26" ht="15">
      <c r="I475"/>
      <c r="J475"/>
      <c r="K475"/>
      <c r="M475"/>
      <c r="N475"/>
      <c r="P475"/>
      <c r="S475"/>
      <c r="U475"/>
      <c r="V475"/>
      <c r="X475"/>
      <c r="Y475"/>
      <c r="Z475"/>
    </row>
    <row r="476" spans="9:26" ht="15">
      <c r="I476"/>
      <c r="J476"/>
      <c r="K476"/>
      <c r="M476"/>
      <c r="N476"/>
      <c r="P476"/>
      <c r="S476"/>
      <c r="U476"/>
      <c r="V476"/>
      <c r="X476"/>
      <c r="Y476"/>
      <c r="Z476"/>
    </row>
    <row r="477" spans="9:26" ht="15">
      <c r="I477"/>
      <c r="J477"/>
      <c r="K477"/>
      <c r="M477"/>
      <c r="N477"/>
      <c r="P477"/>
      <c r="S477"/>
      <c r="U477"/>
      <c r="V477"/>
      <c r="X477"/>
      <c r="Y477"/>
      <c r="Z477"/>
    </row>
    <row r="478" spans="9:26" ht="15">
      <c r="I478"/>
      <c r="J478"/>
      <c r="K478"/>
      <c r="M478"/>
      <c r="N478"/>
      <c r="P478"/>
      <c r="S478"/>
      <c r="U478"/>
      <c r="V478"/>
      <c r="X478"/>
      <c r="Y478"/>
      <c r="Z478"/>
    </row>
    <row r="479" spans="9:26" ht="15">
      <c r="I479"/>
      <c r="J479"/>
      <c r="K479"/>
      <c r="M479"/>
      <c r="N479"/>
      <c r="P479"/>
      <c r="S479"/>
      <c r="U479"/>
      <c r="V479"/>
      <c r="X479"/>
      <c r="Y479"/>
      <c r="Z479"/>
    </row>
    <row r="480" spans="9:26" ht="15">
      <c r="I480"/>
      <c r="J480"/>
      <c r="K480"/>
      <c r="M480"/>
      <c r="N480"/>
      <c r="P480"/>
      <c r="S480"/>
      <c r="U480"/>
      <c r="V480"/>
      <c r="X480"/>
      <c r="Y480"/>
      <c r="Z480"/>
    </row>
    <row r="481" spans="9:26" ht="15">
      <c r="I481"/>
      <c r="J481"/>
      <c r="K481"/>
      <c r="M481"/>
      <c r="N481"/>
      <c r="P481"/>
      <c r="S481"/>
      <c r="U481"/>
      <c r="V481"/>
      <c r="X481"/>
      <c r="Y481"/>
      <c r="Z481"/>
    </row>
    <row r="482" spans="9:26" ht="15">
      <c r="I482"/>
      <c r="J482"/>
      <c r="K482"/>
      <c r="M482"/>
      <c r="N482"/>
      <c r="P482"/>
      <c r="S482"/>
      <c r="U482"/>
      <c r="V482"/>
      <c r="X482"/>
      <c r="Y482"/>
      <c r="Z482"/>
    </row>
    <row r="483" spans="9:26" ht="15">
      <c r="I483"/>
      <c r="J483"/>
      <c r="K483"/>
      <c r="M483"/>
      <c r="N483"/>
      <c r="P483"/>
      <c r="S483"/>
      <c r="U483"/>
      <c r="V483"/>
      <c r="X483"/>
      <c r="Y483"/>
      <c r="Z483"/>
    </row>
    <row r="484" spans="9:26" ht="15">
      <c r="I484"/>
      <c r="J484"/>
      <c r="K484"/>
      <c r="M484"/>
      <c r="N484"/>
      <c r="P484"/>
      <c r="S484"/>
      <c r="U484"/>
      <c r="V484"/>
      <c r="X484"/>
      <c r="Y484"/>
      <c r="Z484"/>
    </row>
    <row r="485" spans="9:26" ht="15">
      <c r="I485"/>
      <c r="J485"/>
      <c r="K485"/>
      <c r="M485"/>
      <c r="N485"/>
      <c r="P485"/>
      <c r="S485"/>
      <c r="U485"/>
      <c r="V485"/>
      <c r="X485"/>
      <c r="Y485"/>
      <c r="Z485"/>
    </row>
    <row r="486" spans="9:26" ht="15">
      <c r="I486"/>
      <c r="J486"/>
      <c r="K486"/>
      <c r="M486"/>
      <c r="N486"/>
      <c r="P486"/>
      <c r="S486"/>
      <c r="U486"/>
      <c r="V486"/>
      <c r="X486"/>
      <c r="Y486"/>
      <c r="Z486"/>
    </row>
    <row r="487" spans="9:26" ht="15">
      <c r="I487"/>
      <c r="J487"/>
      <c r="K487"/>
      <c r="M487"/>
      <c r="N487"/>
      <c r="P487"/>
      <c r="S487"/>
      <c r="U487"/>
      <c r="V487"/>
      <c r="X487"/>
      <c r="Y487"/>
      <c r="Z487"/>
    </row>
    <row r="488" spans="9:26" ht="15">
      <c r="I488"/>
      <c r="J488"/>
      <c r="K488"/>
      <c r="M488"/>
      <c r="N488"/>
      <c r="P488"/>
      <c r="S488"/>
      <c r="U488"/>
      <c r="V488"/>
      <c r="X488"/>
      <c r="Y488"/>
      <c r="Z488"/>
    </row>
    <row r="489" spans="9:26" ht="15">
      <c r="I489"/>
      <c r="J489"/>
      <c r="K489"/>
      <c r="M489"/>
      <c r="N489"/>
      <c r="P489"/>
      <c r="S489"/>
      <c r="U489"/>
      <c r="V489"/>
      <c r="X489"/>
      <c r="Y489"/>
      <c r="Z489"/>
    </row>
    <row r="490" spans="9:26" ht="15">
      <c r="I490"/>
      <c r="J490"/>
      <c r="K490"/>
      <c r="M490"/>
      <c r="N490"/>
      <c r="P490"/>
      <c r="S490"/>
      <c r="U490"/>
      <c r="V490"/>
      <c r="X490"/>
      <c r="Y490"/>
      <c r="Z490"/>
    </row>
    <row r="491" spans="9:26" ht="15">
      <c r="I491"/>
      <c r="J491"/>
      <c r="K491"/>
      <c r="M491"/>
      <c r="N491"/>
      <c r="P491"/>
      <c r="S491"/>
      <c r="U491"/>
      <c r="V491"/>
      <c r="X491"/>
      <c r="Y491"/>
      <c r="Z491"/>
    </row>
    <row r="492" spans="9:26" ht="15">
      <c r="I492"/>
      <c r="J492"/>
      <c r="K492"/>
      <c r="M492"/>
      <c r="N492"/>
      <c r="P492"/>
      <c r="S492"/>
      <c r="U492"/>
      <c r="V492"/>
      <c r="X492"/>
      <c r="Y492"/>
      <c r="Z492"/>
    </row>
    <row r="493" spans="9:26" ht="15">
      <c r="I493"/>
      <c r="J493"/>
      <c r="K493"/>
      <c r="M493"/>
      <c r="N493"/>
      <c r="P493"/>
      <c r="S493"/>
      <c r="U493"/>
      <c r="V493"/>
      <c r="X493"/>
      <c r="Y493"/>
      <c r="Z493"/>
    </row>
    <row r="494" spans="9:26" ht="15">
      <c r="I494"/>
      <c r="J494"/>
      <c r="K494"/>
      <c r="M494"/>
      <c r="N494"/>
      <c r="P494"/>
      <c r="S494"/>
      <c r="U494"/>
      <c r="V494"/>
      <c r="X494"/>
      <c r="Y494"/>
      <c r="Z494"/>
    </row>
    <row r="495" spans="9:26" ht="15">
      <c r="I495"/>
      <c r="J495"/>
      <c r="K495"/>
      <c r="M495"/>
      <c r="N495"/>
      <c r="P495"/>
      <c r="S495"/>
      <c r="U495"/>
      <c r="V495"/>
      <c r="X495"/>
      <c r="Y495"/>
      <c r="Z495"/>
    </row>
    <row r="496" spans="9:26" ht="15">
      <c r="I496"/>
      <c r="J496"/>
      <c r="K496"/>
      <c r="M496"/>
      <c r="N496"/>
      <c r="P496"/>
      <c r="S496"/>
      <c r="U496"/>
      <c r="V496"/>
      <c r="X496"/>
      <c r="Y496"/>
      <c r="Z496"/>
    </row>
    <row r="497" spans="9:26" ht="15">
      <c r="I497"/>
      <c r="J497"/>
      <c r="K497"/>
      <c r="M497"/>
      <c r="N497"/>
      <c r="P497"/>
      <c r="S497"/>
      <c r="U497"/>
      <c r="V497"/>
      <c r="X497"/>
      <c r="Y497"/>
      <c r="Z497"/>
    </row>
    <row r="498" spans="9:26" ht="15">
      <c r="I498"/>
      <c r="J498"/>
      <c r="K498"/>
      <c r="M498"/>
      <c r="N498"/>
      <c r="P498"/>
      <c r="S498"/>
      <c r="U498"/>
      <c r="V498"/>
      <c r="X498"/>
      <c r="Y498"/>
      <c r="Z498"/>
    </row>
    <row r="499" spans="9:26" ht="15">
      <c r="I499"/>
      <c r="J499"/>
      <c r="K499"/>
      <c r="M499"/>
      <c r="N499"/>
      <c r="P499"/>
      <c r="S499"/>
      <c r="U499"/>
      <c r="V499"/>
      <c r="X499"/>
      <c r="Y499"/>
      <c r="Z499"/>
    </row>
    <row r="500" spans="9:26" ht="15">
      <c r="I500"/>
      <c r="J500"/>
      <c r="K500"/>
      <c r="M500"/>
      <c r="N500"/>
      <c r="P500"/>
      <c r="S500"/>
      <c r="U500"/>
      <c r="V500"/>
      <c r="X500"/>
      <c r="Y500"/>
      <c r="Z500"/>
    </row>
    <row r="501" spans="9:26" ht="15">
      <c r="I501"/>
      <c r="J501"/>
      <c r="K501"/>
      <c r="M501"/>
      <c r="N501"/>
      <c r="P501"/>
      <c r="S501"/>
      <c r="U501"/>
      <c r="V501"/>
      <c r="X501"/>
      <c r="Y501"/>
      <c r="Z501"/>
    </row>
    <row r="502" spans="9:26" ht="15">
      <c r="I502"/>
      <c r="J502"/>
      <c r="K502"/>
      <c r="M502"/>
      <c r="N502"/>
      <c r="P502"/>
      <c r="S502"/>
      <c r="U502"/>
      <c r="V502"/>
      <c r="X502"/>
      <c r="Y502"/>
      <c r="Z502"/>
    </row>
    <row r="503" spans="9:26" ht="15">
      <c r="I503"/>
      <c r="J503"/>
      <c r="K503"/>
      <c r="M503"/>
      <c r="N503"/>
      <c r="P503"/>
      <c r="S503"/>
      <c r="U503"/>
      <c r="V503"/>
      <c r="X503"/>
      <c r="Y503"/>
      <c r="Z503"/>
    </row>
    <row r="504" spans="9:26" ht="15">
      <c r="I504"/>
      <c r="J504"/>
      <c r="K504"/>
      <c r="M504"/>
      <c r="N504"/>
      <c r="P504"/>
      <c r="S504"/>
      <c r="U504"/>
      <c r="V504"/>
      <c r="X504"/>
      <c r="Y504"/>
      <c r="Z504"/>
    </row>
    <row r="505" spans="9:26" ht="15">
      <c r="I505"/>
      <c r="J505"/>
      <c r="K505"/>
      <c r="M505"/>
      <c r="N505"/>
      <c r="P505"/>
      <c r="S505"/>
      <c r="U505"/>
      <c r="V505"/>
      <c r="X505"/>
      <c r="Y505"/>
      <c r="Z505"/>
    </row>
    <row r="506" spans="9:26" ht="15">
      <c r="I506"/>
      <c r="J506"/>
      <c r="K506"/>
      <c r="M506"/>
      <c r="N506"/>
      <c r="P506"/>
      <c r="S506"/>
      <c r="U506"/>
      <c r="V506"/>
      <c r="X506"/>
      <c r="Y506"/>
      <c r="Z506"/>
    </row>
    <row r="507" spans="9:26" ht="15">
      <c r="I507"/>
      <c r="J507"/>
      <c r="K507"/>
      <c r="M507"/>
      <c r="N507"/>
      <c r="P507"/>
      <c r="S507"/>
      <c r="U507"/>
      <c r="V507"/>
      <c r="X507"/>
      <c r="Y507"/>
      <c r="Z507"/>
    </row>
    <row r="508" spans="9:26" ht="15">
      <c r="I508"/>
      <c r="J508"/>
      <c r="K508"/>
      <c r="M508"/>
      <c r="N508"/>
      <c r="P508"/>
      <c r="S508"/>
      <c r="U508"/>
      <c r="V508"/>
      <c r="X508"/>
      <c r="Y508"/>
      <c r="Z508"/>
    </row>
    <row r="509" spans="9:26" ht="15">
      <c r="I509"/>
      <c r="J509"/>
      <c r="K509"/>
      <c r="M509"/>
      <c r="N509"/>
      <c r="P509"/>
      <c r="S509"/>
      <c r="U509"/>
      <c r="V509"/>
      <c r="X509"/>
      <c r="Y509"/>
      <c r="Z509"/>
    </row>
    <row r="510" spans="9:26" ht="15">
      <c r="I510"/>
      <c r="J510"/>
      <c r="K510"/>
      <c r="M510"/>
      <c r="N510"/>
      <c r="P510"/>
      <c r="S510"/>
      <c r="U510"/>
      <c r="V510"/>
      <c r="X510"/>
      <c r="Y510"/>
      <c r="Z510"/>
    </row>
    <row r="511" spans="9:26" ht="15">
      <c r="I511"/>
      <c r="J511"/>
      <c r="K511"/>
      <c r="M511"/>
      <c r="N511"/>
      <c r="P511"/>
      <c r="S511"/>
      <c r="U511"/>
      <c r="V511"/>
      <c r="X511"/>
      <c r="Y511"/>
      <c r="Z511"/>
    </row>
    <row r="512" spans="9:26" ht="15">
      <c r="I512"/>
      <c r="J512"/>
      <c r="K512"/>
      <c r="M512"/>
      <c r="N512"/>
      <c r="P512"/>
      <c r="S512"/>
      <c r="U512"/>
      <c r="V512"/>
      <c r="X512"/>
      <c r="Y512"/>
      <c r="Z512"/>
    </row>
    <row r="513" spans="9:26" ht="15">
      <c r="I513"/>
      <c r="J513"/>
      <c r="K513"/>
      <c r="M513"/>
      <c r="N513"/>
      <c r="P513"/>
      <c r="S513"/>
      <c r="U513"/>
      <c r="V513"/>
      <c r="X513"/>
      <c r="Y513"/>
      <c r="Z513"/>
    </row>
    <row r="514" spans="9:26" ht="15">
      <c r="I514"/>
      <c r="J514"/>
      <c r="K514"/>
      <c r="M514"/>
      <c r="N514"/>
      <c r="P514"/>
      <c r="S514"/>
      <c r="U514"/>
      <c r="V514"/>
      <c r="X514"/>
      <c r="Y514"/>
      <c r="Z514"/>
    </row>
    <row r="515" spans="9:26" ht="15">
      <c r="I515"/>
      <c r="J515"/>
      <c r="K515"/>
      <c r="M515"/>
      <c r="N515"/>
      <c r="P515"/>
      <c r="S515"/>
      <c r="U515"/>
      <c r="V515"/>
      <c r="X515"/>
      <c r="Y515"/>
      <c r="Z515"/>
    </row>
    <row r="516" spans="9:26" ht="15">
      <c r="I516"/>
      <c r="J516"/>
      <c r="K516"/>
      <c r="M516"/>
      <c r="N516"/>
      <c r="P516"/>
      <c r="S516"/>
      <c r="U516"/>
      <c r="V516"/>
      <c r="X516"/>
      <c r="Y516"/>
      <c r="Z516"/>
    </row>
    <row r="517" spans="9:26" ht="15">
      <c r="I517"/>
      <c r="J517"/>
      <c r="K517"/>
      <c r="M517"/>
      <c r="N517"/>
      <c r="P517"/>
      <c r="S517"/>
      <c r="U517"/>
      <c r="V517"/>
      <c r="X517"/>
      <c r="Y517"/>
      <c r="Z517"/>
    </row>
    <row r="518" spans="9:26" ht="15">
      <c r="I518"/>
      <c r="J518"/>
      <c r="K518"/>
      <c r="M518"/>
      <c r="N518"/>
      <c r="P518"/>
      <c r="S518"/>
      <c r="U518"/>
      <c r="V518"/>
      <c r="X518"/>
      <c r="Y518"/>
      <c r="Z518"/>
    </row>
    <row r="519" spans="9:26" ht="15">
      <c r="I519"/>
      <c r="J519"/>
      <c r="K519"/>
      <c r="M519"/>
      <c r="N519"/>
      <c r="P519"/>
      <c r="S519"/>
      <c r="U519"/>
      <c r="V519"/>
      <c r="X519"/>
      <c r="Y519"/>
      <c r="Z519"/>
    </row>
    <row r="520" spans="9:26" ht="15">
      <c r="I520"/>
      <c r="J520"/>
      <c r="K520"/>
      <c r="M520"/>
      <c r="N520"/>
      <c r="P520"/>
      <c r="S520"/>
      <c r="U520"/>
      <c r="V520"/>
      <c r="X520"/>
      <c r="Y520"/>
      <c r="Z520"/>
    </row>
    <row r="521" spans="9:26" ht="15">
      <c r="I521"/>
      <c r="J521"/>
      <c r="K521"/>
      <c r="M521"/>
      <c r="N521"/>
      <c r="P521"/>
      <c r="S521"/>
      <c r="U521"/>
      <c r="V521"/>
      <c r="X521"/>
      <c r="Y521"/>
      <c r="Z521"/>
    </row>
    <row r="522" spans="9:26" ht="15">
      <c r="I522"/>
      <c r="J522"/>
      <c r="K522"/>
      <c r="M522"/>
      <c r="N522"/>
      <c r="P522"/>
      <c r="S522"/>
      <c r="U522"/>
      <c r="V522"/>
      <c r="X522"/>
      <c r="Y522"/>
      <c r="Z522"/>
    </row>
    <row r="523" spans="9:26" ht="15">
      <c r="I523"/>
      <c r="J523"/>
      <c r="K523"/>
      <c r="M523"/>
      <c r="N523"/>
      <c r="P523"/>
      <c r="S523"/>
      <c r="U523"/>
      <c r="V523"/>
      <c r="X523"/>
      <c r="Y523"/>
      <c r="Z523"/>
    </row>
    <row r="524" spans="9:26" ht="15">
      <c r="I524"/>
      <c r="J524"/>
      <c r="K524"/>
      <c r="M524"/>
      <c r="N524"/>
      <c r="P524"/>
      <c r="S524"/>
      <c r="U524"/>
      <c r="V524"/>
      <c r="X524"/>
      <c r="Y524"/>
      <c r="Z524"/>
    </row>
    <row r="525" spans="9:26" ht="15">
      <c r="I525"/>
      <c r="J525"/>
      <c r="K525"/>
      <c r="M525"/>
      <c r="N525"/>
      <c r="P525"/>
      <c r="S525"/>
      <c r="U525"/>
      <c r="V525"/>
      <c r="X525"/>
      <c r="Y525"/>
      <c r="Z525"/>
    </row>
    <row r="526" spans="9:26" ht="15">
      <c r="I526"/>
      <c r="J526"/>
      <c r="K526"/>
      <c r="M526"/>
      <c r="N526"/>
      <c r="P526"/>
      <c r="S526"/>
      <c r="U526"/>
      <c r="V526"/>
      <c r="X526"/>
      <c r="Y526"/>
      <c r="Z526"/>
    </row>
    <row r="527" spans="9:26" ht="15">
      <c r="I527"/>
      <c r="J527"/>
      <c r="K527"/>
      <c r="M527"/>
      <c r="N527"/>
      <c r="P527"/>
      <c r="S527"/>
      <c r="U527"/>
      <c r="V527"/>
      <c r="X527"/>
      <c r="Y527"/>
      <c r="Z527"/>
    </row>
    <row r="528" spans="9:26" ht="15">
      <c r="I528"/>
      <c r="J528"/>
      <c r="K528"/>
      <c r="M528"/>
      <c r="N528"/>
      <c r="P528"/>
      <c r="S528"/>
      <c r="U528"/>
      <c r="V528"/>
      <c r="X528"/>
      <c r="Y528"/>
      <c r="Z528"/>
    </row>
    <row r="529" spans="9:26" ht="15">
      <c r="I529"/>
      <c r="J529"/>
      <c r="K529"/>
      <c r="M529"/>
      <c r="N529"/>
      <c r="P529"/>
      <c r="S529"/>
      <c r="U529"/>
      <c r="V529"/>
      <c r="X529"/>
      <c r="Y529"/>
      <c r="Z529"/>
    </row>
    <row r="530" spans="9:26" ht="15">
      <c r="I530"/>
      <c r="J530"/>
      <c r="K530"/>
      <c r="M530"/>
      <c r="N530"/>
      <c r="P530"/>
      <c r="S530"/>
      <c r="U530"/>
      <c r="V530"/>
      <c r="X530"/>
      <c r="Y530"/>
      <c r="Z530"/>
    </row>
    <row r="531" spans="9:26" ht="15">
      <c r="I531"/>
      <c r="J531"/>
      <c r="K531"/>
      <c r="M531"/>
      <c r="N531"/>
      <c r="P531"/>
      <c r="S531"/>
      <c r="U531"/>
      <c r="V531"/>
      <c r="X531"/>
      <c r="Y531"/>
      <c r="Z531"/>
    </row>
    <row r="532" spans="9:26" ht="15">
      <c r="I532"/>
      <c r="J532"/>
      <c r="K532"/>
      <c r="M532"/>
      <c r="N532"/>
      <c r="P532"/>
      <c r="S532"/>
      <c r="U532"/>
      <c r="V532"/>
      <c r="X532"/>
      <c r="Y532"/>
      <c r="Z532"/>
    </row>
    <row r="533" spans="9:26" ht="15">
      <c r="I533"/>
      <c r="J533"/>
      <c r="K533"/>
      <c r="M533"/>
      <c r="N533"/>
      <c r="P533"/>
      <c r="S533"/>
      <c r="U533"/>
      <c r="V533"/>
      <c r="X533"/>
      <c r="Y533"/>
      <c r="Z533"/>
    </row>
    <row r="534" spans="9:26" ht="15">
      <c r="I534"/>
      <c r="J534"/>
      <c r="K534"/>
      <c r="M534"/>
      <c r="N534"/>
      <c r="P534"/>
      <c r="S534"/>
      <c r="U534"/>
      <c r="V534"/>
      <c r="X534"/>
      <c r="Y534"/>
      <c r="Z534"/>
    </row>
    <row r="535" spans="9:26" ht="15">
      <c r="I535"/>
      <c r="J535"/>
      <c r="K535"/>
      <c r="M535"/>
      <c r="N535"/>
      <c r="P535"/>
      <c r="S535"/>
      <c r="U535"/>
      <c r="V535"/>
      <c r="X535"/>
      <c r="Y535"/>
      <c r="Z535"/>
    </row>
    <row r="536" spans="9:26" ht="15">
      <c r="I536"/>
      <c r="J536"/>
      <c r="K536"/>
      <c r="M536"/>
      <c r="N536"/>
      <c r="P536"/>
      <c r="S536"/>
      <c r="U536"/>
      <c r="V536"/>
      <c r="X536"/>
      <c r="Y536"/>
      <c r="Z536"/>
    </row>
    <row r="537" spans="9:26" ht="15">
      <c r="I537"/>
      <c r="J537"/>
      <c r="K537"/>
      <c r="M537"/>
      <c r="N537"/>
      <c r="P537"/>
      <c r="S537"/>
      <c r="U537"/>
      <c r="V537"/>
      <c r="X537"/>
      <c r="Y537"/>
      <c r="Z537"/>
    </row>
    <row r="538" spans="9:26" ht="15">
      <c r="I538"/>
      <c r="J538"/>
      <c r="K538"/>
      <c r="M538"/>
      <c r="N538"/>
      <c r="P538"/>
      <c r="S538"/>
      <c r="U538"/>
      <c r="V538"/>
      <c r="X538"/>
      <c r="Y538"/>
      <c r="Z538"/>
    </row>
    <row r="539" spans="9:26" ht="15">
      <c r="I539"/>
      <c r="J539"/>
      <c r="K539"/>
      <c r="M539"/>
      <c r="N539"/>
      <c r="P539"/>
      <c r="S539"/>
      <c r="U539"/>
      <c r="V539"/>
      <c r="X539"/>
      <c r="Y539"/>
      <c r="Z539"/>
    </row>
    <row r="540" spans="9:26" ht="15">
      <c r="I540"/>
      <c r="J540"/>
      <c r="K540"/>
      <c r="M540"/>
      <c r="N540"/>
      <c r="P540"/>
      <c r="S540"/>
      <c r="U540"/>
      <c r="V540"/>
      <c r="X540"/>
      <c r="Y540"/>
      <c r="Z540"/>
    </row>
    <row r="541" spans="9:26" ht="15">
      <c r="I541"/>
      <c r="J541"/>
      <c r="K541"/>
      <c r="M541"/>
      <c r="N541"/>
      <c r="P541"/>
      <c r="S541"/>
      <c r="U541"/>
      <c r="V541"/>
      <c r="X541"/>
      <c r="Y541"/>
      <c r="Z541"/>
    </row>
    <row r="542" spans="9:26" ht="15">
      <c r="I542"/>
      <c r="J542"/>
      <c r="K542"/>
      <c r="M542"/>
      <c r="N542"/>
      <c r="P542"/>
      <c r="S542"/>
      <c r="U542"/>
      <c r="V542"/>
      <c r="X542"/>
      <c r="Y542"/>
      <c r="Z542"/>
    </row>
    <row r="543" spans="9:26" ht="15">
      <c r="I543"/>
      <c r="J543"/>
      <c r="K543"/>
      <c r="M543"/>
      <c r="N543"/>
      <c r="P543"/>
      <c r="S543"/>
      <c r="U543"/>
      <c r="V543"/>
      <c r="X543"/>
      <c r="Y543"/>
      <c r="Z543"/>
    </row>
    <row r="544" spans="9:26" ht="15">
      <c r="I544"/>
      <c r="J544"/>
      <c r="K544"/>
      <c r="M544"/>
      <c r="N544"/>
      <c r="P544"/>
      <c r="S544"/>
      <c r="U544"/>
      <c r="V544"/>
      <c r="X544"/>
      <c r="Y544"/>
      <c r="Z544"/>
    </row>
    <row r="545" spans="9:26" ht="15">
      <c r="I545"/>
      <c r="J545"/>
      <c r="K545"/>
      <c r="M545"/>
      <c r="N545"/>
      <c r="P545"/>
      <c r="S545"/>
      <c r="U545"/>
      <c r="V545"/>
      <c r="X545"/>
      <c r="Y545"/>
      <c r="Z545"/>
    </row>
    <row r="546" spans="9:26" ht="15">
      <c r="I546"/>
      <c r="J546"/>
      <c r="K546"/>
      <c r="M546"/>
      <c r="N546"/>
      <c r="P546"/>
      <c r="S546"/>
      <c r="U546"/>
      <c r="V546"/>
      <c r="X546"/>
      <c r="Y546"/>
      <c r="Z546"/>
    </row>
    <row r="547" spans="9:26" ht="15">
      <c r="I547"/>
      <c r="J547"/>
      <c r="K547"/>
      <c r="M547"/>
      <c r="N547"/>
      <c r="P547"/>
      <c r="S547"/>
      <c r="U547"/>
      <c r="V547"/>
      <c r="X547"/>
      <c r="Y547"/>
      <c r="Z547"/>
    </row>
    <row r="548" spans="9:26" ht="15">
      <c r="I548"/>
      <c r="J548"/>
      <c r="K548"/>
      <c r="M548"/>
      <c r="N548"/>
      <c r="P548"/>
      <c r="S548"/>
      <c r="U548"/>
      <c r="V548"/>
      <c r="X548"/>
      <c r="Y548"/>
      <c r="Z548"/>
    </row>
    <row r="549" spans="9:26" ht="15">
      <c r="I549"/>
      <c r="J549"/>
      <c r="K549"/>
      <c r="M549"/>
      <c r="N549"/>
      <c r="P549"/>
      <c r="S549"/>
      <c r="U549"/>
      <c r="V549"/>
      <c r="X549"/>
      <c r="Y549"/>
      <c r="Z549"/>
    </row>
    <row r="550" spans="9:26" ht="15">
      <c r="I550"/>
      <c r="J550"/>
      <c r="K550"/>
      <c r="M550"/>
      <c r="N550"/>
      <c r="P550"/>
      <c r="S550"/>
      <c r="U550"/>
      <c r="V550"/>
      <c r="X550"/>
      <c r="Y550"/>
      <c r="Z550"/>
    </row>
    <row r="551" spans="9:26" ht="15">
      <c r="I551"/>
      <c r="J551"/>
      <c r="K551"/>
      <c r="M551"/>
      <c r="N551"/>
      <c r="P551"/>
      <c r="S551"/>
      <c r="U551"/>
      <c r="V551"/>
      <c r="X551"/>
      <c r="Y551"/>
      <c r="Z551"/>
    </row>
    <row r="552" spans="9:26" ht="15">
      <c r="I552"/>
      <c r="J552"/>
      <c r="K552"/>
      <c r="M552"/>
      <c r="N552"/>
      <c r="P552"/>
      <c r="S552"/>
      <c r="U552"/>
      <c r="V552"/>
      <c r="X552"/>
      <c r="Y552"/>
      <c r="Z552"/>
    </row>
    <row r="553" spans="9:26" ht="15">
      <c r="I553"/>
      <c r="J553"/>
      <c r="K553"/>
      <c r="M553"/>
      <c r="N553"/>
      <c r="P553"/>
      <c r="S553"/>
      <c r="U553"/>
      <c r="V553"/>
      <c r="X553"/>
      <c r="Y553"/>
      <c r="Z553"/>
    </row>
    <row r="554" spans="9:26" ht="15">
      <c r="I554"/>
      <c r="J554"/>
      <c r="K554"/>
      <c r="M554"/>
      <c r="N554"/>
      <c r="P554"/>
      <c r="S554"/>
      <c r="U554"/>
      <c r="V554"/>
      <c r="X554"/>
      <c r="Y554"/>
      <c r="Z554"/>
    </row>
    <row r="555" spans="9:26" ht="15">
      <c r="I555"/>
      <c r="J555"/>
      <c r="K555"/>
      <c r="M555"/>
      <c r="N555"/>
      <c r="P555"/>
      <c r="S555"/>
      <c r="U555"/>
      <c r="V555"/>
      <c r="X555"/>
      <c r="Y555"/>
      <c r="Z555"/>
    </row>
    <row r="556" spans="9:26" ht="15">
      <c r="I556"/>
      <c r="J556"/>
      <c r="K556"/>
      <c r="M556"/>
      <c r="N556"/>
      <c r="P556"/>
      <c r="S556"/>
      <c r="U556"/>
      <c r="V556"/>
      <c r="X556"/>
      <c r="Y556"/>
      <c r="Z556"/>
    </row>
    <row r="557" spans="9:26" ht="15">
      <c r="I557"/>
      <c r="J557"/>
      <c r="K557"/>
      <c r="M557"/>
      <c r="N557"/>
      <c r="P557"/>
      <c r="S557"/>
      <c r="U557"/>
      <c r="V557"/>
      <c r="X557"/>
      <c r="Y557"/>
      <c r="Z557"/>
    </row>
    <row r="558" spans="9:26" ht="15">
      <c r="I558"/>
      <c r="J558"/>
      <c r="K558"/>
      <c r="M558"/>
      <c r="N558"/>
      <c r="P558"/>
      <c r="S558"/>
      <c r="U558"/>
      <c r="V558"/>
      <c r="X558"/>
      <c r="Y558"/>
      <c r="Z558"/>
    </row>
    <row r="559" spans="9:26" ht="15">
      <c r="I559"/>
      <c r="J559"/>
      <c r="K559"/>
      <c r="M559"/>
      <c r="N559"/>
      <c r="P559"/>
      <c r="S559"/>
      <c r="U559"/>
      <c r="V559"/>
      <c r="X559"/>
      <c r="Y559"/>
      <c r="Z559"/>
    </row>
    <row r="560" spans="9:26" ht="15">
      <c r="I560"/>
      <c r="J560"/>
      <c r="K560"/>
      <c r="M560"/>
      <c r="N560"/>
      <c r="P560"/>
      <c r="S560"/>
      <c r="U560"/>
      <c r="V560"/>
      <c r="X560"/>
      <c r="Y560"/>
      <c r="Z560"/>
    </row>
    <row r="561" spans="9:26" ht="15">
      <c r="I561"/>
      <c r="J561"/>
      <c r="K561"/>
      <c r="M561"/>
      <c r="N561"/>
      <c r="P561"/>
      <c r="S561"/>
      <c r="U561"/>
      <c r="V561"/>
      <c r="X561"/>
      <c r="Y561"/>
      <c r="Z561"/>
    </row>
    <row r="562" spans="9:26" ht="15">
      <c r="I562"/>
      <c r="J562"/>
      <c r="K562"/>
      <c r="M562"/>
      <c r="N562"/>
      <c r="P562"/>
      <c r="S562"/>
      <c r="U562"/>
      <c r="V562"/>
      <c r="X562"/>
      <c r="Y562"/>
      <c r="Z562"/>
    </row>
    <row r="563" spans="9:26" ht="15">
      <c r="I563"/>
      <c r="J563"/>
      <c r="K563"/>
      <c r="M563"/>
      <c r="N563"/>
      <c r="P563"/>
      <c r="S563"/>
      <c r="U563"/>
      <c r="V563"/>
      <c r="X563"/>
      <c r="Y563"/>
      <c r="Z563"/>
    </row>
    <row r="564" spans="9:26" ht="15">
      <c r="I564"/>
      <c r="J564"/>
      <c r="K564"/>
      <c r="M564"/>
      <c r="N564"/>
      <c r="P564"/>
      <c r="S564"/>
      <c r="U564"/>
      <c r="V564"/>
      <c r="X564"/>
      <c r="Y564"/>
      <c r="Z564"/>
    </row>
    <row r="565" spans="9:26" ht="15">
      <c r="I565"/>
      <c r="J565"/>
      <c r="K565"/>
      <c r="M565"/>
      <c r="N565"/>
      <c r="P565"/>
      <c r="S565"/>
      <c r="U565"/>
      <c r="V565"/>
      <c r="X565"/>
      <c r="Y565"/>
      <c r="Z565"/>
    </row>
    <row r="566" spans="9:26" ht="15">
      <c r="I566"/>
      <c r="J566"/>
      <c r="K566"/>
      <c r="M566"/>
      <c r="N566"/>
      <c r="P566"/>
      <c r="S566"/>
      <c r="U566"/>
      <c r="V566"/>
      <c r="X566"/>
      <c r="Y566"/>
      <c r="Z566"/>
    </row>
    <row r="567" spans="9:26" ht="15">
      <c r="I567"/>
      <c r="J567"/>
      <c r="K567"/>
      <c r="M567"/>
      <c r="N567"/>
      <c r="P567"/>
      <c r="S567"/>
      <c r="U567"/>
      <c r="V567"/>
      <c r="X567"/>
      <c r="Y567"/>
      <c r="Z567"/>
    </row>
    <row r="568" spans="9:26" ht="15">
      <c r="I568"/>
      <c r="J568"/>
      <c r="K568"/>
      <c r="M568"/>
      <c r="N568"/>
      <c r="P568"/>
      <c r="S568"/>
      <c r="U568"/>
      <c r="V568"/>
      <c r="X568"/>
      <c r="Y568"/>
      <c r="Z568"/>
    </row>
    <row r="569" spans="9:26" ht="15">
      <c r="I569"/>
      <c r="J569"/>
      <c r="K569"/>
      <c r="M569"/>
      <c r="N569"/>
      <c r="P569"/>
      <c r="S569"/>
      <c r="U569"/>
      <c r="V569"/>
      <c r="X569"/>
      <c r="Y569"/>
      <c r="Z569"/>
    </row>
    <row r="570" spans="9:26" ht="15">
      <c r="I570"/>
      <c r="J570"/>
      <c r="K570"/>
      <c r="M570"/>
      <c r="N570"/>
      <c r="P570"/>
      <c r="S570"/>
      <c r="U570"/>
      <c r="V570"/>
      <c r="X570"/>
      <c r="Y570"/>
      <c r="Z570"/>
    </row>
    <row r="571" spans="9:26" ht="15">
      <c r="I571"/>
      <c r="J571"/>
      <c r="K571"/>
      <c r="M571"/>
      <c r="N571"/>
      <c r="P571"/>
      <c r="S571"/>
      <c r="U571"/>
      <c r="V571"/>
      <c r="X571"/>
      <c r="Y571"/>
      <c r="Z571"/>
    </row>
    <row r="572" spans="9:26" ht="15">
      <c r="I572"/>
      <c r="J572"/>
      <c r="K572"/>
      <c r="M572"/>
      <c r="N572"/>
      <c r="P572"/>
      <c r="S572"/>
      <c r="U572"/>
      <c r="V572"/>
      <c r="X572"/>
      <c r="Y572"/>
      <c r="Z572"/>
    </row>
    <row r="573" spans="9:26" ht="15">
      <c r="I573"/>
      <c r="J573"/>
      <c r="K573"/>
      <c r="M573"/>
      <c r="N573"/>
      <c r="P573"/>
      <c r="S573"/>
      <c r="U573"/>
      <c r="V573"/>
      <c r="X573"/>
      <c r="Y573"/>
      <c r="Z573"/>
    </row>
    <row r="574" spans="9:26" ht="15">
      <c r="I574"/>
      <c r="J574"/>
      <c r="K574"/>
      <c r="M574"/>
      <c r="N574"/>
      <c r="P574"/>
      <c r="S574"/>
      <c r="U574"/>
      <c r="V574"/>
      <c r="X574"/>
      <c r="Y574"/>
      <c r="Z574"/>
    </row>
    <row r="575" spans="9:26" ht="15">
      <c r="I575"/>
      <c r="J575"/>
      <c r="K575"/>
      <c r="M575"/>
      <c r="N575"/>
      <c r="P575"/>
      <c r="S575"/>
      <c r="U575"/>
      <c r="V575"/>
      <c r="X575"/>
      <c r="Y575"/>
      <c r="Z575"/>
    </row>
    <row r="576" spans="9:26" ht="15">
      <c r="I576"/>
      <c r="J576"/>
      <c r="K576"/>
      <c r="M576"/>
      <c r="N576"/>
      <c r="P576"/>
      <c r="S576"/>
      <c r="U576"/>
      <c r="V576"/>
      <c r="X576"/>
      <c r="Y576"/>
      <c r="Z576"/>
    </row>
    <row r="577" spans="9:26" ht="15">
      <c r="I577"/>
      <c r="J577"/>
      <c r="K577"/>
      <c r="M577"/>
      <c r="N577"/>
      <c r="P577"/>
      <c r="S577"/>
      <c r="U577"/>
      <c r="V577"/>
      <c r="X577"/>
      <c r="Y577"/>
      <c r="Z577"/>
    </row>
    <row r="578" spans="9:26" ht="15">
      <c r="I578"/>
      <c r="J578"/>
      <c r="K578"/>
      <c r="M578"/>
      <c r="N578"/>
      <c r="P578"/>
      <c r="S578"/>
      <c r="U578"/>
      <c r="V578"/>
      <c r="X578"/>
      <c r="Y578"/>
      <c r="Z578"/>
    </row>
    <row r="579" spans="9:26" ht="15">
      <c r="I579"/>
      <c r="J579"/>
      <c r="K579"/>
      <c r="M579"/>
      <c r="N579"/>
      <c r="P579"/>
      <c r="S579"/>
      <c r="U579"/>
      <c r="V579"/>
      <c r="X579"/>
      <c r="Y579"/>
      <c r="Z579"/>
    </row>
    <row r="580" spans="9:26" ht="15">
      <c r="I580"/>
      <c r="J580"/>
      <c r="K580"/>
      <c r="M580"/>
      <c r="N580"/>
      <c r="P580"/>
      <c r="S580"/>
      <c r="U580"/>
      <c r="V580"/>
      <c r="X580"/>
      <c r="Y580"/>
      <c r="Z580"/>
    </row>
    <row r="581" spans="9:26" ht="15">
      <c r="I581"/>
      <c r="J581"/>
      <c r="K581"/>
      <c r="M581"/>
      <c r="N581"/>
      <c r="P581"/>
      <c r="S581"/>
      <c r="U581"/>
      <c r="V581"/>
      <c r="X581"/>
      <c r="Y581"/>
      <c r="Z581"/>
    </row>
    <row r="582" spans="9:26" ht="15">
      <c r="I582"/>
      <c r="J582"/>
      <c r="K582"/>
      <c r="M582"/>
      <c r="N582"/>
      <c r="P582"/>
      <c r="S582"/>
      <c r="U582"/>
      <c r="V582"/>
      <c r="X582"/>
      <c r="Y582"/>
      <c r="Z582"/>
    </row>
    <row r="583" spans="9:26" ht="15">
      <c r="I583"/>
      <c r="J583"/>
      <c r="K583"/>
      <c r="M583"/>
      <c r="N583"/>
      <c r="P583"/>
      <c r="S583"/>
      <c r="U583"/>
      <c r="V583"/>
      <c r="X583"/>
      <c r="Y583"/>
      <c r="Z583"/>
    </row>
    <row r="584" spans="9:26" ht="15">
      <c r="I584"/>
      <c r="J584"/>
      <c r="K584"/>
      <c r="M584"/>
      <c r="N584"/>
      <c r="P584"/>
      <c r="S584"/>
      <c r="U584"/>
      <c r="V584"/>
      <c r="X584"/>
      <c r="Y584"/>
      <c r="Z584"/>
    </row>
    <row r="585" spans="9:26" ht="15">
      <c r="I585"/>
      <c r="J585"/>
      <c r="K585"/>
      <c r="M585"/>
      <c r="N585"/>
      <c r="P585"/>
      <c r="S585"/>
      <c r="U585"/>
      <c r="V585"/>
      <c r="X585"/>
      <c r="Y585"/>
      <c r="Z585"/>
    </row>
    <row r="586" spans="9:26" ht="15">
      <c r="I586"/>
      <c r="J586"/>
      <c r="K586"/>
      <c r="M586"/>
      <c r="N586"/>
      <c r="P586"/>
      <c r="S586"/>
      <c r="U586"/>
      <c r="V586"/>
      <c r="X586"/>
      <c r="Y586"/>
      <c r="Z586"/>
    </row>
    <row r="587" spans="9:26" ht="15">
      <c r="I587"/>
      <c r="J587"/>
      <c r="K587"/>
      <c r="M587"/>
      <c r="N587"/>
      <c r="P587"/>
      <c r="S587"/>
      <c r="U587"/>
      <c r="V587"/>
      <c r="X587"/>
      <c r="Y587"/>
      <c r="Z587"/>
    </row>
    <row r="588" spans="9:26" ht="15">
      <c r="I588"/>
      <c r="J588"/>
      <c r="K588"/>
      <c r="M588"/>
      <c r="N588"/>
      <c r="P588"/>
      <c r="S588"/>
      <c r="U588"/>
      <c r="V588"/>
      <c r="X588"/>
      <c r="Y588"/>
      <c r="Z588"/>
    </row>
    <row r="589" spans="9:26" ht="15">
      <c r="I589"/>
      <c r="J589"/>
      <c r="K589"/>
      <c r="M589"/>
      <c r="N589"/>
      <c r="P589"/>
      <c r="S589"/>
      <c r="U589"/>
      <c r="V589"/>
      <c r="X589"/>
      <c r="Y589"/>
      <c r="Z589"/>
    </row>
    <row r="590" spans="9:26" ht="15">
      <c r="I590"/>
      <c r="J590"/>
      <c r="K590"/>
      <c r="M590"/>
      <c r="N590"/>
      <c r="P590"/>
      <c r="S590"/>
      <c r="U590"/>
      <c r="V590"/>
      <c r="X590"/>
      <c r="Y590"/>
      <c r="Z590"/>
    </row>
    <row r="591" spans="9:26" ht="15">
      <c r="I591"/>
      <c r="J591"/>
      <c r="K591"/>
      <c r="M591"/>
      <c r="N591"/>
      <c r="P591"/>
      <c r="S591"/>
      <c r="U591"/>
      <c r="V591"/>
      <c r="X591"/>
      <c r="Y591"/>
      <c r="Z591"/>
    </row>
    <row r="592" spans="9:26" ht="15">
      <c r="I592"/>
      <c r="J592"/>
      <c r="K592"/>
      <c r="M592"/>
      <c r="N592"/>
      <c r="P592"/>
      <c r="S592"/>
      <c r="U592"/>
      <c r="V592"/>
      <c r="X592"/>
      <c r="Y592"/>
      <c r="Z592"/>
    </row>
    <row r="593" spans="9:26" ht="15">
      <c r="I593"/>
      <c r="J593"/>
      <c r="K593"/>
      <c r="M593"/>
      <c r="N593"/>
      <c r="P593"/>
      <c r="S593"/>
      <c r="U593"/>
      <c r="V593"/>
      <c r="X593"/>
      <c r="Y593"/>
      <c r="Z593"/>
    </row>
    <row r="594" spans="9:26" ht="15">
      <c r="I594"/>
      <c r="J594"/>
      <c r="K594"/>
      <c r="M594"/>
      <c r="N594"/>
      <c r="P594"/>
      <c r="S594"/>
      <c r="U594"/>
      <c r="V594"/>
      <c r="X594"/>
      <c r="Y594"/>
      <c r="Z594"/>
    </row>
    <row r="595" spans="9:26" ht="15">
      <c r="I595"/>
      <c r="J595"/>
      <c r="K595"/>
      <c r="M595"/>
      <c r="N595"/>
      <c r="P595"/>
      <c r="S595"/>
      <c r="U595"/>
      <c r="V595"/>
      <c r="X595"/>
      <c r="Y595"/>
      <c r="Z595"/>
    </row>
    <row r="596" spans="9:26" ht="15">
      <c r="I596"/>
      <c r="J596"/>
      <c r="K596"/>
      <c r="M596"/>
      <c r="N596"/>
      <c r="P596"/>
      <c r="S596"/>
      <c r="U596"/>
      <c r="V596"/>
      <c r="X596"/>
      <c r="Y596"/>
      <c r="Z596"/>
    </row>
    <row r="597" spans="9:26" ht="15">
      <c r="I597"/>
      <c r="J597"/>
      <c r="K597"/>
      <c r="M597"/>
      <c r="N597"/>
      <c r="P597"/>
      <c r="S597"/>
      <c r="U597"/>
      <c r="V597"/>
      <c r="X597"/>
      <c r="Y597"/>
      <c r="Z597"/>
    </row>
    <row r="598" spans="9:26" ht="15">
      <c r="I598"/>
      <c r="J598"/>
      <c r="K598"/>
      <c r="M598"/>
      <c r="N598"/>
      <c r="P598"/>
      <c r="S598"/>
      <c r="U598"/>
      <c r="V598"/>
      <c r="X598"/>
      <c r="Y598"/>
      <c r="Z598"/>
    </row>
    <row r="599" spans="9:26" ht="15">
      <c r="I599"/>
      <c r="J599"/>
      <c r="K599"/>
      <c r="M599"/>
      <c r="N599"/>
      <c r="P599"/>
      <c r="S599"/>
      <c r="U599"/>
      <c r="V599"/>
      <c r="X599"/>
      <c r="Y599"/>
      <c r="Z599"/>
    </row>
    <row r="600" spans="9:26" ht="15">
      <c r="I600"/>
      <c r="J600"/>
      <c r="K600"/>
      <c r="M600"/>
      <c r="N600"/>
      <c r="P600"/>
      <c r="S600"/>
      <c r="U600"/>
      <c r="V600"/>
      <c r="X600"/>
      <c r="Y600"/>
      <c r="Z600"/>
    </row>
    <row r="601" spans="9:26" ht="15">
      <c r="I601"/>
      <c r="J601"/>
      <c r="K601"/>
      <c r="M601"/>
      <c r="N601"/>
      <c r="P601"/>
      <c r="S601"/>
      <c r="U601"/>
      <c r="V601"/>
      <c r="X601"/>
      <c r="Y601"/>
      <c r="Z601"/>
    </row>
    <row r="602" spans="9:26" ht="15">
      <c r="I602"/>
      <c r="J602"/>
      <c r="K602"/>
      <c r="M602"/>
      <c r="N602"/>
      <c r="P602"/>
      <c r="S602"/>
      <c r="U602"/>
      <c r="V602"/>
      <c r="X602"/>
      <c r="Y602"/>
      <c r="Z602"/>
    </row>
    <row r="603" spans="9:26" ht="15">
      <c r="I603"/>
      <c r="J603"/>
      <c r="K603"/>
      <c r="M603"/>
      <c r="N603"/>
      <c r="P603"/>
      <c r="S603"/>
      <c r="U603"/>
      <c r="V603"/>
      <c r="X603"/>
      <c r="Y603"/>
      <c r="Z603"/>
    </row>
    <row r="604" spans="9:26" ht="15">
      <c r="I604"/>
      <c r="J604"/>
      <c r="K604"/>
      <c r="M604"/>
      <c r="N604"/>
      <c r="P604"/>
      <c r="S604"/>
      <c r="U604"/>
      <c r="V604"/>
      <c r="X604"/>
      <c r="Y604"/>
      <c r="Z604"/>
    </row>
    <row r="605" spans="9:26" ht="15">
      <c r="I605"/>
      <c r="J605"/>
      <c r="K605"/>
      <c r="M605"/>
      <c r="N605"/>
      <c r="P605"/>
      <c r="S605"/>
      <c r="U605"/>
      <c r="V605"/>
      <c r="X605"/>
      <c r="Y605"/>
      <c r="Z605"/>
    </row>
    <row r="606" spans="9:26" ht="15">
      <c r="I606"/>
      <c r="J606"/>
      <c r="K606"/>
      <c r="M606"/>
      <c r="N606"/>
      <c r="P606"/>
      <c r="S606"/>
      <c r="U606"/>
      <c r="V606"/>
      <c r="X606"/>
      <c r="Y606"/>
      <c r="Z606"/>
    </row>
    <row r="607" spans="9:26" ht="15">
      <c r="I607"/>
      <c r="J607"/>
      <c r="K607"/>
      <c r="M607"/>
      <c r="N607"/>
      <c r="P607"/>
      <c r="S607"/>
      <c r="U607"/>
      <c r="V607"/>
      <c r="X607"/>
      <c r="Y607"/>
      <c r="Z607"/>
    </row>
    <row r="608" spans="9:26" ht="15">
      <c r="I608"/>
      <c r="J608"/>
      <c r="K608"/>
      <c r="M608"/>
      <c r="N608"/>
      <c r="P608"/>
      <c r="S608"/>
      <c r="U608"/>
      <c r="V608"/>
      <c r="X608"/>
      <c r="Y608"/>
      <c r="Z608"/>
    </row>
    <row r="609" spans="9:26" ht="15">
      <c r="I609"/>
      <c r="J609"/>
      <c r="K609"/>
      <c r="M609"/>
      <c r="N609"/>
      <c r="P609"/>
      <c r="S609"/>
      <c r="U609"/>
      <c r="V609"/>
      <c r="X609"/>
      <c r="Y609"/>
      <c r="Z609"/>
    </row>
    <row r="610" spans="9:26" ht="15">
      <c r="I610"/>
      <c r="J610"/>
      <c r="K610"/>
      <c r="M610"/>
      <c r="N610"/>
      <c r="P610"/>
      <c r="S610"/>
      <c r="U610"/>
      <c r="V610"/>
      <c r="X610"/>
      <c r="Y610"/>
      <c r="Z610"/>
    </row>
    <row r="611" spans="9:26" ht="15">
      <c r="I611"/>
      <c r="J611"/>
      <c r="K611"/>
      <c r="M611"/>
      <c r="N611"/>
      <c r="P611"/>
      <c r="S611"/>
      <c r="U611"/>
      <c r="V611"/>
      <c r="X611"/>
      <c r="Y611"/>
      <c r="Z611"/>
    </row>
    <row r="612" spans="9:26" ht="15">
      <c r="I612"/>
      <c r="J612"/>
      <c r="K612"/>
      <c r="M612"/>
      <c r="N612"/>
      <c r="P612"/>
      <c r="S612"/>
      <c r="U612"/>
      <c r="V612"/>
      <c r="X612"/>
      <c r="Y612"/>
      <c r="Z612"/>
    </row>
    <row r="613" spans="9:26" ht="15">
      <c r="I613"/>
      <c r="J613"/>
      <c r="K613"/>
      <c r="M613"/>
      <c r="N613"/>
      <c r="P613"/>
      <c r="S613"/>
      <c r="U613"/>
      <c r="V613"/>
      <c r="X613"/>
      <c r="Y613"/>
      <c r="Z613"/>
    </row>
    <row r="614" spans="9:26" ht="15">
      <c r="I614"/>
      <c r="J614"/>
      <c r="K614"/>
      <c r="M614"/>
      <c r="N614"/>
      <c r="P614"/>
      <c r="S614"/>
      <c r="U614"/>
      <c r="V614"/>
      <c r="X614"/>
      <c r="Y614"/>
      <c r="Z614"/>
    </row>
    <row r="615" spans="9:26" ht="15">
      <c r="I615"/>
      <c r="J615"/>
      <c r="K615"/>
      <c r="M615"/>
      <c r="N615"/>
      <c r="P615"/>
      <c r="S615"/>
      <c r="U615"/>
      <c r="V615"/>
      <c r="X615"/>
      <c r="Y615"/>
      <c r="Z615"/>
    </row>
    <row r="616" spans="9:26" ht="15">
      <c r="I616"/>
      <c r="J616"/>
      <c r="K616"/>
      <c r="M616"/>
      <c r="N616"/>
      <c r="P616"/>
      <c r="S616"/>
      <c r="U616"/>
      <c r="V616"/>
      <c r="X616"/>
      <c r="Y616"/>
      <c r="Z616"/>
    </row>
    <row r="617" spans="9:26" ht="15">
      <c r="I617"/>
      <c r="J617"/>
      <c r="K617"/>
      <c r="M617"/>
      <c r="N617"/>
      <c r="P617"/>
      <c r="S617"/>
      <c r="U617"/>
      <c r="V617"/>
      <c r="X617"/>
      <c r="Y617"/>
      <c r="Z617"/>
    </row>
    <row r="618" spans="9:26" ht="15">
      <c r="I618"/>
      <c r="J618"/>
      <c r="K618"/>
      <c r="M618"/>
      <c r="N618"/>
      <c r="P618"/>
      <c r="S618"/>
      <c r="U618"/>
      <c r="V618"/>
      <c r="X618"/>
      <c r="Y618"/>
      <c r="Z618"/>
    </row>
    <row r="619" spans="9:26" ht="15">
      <c r="I619"/>
      <c r="J619"/>
      <c r="K619"/>
      <c r="M619"/>
      <c r="N619"/>
      <c r="P619"/>
      <c r="S619"/>
      <c r="U619"/>
      <c r="V619"/>
      <c r="X619"/>
      <c r="Y619"/>
      <c r="Z619"/>
    </row>
    <row r="620" spans="9:26" ht="15">
      <c r="I620"/>
      <c r="J620"/>
      <c r="K620"/>
      <c r="M620"/>
      <c r="N620"/>
      <c r="P620"/>
      <c r="S620"/>
      <c r="U620"/>
      <c r="V620"/>
      <c r="X620"/>
      <c r="Y620"/>
      <c r="Z620"/>
    </row>
    <row r="621" spans="9:26" ht="15">
      <c r="I621"/>
      <c r="J621"/>
      <c r="K621"/>
      <c r="M621"/>
      <c r="N621"/>
      <c r="P621"/>
      <c r="S621"/>
      <c r="U621"/>
      <c r="V621"/>
      <c r="X621"/>
      <c r="Y621"/>
      <c r="Z621"/>
    </row>
    <row r="622" spans="9:26" ht="15">
      <c r="I622"/>
      <c r="J622"/>
      <c r="K622"/>
      <c r="M622"/>
      <c r="N622"/>
      <c r="P622"/>
      <c r="S622"/>
      <c r="U622"/>
      <c r="V622"/>
      <c r="X622"/>
      <c r="Y622"/>
      <c r="Z622"/>
    </row>
    <row r="623" spans="9:26" ht="15">
      <c r="I623"/>
      <c r="J623"/>
      <c r="K623"/>
      <c r="M623"/>
      <c r="N623"/>
      <c r="P623"/>
      <c r="S623"/>
      <c r="U623"/>
      <c r="V623"/>
      <c r="X623"/>
      <c r="Y623"/>
      <c r="Z623"/>
    </row>
    <row r="624" spans="9:26" ht="15">
      <c r="I624"/>
      <c r="J624"/>
      <c r="K624"/>
      <c r="M624"/>
      <c r="N624"/>
      <c r="P624"/>
      <c r="S624"/>
      <c r="U624"/>
      <c r="V624"/>
      <c r="X624"/>
      <c r="Y624"/>
      <c r="Z624"/>
    </row>
    <row r="625" spans="9:26" ht="15">
      <c r="I625"/>
      <c r="J625"/>
      <c r="K625"/>
      <c r="M625"/>
      <c r="N625"/>
      <c r="P625"/>
      <c r="S625"/>
      <c r="U625"/>
      <c r="V625"/>
      <c r="X625"/>
      <c r="Y625"/>
      <c r="Z625"/>
    </row>
    <row r="626" spans="9:26" ht="15">
      <c r="I626"/>
      <c r="J626"/>
      <c r="K626"/>
      <c r="M626"/>
      <c r="N626"/>
      <c r="P626"/>
      <c r="S626"/>
      <c r="U626"/>
      <c r="V626"/>
      <c r="X626"/>
      <c r="Y626"/>
      <c r="Z626"/>
    </row>
    <row r="627" spans="9:26" ht="15">
      <c r="I627"/>
      <c r="J627"/>
      <c r="K627"/>
      <c r="M627"/>
      <c r="N627"/>
      <c r="P627"/>
      <c r="S627"/>
      <c r="U627"/>
      <c r="V627"/>
      <c r="X627"/>
      <c r="Y627"/>
      <c r="Z627"/>
    </row>
    <row r="628" spans="9:26" ht="15">
      <c r="I628"/>
      <c r="J628"/>
      <c r="K628"/>
      <c r="M628"/>
      <c r="N628"/>
      <c r="P628"/>
      <c r="S628"/>
      <c r="U628"/>
      <c r="V628"/>
      <c r="X628"/>
      <c r="Y628"/>
      <c r="Z628"/>
    </row>
    <row r="629" spans="9:26" ht="15">
      <c r="I629"/>
      <c r="J629"/>
      <c r="K629"/>
      <c r="M629"/>
      <c r="N629"/>
      <c r="P629"/>
      <c r="S629"/>
      <c r="U629"/>
      <c r="V629"/>
      <c r="X629"/>
      <c r="Y629"/>
      <c r="Z629"/>
    </row>
    <row r="630" spans="9:26" ht="15">
      <c r="I630"/>
      <c r="J630"/>
      <c r="K630"/>
      <c r="M630"/>
      <c r="N630"/>
      <c r="P630"/>
      <c r="S630"/>
      <c r="U630"/>
      <c r="V630"/>
      <c r="X630"/>
      <c r="Y630"/>
      <c r="Z630"/>
    </row>
    <row r="631" spans="9:26" ht="15">
      <c r="I631"/>
      <c r="J631"/>
      <c r="K631"/>
      <c r="M631"/>
      <c r="N631"/>
      <c r="P631"/>
      <c r="S631"/>
      <c r="U631"/>
      <c r="V631"/>
      <c r="X631"/>
      <c r="Y631"/>
      <c r="Z631"/>
    </row>
    <row r="632" spans="9:26" ht="15">
      <c r="I632"/>
      <c r="J632"/>
      <c r="K632"/>
      <c r="M632"/>
      <c r="N632"/>
      <c r="P632"/>
      <c r="S632"/>
      <c r="U632"/>
      <c r="V632"/>
      <c r="X632"/>
      <c r="Y632"/>
      <c r="Z632"/>
    </row>
    <row r="633" spans="9:26" ht="15">
      <c r="I633"/>
      <c r="J633"/>
      <c r="K633"/>
      <c r="M633"/>
      <c r="N633"/>
      <c r="P633"/>
      <c r="S633"/>
      <c r="U633"/>
      <c r="V633"/>
      <c r="X633"/>
      <c r="Y633"/>
      <c r="Z633"/>
    </row>
    <row r="634" spans="9:26" ht="15">
      <c r="I634"/>
      <c r="J634"/>
      <c r="K634"/>
      <c r="M634"/>
      <c r="N634"/>
      <c r="P634"/>
      <c r="S634"/>
      <c r="U634"/>
      <c r="V634"/>
      <c r="X634"/>
      <c r="Y634"/>
      <c r="Z634"/>
    </row>
    <row r="635" spans="9:26" ht="15">
      <c r="I635"/>
      <c r="J635"/>
      <c r="K635"/>
      <c r="M635"/>
      <c r="N635"/>
      <c r="P635"/>
      <c r="S635"/>
      <c r="U635"/>
      <c r="V635"/>
      <c r="X635"/>
      <c r="Y635"/>
      <c r="Z635"/>
    </row>
    <row r="636" spans="9:26" ht="15">
      <c r="I636"/>
      <c r="J636"/>
      <c r="K636"/>
      <c r="M636"/>
      <c r="N636"/>
      <c r="P636"/>
      <c r="S636"/>
      <c r="U636"/>
      <c r="V636"/>
      <c r="X636"/>
      <c r="Y636"/>
      <c r="Z636"/>
    </row>
    <row r="637" spans="9:26" ht="15">
      <c r="I637"/>
      <c r="J637"/>
      <c r="K637"/>
      <c r="M637"/>
      <c r="N637"/>
      <c r="P637"/>
      <c r="S637"/>
      <c r="U637"/>
      <c r="V637"/>
      <c r="X637"/>
      <c r="Y637"/>
      <c r="Z637"/>
    </row>
    <row r="638" spans="9:26" ht="15">
      <c r="I638"/>
      <c r="J638"/>
      <c r="K638"/>
      <c r="M638"/>
      <c r="N638"/>
      <c r="P638"/>
      <c r="S638"/>
      <c r="U638"/>
      <c r="V638"/>
      <c r="X638"/>
      <c r="Y638"/>
      <c r="Z638"/>
    </row>
    <row r="639" spans="9:26" ht="15">
      <c r="I639"/>
      <c r="J639"/>
      <c r="K639"/>
      <c r="M639"/>
      <c r="N639"/>
      <c r="P639"/>
      <c r="S639"/>
      <c r="U639"/>
      <c r="V639"/>
      <c r="X639"/>
      <c r="Y639"/>
      <c r="Z639"/>
    </row>
    <row r="640" spans="9:26" ht="15">
      <c r="I640"/>
      <c r="J640"/>
      <c r="K640"/>
      <c r="M640"/>
      <c r="N640"/>
      <c r="P640"/>
      <c r="S640"/>
      <c r="U640"/>
      <c r="V640"/>
      <c r="X640"/>
      <c r="Y640"/>
      <c r="Z640"/>
    </row>
    <row r="641" spans="9:26" ht="15">
      <c r="I641"/>
      <c r="J641"/>
      <c r="K641"/>
      <c r="M641"/>
      <c r="N641"/>
      <c r="P641"/>
      <c r="S641"/>
      <c r="U641"/>
      <c r="V641"/>
      <c r="X641"/>
      <c r="Y641"/>
      <c r="Z641"/>
    </row>
    <row r="642" spans="9:26" ht="15">
      <c r="I642"/>
      <c r="J642"/>
      <c r="K642"/>
      <c r="M642"/>
      <c r="N642"/>
      <c r="P642"/>
      <c r="S642"/>
      <c r="U642"/>
      <c r="V642"/>
      <c r="X642"/>
      <c r="Y642"/>
      <c r="Z642"/>
    </row>
    <row r="643" spans="9:26" ht="15">
      <c r="I643"/>
      <c r="J643"/>
      <c r="K643"/>
      <c r="M643"/>
      <c r="N643"/>
      <c r="P643"/>
      <c r="S643"/>
      <c r="U643"/>
      <c r="V643"/>
      <c r="X643"/>
      <c r="Y643"/>
      <c r="Z643"/>
    </row>
    <row r="644" spans="9:26" ht="15">
      <c r="I644"/>
      <c r="J644"/>
      <c r="K644"/>
      <c r="M644"/>
      <c r="N644"/>
      <c r="P644"/>
      <c r="S644"/>
      <c r="U644"/>
      <c r="V644"/>
      <c r="X644"/>
      <c r="Y644"/>
      <c r="Z644"/>
    </row>
    <row r="645" spans="9:26" ht="15">
      <c r="I645"/>
      <c r="J645"/>
      <c r="K645"/>
      <c r="M645"/>
      <c r="N645"/>
      <c r="P645"/>
      <c r="S645"/>
      <c r="U645"/>
      <c r="V645"/>
      <c r="X645"/>
      <c r="Y645"/>
      <c r="Z645"/>
    </row>
    <row r="646" spans="9:26" ht="15">
      <c r="I646"/>
      <c r="J646"/>
      <c r="K646"/>
      <c r="M646"/>
      <c r="N646"/>
      <c r="P646"/>
      <c r="S646"/>
      <c r="U646"/>
      <c r="V646"/>
      <c r="X646"/>
      <c r="Y646"/>
      <c r="Z646"/>
    </row>
    <row r="647" spans="9:26" ht="15">
      <c r="I647"/>
      <c r="J647"/>
      <c r="K647"/>
      <c r="M647"/>
      <c r="N647"/>
      <c r="P647"/>
      <c r="S647"/>
      <c r="U647"/>
      <c r="V647"/>
      <c r="X647"/>
      <c r="Y647"/>
      <c r="Z647"/>
    </row>
    <row r="648" spans="9:26" ht="15">
      <c r="I648"/>
      <c r="J648"/>
      <c r="K648"/>
      <c r="M648"/>
      <c r="N648"/>
      <c r="P648"/>
      <c r="S648"/>
      <c r="U648"/>
      <c r="V648"/>
      <c r="X648"/>
      <c r="Y648"/>
      <c r="Z648"/>
    </row>
    <row r="649" spans="9:26" ht="15">
      <c r="I649"/>
      <c r="J649"/>
      <c r="K649"/>
      <c r="M649"/>
      <c r="N649"/>
      <c r="P649"/>
      <c r="S649"/>
      <c r="U649"/>
      <c r="V649"/>
      <c r="X649"/>
      <c r="Y649"/>
      <c r="Z649"/>
    </row>
    <row r="650" spans="9:26" ht="15">
      <c r="I650"/>
      <c r="J650"/>
      <c r="K650"/>
      <c r="M650"/>
      <c r="N650"/>
      <c r="P650"/>
      <c r="S650"/>
      <c r="U650"/>
      <c r="V650"/>
      <c r="X650"/>
      <c r="Y650"/>
      <c r="Z650"/>
    </row>
    <row r="651" spans="9:26" ht="15">
      <c r="I651"/>
      <c r="J651"/>
      <c r="K651"/>
      <c r="M651"/>
      <c r="N651"/>
      <c r="P651"/>
      <c r="S651"/>
      <c r="U651"/>
      <c r="V651"/>
      <c r="X651"/>
      <c r="Y651"/>
      <c r="Z651"/>
    </row>
    <row r="652" spans="9:26" ht="15">
      <c r="I652"/>
      <c r="J652"/>
      <c r="K652"/>
      <c r="M652"/>
      <c r="N652"/>
      <c r="P652"/>
      <c r="S652"/>
      <c r="U652"/>
      <c r="V652"/>
      <c r="X652"/>
      <c r="Y652"/>
      <c r="Z652"/>
    </row>
    <row r="653" spans="9:26" ht="15">
      <c r="I653"/>
      <c r="J653"/>
      <c r="K653"/>
      <c r="M653"/>
      <c r="N653"/>
      <c r="P653"/>
      <c r="S653"/>
      <c r="U653"/>
      <c r="V653"/>
      <c r="X653"/>
      <c r="Y653"/>
      <c r="Z653"/>
    </row>
    <row r="654" spans="9:26" ht="15">
      <c r="I654"/>
      <c r="J654"/>
      <c r="K654"/>
      <c r="M654"/>
      <c r="N654"/>
      <c r="P654"/>
      <c r="S654"/>
      <c r="U654"/>
      <c r="V654"/>
      <c r="X654"/>
      <c r="Y654"/>
      <c r="Z654"/>
    </row>
    <row r="655" spans="9:26" ht="15">
      <c r="I655"/>
      <c r="J655"/>
      <c r="K655"/>
      <c r="M655"/>
      <c r="N655"/>
      <c r="P655"/>
      <c r="S655"/>
      <c r="U655"/>
      <c r="V655"/>
      <c r="X655"/>
      <c r="Y655"/>
      <c r="Z655"/>
    </row>
    <row r="656" spans="9:26" ht="15">
      <c r="I656"/>
      <c r="J656"/>
      <c r="K656"/>
      <c r="M656"/>
      <c r="N656"/>
      <c r="P656"/>
      <c r="S656"/>
      <c r="U656"/>
      <c r="V656"/>
      <c r="X656"/>
      <c r="Y656"/>
      <c r="Z656"/>
    </row>
    <row r="657" spans="9:26" ht="15">
      <c r="I657"/>
      <c r="J657"/>
      <c r="K657"/>
      <c r="M657"/>
      <c r="N657"/>
      <c r="P657"/>
      <c r="S657"/>
      <c r="U657"/>
      <c r="V657"/>
      <c r="X657"/>
      <c r="Y657"/>
      <c r="Z657"/>
    </row>
    <row r="658" spans="9:26" ht="15">
      <c r="I658"/>
      <c r="J658"/>
      <c r="K658"/>
      <c r="M658"/>
      <c r="N658"/>
      <c r="P658"/>
      <c r="S658"/>
      <c r="U658"/>
      <c r="V658"/>
      <c r="X658"/>
      <c r="Y658"/>
      <c r="Z658"/>
    </row>
    <row r="659" spans="9:26" ht="15">
      <c r="I659"/>
      <c r="J659"/>
      <c r="K659"/>
      <c r="M659"/>
      <c r="N659"/>
      <c r="P659"/>
      <c r="S659"/>
      <c r="U659"/>
      <c r="V659"/>
      <c r="X659"/>
      <c r="Y659"/>
      <c r="Z659"/>
    </row>
    <row r="660" spans="9:26" ht="15">
      <c r="I660"/>
      <c r="J660"/>
      <c r="K660"/>
      <c r="M660"/>
      <c r="N660"/>
      <c r="P660"/>
      <c r="S660"/>
      <c r="U660"/>
      <c r="V660"/>
      <c r="X660"/>
      <c r="Y660"/>
      <c r="Z660"/>
    </row>
    <row r="661" spans="9:26" ht="15">
      <c r="I661"/>
      <c r="J661"/>
      <c r="K661"/>
      <c r="M661"/>
      <c r="N661"/>
      <c r="P661"/>
      <c r="S661"/>
      <c r="U661"/>
      <c r="V661"/>
      <c r="X661"/>
      <c r="Y661"/>
      <c r="Z661"/>
    </row>
    <row r="662" spans="9:26" ht="15">
      <c r="I662"/>
      <c r="J662"/>
      <c r="K662"/>
      <c r="M662"/>
      <c r="N662"/>
      <c r="P662"/>
      <c r="S662"/>
      <c r="U662"/>
      <c r="V662"/>
      <c r="X662"/>
      <c r="Y662"/>
      <c r="Z662"/>
    </row>
    <row r="663" spans="9:26" ht="15">
      <c r="I663"/>
      <c r="J663"/>
      <c r="K663"/>
      <c r="M663"/>
      <c r="N663"/>
      <c r="P663"/>
      <c r="S663"/>
      <c r="U663"/>
      <c r="V663"/>
      <c r="X663"/>
      <c r="Y663"/>
      <c r="Z663"/>
    </row>
    <row r="664" spans="9:26" ht="15">
      <c r="I664"/>
      <c r="J664"/>
      <c r="K664"/>
      <c r="M664"/>
      <c r="N664"/>
      <c r="P664"/>
      <c r="S664"/>
      <c r="U664"/>
      <c r="V664"/>
      <c r="X664"/>
      <c r="Y664"/>
      <c r="Z664"/>
    </row>
    <row r="665" spans="9:26" ht="15">
      <c r="I665"/>
      <c r="J665"/>
      <c r="K665"/>
      <c r="M665"/>
      <c r="N665"/>
      <c r="P665"/>
      <c r="S665"/>
      <c r="U665"/>
      <c r="V665"/>
      <c r="X665"/>
      <c r="Y665"/>
      <c r="Z665"/>
    </row>
    <row r="666" spans="9:26" ht="15">
      <c r="I666"/>
      <c r="J666"/>
      <c r="K666"/>
      <c r="M666"/>
      <c r="N666"/>
      <c r="P666"/>
      <c r="S666"/>
      <c r="U666"/>
      <c r="V666"/>
      <c r="X666"/>
      <c r="Y666"/>
      <c r="Z666"/>
    </row>
    <row r="667" spans="9:26" ht="15">
      <c r="I667"/>
      <c r="J667"/>
      <c r="K667"/>
      <c r="M667"/>
      <c r="N667"/>
      <c r="P667"/>
      <c r="S667"/>
      <c r="U667"/>
      <c r="V667"/>
      <c r="X667"/>
      <c r="Y667"/>
      <c r="Z667"/>
    </row>
    <row r="668" spans="9:26" ht="15">
      <c r="I668"/>
      <c r="J668"/>
      <c r="K668"/>
      <c r="M668"/>
      <c r="N668"/>
      <c r="P668"/>
      <c r="S668"/>
      <c r="U668"/>
      <c r="V668"/>
      <c r="X668"/>
      <c r="Y668"/>
      <c r="Z668"/>
    </row>
    <row r="669" spans="9:26" ht="15">
      <c r="I669"/>
      <c r="J669"/>
      <c r="K669"/>
      <c r="M669"/>
      <c r="N669"/>
      <c r="P669"/>
      <c r="S669"/>
      <c r="U669"/>
      <c r="V669"/>
      <c r="X669"/>
      <c r="Y669"/>
      <c r="Z669"/>
    </row>
    <row r="670" spans="9:26" ht="15">
      <c r="I670"/>
      <c r="J670"/>
      <c r="K670"/>
      <c r="M670"/>
      <c r="N670"/>
      <c r="P670"/>
      <c r="S670"/>
      <c r="U670"/>
      <c r="V670"/>
      <c r="X670"/>
      <c r="Y670"/>
      <c r="Z670"/>
    </row>
    <row r="671" spans="9:26" ht="15">
      <c r="I671"/>
      <c r="J671"/>
      <c r="K671"/>
      <c r="M671"/>
      <c r="N671"/>
      <c r="P671"/>
      <c r="S671"/>
      <c r="U671"/>
      <c r="V671"/>
      <c r="X671"/>
      <c r="Y671"/>
      <c r="Z671"/>
    </row>
    <row r="672" spans="9:26" ht="15">
      <c r="I672"/>
      <c r="J672"/>
      <c r="K672"/>
      <c r="M672"/>
      <c r="N672"/>
      <c r="P672"/>
      <c r="S672"/>
      <c r="U672"/>
      <c r="V672"/>
      <c r="X672"/>
      <c r="Y672"/>
      <c r="Z672"/>
    </row>
    <row r="673" spans="9:26" ht="15">
      <c r="I673"/>
      <c r="J673"/>
      <c r="K673"/>
      <c r="M673"/>
      <c r="N673"/>
      <c r="P673"/>
      <c r="S673"/>
      <c r="U673"/>
      <c r="V673"/>
      <c r="X673"/>
      <c r="Y673"/>
      <c r="Z673"/>
    </row>
    <row r="674" spans="9:26" ht="15">
      <c r="I674"/>
      <c r="J674"/>
      <c r="K674"/>
      <c r="M674"/>
      <c r="N674"/>
      <c r="P674"/>
      <c r="S674"/>
      <c r="U674"/>
      <c r="V674"/>
      <c r="X674"/>
      <c r="Y674"/>
      <c r="Z674"/>
    </row>
    <row r="675" spans="9:26" ht="15">
      <c r="I675"/>
      <c r="J675"/>
      <c r="K675"/>
      <c r="M675"/>
      <c r="N675"/>
      <c r="P675"/>
      <c r="S675"/>
      <c r="U675"/>
      <c r="V675"/>
      <c r="X675"/>
      <c r="Y675"/>
      <c r="Z675"/>
    </row>
    <row r="676" spans="9:26" ht="15">
      <c r="I676"/>
      <c r="J676"/>
      <c r="K676"/>
      <c r="M676"/>
      <c r="N676"/>
      <c r="P676"/>
      <c r="S676"/>
      <c r="U676"/>
      <c r="V676"/>
      <c r="X676"/>
      <c r="Y676"/>
      <c r="Z676"/>
    </row>
    <row r="677" spans="9:26" ht="15">
      <c r="I677"/>
      <c r="J677"/>
      <c r="K677"/>
      <c r="M677"/>
      <c r="N677"/>
      <c r="P677"/>
      <c r="S677"/>
      <c r="U677"/>
      <c r="V677"/>
      <c r="X677"/>
      <c r="Y677"/>
      <c r="Z677"/>
    </row>
    <row r="678" spans="9:26" ht="15">
      <c r="I678"/>
      <c r="J678"/>
      <c r="K678"/>
      <c r="M678"/>
      <c r="N678"/>
      <c r="P678"/>
      <c r="S678"/>
      <c r="U678"/>
      <c r="V678"/>
      <c r="X678"/>
      <c r="Y678"/>
      <c r="Z678"/>
    </row>
    <row r="679" spans="9:26" ht="15">
      <c r="I679"/>
      <c r="J679"/>
      <c r="K679"/>
      <c r="M679"/>
      <c r="N679"/>
      <c r="P679"/>
      <c r="S679"/>
      <c r="U679"/>
      <c r="V679"/>
      <c r="X679"/>
      <c r="Y679"/>
      <c r="Z679"/>
    </row>
    <row r="680" spans="9:26" ht="15">
      <c r="I680"/>
      <c r="J680"/>
      <c r="K680"/>
      <c r="M680"/>
      <c r="N680"/>
      <c r="P680"/>
      <c r="S680"/>
      <c r="U680"/>
      <c r="V680"/>
      <c r="X680"/>
      <c r="Y680"/>
      <c r="Z680"/>
    </row>
    <row r="681" spans="9:26" ht="15">
      <c r="I681"/>
      <c r="J681"/>
      <c r="K681"/>
      <c r="M681"/>
      <c r="N681"/>
      <c r="P681"/>
      <c r="S681"/>
      <c r="U681"/>
      <c r="V681"/>
      <c r="X681"/>
      <c r="Y681"/>
      <c r="Z681"/>
    </row>
    <row r="682" spans="9:26" ht="15">
      <c r="I682"/>
      <c r="J682"/>
      <c r="K682"/>
      <c r="M682"/>
      <c r="N682"/>
      <c r="P682"/>
      <c r="S682"/>
      <c r="U682"/>
      <c r="V682"/>
      <c r="X682"/>
      <c r="Y682"/>
      <c r="Z682"/>
    </row>
    <row r="683" spans="9:26" ht="15">
      <c r="I683"/>
      <c r="J683"/>
      <c r="K683"/>
      <c r="M683"/>
      <c r="N683"/>
      <c r="P683"/>
      <c r="S683"/>
      <c r="U683"/>
      <c r="V683"/>
      <c r="X683"/>
      <c r="Y683"/>
      <c r="Z683"/>
    </row>
    <row r="684" spans="9:26" ht="15">
      <c r="I684"/>
      <c r="J684"/>
      <c r="K684"/>
      <c r="M684"/>
      <c r="N684"/>
      <c r="P684"/>
      <c r="S684"/>
      <c r="U684"/>
      <c r="V684"/>
      <c r="X684"/>
      <c r="Y684"/>
      <c r="Z684"/>
    </row>
    <row r="685" spans="9:26" ht="15">
      <c r="I685"/>
      <c r="J685"/>
      <c r="K685"/>
      <c r="M685"/>
      <c r="N685"/>
      <c r="P685"/>
      <c r="S685"/>
      <c r="U685"/>
      <c r="V685"/>
      <c r="X685"/>
      <c r="Y685"/>
      <c r="Z685"/>
    </row>
    <row r="686" spans="9:26" ht="15">
      <c r="I686"/>
      <c r="J686"/>
      <c r="K686"/>
      <c r="M686"/>
      <c r="N686"/>
      <c r="P686"/>
      <c r="S686"/>
      <c r="U686"/>
      <c r="V686"/>
      <c r="X686"/>
      <c r="Y686"/>
      <c r="Z686"/>
    </row>
    <row r="687" spans="9:26" ht="15">
      <c r="I687"/>
      <c r="J687"/>
      <c r="K687"/>
      <c r="M687"/>
      <c r="N687"/>
      <c r="P687"/>
      <c r="S687"/>
      <c r="U687"/>
      <c r="V687"/>
      <c r="X687"/>
      <c r="Y687"/>
      <c r="Z687"/>
    </row>
    <row r="688" spans="9:26" ht="15">
      <c r="I688"/>
      <c r="J688"/>
      <c r="K688"/>
      <c r="M688"/>
      <c r="N688"/>
      <c r="P688"/>
      <c r="S688"/>
      <c r="U688"/>
      <c r="V688"/>
      <c r="X688"/>
      <c r="Y688"/>
      <c r="Z688"/>
    </row>
    <row r="689" spans="9:26" ht="15">
      <c r="I689"/>
      <c r="J689"/>
      <c r="K689"/>
      <c r="M689"/>
      <c r="N689"/>
      <c r="P689"/>
      <c r="S689"/>
      <c r="U689"/>
      <c r="V689"/>
      <c r="X689"/>
      <c r="Y689"/>
      <c r="Z689"/>
    </row>
    <row r="690" spans="9:26" ht="15">
      <c r="I690"/>
      <c r="J690"/>
      <c r="K690"/>
      <c r="M690"/>
      <c r="N690"/>
      <c r="P690"/>
      <c r="S690"/>
      <c r="U690"/>
      <c r="V690"/>
      <c r="X690"/>
      <c r="Y690"/>
      <c r="Z690"/>
    </row>
    <row r="691" spans="9:26" ht="15">
      <c r="I691"/>
      <c r="J691"/>
      <c r="K691"/>
      <c r="M691"/>
      <c r="N691"/>
      <c r="P691"/>
      <c r="S691"/>
      <c r="U691"/>
      <c r="V691"/>
      <c r="X691"/>
      <c r="Y691"/>
      <c r="Z691"/>
    </row>
    <row r="692" spans="9:26" ht="15">
      <c r="I692"/>
      <c r="J692"/>
      <c r="K692"/>
      <c r="M692"/>
      <c r="N692"/>
      <c r="P692"/>
      <c r="S692"/>
      <c r="U692"/>
      <c r="V692"/>
      <c r="X692"/>
      <c r="Y692"/>
      <c r="Z692"/>
    </row>
    <row r="693" spans="9:26" ht="15">
      <c r="I693"/>
      <c r="J693"/>
      <c r="K693"/>
      <c r="M693"/>
      <c r="N693"/>
      <c r="P693"/>
      <c r="S693"/>
      <c r="U693"/>
      <c r="V693"/>
      <c r="X693"/>
      <c r="Y693"/>
      <c r="Z693"/>
    </row>
    <row r="694" spans="9:26" ht="15">
      <c r="I694"/>
      <c r="J694"/>
      <c r="K694"/>
      <c r="M694"/>
      <c r="N694"/>
      <c r="P694"/>
      <c r="S694"/>
      <c r="U694"/>
      <c r="V694"/>
      <c r="X694"/>
      <c r="Y694"/>
      <c r="Z694"/>
    </row>
    <row r="695" spans="9:26" ht="15">
      <c r="I695"/>
      <c r="J695"/>
      <c r="K695"/>
      <c r="M695"/>
      <c r="N695"/>
      <c r="P695"/>
      <c r="S695"/>
      <c r="U695"/>
      <c r="V695"/>
      <c r="X695"/>
      <c r="Y695"/>
      <c r="Z695"/>
    </row>
    <row r="696" spans="9:26" ht="15">
      <c r="I696"/>
      <c r="J696"/>
      <c r="K696"/>
      <c r="M696"/>
      <c r="N696"/>
      <c r="P696"/>
      <c r="S696"/>
      <c r="U696"/>
      <c r="V696"/>
      <c r="X696"/>
      <c r="Y696"/>
      <c r="Z696"/>
    </row>
    <row r="697" spans="9:26" ht="15">
      <c r="I697"/>
      <c r="J697"/>
      <c r="K697"/>
      <c r="M697"/>
      <c r="N697"/>
      <c r="P697"/>
      <c r="S697"/>
      <c r="U697"/>
      <c r="V697"/>
      <c r="X697"/>
      <c r="Y697"/>
      <c r="Z697"/>
    </row>
    <row r="698" spans="9:26" ht="15">
      <c r="I698"/>
      <c r="J698"/>
      <c r="K698"/>
      <c r="M698"/>
      <c r="N698"/>
      <c r="P698"/>
      <c r="S698"/>
      <c r="U698"/>
      <c r="V698"/>
      <c r="X698"/>
      <c r="Y698"/>
      <c r="Z698"/>
    </row>
    <row r="699" spans="9:26" ht="15">
      <c r="I699"/>
      <c r="J699"/>
      <c r="K699"/>
      <c r="M699"/>
      <c r="N699"/>
      <c r="P699"/>
      <c r="S699"/>
      <c r="U699"/>
      <c r="V699"/>
      <c r="X699"/>
      <c r="Y699"/>
      <c r="Z699"/>
    </row>
    <row r="700" spans="9:26" ht="15">
      <c r="I700"/>
      <c r="J700"/>
      <c r="K700"/>
      <c r="M700"/>
      <c r="N700"/>
      <c r="P700"/>
      <c r="S700"/>
      <c r="U700"/>
      <c r="V700"/>
      <c r="X700"/>
      <c r="Y700"/>
      <c r="Z700"/>
    </row>
    <row r="701" spans="9:26" ht="15">
      <c r="I701"/>
      <c r="J701"/>
      <c r="K701"/>
      <c r="M701"/>
      <c r="N701"/>
      <c r="P701"/>
      <c r="S701"/>
      <c r="U701"/>
      <c r="V701"/>
      <c r="X701"/>
      <c r="Y701"/>
      <c r="Z701"/>
    </row>
    <row r="702" spans="9:26" ht="15">
      <c r="I702"/>
      <c r="J702"/>
      <c r="K702"/>
      <c r="M702"/>
      <c r="N702"/>
      <c r="P702"/>
      <c r="S702"/>
      <c r="U702"/>
      <c r="V702"/>
      <c r="X702"/>
      <c r="Y702"/>
      <c r="Z702"/>
    </row>
    <row r="703" spans="9:26" ht="15">
      <c r="I703"/>
      <c r="J703"/>
      <c r="K703"/>
      <c r="M703"/>
      <c r="N703"/>
      <c r="P703"/>
      <c r="S703"/>
      <c r="U703"/>
      <c r="V703"/>
      <c r="X703"/>
      <c r="Y703"/>
      <c r="Z703"/>
    </row>
    <row r="704" spans="9:26" ht="15">
      <c r="I704"/>
      <c r="J704"/>
      <c r="K704"/>
      <c r="M704"/>
      <c r="N704"/>
      <c r="P704"/>
      <c r="S704"/>
      <c r="U704"/>
      <c r="V704"/>
      <c r="X704"/>
      <c r="Y704"/>
      <c r="Z704"/>
    </row>
    <row r="705" spans="9:26" ht="15">
      <c r="I705"/>
      <c r="J705"/>
      <c r="K705"/>
      <c r="M705"/>
      <c r="N705"/>
      <c r="P705"/>
      <c r="S705"/>
      <c r="U705"/>
      <c r="V705"/>
      <c r="X705"/>
      <c r="Y705"/>
      <c r="Z705"/>
    </row>
    <row r="706" spans="9:26" ht="15">
      <c r="I706"/>
      <c r="J706"/>
      <c r="K706"/>
      <c r="M706"/>
      <c r="N706"/>
      <c r="P706"/>
      <c r="S706"/>
      <c r="U706"/>
      <c r="V706"/>
      <c r="X706"/>
      <c r="Y706"/>
      <c r="Z706"/>
    </row>
    <row r="707" spans="9:26" ht="15">
      <c r="I707"/>
      <c r="J707"/>
      <c r="K707"/>
      <c r="M707"/>
      <c r="N707"/>
      <c r="P707"/>
      <c r="S707"/>
      <c r="U707"/>
      <c r="V707"/>
      <c r="X707"/>
      <c r="Y707"/>
      <c r="Z707"/>
    </row>
    <row r="708" spans="9:26" ht="15">
      <c r="I708"/>
      <c r="J708"/>
      <c r="K708"/>
      <c r="M708"/>
      <c r="N708"/>
      <c r="P708"/>
      <c r="S708"/>
      <c r="U708"/>
      <c r="V708"/>
      <c r="X708"/>
      <c r="Y708"/>
      <c r="Z708"/>
    </row>
    <row r="709" spans="9:26" ht="15">
      <c r="I709"/>
      <c r="J709"/>
      <c r="K709"/>
      <c r="M709"/>
      <c r="N709"/>
      <c r="P709"/>
      <c r="S709"/>
      <c r="U709"/>
      <c r="V709"/>
      <c r="X709"/>
      <c r="Y709"/>
      <c r="Z709"/>
    </row>
    <row r="710" spans="9:26" ht="15">
      <c r="I710"/>
      <c r="J710"/>
      <c r="K710"/>
      <c r="M710"/>
      <c r="N710"/>
      <c r="P710"/>
      <c r="S710"/>
      <c r="U710"/>
      <c r="V710"/>
      <c r="X710"/>
      <c r="Y710"/>
      <c r="Z710"/>
    </row>
    <row r="711" spans="9:26" ht="15">
      <c r="I711"/>
      <c r="J711"/>
      <c r="K711"/>
      <c r="M711"/>
      <c r="N711"/>
      <c r="P711"/>
      <c r="S711"/>
      <c r="U711"/>
      <c r="V711"/>
      <c r="X711"/>
      <c r="Y711"/>
      <c r="Z711"/>
    </row>
    <row r="712" spans="9:26" ht="15">
      <c r="I712"/>
      <c r="J712"/>
      <c r="K712"/>
      <c r="M712"/>
      <c r="N712"/>
      <c r="P712"/>
      <c r="S712"/>
      <c r="U712"/>
      <c r="V712"/>
      <c r="X712"/>
      <c r="Y712"/>
      <c r="Z712"/>
    </row>
    <row r="713" spans="9:26" ht="15">
      <c r="I713"/>
      <c r="J713"/>
      <c r="K713"/>
      <c r="M713"/>
      <c r="N713"/>
      <c r="P713"/>
      <c r="S713"/>
      <c r="U713"/>
      <c r="V713"/>
      <c r="X713"/>
      <c r="Y713"/>
      <c r="Z713"/>
    </row>
    <row r="714" spans="9:26" ht="15">
      <c r="I714"/>
      <c r="J714"/>
      <c r="K714"/>
      <c r="M714"/>
      <c r="N714"/>
      <c r="P714"/>
      <c r="S714"/>
      <c r="U714"/>
      <c r="V714"/>
      <c r="X714"/>
      <c r="Y714"/>
      <c r="Z714"/>
    </row>
    <row r="715" spans="9:26" ht="15">
      <c r="I715"/>
      <c r="J715"/>
      <c r="K715"/>
      <c r="M715"/>
      <c r="N715"/>
      <c r="P715"/>
      <c r="S715"/>
      <c r="U715"/>
      <c r="V715"/>
      <c r="X715"/>
      <c r="Y715"/>
      <c r="Z715"/>
    </row>
    <row r="716" spans="9:26" ht="15">
      <c r="I716"/>
      <c r="J716"/>
      <c r="K716"/>
      <c r="M716"/>
      <c r="N716"/>
      <c r="P716"/>
      <c r="S716"/>
      <c r="U716"/>
      <c r="V716"/>
      <c r="X716"/>
      <c r="Y716"/>
      <c r="Z716"/>
    </row>
    <row r="717" spans="9:26" ht="15">
      <c r="I717"/>
      <c r="J717"/>
      <c r="K717"/>
      <c r="M717"/>
      <c r="N717"/>
      <c r="P717"/>
      <c r="S717"/>
      <c r="U717"/>
      <c r="V717"/>
      <c r="X717"/>
      <c r="Y717"/>
      <c r="Z717"/>
    </row>
    <row r="718" spans="9:26" ht="15">
      <c r="I718"/>
      <c r="J718"/>
      <c r="K718"/>
      <c r="M718"/>
      <c r="N718"/>
      <c r="P718"/>
      <c r="S718"/>
      <c r="U718"/>
      <c r="V718"/>
      <c r="X718"/>
      <c r="Y718"/>
      <c r="Z718"/>
    </row>
    <row r="719" spans="9:26" ht="15">
      <c r="I719"/>
      <c r="J719"/>
      <c r="K719"/>
      <c r="M719"/>
      <c r="N719"/>
      <c r="P719"/>
      <c r="S719"/>
      <c r="U719"/>
      <c r="V719"/>
      <c r="X719"/>
      <c r="Y719"/>
      <c r="Z719"/>
    </row>
    <row r="720" spans="9:26" ht="15">
      <c r="I720"/>
      <c r="J720"/>
      <c r="K720"/>
      <c r="M720"/>
      <c r="N720"/>
      <c r="P720"/>
      <c r="S720"/>
      <c r="U720"/>
      <c r="V720"/>
      <c r="X720"/>
      <c r="Y720"/>
      <c r="Z720"/>
    </row>
    <row r="721" spans="9:26" ht="15">
      <c r="I721"/>
      <c r="J721"/>
      <c r="K721"/>
      <c r="M721"/>
      <c r="N721"/>
      <c r="P721"/>
      <c r="S721"/>
      <c r="U721"/>
      <c r="V721"/>
      <c r="X721"/>
      <c r="Y721"/>
      <c r="Z721"/>
    </row>
    <row r="722" spans="9:26" ht="15">
      <c r="I722"/>
      <c r="J722"/>
      <c r="K722"/>
      <c r="M722"/>
      <c r="N722"/>
      <c r="P722"/>
      <c r="S722"/>
      <c r="U722"/>
      <c r="V722"/>
      <c r="X722"/>
      <c r="Y722"/>
      <c r="Z722"/>
    </row>
    <row r="723" spans="9:26" ht="15">
      <c r="I723"/>
      <c r="J723"/>
      <c r="K723"/>
      <c r="M723"/>
      <c r="N723"/>
      <c r="P723"/>
      <c r="S723"/>
      <c r="U723"/>
      <c r="V723"/>
      <c r="X723"/>
      <c r="Y723"/>
      <c r="Z723"/>
    </row>
    <row r="724" spans="9:26" ht="15">
      <c r="I724"/>
      <c r="J724"/>
      <c r="K724"/>
      <c r="M724"/>
      <c r="N724"/>
      <c r="P724"/>
      <c r="S724"/>
      <c r="U724"/>
      <c r="V724"/>
      <c r="X724"/>
      <c r="Y724"/>
      <c r="Z724"/>
    </row>
    <row r="725" spans="9:26" ht="15">
      <c r="I725"/>
      <c r="J725"/>
      <c r="K725"/>
      <c r="M725"/>
      <c r="N725"/>
      <c r="P725"/>
      <c r="S725"/>
      <c r="U725"/>
      <c r="V725"/>
      <c r="X725"/>
      <c r="Y725"/>
      <c r="Z725"/>
    </row>
    <row r="726" spans="9:26" ht="15">
      <c r="I726"/>
      <c r="J726"/>
      <c r="K726"/>
      <c r="M726"/>
      <c r="N726"/>
      <c r="P726"/>
      <c r="S726"/>
      <c r="U726"/>
      <c r="V726"/>
      <c r="X726"/>
      <c r="Y726"/>
      <c r="Z726"/>
    </row>
    <row r="727" spans="9:26" ht="15">
      <c r="I727"/>
      <c r="J727"/>
      <c r="K727"/>
      <c r="M727"/>
      <c r="N727"/>
      <c r="P727"/>
      <c r="S727"/>
      <c r="U727"/>
      <c r="V727"/>
      <c r="X727"/>
      <c r="Y727"/>
      <c r="Z727"/>
    </row>
    <row r="728" spans="9:26" ht="15">
      <c r="I728"/>
      <c r="J728"/>
      <c r="K728"/>
      <c r="M728"/>
      <c r="N728"/>
      <c r="P728"/>
      <c r="S728"/>
      <c r="U728"/>
      <c r="V728"/>
      <c r="X728"/>
      <c r="Y728"/>
      <c r="Z728"/>
    </row>
    <row r="729" spans="9:26" ht="15">
      <c r="I729"/>
      <c r="J729"/>
      <c r="K729"/>
      <c r="M729"/>
      <c r="N729"/>
      <c r="P729"/>
      <c r="S729"/>
      <c r="U729"/>
      <c r="V729"/>
      <c r="X729"/>
      <c r="Y729"/>
      <c r="Z729"/>
    </row>
    <row r="730" spans="9:26" ht="15">
      <c r="I730"/>
      <c r="J730"/>
      <c r="K730"/>
      <c r="M730"/>
      <c r="N730"/>
      <c r="P730"/>
      <c r="S730"/>
      <c r="U730"/>
      <c r="V730"/>
      <c r="X730"/>
      <c r="Y730"/>
      <c r="Z730"/>
    </row>
    <row r="731" spans="9:26" ht="15">
      <c r="I731"/>
      <c r="J731"/>
      <c r="K731"/>
      <c r="M731"/>
      <c r="N731"/>
      <c r="P731"/>
      <c r="S731"/>
      <c r="U731"/>
      <c r="V731"/>
      <c r="X731"/>
      <c r="Y731"/>
      <c r="Z731"/>
    </row>
    <row r="732" spans="9:26" ht="15">
      <c r="I732"/>
      <c r="J732"/>
      <c r="K732"/>
      <c r="M732"/>
      <c r="N732"/>
      <c r="P732"/>
      <c r="S732"/>
      <c r="U732"/>
      <c r="V732"/>
      <c r="X732"/>
      <c r="Y732"/>
      <c r="Z732"/>
    </row>
    <row r="733" spans="9:26" ht="15">
      <c r="I733"/>
      <c r="J733"/>
      <c r="K733"/>
      <c r="M733"/>
      <c r="N733"/>
      <c r="P733"/>
      <c r="S733"/>
      <c r="U733"/>
      <c r="V733"/>
      <c r="X733"/>
      <c r="Y733"/>
      <c r="Z733"/>
    </row>
    <row r="734" spans="9:26" ht="15">
      <c r="I734"/>
      <c r="J734"/>
      <c r="K734"/>
      <c r="M734"/>
      <c r="N734"/>
      <c r="P734"/>
      <c r="S734"/>
      <c r="U734"/>
      <c r="V734"/>
      <c r="X734"/>
      <c r="Y734"/>
      <c r="Z734"/>
    </row>
    <row r="735" spans="9:26" ht="15">
      <c r="I735"/>
      <c r="J735"/>
      <c r="K735"/>
      <c r="M735"/>
      <c r="N735"/>
      <c r="P735"/>
      <c r="S735"/>
      <c r="U735"/>
      <c r="V735"/>
      <c r="X735"/>
      <c r="Y735"/>
      <c r="Z735"/>
    </row>
    <row r="736" spans="9:26" ht="15">
      <c r="I736"/>
      <c r="J736"/>
      <c r="K736"/>
      <c r="M736"/>
      <c r="N736"/>
      <c r="P736"/>
      <c r="S736"/>
      <c r="U736"/>
      <c r="V736"/>
      <c r="X736"/>
      <c r="Y736"/>
      <c r="Z736"/>
    </row>
    <row r="737" spans="9:26" ht="15">
      <c r="I737"/>
      <c r="J737"/>
      <c r="K737"/>
      <c r="M737"/>
      <c r="N737"/>
      <c r="P737"/>
      <c r="S737"/>
      <c r="U737"/>
      <c r="V737"/>
      <c r="X737"/>
      <c r="Y737"/>
      <c r="Z737"/>
    </row>
    <row r="738" spans="9:26" ht="15">
      <c r="I738"/>
      <c r="J738"/>
      <c r="K738"/>
      <c r="M738"/>
      <c r="N738"/>
      <c r="P738"/>
      <c r="S738"/>
      <c r="U738"/>
      <c r="V738"/>
      <c r="X738"/>
      <c r="Y738"/>
      <c r="Z738"/>
    </row>
    <row r="739" spans="9:26" ht="15">
      <c r="I739"/>
      <c r="J739"/>
      <c r="K739"/>
      <c r="M739"/>
      <c r="N739"/>
      <c r="P739"/>
      <c r="S739"/>
      <c r="U739"/>
      <c r="V739"/>
      <c r="X739"/>
      <c r="Y739"/>
      <c r="Z739"/>
    </row>
    <row r="740" spans="9:26" ht="15">
      <c r="I740"/>
      <c r="J740"/>
      <c r="K740"/>
      <c r="M740"/>
      <c r="N740"/>
      <c r="P740"/>
      <c r="S740"/>
      <c r="U740"/>
      <c r="V740"/>
      <c r="X740"/>
      <c r="Y740"/>
      <c r="Z740"/>
    </row>
    <row r="741" spans="9:26" ht="15">
      <c r="I741"/>
      <c r="J741"/>
      <c r="K741"/>
      <c r="M741"/>
      <c r="N741"/>
      <c r="P741"/>
      <c r="S741"/>
      <c r="U741"/>
      <c r="V741"/>
      <c r="X741"/>
      <c r="Y741"/>
      <c r="Z741"/>
    </row>
    <row r="742" spans="9:26" ht="15">
      <c r="I742"/>
      <c r="J742"/>
      <c r="K742"/>
      <c r="M742"/>
      <c r="N742"/>
      <c r="P742"/>
      <c r="S742"/>
      <c r="U742"/>
      <c r="V742"/>
      <c r="X742"/>
      <c r="Y742"/>
      <c r="Z742"/>
    </row>
    <row r="743" spans="9:26" ht="15">
      <c r="I743"/>
      <c r="J743"/>
      <c r="K743"/>
      <c r="M743"/>
      <c r="N743"/>
      <c r="P743"/>
      <c r="S743"/>
      <c r="U743"/>
      <c r="V743"/>
      <c r="X743"/>
      <c r="Y743"/>
      <c r="Z743"/>
    </row>
    <row r="744" spans="9:26" ht="15">
      <c r="I744"/>
      <c r="J744"/>
      <c r="K744"/>
      <c r="M744"/>
      <c r="N744"/>
      <c r="P744"/>
      <c r="S744"/>
      <c r="U744"/>
      <c r="V744"/>
      <c r="X744"/>
      <c r="Y744"/>
      <c r="Z744"/>
    </row>
    <row r="745" spans="9:26" ht="15">
      <c r="I745"/>
      <c r="J745"/>
      <c r="K745"/>
      <c r="M745"/>
      <c r="N745"/>
      <c r="P745"/>
      <c r="S745"/>
      <c r="U745"/>
      <c r="V745"/>
      <c r="X745"/>
      <c r="Y745"/>
      <c r="Z745"/>
    </row>
    <row r="746" spans="9:26" ht="15">
      <c r="I746"/>
      <c r="J746"/>
      <c r="K746"/>
      <c r="M746"/>
      <c r="N746"/>
      <c r="P746"/>
      <c r="S746"/>
      <c r="U746"/>
      <c r="V746"/>
      <c r="X746"/>
      <c r="Y746"/>
      <c r="Z746"/>
    </row>
    <row r="747" spans="9:26" ht="15">
      <c r="I747"/>
      <c r="J747"/>
      <c r="K747"/>
      <c r="M747"/>
      <c r="N747"/>
      <c r="P747"/>
      <c r="S747"/>
      <c r="U747"/>
      <c r="V747"/>
      <c r="X747"/>
      <c r="Y747"/>
      <c r="Z747"/>
    </row>
    <row r="748" spans="9:26" ht="15">
      <c r="I748"/>
      <c r="J748"/>
      <c r="K748"/>
      <c r="M748"/>
      <c r="N748"/>
      <c r="P748"/>
      <c r="S748"/>
      <c r="U748"/>
      <c r="V748"/>
      <c r="X748"/>
      <c r="Y748"/>
      <c r="Z748"/>
    </row>
    <row r="749" spans="9:26" ht="15">
      <c r="I749"/>
      <c r="J749"/>
      <c r="K749"/>
      <c r="M749"/>
      <c r="N749"/>
      <c r="P749"/>
      <c r="S749"/>
      <c r="U749"/>
      <c r="V749"/>
      <c r="X749"/>
      <c r="Y749"/>
      <c r="Z749"/>
    </row>
    <row r="750" spans="9:26" ht="15">
      <c r="I750"/>
      <c r="J750"/>
      <c r="K750"/>
      <c r="M750"/>
      <c r="N750"/>
      <c r="P750"/>
      <c r="S750"/>
      <c r="U750"/>
      <c r="V750"/>
      <c r="X750"/>
      <c r="Y750"/>
      <c r="Z750"/>
    </row>
    <row r="751" spans="9:26" ht="15">
      <c r="I751"/>
      <c r="J751"/>
      <c r="K751"/>
      <c r="M751"/>
      <c r="N751"/>
      <c r="P751"/>
      <c r="S751"/>
      <c r="U751"/>
      <c r="V751"/>
      <c r="X751"/>
      <c r="Y751"/>
      <c r="Z751"/>
    </row>
    <row r="752" spans="9:26" ht="15">
      <c r="I752"/>
      <c r="J752"/>
      <c r="K752"/>
      <c r="M752"/>
      <c r="N752"/>
      <c r="P752"/>
      <c r="S752"/>
      <c r="U752"/>
      <c r="V752"/>
      <c r="X752"/>
      <c r="Y752"/>
      <c r="Z752"/>
    </row>
    <row r="753" spans="9:26" ht="15">
      <c r="I753"/>
      <c r="J753"/>
      <c r="K753"/>
      <c r="M753"/>
      <c r="N753"/>
      <c r="P753"/>
      <c r="S753"/>
      <c r="U753"/>
      <c r="V753"/>
      <c r="X753"/>
      <c r="Y753"/>
      <c r="Z753"/>
    </row>
    <row r="754" spans="9:26" ht="15">
      <c r="I754"/>
      <c r="J754"/>
      <c r="K754"/>
      <c r="M754"/>
      <c r="N754"/>
      <c r="P754"/>
      <c r="S754"/>
      <c r="U754"/>
      <c r="V754"/>
      <c r="X754"/>
      <c r="Y754"/>
      <c r="Z754"/>
    </row>
    <row r="755" spans="9:26" ht="15">
      <c r="I755"/>
      <c r="J755"/>
      <c r="K755"/>
      <c r="M755"/>
      <c r="N755"/>
      <c r="P755"/>
      <c r="S755"/>
      <c r="U755"/>
      <c r="V755"/>
      <c r="X755"/>
      <c r="Y755"/>
      <c r="Z755"/>
    </row>
    <row r="756" spans="9:26" ht="15">
      <c r="I756"/>
      <c r="J756"/>
      <c r="K756"/>
      <c r="M756"/>
      <c r="N756"/>
      <c r="P756"/>
      <c r="S756"/>
      <c r="U756"/>
      <c r="V756"/>
      <c r="X756"/>
      <c r="Y756"/>
      <c r="Z756"/>
    </row>
    <row r="757" spans="9:26" ht="15">
      <c r="I757"/>
      <c r="J757"/>
      <c r="K757"/>
      <c r="M757"/>
      <c r="N757"/>
      <c r="P757"/>
      <c r="S757"/>
      <c r="U757"/>
      <c r="V757"/>
      <c r="X757"/>
      <c r="Y757"/>
      <c r="Z757"/>
    </row>
    <row r="758" spans="9:26" ht="15">
      <c r="I758"/>
      <c r="J758"/>
      <c r="K758"/>
      <c r="M758"/>
      <c r="N758"/>
      <c r="P758"/>
      <c r="S758"/>
      <c r="U758"/>
      <c r="V758"/>
      <c r="X758"/>
      <c r="Y758"/>
      <c r="Z758"/>
    </row>
    <row r="759" spans="9:26" ht="15">
      <c r="I759"/>
      <c r="J759"/>
      <c r="K759"/>
      <c r="M759"/>
      <c r="N759"/>
      <c r="P759"/>
      <c r="S759"/>
      <c r="U759"/>
      <c r="V759"/>
      <c r="X759"/>
      <c r="Y759"/>
      <c r="Z759"/>
    </row>
    <row r="760" spans="9:26" ht="15">
      <c r="I760"/>
      <c r="J760"/>
      <c r="K760"/>
      <c r="M760"/>
      <c r="N760"/>
      <c r="P760"/>
      <c r="S760"/>
      <c r="U760"/>
      <c r="V760"/>
      <c r="X760"/>
      <c r="Y760"/>
      <c r="Z760"/>
    </row>
    <row r="761" spans="9:26" ht="15">
      <c r="I761"/>
      <c r="J761"/>
      <c r="K761"/>
      <c r="M761"/>
      <c r="N761"/>
      <c r="P761"/>
      <c r="S761"/>
      <c r="U761"/>
      <c r="V761"/>
      <c r="X761"/>
      <c r="Y761"/>
      <c r="Z761"/>
    </row>
    <row r="762" spans="9:26" ht="15">
      <c r="I762"/>
      <c r="J762"/>
      <c r="K762"/>
      <c r="M762"/>
      <c r="N762"/>
      <c r="P762"/>
      <c r="S762"/>
      <c r="U762"/>
      <c r="V762"/>
      <c r="X762"/>
      <c r="Y762"/>
      <c r="Z762"/>
    </row>
    <row r="763" spans="9:26" ht="15">
      <c r="I763"/>
      <c r="J763"/>
      <c r="K763"/>
      <c r="M763"/>
      <c r="N763"/>
      <c r="P763"/>
      <c r="S763"/>
      <c r="U763"/>
      <c r="V763"/>
      <c r="X763"/>
      <c r="Y763"/>
      <c r="Z763"/>
    </row>
    <row r="764" spans="9:26" ht="15">
      <c r="I764"/>
      <c r="J764"/>
      <c r="K764"/>
      <c r="M764"/>
      <c r="N764"/>
      <c r="P764"/>
      <c r="S764"/>
      <c r="U764"/>
      <c r="V764"/>
      <c r="X764"/>
      <c r="Y764"/>
      <c r="Z764"/>
    </row>
    <row r="765" spans="9:26" ht="15">
      <c r="I765"/>
      <c r="J765"/>
      <c r="K765"/>
      <c r="M765"/>
      <c r="N765"/>
      <c r="P765"/>
      <c r="S765"/>
      <c r="U765"/>
      <c r="V765"/>
      <c r="X765"/>
      <c r="Y765"/>
      <c r="Z765"/>
    </row>
    <row r="766" spans="9:26" ht="15">
      <c r="I766"/>
      <c r="J766"/>
      <c r="K766"/>
      <c r="M766"/>
      <c r="N766"/>
      <c r="P766"/>
      <c r="S766"/>
      <c r="U766"/>
      <c r="V766"/>
      <c r="X766"/>
      <c r="Y766"/>
      <c r="Z766"/>
    </row>
    <row r="767" spans="9:26" ht="15">
      <c r="I767"/>
      <c r="J767"/>
      <c r="K767"/>
      <c r="M767"/>
      <c r="N767"/>
      <c r="P767"/>
      <c r="S767"/>
      <c r="U767"/>
      <c r="V767"/>
      <c r="X767"/>
      <c r="Y767"/>
      <c r="Z767"/>
    </row>
    <row r="768" spans="9:26" ht="15">
      <c r="I768"/>
      <c r="J768"/>
      <c r="K768"/>
      <c r="M768"/>
      <c r="N768"/>
      <c r="P768"/>
      <c r="S768"/>
      <c r="U768"/>
      <c r="V768"/>
      <c r="X768"/>
      <c r="Y768"/>
      <c r="Z768"/>
    </row>
    <row r="769" spans="9:26" ht="15">
      <c r="I769"/>
      <c r="J769"/>
      <c r="K769"/>
      <c r="M769"/>
      <c r="N769"/>
      <c r="P769"/>
      <c r="S769"/>
      <c r="U769"/>
      <c r="V769"/>
      <c r="X769"/>
      <c r="Y769"/>
      <c r="Z769"/>
    </row>
    <row r="770" spans="9:26" ht="15">
      <c r="I770"/>
      <c r="J770"/>
      <c r="K770"/>
      <c r="M770"/>
      <c r="N770"/>
      <c r="P770"/>
      <c r="S770"/>
      <c r="U770"/>
      <c r="V770"/>
      <c r="X770"/>
      <c r="Y770"/>
      <c r="Z770"/>
    </row>
    <row r="771" spans="9:26" ht="15">
      <c r="I771"/>
      <c r="J771"/>
      <c r="K771"/>
      <c r="M771"/>
      <c r="N771"/>
      <c r="P771"/>
      <c r="S771"/>
      <c r="U771"/>
      <c r="V771"/>
      <c r="X771"/>
      <c r="Y771"/>
      <c r="Z771"/>
    </row>
    <row r="772" spans="9:26" ht="15">
      <c r="I772"/>
      <c r="J772"/>
      <c r="K772"/>
      <c r="M772"/>
      <c r="N772"/>
      <c r="P772"/>
      <c r="S772"/>
      <c r="U772"/>
      <c r="V772"/>
      <c r="X772"/>
      <c r="Y772"/>
      <c r="Z772"/>
    </row>
    <row r="773" spans="9:26" ht="15">
      <c r="I773"/>
      <c r="J773"/>
      <c r="K773"/>
      <c r="M773"/>
      <c r="N773"/>
      <c r="P773"/>
      <c r="S773"/>
      <c r="U773"/>
      <c r="V773"/>
      <c r="X773"/>
      <c r="Y773"/>
      <c r="Z773"/>
    </row>
    <row r="774" spans="9:26" ht="15">
      <c r="I774"/>
      <c r="J774"/>
      <c r="K774"/>
      <c r="M774"/>
      <c r="N774"/>
      <c r="P774"/>
      <c r="S774"/>
      <c r="U774"/>
      <c r="V774"/>
      <c r="X774"/>
      <c r="Y774"/>
      <c r="Z774"/>
    </row>
    <row r="775" spans="9:26" ht="15">
      <c r="I775"/>
      <c r="J775"/>
      <c r="K775"/>
      <c r="M775"/>
      <c r="N775"/>
      <c r="P775"/>
      <c r="S775"/>
      <c r="U775"/>
      <c r="V775"/>
      <c r="X775"/>
      <c r="Y775"/>
      <c r="Z775"/>
    </row>
    <row r="776" spans="9:26" ht="15">
      <c r="I776"/>
      <c r="J776"/>
      <c r="K776"/>
      <c r="M776"/>
      <c r="N776"/>
      <c r="P776"/>
      <c r="S776"/>
      <c r="U776"/>
      <c r="V776"/>
      <c r="X776"/>
      <c r="Y776"/>
      <c r="Z776"/>
    </row>
    <row r="777" spans="9:26" ht="15">
      <c r="I777"/>
      <c r="J777"/>
      <c r="K777"/>
      <c r="M777"/>
      <c r="N777"/>
      <c r="P777"/>
      <c r="S777"/>
      <c r="U777"/>
      <c r="V777"/>
      <c r="X777"/>
      <c r="Y777"/>
      <c r="Z777"/>
    </row>
    <row r="778" spans="9:26" ht="15">
      <c r="I778"/>
      <c r="J778"/>
      <c r="K778"/>
      <c r="M778"/>
      <c r="N778"/>
      <c r="P778"/>
      <c r="S778"/>
      <c r="U778"/>
      <c r="V778"/>
      <c r="X778"/>
      <c r="Y778"/>
      <c r="Z778"/>
    </row>
    <row r="779" spans="9:26" ht="15">
      <c r="I779"/>
      <c r="J779"/>
      <c r="K779"/>
      <c r="M779"/>
      <c r="N779"/>
      <c r="P779"/>
      <c r="S779"/>
      <c r="U779"/>
      <c r="V779"/>
      <c r="X779"/>
      <c r="Y779"/>
      <c r="Z779"/>
    </row>
    <row r="780" spans="9:26" ht="15">
      <c r="I780"/>
      <c r="J780"/>
      <c r="K780"/>
      <c r="M780"/>
      <c r="N780"/>
      <c r="P780"/>
      <c r="S780"/>
      <c r="U780"/>
      <c r="V780"/>
      <c r="X780"/>
      <c r="Y780"/>
      <c r="Z780"/>
    </row>
    <row r="781" spans="9:26" ht="15">
      <c r="I781"/>
      <c r="J781"/>
      <c r="K781"/>
      <c r="M781"/>
      <c r="N781"/>
      <c r="P781"/>
      <c r="S781"/>
      <c r="U781"/>
      <c r="V781"/>
      <c r="X781"/>
      <c r="Y781"/>
      <c r="Z781"/>
    </row>
    <row r="782" spans="9:26" ht="15">
      <c r="I782"/>
      <c r="J782"/>
      <c r="K782"/>
      <c r="M782"/>
      <c r="N782"/>
      <c r="P782"/>
      <c r="S782"/>
      <c r="U782"/>
      <c r="V782"/>
      <c r="X782"/>
      <c r="Y782"/>
      <c r="Z782"/>
    </row>
    <row r="783" spans="9:26" ht="15">
      <c r="I783"/>
      <c r="J783"/>
      <c r="K783"/>
      <c r="M783"/>
      <c r="N783"/>
      <c r="P783"/>
      <c r="S783"/>
      <c r="U783"/>
      <c r="V783"/>
      <c r="X783"/>
      <c r="Y783"/>
      <c r="Z783"/>
    </row>
    <row r="784" spans="9:26" ht="15">
      <c r="I784"/>
      <c r="J784"/>
      <c r="K784"/>
      <c r="M784"/>
      <c r="N784"/>
      <c r="P784"/>
      <c r="S784"/>
      <c r="U784"/>
      <c r="V784"/>
      <c r="X784"/>
      <c r="Y784"/>
      <c r="Z784"/>
    </row>
    <row r="785" spans="9:26" ht="15">
      <c r="I785"/>
      <c r="J785"/>
      <c r="K785"/>
      <c r="M785"/>
      <c r="N785"/>
      <c r="P785"/>
      <c r="S785"/>
      <c r="U785"/>
      <c r="V785"/>
      <c r="X785"/>
      <c r="Y785"/>
      <c r="Z785"/>
    </row>
    <row r="786" spans="9:26" ht="15">
      <c r="I786"/>
      <c r="J786"/>
      <c r="K786"/>
      <c r="M786"/>
      <c r="N786"/>
      <c r="P786"/>
      <c r="S786"/>
      <c r="U786"/>
      <c r="V786"/>
      <c r="X786"/>
      <c r="Y786"/>
      <c r="Z786"/>
    </row>
    <row r="787" spans="9:26" ht="15">
      <c r="I787"/>
      <c r="J787"/>
      <c r="K787"/>
      <c r="M787"/>
      <c r="N787"/>
      <c r="P787"/>
      <c r="S787"/>
      <c r="U787"/>
      <c r="V787"/>
      <c r="X787"/>
      <c r="Y787"/>
      <c r="Z787"/>
    </row>
    <row r="788" spans="9:26" ht="15">
      <c r="I788"/>
      <c r="J788"/>
      <c r="K788"/>
      <c r="M788"/>
      <c r="N788"/>
      <c r="P788"/>
      <c r="S788"/>
      <c r="U788"/>
      <c r="V788"/>
      <c r="X788"/>
      <c r="Y788"/>
      <c r="Z788"/>
    </row>
    <row r="789" spans="9:26" ht="15">
      <c r="I789"/>
      <c r="J789"/>
      <c r="K789"/>
      <c r="M789"/>
      <c r="N789"/>
      <c r="P789"/>
      <c r="S789"/>
      <c r="U789"/>
      <c r="V789"/>
      <c r="X789"/>
      <c r="Y789"/>
      <c r="Z789"/>
    </row>
    <row r="790" spans="9:26" ht="15">
      <c r="I790"/>
      <c r="J790"/>
      <c r="K790"/>
      <c r="M790"/>
      <c r="N790"/>
      <c r="P790"/>
      <c r="S790"/>
      <c r="U790"/>
      <c r="V790"/>
      <c r="X790"/>
      <c r="Y790"/>
      <c r="Z790"/>
    </row>
    <row r="791" spans="9:26" ht="15">
      <c r="I791"/>
      <c r="J791"/>
      <c r="K791"/>
      <c r="M791"/>
      <c r="N791"/>
      <c r="P791"/>
      <c r="S791"/>
      <c r="U791"/>
      <c r="V791"/>
      <c r="X791"/>
      <c r="Y791"/>
      <c r="Z791"/>
    </row>
    <row r="792" spans="9:26" ht="15">
      <c r="I792"/>
      <c r="J792"/>
      <c r="K792"/>
      <c r="M792"/>
      <c r="N792"/>
      <c r="P792"/>
      <c r="S792"/>
      <c r="U792"/>
      <c r="V792"/>
      <c r="X792"/>
      <c r="Y792"/>
      <c r="Z792"/>
    </row>
    <row r="793" spans="9:26" ht="15">
      <c r="I793"/>
      <c r="J793"/>
      <c r="K793"/>
      <c r="M793"/>
      <c r="N793"/>
      <c r="P793"/>
      <c r="S793"/>
      <c r="U793"/>
      <c r="V793"/>
      <c r="X793"/>
      <c r="Y793"/>
      <c r="Z793"/>
    </row>
    <row r="794" spans="9:26" ht="15">
      <c r="I794"/>
      <c r="J794"/>
      <c r="K794"/>
      <c r="M794"/>
      <c r="N794"/>
      <c r="P794"/>
      <c r="S794"/>
      <c r="U794"/>
      <c r="V794"/>
      <c r="X794"/>
      <c r="Y794"/>
      <c r="Z794"/>
    </row>
    <row r="795" spans="9:26" ht="15">
      <c r="I795"/>
      <c r="J795"/>
      <c r="K795"/>
      <c r="M795"/>
      <c r="N795"/>
      <c r="P795"/>
      <c r="S795"/>
      <c r="U795"/>
      <c r="V795"/>
      <c r="X795"/>
      <c r="Y795"/>
      <c r="Z795"/>
    </row>
    <row r="796" spans="9:26" ht="15">
      <c r="I796"/>
      <c r="J796"/>
      <c r="K796"/>
      <c r="M796"/>
      <c r="N796"/>
      <c r="P796"/>
      <c r="S796"/>
      <c r="U796"/>
      <c r="V796"/>
      <c r="X796"/>
      <c r="Y796"/>
      <c r="Z796"/>
    </row>
    <row r="797" spans="9:26" ht="15">
      <c r="I797"/>
      <c r="J797"/>
      <c r="K797"/>
      <c r="M797"/>
      <c r="N797"/>
      <c r="P797"/>
      <c r="S797"/>
      <c r="U797"/>
      <c r="V797"/>
      <c r="X797"/>
      <c r="Y797"/>
      <c r="Z797"/>
    </row>
    <row r="798" spans="9:26" ht="15">
      <c r="I798"/>
      <c r="J798"/>
      <c r="K798"/>
      <c r="M798"/>
      <c r="N798"/>
      <c r="P798"/>
      <c r="S798"/>
      <c r="U798"/>
      <c r="V798"/>
      <c r="X798"/>
      <c r="Y798"/>
      <c r="Z798"/>
    </row>
    <row r="799" spans="9:26" ht="15">
      <c r="I799"/>
      <c r="J799"/>
      <c r="K799"/>
      <c r="M799"/>
      <c r="N799"/>
      <c r="P799"/>
      <c r="S799"/>
      <c r="U799"/>
      <c r="V799"/>
      <c r="X799"/>
      <c r="Y799"/>
      <c r="Z799"/>
    </row>
    <row r="800" spans="9:26" ht="15">
      <c r="I800"/>
      <c r="J800"/>
      <c r="K800"/>
      <c r="M800"/>
      <c r="N800"/>
      <c r="P800"/>
      <c r="S800"/>
      <c r="U800"/>
      <c r="V800"/>
      <c r="X800"/>
      <c r="Y800"/>
      <c r="Z800"/>
    </row>
    <row r="801" spans="9:26" ht="15">
      <c r="I801"/>
      <c r="J801"/>
      <c r="K801"/>
      <c r="M801"/>
      <c r="N801"/>
      <c r="P801"/>
      <c r="S801"/>
      <c r="U801"/>
      <c r="V801"/>
      <c r="X801"/>
      <c r="Y801"/>
      <c r="Z801"/>
    </row>
    <row r="802" spans="9:26" ht="15">
      <c r="I802"/>
      <c r="J802"/>
      <c r="K802"/>
      <c r="M802"/>
      <c r="N802"/>
      <c r="P802"/>
      <c r="S802"/>
      <c r="U802"/>
      <c r="V802"/>
      <c r="X802"/>
      <c r="Y802"/>
      <c r="Z802"/>
    </row>
    <row r="803" spans="9:26" ht="15">
      <c r="I803"/>
      <c r="J803"/>
      <c r="K803"/>
      <c r="M803"/>
      <c r="N803"/>
      <c r="P803"/>
      <c r="S803"/>
      <c r="U803"/>
      <c r="V803"/>
      <c r="X803"/>
      <c r="Y803"/>
      <c r="Z803"/>
    </row>
    <row r="804" spans="9:26" ht="15">
      <c r="I804"/>
      <c r="J804"/>
      <c r="K804"/>
      <c r="M804"/>
      <c r="N804"/>
      <c r="P804"/>
      <c r="S804"/>
      <c r="U804"/>
      <c r="V804"/>
      <c r="X804"/>
      <c r="Y804"/>
      <c r="Z804"/>
    </row>
    <row r="805" spans="9:26" ht="15">
      <c r="I805"/>
      <c r="J805"/>
      <c r="K805"/>
      <c r="M805"/>
      <c r="N805"/>
      <c r="P805"/>
      <c r="S805"/>
      <c r="U805"/>
      <c r="V805"/>
      <c r="X805"/>
      <c r="Y805"/>
      <c r="Z805"/>
    </row>
    <row r="806" spans="9:26" ht="15">
      <c r="I806"/>
      <c r="J806"/>
      <c r="K806"/>
      <c r="M806"/>
      <c r="N806"/>
      <c r="P806"/>
      <c r="S806"/>
      <c r="U806"/>
      <c r="V806"/>
      <c r="X806"/>
      <c r="Y806"/>
      <c r="Z806"/>
    </row>
    <row r="807" spans="9:26" ht="15">
      <c r="I807"/>
      <c r="J807"/>
      <c r="K807"/>
      <c r="M807"/>
      <c r="N807"/>
      <c r="P807"/>
      <c r="S807"/>
      <c r="U807"/>
      <c r="V807"/>
      <c r="X807"/>
      <c r="Y807"/>
      <c r="Z807"/>
    </row>
    <row r="808" spans="9:26" ht="15">
      <c r="I808"/>
      <c r="J808"/>
      <c r="K808"/>
      <c r="M808"/>
      <c r="N808"/>
      <c r="P808"/>
      <c r="S808"/>
      <c r="U808"/>
      <c r="V808"/>
      <c r="X808"/>
      <c r="Y808"/>
      <c r="Z808"/>
    </row>
    <row r="809" spans="9:26" ht="15">
      <c r="I809"/>
      <c r="J809"/>
      <c r="K809"/>
      <c r="M809"/>
      <c r="N809"/>
      <c r="P809"/>
      <c r="S809"/>
      <c r="U809"/>
      <c r="V809"/>
      <c r="X809"/>
      <c r="Y809"/>
      <c r="Z809"/>
    </row>
    <row r="810" spans="9:26" ht="15">
      <c r="I810"/>
      <c r="J810"/>
      <c r="K810"/>
      <c r="M810"/>
      <c r="N810"/>
      <c r="P810"/>
      <c r="S810"/>
      <c r="U810"/>
      <c r="V810"/>
      <c r="X810"/>
      <c r="Y810"/>
      <c r="Z810"/>
    </row>
    <row r="811" spans="9:26" ht="15">
      <c r="I811"/>
      <c r="J811"/>
      <c r="K811"/>
      <c r="M811"/>
      <c r="N811"/>
      <c r="P811"/>
      <c r="S811"/>
      <c r="U811"/>
      <c r="V811"/>
      <c r="X811"/>
      <c r="Y811"/>
      <c r="Z811"/>
    </row>
    <row r="812" spans="9:26" ht="15">
      <c r="I812"/>
      <c r="J812"/>
      <c r="K812"/>
      <c r="M812"/>
      <c r="N812"/>
      <c r="P812"/>
      <c r="S812"/>
      <c r="U812"/>
      <c r="V812"/>
      <c r="X812"/>
      <c r="Y812"/>
      <c r="Z812"/>
    </row>
    <row r="813" spans="9:26" ht="15">
      <c r="I813"/>
      <c r="J813"/>
      <c r="K813"/>
      <c r="M813"/>
      <c r="N813"/>
      <c r="P813"/>
      <c r="S813"/>
      <c r="U813"/>
      <c r="V813"/>
      <c r="X813"/>
      <c r="Y813"/>
      <c r="Z813"/>
    </row>
    <row r="814" spans="9:26" ht="15">
      <c r="I814"/>
      <c r="J814"/>
      <c r="K814"/>
      <c r="M814"/>
      <c r="N814"/>
      <c r="P814"/>
      <c r="S814"/>
      <c r="U814"/>
      <c r="V814"/>
      <c r="X814"/>
      <c r="Y814"/>
      <c r="Z814"/>
    </row>
    <row r="815" spans="9:26" ht="15">
      <c r="I815"/>
      <c r="J815"/>
      <c r="K815"/>
      <c r="M815"/>
      <c r="N815"/>
      <c r="P815"/>
      <c r="S815"/>
      <c r="U815"/>
      <c r="V815"/>
      <c r="X815"/>
      <c r="Y815"/>
      <c r="Z815"/>
    </row>
    <row r="816" spans="9:26" ht="15">
      <c r="I816"/>
      <c r="J816"/>
      <c r="K816"/>
      <c r="M816"/>
      <c r="N816"/>
      <c r="P816"/>
      <c r="S816"/>
      <c r="U816"/>
      <c r="V816"/>
      <c r="X816"/>
      <c r="Y816"/>
      <c r="Z816"/>
    </row>
    <row r="817" spans="9:26" ht="15">
      <c r="I817"/>
      <c r="J817"/>
      <c r="K817"/>
      <c r="M817"/>
      <c r="N817"/>
      <c r="P817"/>
      <c r="S817"/>
      <c r="U817"/>
      <c r="V817"/>
      <c r="X817"/>
      <c r="Y817"/>
      <c r="Z817"/>
    </row>
    <row r="818" spans="9:26" ht="15">
      <c r="I818"/>
      <c r="J818"/>
      <c r="K818"/>
      <c r="M818"/>
      <c r="N818"/>
      <c r="P818"/>
      <c r="S818"/>
      <c r="U818"/>
      <c r="V818"/>
      <c r="X818"/>
      <c r="Y818"/>
      <c r="Z818"/>
    </row>
    <row r="819" spans="9:26" ht="15">
      <c r="I819"/>
      <c r="J819"/>
      <c r="K819"/>
      <c r="M819"/>
      <c r="N819"/>
      <c r="P819"/>
      <c r="S819"/>
      <c r="U819"/>
      <c r="V819"/>
      <c r="X819"/>
      <c r="Y819"/>
      <c r="Z819"/>
    </row>
    <row r="820" spans="9:26" ht="15">
      <c r="I820"/>
      <c r="J820"/>
      <c r="K820"/>
      <c r="M820"/>
      <c r="N820"/>
      <c r="P820"/>
      <c r="S820"/>
      <c r="U820"/>
      <c r="V820"/>
      <c r="X820"/>
      <c r="Y820"/>
      <c r="Z820"/>
    </row>
    <row r="821" spans="9:26" ht="15">
      <c r="I821"/>
      <c r="J821"/>
      <c r="K821"/>
      <c r="M821"/>
      <c r="N821"/>
      <c r="P821"/>
      <c r="S821"/>
      <c r="U821"/>
      <c r="V821"/>
      <c r="X821"/>
      <c r="Y821"/>
      <c r="Z821"/>
    </row>
    <row r="822" spans="9:26" ht="15">
      <c r="I822"/>
      <c r="J822"/>
      <c r="K822"/>
      <c r="M822"/>
      <c r="N822"/>
      <c r="P822"/>
      <c r="S822"/>
      <c r="U822"/>
      <c r="V822"/>
      <c r="X822"/>
      <c r="Y822"/>
      <c r="Z822"/>
    </row>
    <row r="823" spans="9:26" ht="15">
      <c r="I823"/>
      <c r="J823"/>
      <c r="K823"/>
      <c r="M823"/>
      <c r="N823"/>
      <c r="P823"/>
      <c r="S823"/>
      <c r="U823"/>
      <c r="V823"/>
      <c r="X823"/>
      <c r="Y823"/>
      <c r="Z823"/>
    </row>
    <row r="824" spans="9:26" ht="15">
      <c r="I824"/>
      <c r="J824"/>
      <c r="K824"/>
      <c r="M824"/>
      <c r="N824"/>
      <c r="P824"/>
      <c r="S824"/>
      <c r="U824"/>
      <c r="V824"/>
      <c r="X824"/>
      <c r="Y824"/>
      <c r="Z824"/>
    </row>
    <row r="825" spans="9:26" ht="15">
      <c r="I825"/>
      <c r="J825"/>
      <c r="K825"/>
      <c r="M825"/>
      <c r="N825"/>
      <c r="P825"/>
      <c r="S825"/>
      <c r="U825"/>
      <c r="V825"/>
      <c r="X825"/>
      <c r="Y825"/>
      <c r="Z825"/>
    </row>
    <row r="826" spans="9:26" ht="15">
      <c r="I826"/>
      <c r="J826"/>
      <c r="K826"/>
      <c r="M826"/>
      <c r="N826"/>
      <c r="P826"/>
      <c r="S826"/>
      <c r="U826"/>
      <c r="V826"/>
      <c r="X826"/>
      <c r="Y826"/>
      <c r="Z826"/>
    </row>
    <row r="827" spans="9:26" ht="15">
      <c r="I827"/>
      <c r="J827"/>
      <c r="K827"/>
      <c r="M827"/>
      <c r="N827"/>
      <c r="P827"/>
      <c r="S827"/>
      <c r="U827"/>
      <c r="V827"/>
      <c r="X827"/>
      <c r="Y827"/>
      <c r="Z827"/>
    </row>
    <row r="828" spans="9:26" ht="15">
      <c r="I828"/>
      <c r="J828"/>
      <c r="K828"/>
      <c r="M828"/>
      <c r="N828"/>
      <c r="P828"/>
      <c r="S828"/>
      <c r="U828"/>
      <c r="V828"/>
      <c r="X828"/>
      <c r="Y828"/>
      <c r="Z828"/>
    </row>
    <row r="829" spans="9:26" ht="15">
      <c r="I829"/>
      <c r="J829"/>
      <c r="K829"/>
      <c r="M829"/>
      <c r="N829"/>
      <c r="P829"/>
      <c r="S829"/>
      <c r="U829"/>
      <c r="V829"/>
      <c r="X829"/>
      <c r="Y829"/>
      <c r="Z829"/>
    </row>
    <row r="830" spans="9:26" ht="15">
      <c r="I830"/>
      <c r="J830"/>
      <c r="K830"/>
      <c r="M830"/>
      <c r="N830"/>
      <c r="P830"/>
      <c r="S830"/>
      <c r="U830"/>
      <c r="V830"/>
      <c r="X830"/>
      <c r="Y830"/>
      <c r="Z830"/>
    </row>
    <row r="831" spans="9:26" ht="15">
      <c r="I831"/>
      <c r="J831"/>
      <c r="K831"/>
      <c r="M831"/>
      <c r="N831"/>
      <c r="P831"/>
      <c r="S831"/>
      <c r="U831"/>
      <c r="V831"/>
      <c r="X831"/>
      <c r="Y831"/>
      <c r="Z831"/>
    </row>
    <row r="832" spans="9:26" ht="15">
      <c r="I832"/>
      <c r="J832"/>
      <c r="K832"/>
      <c r="M832"/>
      <c r="N832"/>
      <c r="P832"/>
      <c r="S832"/>
      <c r="U832"/>
      <c r="V832"/>
      <c r="X832"/>
      <c r="Y832"/>
      <c r="Z832"/>
    </row>
    <row r="833" spans="9:26" ht="15">
      <c r="I833"/>
      <c r="J833"/>
      <c r="K833"/>
      <c r="M833"/>
      <c r="N833"/>
      <c r="P833"/>
      <c r="S833"/>
      <c r="U833"/>
      <c r="V833"/>
      <c r="X833"/>
      <c r="Y833"/>
      <c r="Z833"/>
    </row>
    <row r="834" spans="9:26" ht="15">
      <c r="I834"/>
      <c r="J834"/>
      <c r="K834"/>
      <c r="M834"/>
      <c r="N834"/>
      <c r="P834"/>
      <c r="S834"/>
      <c r="U834"/>
      <c r="V834"/>
      <c r="X834"/>
      <c r="Y834"/>
      <c r="Z834"/>
    </row>
    <row r="835" spans="9:26" ht="15">
      <c r="I835"/>
      <c r="J835"/>
      <c r="K835"/>
      <c r="M835"/>
      <c r="N835"/>
      <c r="P835"/>
      <c r="S835"/>
      <c r="U835"/>
      <c r="V835"/>
      <c r="X835"/>
      <c r="Y835"/>
      <c r="Z835"/>
    </row>
    <row r="836" spans="9:26" ht="15">
      <c r="I836"/>
      <c r="J836"/>
      <c r="K836"/>
      <c r="M836"/>
      <c r="N836"/>
      <c r="P836"/>
      <c r="S836"/>
      <c r="U836"/>
      <c r="V836"/>
      <c r="X836"/>
      <c r="Y836"/>
      <c r="Z836"/>
    </row>
    <row r="837" spans="9:26" ht="15">
      <c r="I837"/>
      <c r="J837"/>
      <c r="K837"/>
      <c r="M837"/>
      <c r="N837"/>
      <c r="P837"/>
      <c r="S837"/>
      <c r="U837"/>
      <c r="V837"/>
      <c r="X837"/>
      <c r="Y837"/>
      <c r="Z837"/>
    </row>
    <row r="838" spans="9:26" ht="15">
      <c r="I838"/>
      <c r="J838"/>
      <c r="K838"/>
      <c r="M838"/>
      <c r="N838"/>
      <c r="P838"/>
      <c r="S838"/>
      <c r="U838"/>
      <c r="V838"/>
      <c r="X838"/>
      <c r="Y838"/>
      <c r="Z838"/>
    </row>
    <row r="839" spans="9:26" ht="15">
      <c r="I839"/>
      <c r="J839"/>
      <c r="K839"/>
      <c r="M839"/>
      <c r="N839"/>
      <c r="P839"/>
      <c r="S839"/>
      <c r="U839"/>
      <c r="V839"/>
      <c r="X839"/>
      <c r="Y839"/>
      <c r="Z839"/>
    </row>
    <row r="840" spans="9:26" ht="15">
      <c r="I840"/>
      <c r="J840"/>
      <c r="K840"/>
      <c r="M840"/>
      <c r="N840"/>
      <c r="P840"/>
      <c r="S840"/>
      <c r="U840"/>
      <c r="V840"/>
      <c r="X840"/>
      <c r="Y840"/>
      <c r="Z840"/>
    </row>
    <row r="841" spans="9:26" ht="15">
      <c r="I841"/>
      <c r="J841"/>
      <c r="K841"/>
      <c r="M841"/>
      <c r="N841"/>
      <c r="P841"/>
      <c r="S841"/>
      <c r="U841"/>
      <c r="V841"/>
      <c r="X841"/>
      <c r="Y841"/>
      <c r="Z841"/>
    </row>
    <row r="842" spans="9:26" ht="15">
      <c r="I842"/>
      <c r="J842"/>
      <c r="K842"/>
      <c r="M842"/>
      <c r="N842"/>
      <c r="P842"/>
      <c r="S842"/>
      <c r="U842"/>
      <c r="V842"/>
      <c r="X842"/>
      <c r="Y842"/>
      <c r="Z842"/>
    </row>
    <row r="843" spans="9:26" ht="15">
      <c r="I843"/>
      <c r="J843"/>
      <c r="K843"/>
      <c r="M843"/>
      <c r="N843"/>
      <c r="P843"/>
      <c r="S843"/>
      <c r="U843"/>
      <c r="V843"/>
      <c r="X843"/>
      <c r="Y843"/>
      <c r="Z843"/>
    </row>
    <row r="844" spans="9:26" ht="15">
      <c r="I844"/>
      <c r="J844"/>
      <c r="K844"/>
      <c r="M844"/>
      <c r="N844"/>
      <c r="P844"/>
      <c r="S844"/>
      <c r="U844"/>
      <c r="V844"/>
      <c r="X844"/>
      <c r="Y844"/>
      <c r="Z844"/>
    </row>
    <row r="845" spans="9:26" ht="15">
      <c r="I845"/>
      <c r="J845"/>
      <c r="K845"/>
      <c r="M845"/>
      <c r="N845"/>
      <c r="P845"/>
      <c r="S845"/>
      <c r="U845"/>
      <c r="V845"/>
      <c r="X845"/>
      <c r="Y845"/>
      <c r="Z845"/>
    </row>
    <row r="846" spans="9:26" ht="15">
      <c r="I846"/>
      <c r="J846"/>
      <c r="K846"/>
      <c r="M846"/>
      <c r="N846"/>
      <c r="P846"/>
      <c r="S846"/>
      <c r="U846"/>
      <c r="V846"/>
      <c r="X846"/>
      <c r="Y846"/>
      <c r="Z846"/>
    </row>
    <row r="847" spans="9:26" ht="15">
      <c r="I847"/>
      <c r="J847"/>
      <c r="K847"/>
      <c r="M847"/>
      <c r="N847"/>
      <c r="P847"/>
      <c r="S847"/>
      <c r="U847"/>
      <c r="V847"/>
      <c r="X847"/>
      <c r="Y847"/>
      <c r="Z847"/>
    </row>
    <row r="848" spans="9:26" ht="15">
      <c r="I848"/>
      <c r="J848"/>
      <c r="K848"/>
      <c r="M848"/>
      <c r="N848"/>
      <c r="P848"/>
      <c r="S848"/>
      <c r="U848"/>
      <c r="V848"/>
      <c r="X848"/>
      <c r="Y848"/>
      <c r="Z848"/>
    </row>
    <row r="849" spans="9:26" ht="15">
      <c r="I849"/>
      <c r="J849"/>
      <c r="K849"/>
      <c r="M849"/>
      <c r="N849"/>
      <c r="P849"/>
      <c r="S849"/>
      <c r="U849"/>
      <c r="V849"/>
      <c r="X849"/>
      <c r="Y849"/>
      <c r="Z849"/>
    </row>
    <row r="850" spans="9:26" ht="15">
      <c r="I850"/>
      <c r="J850"/>
      <c r="K850"/>
      <c r="M850"/>
      <c r="N850"/>
      <c r="P850"/>
      <c r="S850"/>
      <c r="U850"/>
      <c r="V850"/>
      <c r="X850"/>
      <c r="Y850"/>
      <c r="Z850"/>
    </row>
    <row r="851" spans="9:26" ht="15">
      <c r="I851"/>
      <c r="J851"/>
      <c r="K851"/>
      <c r="M851"/>
      <c r="N851"/>
      <c r="P851"/>
      <c r="S851"/>
      <c r="U851"/>
      <c r="V851"/>
      <c r="X851"/>
      <c r="Y851"/>
      <c r="Z851"/>
    </row>
    <row r="852" spans="9:26" ht="15">
      <c r="I852"/>
      <c r="J852"/>
      <c r="K852"/>
      <c r="M852"/>
      <c r="N852"/>
      <c r="P852"/>
      <c r="S852"/>
      <c r="U852"/>
      <c r="V852"/>
      <c r="X852"/>
      <c r="Y852"/>
      <c r="Z852"/>
    </row>
    <row r="853" spans="9:26" ht="15">
      <c r="I853"/>
      <c r="J853"/>
      <c r="K853"/>
      <c r="M853"/>
      <c r="N853"/>
      <c r="P853"/>
      <c r="S853"/>
      <c r="U853"/>
      <c r="V853"/>
      <c r="X853"/>
      <c r="Y853"/>
      <c r="Z853"/>
    </row>
    <row r="854" spans="9:26" ht="15">
      <c r="I854"/>
      <c r="J854"/>
      <c r="K854"/>
      <c r="M854"/>
      <c r="N854"/>
      <c r="P854"/>
      <c r="S854"/>
      <c r="U854"/>
      <c r="V854"/>
      <c r="X854"/>
      <c r="Y854"/>
      <c r="Z854"/>
    </row>
    <row r="855" spans="9:26" ht="15">
      <c r="I855"/>
      <c r="J855"/>
      <c r="K855"/>
      <c r="M855"/>
      <c r="N855"/>
      <c r="P855"/>
      <c r="S855"/>
      <c r="U855"/>
      <c r="V855"/>
      <c r="X855"/>
      <c r="Y855"/>
      <c r="Z855"/>
    </row>
    <row r="856" spans="9:26" ht="15">
      <c r="I856"/>
      <c r="J856"/>
      <c r="K856"/>
      <c r="M856"/>
      <c r="N856"/>
      <c r="P856"/>
      <c r="S856"/>
      <c r="U856"/>
      <c r="V856"/>
      <c r="X856"/>
      <c r="Y856"/>
      <c r="Z856"/>
    </row>
    <row r="857" spans="9:26" ht="15">
      <c r="I857"/>
      <c r="J857"/>
      <c r="K857"/>
      <c r="M857"/>
      <c r="N857"/>
      <c r="P857"/>
      <c r="S857"/>
      <c r="U857"/>
      <c r="V857"/>
      <c r="X857"/>
      <c r="Y857"/>
      <c r="Z857"/>
    </row>
    <row r="858" spans="9:26" ht="15">
      <c r="I858"/>
      <c r="J858"/>
      <c r="K858"/>
      <c r="M858"/>
      <c r="N858"/>
      <c r="P858"/>
      <c r="S858"/>
      <c r="U858"/>
      <c r="V858"/>
      <c r="X858"/>
      <c r="Y858"/>
      <c r="Z858"/>
    </row>
    <row r="859" spans="9:26" ht="15">
      <c r="I859"/>
      <c r="J859"/>
      <c r="K859"/>
      <c r="M859"/>
      <c r="N859"/>
      <c r="P859"/>
      <c r="S859"/>
      <c r="U859"/>
      <c r="V859"/>
      <c r="X859"/>
      <c r="Y859"/>
      <c r="Z859"/>
    </row>
    <row r="860" spans="9:26" ht="15">
      <c r="I860"/>
      <c r="J860"/>
      <c r="K860"/>
      <c r="M860"/>
      <c r="N860"/>
      <c r="P860"/>
      <c r="S860"/>
      <c r="U860"/>
      <c r="V860"/>
      <c r="X860"/>
      <c r="Y860"/>
      <c r="Z860"/>
    </row>
    <row r="861" spans="9:26" ht="15">
      <c r="I861"/>
      <c r="J861"/>
      <c r="K861"/>
      <c r="M861"/>
      <c r="N861"/>
      <c r="P861"/>
      <c r="S861"/>
      <c r="U861"/>
      <c r="V861"/>
      <c r="X861"/>
      <c r="Y861"/>
      <c r="Z861"/>
    </row>
    <row r="862" spans="9:26" ht="15">
      <c r="I862"/>
      <c r="J862"/>
      <c r="K862"/>
      <c r="M862"/>
      <c r="N862"/>
      <c r="P862"/>
      <c r="S862"/>
      <c r="U862"/>
      <c r="V862"/>
      <c r="X862"/>
      <c r="Y862"/>
      <c r="Z862"/>
    </row>
    <row r="863" spans="9:26" ht="15">
      <c r="I863"/>
      <c r="J863"/>
      <c r="K863"/>
      <c r="M863"/>
      <c r="N863"/>
      <c r="P863"/>
      <c r="S863"/>
      <c r="U863"/>
      <c r="V863"/>
      <c r="X863"/>
      <c r="Y863"/>
      <c r="Z863"/>
    </row>
    <row r="864" spans="9:26" ht="15">
      <c r="I864"/>
      <c r="J864"/>
      <c r="K864"/>
      <c r="M864"/>
      <c r="N864"/>
      <c r="P864"/>
      <c r="S864"/>
      <c r="U864"/>
      <c r="V864"/>
      <c r="X864"/>
      <c r="Y864"/>
      <c r="Z864"/>
    </row>
    <row r="865" spans="9:26" ht="15">
      <c r="I865"/>
      <c r="J865"/>
      <c r="K865"/>
      <c r="M865"/>
      <c r="N865"/>
      <c r="P865"/>
      <c r="S865"/>
      <c r="U865"/>
      <c r="V865"/>
      <c r="X865"/>
      <c r="Y865"/>
      <c r="Z865"/>
    </row>
    <row r="866" spans="9:26" ht="15">
      <c r="I866"/>
      <c r="J866"/>
      <c r="K866"/>
      <c r="M866"/>
      <c r="N866"/>
      <c r="P866"/>
      <c r="S866"/>
      <c r="U866"/>
      <c r="V866"/>
      <c r="X866"/>
      <c r="Y866"/>
      <c r="Z866"/>
    </row>
    <row r="867" spans="9:26" ht="15">
      <c r="I867"/>
      <c r="J867"/>
      <c r="K867"/>
      <c r="M867"/>
      <c r="N867"/>
      <c r="P867"/>
      <c r="S867"/>
      <c r="U867"/>
      <c r="V867"/>
      <c r="X867"/>
      <c r="Y867"/>
      <c r="Z867"/>
    </row>
    <row r="868" spans="9:26" ht="15">
      <c r="I868"/>
      <c r="J868"/>
      <c r="K868"/>
      <c r="M868"/>
      <c r="N868"/>
      <c r="P868"/>
      <c r="S868"/>
      <c r="U868"/>
      <c r="V868"/>
      <c r="X868"/>
      <c r="Y868"/>
      <c r="Z868"/>
    </row>
    <row r="869" spans="9:26" ht="15">
      <c r="I869"/>
      <c r="J869"/>
      <c r="K869"/>
      <c r="M869"/>
      <c r="N869"/>
      <c r="P869"/>
      <c r="S869"/>
      <c r="U869"/>
      <c r="V869"/>
      <c r="X869"/>
      <c r="Y869"/>
      <c r="Z869"/>
    </row>
    <row r="870" spans="9:26" ht="15">
      <c r="I870"/>
      <c r="J870"/>
      <c r="K870"/>
      <c r="M870"/>
      <c r="N870"/>
      <c r="P870"/>
      <c r="S870"/>
      <c r="U870"/>
      <c r="V870"/>
      <c r="X870"/>
      <c r="Y870"/>
      <c r="Z870"/>
    </row>
    <row r="871" spans="9:26" ht="15">
      <c r="I871"/>
      <c r="J871"/>
      <c r="K871"/>
      <c r="M871"/>
      <c r="N871"/>
      <c r="P871"/>
      <c r="S871"/>
      <c r="U871"/>
      <c r="V871"/>
      <c r="X871"/>
      <c r="Y871"/>
      <c r="Z871"/>
    </row>
    <row r="872" spans="9:26" ht="15">
      <c r="I872"/>
      <c r="J872"/>
      <c r="K872"/>
      <c r="M872"/>
      <c r="N872"/>
      <c r="P872"/>
      <c r="S872"/>
      <c r="U872"/>
      <c r="V872"/>
      <c r="X872"/>
      <c r="Y872"/>
      <c r="Z872"/>
    </row>
    <row r="873" spans="9:26" ht="15">
      <c r="I873"/>
      <c r="J873"/>
      <c r="K873"/>
      <c r="M873"/>
      <c r="N873"/>
      <c r="P873"/>
      <c r="S873"/>
      <c r="U873"/>
      <c r="V873"/>
      <c r="X873"/>
      <c r="Y873"/>
      <c r="Z873"/>
    </row>
    <row r="874" spans="9:26" ht="15">
      <c r="I874"/>
      <c r="J874"/>
      <c r="K874"/>
      <c r="M874"/>
      <c r="N874"/>
      <c r="P874"/>
      <c r="S874"/>
      <c r="U874"/>
      <c r="V874"/>
      <c r="X874"/>
      <c r="Y874"/>
      <c r="Z874"/>
    </row>
    <row r="875" spans="9:26" ht="15">
      <c r="I875"/>
      <c r="J875"/>
      <c r="K875"/>
      <c r="M875"/>
      <c r="N875"/>
      <c r="P875"/>
      <c r="S875"/>
      <c r="U875"/>
      <c r="V875"/>
      <c r="X875"/>
      <c r="Y875"/>
      <c r="Z875"/>
    </row>
    <row r="876" spans="9:26" ht="15">
      <c r="I876"/>
      <c r="J876"/>
      <c r="K876"/>
      <c r="M876"/>
      <c r="N876"/>
      <c r="P876"/>
      <c r="S876"/>
      <c r="U876"/>
      <c r="V876"/>
      <c r="X876"/>
      <c r="Y876"/>
      <c r="Z876"/>
    </row>
    <row r="877" spans="9:26" ht="15">
      <c r="I877"/>
      <c r="J877"/>
      <c r="K877"/>
      <c r="M877"/>
      <c r="N877"/>
      <c r="P877"/>
      <c r="S877"/>
      <c r="U877"/>
      <c r="V877"/>
      <c r="X877"/>
      <c r="Y877"/>
      <c r="Z877"/>
    </row>
    <row r="878" spans="9:26" ht="15">
      <c r="I878"/>
      <c r="J878"/>
      <c r="K878"/>
      <c r="M878"/>
      <c r="N878"/>
      <c r="P878"/>
      <c r="S878"/>
      <c r="U878"/>
      <c r="V878"/>
      <c r="X878"/>
      <c r="Y878"/>
      <c r="Z878"/>
    </row>
    <row r="879" spans="9:26" ht="15">
      <c r="I879"/>
      <c r="J879"/>
      <c r="K879"/>
      <c r="M879"/>
      <c r="N879"/>
      <c r="P879"/>
      <c r="S879"/>
      <c r="U879"/>
      <c r="V879"/>
      <c r="X879"/>
      <c r="Y879"/>
      <c r="Z879"/>
    </row>
    <row r="880" spans="9:26" ht="15">
      <c r="I880"/>
      <c r="J880"/>
      <c r="K880"/>
      <c r="M880"/>
      <c r="N880"/>
      <c r="P880"/>
      <c r="S880"/>
      <c r="U880"/>
      <c r="V880"/>
      <c r="X880"/>
      <c r="Y880"/>
      <c r="Z880"/>
    </row>
    <row r="881" spans="9:26" ht="15">
      <c r="I881"/>
      <c r="J881"/>
      <c r="K881"/>
      <c r="M881"/>
      <c r="N881"/>
      <c r="P881"/>
      <c r="S881"/>
      <c r="U881"/>
      <c r="V881"/>
      <c r="X881"/>
      <c r="Y881"/>
      <c r="Z881"/>
    </row>
    <row r="882" spans="9:26" ht="15">
      <c r="I882"/>
      <c r="J882"/>
      <c r="K882"/>
      <c r="M882"/>
      <c r="N882"/>
      <c r="P882"/>
      <c r="S882"/>
      <c r="U882"/>
      <c r="V882"/>
      <c r="X882"/>
      <c r="Y882"/>
      <c r="Z882"/>
    </row>
    <row r="883" spans="9:26" ht="15">
      <c r="I883"/>
      <c r="J883"/>
      <c r="K883"/>
      <c r="M883"/>
      <c r="N883"/>
      <c r="P883"/>
      <c r="S883"/>
      <c r="U883"/>
      <c r="V883"/>
      <c r="X883"/>
      <c r="Y883"/>
      <c r="Z883"/>
    </row>
    <row r="884" spans="9:26" ht="15">
      <c r="I884"/>
      <c r="J884"/>
      <c r="K884"/>
      <c r="M884"/>
      <c r="N884"/>
      <c r="P884"/>
      <c r="S884"/>
      <c r="U884"/>
      <c r="V884"/>
      <c r="X884"/>
      <c r="Y884"/>
      <c r="Z884"/>
    </row>
    <row r="885" spans="9:26" ht="15">
      <c r="I885"/>
      <c r="J885"/>
      <c r="K885"/>
      <c r="M885"/>
      <c r="N885"/>
      <c r="P885"/>
      <c r="S885"/>
      <c r="U885"/>
      <c r="V885"/>
      <c r="X885"/>
      <c r="Y885"/>
      <c r="Z885"/>
    </row>
    <row r="886" spans="9:26" ht="15">
      <c r="I886"/>
      <c r="J886"/>
      <c r="K886"/>
      <c r="M886"/>
      <c r="N886"/>
      <c r="P886"/>
      <c r="S886"/>
      <c r="U886"/>
      <c r="V886"/>
      <c r="X886"/>
      <c r="Y886"/>
      <c r="Z886"/>
    </row>
    <row r="887" spans="9:26" ht="15">
      <c r="I887"/>
      <c r="J887"/>
      <c r="K887"/>
      <c r="M887"/>
      <c r="N887"/>
      <c r="P887"/>
      <c r="S887"/>
      <c r="U887"/>
      <c r="V887"/>
      <c r="X887"/>
      <c r="Y887"/>
      <c r="Z887"/>
    </row>
    <row r="888" spans="9:26" ht="15">
      <c r="I888"/>
      <c r="J888"/>
      <c r="K888"/>
      <c r="M888"/>
      <c r="N888"/>
      <c r="P888"/>
      <c r="S888"/>
      <c r="U888"/>
      <c r="V888"/>
      <c r="X888"/>
      <c r="Y888"/>
      <c r="Z888"/>
    </row>
    <row r="889" spans="9:26" ht="15">
      <c r="I889"/>
      <c r="J889"/>
      <c r="K889"/>
      <c r="M889"/>
      <c r="N889"/>
      <c r="P889"/>
      <c r="S889"/>
      <c r="U889"/>
      <c r="V889"/>
      <c r="X889"/>
      <c r="Y889"/>
      <c r="Z889"/>
    </row>
    <row r="890" spans="9:26" ht="15">
      <c r="I890"/>
      <c r="J890"/>
      <c r="K890"/>
      <c r="M890"/>
      <c r="N890"/>
      <c r="P890"/>
      <c r="S890"/>
      <c r="U890"/>
      <c r="V890"/>
      <c r="X890"/>
      <c r="Y890"/>
      <c r="Z890"/>
    </row>
    <row r="891" spans="9:26" ht="15">
      <c r="I891"/>
      <c r="J891"/>
      <c r="K891"/>
      <c r="M891"/>
      <c r="N891"/>
      <c r="P891"/>
      <c r="S891"/>
      <c r="U891"/>
      <c r="V891"/>
      <c r="X891"/>
      <c r="Y891"/>
      <c r="Z891"/>
    </row>
    <row r="892" spans="9:26" ht="15">
      <c r="I892"/>
      <c r="J892"/>
      <c r="K892"/>
      <c r="M892"/>
      <c r="N892"/>
      <c r="P892"/>
      <c r="S892"/>
      <c r="U892"/>
      <c r="V892"/>
      <c r="X892"/>
      <c r="Y892"/>
      <c r="Z892"/>
    </row>
    <row r="893" spans="9:26" ht="15">
      <c r="I893"/>
      <c r="J893"/>
      <c r="K893"/>
      <c r="M893"/>
      <c r="N893"/>
      <c r="P893"/>
      <c r="S893"/>
      <c r="U893"/>
      <c r="V893"/>
      <c r="X893"/>
      <c r="Y893"/>
      <c r="Z893"/>
    </row>
    <row r="894" spans="9:26" ht="15">
      <c r="I894"/>
      <c r="J894"/>
      <c r="K894"/>
      <c r="M894"/>
      <c r="N894"/>
      <c r="P894"/>
      <c r="S894"/>
      <c r="U894"/>
      <c r="V894"/>
      <c r="X894"/>
      <c r="Y894"/>
      <c r="Z894"/>
    </row>
    <row r="895" spans="9:26" ht="15">
      <c r="I895"/>
      <c r="J895"/>
      <c r="K895"/>
      <c r="M895"/>
      <c r="N895"/>
      <c r="P895"/>
      <c r="S895"/>
      <c r="U895"/>
      <c r="V895"/>
      <c r="X895"/>
      <c r="Y895"/>
      <c r="Z895"/>
    </row>
    <row r="896" spans="9:26" ht="15">
      <c r="I896"/>
      <c r="J896"/>
      <c r="K896"/>
      <c r="M896"/>
      <c r="N896"/>
      <c r="P896"/>
      <c r="S896"/>
      <c r="U896"/>
      <c r="V896"/>
      <c r="X896"/>
      <c r="Y896"/>
      <c r="Z896"/>
    </row>
    <row r="897" spans="9:26" ht="15">
      <c r="I897"/>
      <c r="J897"/>
      <c r="K897"/>
      <c r="M897"/>
      <c r="N897"/>
      <c r="P897"/>
      <c r="S897"/>
      <c r="U897"/>
      <c r="V897"/>
      <c r="X897"/>
      <c r="Y897"/>
      <c r="Z897"/>
    </row>
    <row r="898" spans="9:26" ht="15">
      <c r="I898"/>
      <c r="J898"/>
      <c r="K898"/>
      <c r="M898"/>
      <c r="N898"/>
      <c r="P898"/>
      <c r="S898"/>
      <c r="U898"/>
      <c r="V898"/>
      <c r="X898"/>
      <c r="Y898"/>
      <c r="Z898"/>
    </row>
    <row r="899" spans="9:26" ht="15">
      <c r="I899"/>
      <c r="J899"/>
      <c r="K899"/>
      <c r="M899"/>
      <c r="N899"/>
      <c r="P899"/>
      <c r="S899"/>
      <c r="U899"/>
      <c r="V899"/>
      <c r="X899"/>
      <c r="Y899"/>
      <c r="Z899"/>
    </row>
    <row r="900" spans="9:26" ht="15">
      <c r="I900"/>
      <c r="J900"/>
      <c r="K900"/>
      <c r="M900"/>
      <c r="N900"/>
      <c r="P900"/>
      <c r="S900"/>
      <c r="U900"/>
      <c r="V900"/>
      <c r="X900"/>
      <c r="Y900"/>
      <c r="Z900"/>
    </row>
    <row r="901" spans="9:26" ht="15">
      <c r="I901"/>
      <c r="J901"/>
      <c r="K901"/>
      <c r="M901"/>
      <c r="N901"/>
      <c r="P901"/>
      <c r="S901"/>
      <c r="U901"/>
      <c r="V901"/>
      <c r="X901"/>
      <c r="Y901"/>
      <c r="Z901"/>
    </row>
    <row r="902" spans="9:26" ht="15">
      <c r="I902"/>
      <c r="J902"/>
      <c r="K902"/>
      <c r="M902"/>
      <c r="N902"/>
      <c r="P902"/>
      <c r="S902"/>
      <c r="U902"/>
      <c r="V902"/>
      <c r="X902"/>
      <c r="Y902"/>
      <c r="Z902"/>
    </row>
    <row r="903" spans="9:26" ht="15">
      <c r="I903"/>
      <c r="J903"/>
      <c r="K903"/>
      <c r="M903"/>
      <c r="N903"/>
      <c r="P903"/>
      <c r="S903"/>
      <c r="U903"/>
      <c r="V903"/>
      <c r="X903"/>
      <c r="Y903"/>
      <c r="Z903"/>
    </row>
    <row r="904" spans="9:26" ht="15">
      <c r="I904"/>
      <c r="J904"/>
      <c r="K904"/>
      <c r="M904"/>
      <c r="N904"/>
      <c r="P904"/>
      <c r="S904"/>
      <c r="U904"/>
      <c r="V904"/>
      <c r="X904"/>
      <c r="Y904"/>
      <c r="Z904"/>
    </row>
    <row r="905" spans="9:26" ht="15">
      <c r="I905"/>
      <c r="J905"/>
      <c r="K905"/>
      <c r="M905"/>
      <c r="N905"/>
      <c r="P905"/>
      <c r="S905"/>
      <c r="U905"/>
      <c r="V905"/>
      <c r="X905"/>
      <c r="Y905"/>
      <c r="Z905"/>
    </row>
    <row r="906" spans="9:26" ht="15">
      <c r="I906"/>
      <c r="J906"/>
      <c r="K906"/>
      <c r="M906"/>
      <c r="N906"/>
      <c r="P906"/>
      <c r="S906"/>
      <c r="U906"/>
      <c r="V906"/>
      <c r="X906"/>
      <c r="Y906"/>
      <c r="Z906"/>
    </row>
    <row r="907" spans="9:26" ht="15">
      <c r="I907"/>
      <c r="J907"/>
      <c r="K907"/>
      <c r="M907"/>
      <c r="N907"/>
      <c r="P907"/>
      <c r="S907"/>
      <c r="U907"/>
      <c r="V907"/>
      <c r="X907"/>
      <c r="Y907"/>
      <c r="Z907"/>
    </row>
    <row r="908" spans="9:26" ht="15">
      <c r="I908"/>
      <c r="J908"/>
      <c r="K908"/>
      <c r="M908"/>
      <c r="N908"/>
      <c r="P908"/>
      <c r="S908"/>
      <c r="U908"/>
      <c r="V908"/>
      <c r="X908"/>
      <c r="Y908"/>
      <c r="Z908"/>
    </row>
    <row r="909" spans="9:26" ht="15">
      <c r="I909"/>
      <c r="J909"/>
      <c r="K909"/>
      <c r="M909"/>
      <c r="N909"/>
      <c r="P909"/>
      <c r="S909"/>
      <c r="U909"/>
      <c r="V909"/>
      <c r="X909"/>
      <c r="Y909"/>
      <c r="Z909"/>
    </row>
    <row r="910" spans="9:26" ht="15">
      <c r="I910"/>
      <c r="J910"/>
      <c r="K910"/>
      <c r="M910"/>
      <c r="N910"/>
      <c r="P910"/>
      <c r="S910"/>
      <c r="U910"/>
      <c r="V910"/>
      <c r="X910"/>
      <c r="Y910"/>
      <c r="Z910"/>
    </row>
    <row r="911" spans="9:26" ht="15">
      <c r="I911"/>
      <c r="J911"/>
      <c r="K911"/>
      <c r="M911"/>
      <c r="N911"/>
      <c r="P911"/>
      <c r="S911"/>
      <c r="U911"/>
      <c r="V911"/>
      <c r="X911"/>
      <c r="Y911"/>
      <c r="Z911"/>
    </row>
    <row r="912" spans="9:26" ht="15">
      <c r="I912"/>
      <c r="J912"/>
      <c r="K912"/>
      <c r="M912"/>
      <c r="N912"/>
      <c r="P912"/>
      <c r="S912"/>
      <c r="U912"/>
      <c r="V912"/>
      <c r="X912"/>
      <c r="Y912"/>
      <c r="Z912"/>
    </row>
    <row r="913" spans="9:26" ht="15">
      <c r="I913"/>
      <c r="J913"/>
      <c r="K913"/>
      <c r="M913"/>
      <c r="N913"/>
      <c r="P913"/>
      <c r="S913"/>
      <c r="U913"/>
      <c r="V913"/>
      <c r="X913"/>
      <c r="Y913"/>
      <c r="Z913"/>
    </row>
    <row r="914" spans="9:26" ht="15">
      <c r="I914"/>
      <c r="J914"/>
      <c r="K914"/>
      <c r="M914"/>
      <c r="N914"/>
      <c r="P914"/>
      <c r="S914"/>
      <c r="U914"/>
      <c r="V914"/>
      <c r="X914"/>
      <c r="Y914"/>
      <c r="Z914"/>
    </row>
    <row r="915" spans="9:26" ht="15">
      <c r="I915"/>
      <c r="J915"/>
      <c r="K915"/>
      <c r="M915"/>
      <c r="N915"/>
      <c r="P915"/>
      <c r="S915"/>
      <c r="U915"/>
      <c r="V915"/>
      <c r="X915"/>
      <c r="Y915"/>
      <c r="Z915"/>
    </row>
    <row r="916" spans="9:26" ht="15">
      <c r="I916"/>
      <c r="J916"/>
      <c r="K916"/>
      <c r="M916"/>
      <c r="N916"/>
      <c r="P916"/>
      <c r="S916"/>
      <c r="U916"/>
      <c r="V916"/>
      <c r="X916"/>
      <c r="Y916"/>
      <c r="Z916"/>
    </row>
    <row r="917" spans="9:26" ht="15">
      <c r="I917"/>
      <c r="J917"/>
      <c r="K917"/>
      <c r="M917"/>
      <c r="N917"/>
      <c r="P917"/>
      <c r="S917"/>
      <c r="U917"/>
      <c r="V917"/>
      <c r="X917"/>
      <c r="Y917"/>
      <c r="Z917"/>
    </row>
    <row r="918" spans="9:26" ht="15">
      <c r="I918"/>
      <c r="J918"/>
      <c r="K918"/>
      <c r="M918"/>
      <c r="N918"/>
      <c r="P918"/>
      <c r="S918"/>
      <c r="U918"/>
      <c r="V918"/>
      <c r="X918"/>
      <c r="Y918"/>
      <c r="Z918"/>
    </row>
    <row r="919" spans="9:26" ht="15">
      <c r="I919"/>
      <c r="J919"/>
      <c r="K919"/>
      <c r="M919"/>
      <c r="N919"/>
      <c r="P919"/>
      <c r="S919"/>
      <c r="U919"/>
      <c r="V919"/>
      <c r="X919"/>
      <c r="Y919"/>
      <c r="Z919"/>
    </row>
    <row r="920" spans="9:26" ht="15">
      <c r="I920"/>
      <c r="J920"/>
      <c r="K920"/>
      <c r="M920"/>
      <c r="N920"/>
      <c r="P920"/>
      <c r="S920"/>
      <c r="U920"/>
      <c r="V920"/>
      <c r="X920"/>
      <c r="Y920"/>
      <c r="Z920"/>
    </row>
    <row r="921" spans="9:26" ht="15">
      <c r="I921"/>
      <c r="J921"/>
      <c r="K921"/>
      <c r="M921"/>
      <c r="N921"/>
      <c r="P921"/>
      <c r="S921"/>
      <c r="U921"/>
      <c r="V921"/>
      <c r="X921"/>
      <c r="Y921"/>
      <c r="Z921"/>
    </row>
    <row r="922" spans="9:26" ht="15">
      <c r="I922"/>
      <c r="J922"/>
      <c r="K922"/>
      <c r="M922"/>
      <c r="N922"/>
      <c r="P922"/>
      <c r="S922"/>
      <c r="U922"/>
      <c r="V922"/>
      <c r="X922"/>
      <c r="Y922"/>
      <c r="Z922"/>
    </row>
    <row r="923" spans="9:26" ht="15">
      <c r="I923"/>
      <c r="J923"/>
      <c r="K923"/>
      <c r="M923"/>
      <c r="N923"/>
      <c r="P923"/>
      <c r="S923"/>
      <c r="U923"/>
      <c r="V923"/>
      <c r="X923"/>
      <c r="Y923"/>
      <c r="Z923"/>
    </row>
    <row r="924" spans="9:26" ht="15">
      <c r="I924"/>
      <c r="J924"/>
      <c r="K924"/>
      <c r="M924"/>
      <c r="N924"/>
      <c r="P924"/>
      <c r="S924"/>
      <c r="U924"/>
      <c r="V924"/>
      <c r="X924"/>
      <c r="Y924"/>
      <c r="Z924"/>
    </row>
    <row r="925" spans="9:26" ht="15">
      <c r="I925"/>
      <c r="J925"/>
      <c r="K925"/>
      <c r="M925"/>
      <c r="N925"/>
      <c r="P925"/>
      <c r="S925"/>
      <c r="U925"/>
      <c r="V925"/>
      <c r="X925"/>
      <c r="Y925"/>
      <c r="Z925"/>
    </row>
  </sheetData>
  <sortState ref="E8:F19">
    <sortCondition descending="1" sortBy="value" ref="F8:F19"/>
  </sortState>
  <mergeCells count="16">
    <mergeCell ref="AD5:AI5"/>
    <mergeCell ref="B2:K3"/>
    <mergeCell ref="B5:G5"/>
    <mergeCell ref="I5:N5"/>
    <mergeCell ref="P5:U5"/>
    <mergeCell ref="W5:AB5"/>
    <mergeCell ref="W6:Y6"/>
    <mergeCell ref="Z6:AB6"/>
    <mergeCell ref="AD6:AF6"/>
    <mergeCell ref="AG6:AI6"/>
    <mergeCell ref="B6:D6"/>
    <mergeCell ref="E6:G6"/>
    <mergeCell ref="I6:K6"/>
    <mergeCell ref="L6:N6"/>
    <mergeCell ref="P6:R6"/>
    <mergeCell ref="S6:U6"/>
  </mergeCells>
  <conditionalFormatting sqref="B8:C19">
    <cfRule type="expression" priority="40" dxfId="142">
      <formula>AND($C8&lt;$C$22,$C8&gt;$C$24)</formula>
    </cfRule>
    <cfRule type="expression" priority="39" dxfId="141">
      <formula>$C8&gt;$C$25</formula>
    </cfRule>
    <cfRule type="expression" priority="38" dxfId="140">
      <formula>$C8&lt;$C$24</formula>
    </cfRule>
    <cfRule type="expression" priority="37" dxfId="139">
      <formula>AND($C8&gt;$C$22,$C8&lt;$C$25)</formula>
    </cfRule>
  </conditionalFormatting>
  <conditionalFormatting sqref="E8:F19">
    <cfRule type="expression" priority="36" dxfId="141">
      <formula>$F8&gt;$F$25</formula>
    </cfRule>
    <cfRule type="expression" priority="35" dxfId="140">
      <formula>$F8&lt;$F$24</formula>
    </cfRule>
    <cfRule type="expression" priority="34" dxfId="139">
      <formula>AND($F8&lt;$F$25,$F8&gt;$F$22)</formula>
    </cfRule>
    <cfRule type="expression" priority="33" dxfId="142">
      <formula>AND($F8&lt;$F$22,$F8&gt;$F$24)</formula>
    </cfRule>
  </conditionalFormatting>
  <conditionalFormatting sqref="I8:J19">
    <cfRule type="expression" priority="32" dxfId="142">
      <formula>AND($J8&lt;$J$22,$J8&gt;$J$24)</formula>
    </cfRule>
    <cfRule type="expression" priority="31" dxfId="141">
      <formula>$J8&gt;$J$25</formula>
    </cfRule>
    <cfRule type="expression" priority="30" dxfId="140">
      <formula>$J8&lt;$J$24</formula>
    </cfRule>
    <cfRule type="expression" priority="29" dxfId="139">
      <formula>AND($J8&gt;$J$22,$J8&lt;$J$25)</formula>
    </cfRule>
  </conditionalFormatting>
  <conditionalFormatting sqref="L8:M19">
    <cfRule type="expression" priority="28" dxfId="141">
      <formula>$M8&gt;$M$25</formula>
    </cfRule>
    <cfRule type="expression" priority="27" dxfId="140">
      <formula>$M8&lt;$M$24</formula>
    </cfRule>
    <cfRule type="expression" priority="26" dxfId="139">
      <formula>AND($M8&lt;$M$25,$M8&gt;$M$22)</formula>
    </cfRule>
    <cfRule type="expression" priority="25" dxfId="142">
      <formula>AND($M8&lt;$M$22,$M8&gt;$M$24)</formula>
    </cfRule>
  </conditionalFormatting>
  <conditionalFormatting sqref="P8:Q19">
    <cfRule type="expression" priority="21" dxfId="139">
      <formula>AND($Q8&gt;$Q$22,$Q8&lt;$Q$25)</formula>
    </cfRule>
    <cfRule type="expression" priority="22" dxfId="140">
      <formula>$Q8&lt;$Q$24</formula>
    </cfRule>
    <cfRule type="expression" priority="23" dxfId="141">
      <formula>$Q8&gt;$Q$25</formula>
    </cfRule>
    <cfRule type="expression" priority="24" dxfId="142">
      <formula>AND($Q8&lt;$Q$22,$Q8&gt;$Q$24)</formula>
    </cfRule>
  </conditionalFormatting>
  <conditionalFormatting sqref="S8:T19">
    <cfRule type="expression" priority="18" dxfId="139">
      <formula>AND($T8&lt;$T$25,$T8&gt;$T$22)</formula>
    </cfRule>
    <cfRule type="expression" priority="19" dxfId="140">
      <formula>$T8&lt;$T$24</formula>
    </cfRule>
    <cfRule type="expression" priority="20" dxfId="141">
      <formula>$T8&gt;$T$25</formula>
    </cfRule>
    <cfRule type="expression" priority="17" dxfId="142">
      <formula>AND($T8&lt;$T$22,$T8&gt;$T$24)</formula>
    </cfRule>
  </conditionalFormatting>
  <conditionalFormatting sqref="W8:X19">
    <cfRule type="expression" priority="16" dxfId="142">
      <formula>AND($X8&lt;$X$22,$X8&gt;$X$24)</formula>
    </cfRule>
    <cfRule type="expression" priority="15" dxfId="141">
      <formula>$X8&gt;$X$25</formula>
    </cfRule>
    <cfRule type="expression" priority="14" dxfId="140">
      <formula>$X8&lt;$X$24</formula>
    </cfRule>
    <cfRule type="expression" priority="13" dxfId="139">
      <formula>AND($X8&gt;$X$22,$X8&lt;$X$25)</formula>
    </cfRule>
  </conditionalFormatting>
  <conditionalFormatting sqref="Z8:AA19">
    <cfRule type="expression" priority="12" dxfId="141">
      <formula>$AA8&gt;$AA$25</formula>
    </cfRule>
    <cfRule type="expression" priority="11" dxfId="140">
      <formula>$AA8&lt;$AA$24</formula>
    </cfRule>
    <cfRule type="expression" priority="10" dxfId="139">
      <formula>AND($AA8&lt;$AA$25,$AA8&gt;$AA$22)</formula>
    </cfRule>
    <cfRule type="expression" priority="9" dxfId="142">
      <formula>AND($AA8&lt;$AA$22,$AA8&gt;$AA$24)</formula>
    </cfRule>
  </conditionalFormatting>
  <conditionalFormatting sqref="AD8:AE19">
    <cfRule type="expression" priority="8" dxfId="142">
      <formula>AND($AE8&lt;$AE$22,$AE8&gt;$AE$24)</formula>
    </cfRule>
    <cfRule type="expression" priority="7" dxfId="141">
      <formula>$AE8&gt;$AE$25</formula>
    </cfRule>
    <cfRule type="expression" priority="6" dxfId="140">
      <formula>$AE8&lt;$AE$24</formula>
    </cfRule>
    <cfRule type="expression" priority="5" dxfId="139">
      <formula>AND($AE8&gt;$AE$22,$AE8&lt;$AE$25)</formula>
    </cfRule>
  </conditionalFormatting>
  <conditionalFormatting sqref="AG8:AH19">
    <cfRule type="expression" priority="4" dxfId="141">
      <formula>$AH8&gt;$AH$25</formula>
    </cfRule>
    <cfRule type="expression" priority="3" dxfId="140">
      <formula>$AH8&lt;$AH$24</formula>
    </cfRule>
    <cfRule type="expression" priority="2" dxfId="139">
      <formula>AND($AH8&lt;$AH$25,$AH8&gt;$AH$22)</formula>
    </cfRule>
    <cfRule type="expression" priority="1" dxfId="142">
      <formula>AND($AH8&lt;$AH$22,$AH8&gt;$AH$24)</formula>
    </cfRule>
  </conditionalFormatting>
  <pageMargins left="0.7" right="0.7" top="0.75" bottom="0.75" header="0.3" footer="0.3"/>
  <pageSetup horizontalDpi="300" verticalDpi="300" orientation="portrait" paperSize="1" r:id="rId3"/>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92DE89F-1EDD-46DC-8E46-1A1EED3B9847}">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219</v>
      </c>
      <c r="E1" s="123" t="s">
        <v>435</v>
      </c>
      <c r="F1" s="123" t="s">
        <v>436</v>
      </c>
    </row>
    <row r="2" spans="1:6" ht="15" hidden="1">
      <c r="A2" s="123">
        <v>2018</v>
      </c>
      <c r="B2" s="123" t="s">
        <v>376</v>
      </c>
      <c r="C2" s="123" t="s">
        <v>451</v>
      </c>
      <c r="D2" s="123">
        <v>0.28030303030303</v>
      </c>
      <c r="E2" s="123">
        <v>0.259422727279649</v>
      </c>
      <c r="F2" s="123">
        <v>0.262134505291167</v>
      </c>
    </row>
    <row r="3" spans="1:6" ht="15" hidden="1">
      <c r="A3" s="123">
        <v>2019</v>
      </c>
      <c r="B3" s="123" t="s">
        <v>376</v>
      </c>
      <c r="C3" s="123" t="s">
        <v>451</v>
      </c>
      <c r="D3" s="123">
        <v>0.196259837423631</v>
      </c>
      <c r="E3" s="123">
        <v>0.198573399304239</v>
      </c>
      <c r="F3" s="123">
        <v>0.206808897288709</v>
      </c>
    </row>
    <row r="4" spans="1:6" ht="15" hidden="1">
      <c r="A4" s="123">
        <v>2020</v>
      </c>
      <c r="B4" s="123" t="s">
        <v>376</v>
      </c>
      <c r="C4" s="123" t="s">
        <v>451</v>
      </c>
      <c r="D4" s="123">
        <v>0.323611111111111</v>
      </c>
      <c r="E4" s="123">
        <v>0.315415762849906</v>
      </c>
      <c r="F4" s="123">
        <v>0.305947723395558</v>
      </c>
    </row>
    <row r="5" spans="1:6" ht="15" hidden="1">
      <c r="A5" s="123">
        <v>2021</v>
      </c>
      <c r="B5" s="123" t="s">
        <v>376</v>
      </c>
      <c r="C5" s="123" t="s">
        <v>451</v>
      </c>
      <c r="D5" s="123">
        <v>0.303293049199085</v>
      </c>
      <c r="E5" s="123">
        <v>0.356492806768636</v>
      </c>
      <c r="F5" s="123">
        <v>0.370130435347309</v>
      </c>
    </row>
    <row r="6" spans="1:6" ht="15" hidden="1">
      <c r="A6" s="123">
        <v>2022</v>
      </c>
      <c r="B6" s="123" t="s">
        <v>376</v>
      </c>
      <c r="C6" s="123" t="s">
        <v>451</v>
      </c>
      <c r="D6" s="123">
        <v>0.279443369868902</v>
      </c>
      <c r="E6" s="123">
        <v>0.426268572123049</v>
      </c>
      <c r="F6" s="123">
        <v>0.433187936700569</v>
      </c>
    </row>
    <row r="7" spans="1:6" ht="15">
      <c r="A7" s="123">
        <v>2023</v>
      </c>
      <c r="B7" s="123" t="s">
        <v>376</v>
      </c>
      <c r="C7" s="123" t="s">
        <v>451</v>
      </c>
      <c r="D7" s="123">
        <v>0.421610109698038</v>
      </c>
      <c r="E7" s="123">
        <v>0.412838542734594</v>
      </c>
      <c r="F7" s="123">
        <v>0.405897057291738</v>
      </c>
    </row>
    <row r="8" spans="1:6" ht="15">
      <c r="A8" s="123">
        <v>2024</v>
      </c>
      <c r="B8" s="123" t="s">
        <v>376</v>
      </c>
      <c r="C8" s="123" t="s">
        <v>451</v>
      </c>
      <c r="D8" s="123">
        <v>0.434782608695652</v>
      </c>
      <c r="E8" s="123">
        <v>0.44836288103297</v>
      </c>
      <c r="F8" s="123">
        <v>0.441245087229776</v>
      </c>
    </row>
    <row r="9" spans="1:6" ht="15" hidden="1">
      <c r="A9" s="123">
        <v>2018</v>
      </c>
      <c r="B9" s="123" t="s">
        <v>377</v>
      </c>
      <c r="C9" s="123" t="s">
        <v>451</v>
      </c>
      <c r="D9" s="123">
        <v>0.125869360902256</v>
      </c>
      <c r="E9" s="123">
        <v>0.235877396022582</v>
      </c>
      <c r="F9" s="123">
        <v>0.225163325152274</v>
      </c>
    </row>
    <row r="10" spans="1:6" ht="15" hidden="1">
      <c r="A10" s="123">
        <v>2019</v>
      </c>
      <c r="B10" s="123" t="s">
        <v>377</v>
      </c>
      <c r="C10" s="123" t="s">
        <v>451</v>
      </c>
      <c r="D10" s="123">
        <v>0.0286050156739812</v>
      </c>
      <c r="E10" s="123">
        <v>0.181190414425521</v>
      </c>
      <c r="F10" s="123">
        <v>0.148034427608258</v>
      </c>
    </row>
    <row r="11" spans="1:6" ht="15" hidden="1">
      <c r="A11" s="123">
        <v>2020</v>
      </c>
      <c r="B11" s="123" t="s">
        <v>377</v>
      </c>
      <c r="C11" s="123" t="s">
        <v>451</v>
      </c>
      <c r="D11" s="123">
        <v>0.228599236140707</v>
      </c>
      <c r="E11" s="123">
        <v>0.203689965229785</v>
      </c>
      <c r="F11" s="123">
        <v>0.215450714725014</v>
      </c>
    </row>
    <row r="12" spans="1:6" ht="15" hidden="1">
      <c r="A12" s="123">
        <v>2021</v>
      </c>
      <c r="B12" s="123" t="s">
        <v>377</v>
      </c>
      <c r="C12" s="123" t="s">
        <v>451</v>
      </c>
      <c r="D12" s="123">
        <v>0.216045802630884</v>
      </c>
      <c r="E12" s="123">
        <v>0.203759491027989</v>
      </c>
      <c r="F12" s="123">
        <v>0.236431099156913</v>
      </c>
    </row>
    <row r="13" spans="1:6" ht="15" hidden="1">
      <c r="A13" s="123">
        <v>2022</v>
      </c>
      <c r="B13" s="123" t="s">
        <v>377</v>
      </c>
      <c r="C13" s="123" t="s">
        <v>451</v>
      </c>
      <c r="D13" s="123">
        <v>0.354205676450742</v>
      </c>
      <c r="E13" s="123">
        <v>0.296000340294218</v>
      </c>
      <c r="F13" s="123">
        <v>0.296906324895791</v>
      </c>
    </row>
    <row r="14" spans="1:6" ht="15">
      <c r="A14" s="123">
        <v>2023</v>
      </c>
      <c r="B14" s="123" t="s">
        <v>377</v>
      </c>
      <c r="C14" s="123" t="s">
        <v>451</v>
      </c>
      <c r="D14" s="123">
        <v>0.28391032658274</v>
      </c>
      <c r="E14" s="123">
        <v>0.308898949729442</v>
      </c>
      <c r="F14" s="123">
        <v>0.27346558759705</v>
      </c>
    </row>
    <row r="15" spans="1:6" ht="15">
      <c r="A15" s="123">
        <v>2024</v>
      </c>
      <c r="B15" s="123" t="s">
        <v>377</v>
      </c>
      <c r="C15" s="123" t="s">
        <v>451</v>
      </c>
      <c r="D15" s="123">
        <v>0.30</v>
      </c>
      <c r="E15" s="123">
        <v>0.341709208424376</v>
      </c>
      <c r="F15" s="123">
        <v>0.286784139412225</v>
      </c>
    </row>
    <row r="16" spans="1:6" ht="15" hidden="1">
      <c r="A16" s="123">
        <v>2018</v>
      </c>
      <c r="B16" s="123" t="s">
        <v>378</v>
      </c>
      <c r="C16" s="123" t="s">
        <v>451</v>
      </c>
      <c r="D16" s="123">
        <v>0.33931646815181</v>
      </c>
      <c r="E16" s="123">
        <v>0.255947834036402</v>
      </c>
      <c r="F16" s="123">
        <v>0.261739536358928</v>
      </c>
    </row>
    <row r="17" spans="1:6" ht="15" hidden="1">
      <c r="A17" s="123">
        <v>2019</v>
      </c>
      <c r="B17" s="123" t="s">
        <v>378</v>
      </c>
      <c r="C17" s="123" t="s">
        <v>451</v>
      </c>
      <c r="D17" s="123">
        <v>0.405217561830934</v>
      </c>
      <c r="E17" s="123">
        <v>0.387400386476844</v>
      </c>
      <c r="F17" s="123">
        <v>0.381016774468028</v>
      </c>
    </row>
    <row r="18" spans="1:6" ht="15" hidden="1">
      <c r="A18" s="123">
        <v>2020</v>
      </c>
      <c r="B18" s="123" t="s">
        <v>378</v>
      </c>
      <c r="C18" s="123" t="s">
        <v>451</v>
      </c>
      <c r="D18" s="123">
        <v>0.407954813243785</v>
      </c>
      <c r="E18" s="123">
        <v>0.408019265540265</v>
      </c>
      <c r="F18" s="123">
        <v>0.414143550315666</v>
      </c>
    </row>
    <row r="19" spans="1:6" ht="15" hidden="1">
      <c r="A19" s="123">
        <v>2021</v>
      </c>
      <c r="B19" s="123" t="s">
        <v>378</v>
      </c>
      <c r="C19" s="123" t="s">
        <v>451</v>
      </c>
      <c r="D19" s="123">
        <v>0.379621238030096</v>
      </c>
      <c r="E19" s="123">
        <v>0.451087050815008</v>
      </c>
      <c r="F19" s="123">
        <v>0.461793648728479</v>
      </c>
    </row>
    <row r="20" spans="1:6" ht="15" hidden="1">
      <c r="A20" s="123">
        <v>2022</v>
      </c>
      <c r="B20" s="123" t="s">
        <v>378</v>
      </c>
      <c r="C20" s="123" t="s">
        <v>451</v>
      </c>
      <c r="D20" s="123">
        <v>0.461291425965339</v>
      </c>
      <c r="E20" s="123">
        <v>0.546564479575412</v>
      </c>
      <c r="F20" s="123">
        <v>0.538642457646134</v>
      </c>
    </row>
    <row r="21" spans="1:6" ht="15">
      <c r="A21" s="123">
        <v>2023</v>
      </c>
      <c r="B21" s="123" t="s">
        <v>378</v>
      </c>
      <c r="C21" s="123" t="s">
        <v>451</v>
      </c>
      <c r="D21" s="123">
        <v>0.507957393483709</v>
      </c>
      <c r="E21" s="123">
        <v>0.597243719108711</v>
      </c>
      <c r="F21" s="123">
        <v>0.55947613914718</v>
      </c>
    </row>
    <row r="22" spans="1:6" ht="15">
      <c r="A22" s="123">
        <v>2024</v>
      </c>
      <c r="B22" s="123" t="s">
        <v>378</v>
      </c>
      <c r="C22" s="123" t="s">
        <v>451</v>
      </c>
      <c r="D22" s="123">
        <v>0.454545454545455</v>
      </c>
      <c r="E22" s="123">
        <v>0.766937803652456</v>
      </c>
      <c r="F22" s="123">
        <v>0.730893304514857</v>
      </c>
    </row>
    <row r="23" spans="1:6" ht="15" hidden="1">
      <c r="A23" s="123">
        <v>2018</v>
      </c>
      <c r="B23" s="123" t="s">
        <v>379</v>
      </c>
      <c r="C23" s="123" t="s">
        <v>451</v>
      </c>
      <c r="D23" s="123">
        <v>0.231048593121886</v>
      </c>
      <c r="E23" s="123">
        <v>0.292115459728134</v>
      </c>
      <c r="F23" s="123">
        <v>0.303671709767092</v>
      </c>
    </row>
    <row r="24" spans="1:6" ht="15" hidden="1">
      <c r="A24" s="123">
        <v>2019</v>
      </c>
      <c r="B24" s="123" t="s">
        <v>379</v>
      </c>
      <c r="C24" s="123" t="s">
        <v>451</v>
      </c>
      <c r="D24" s="123">
        <v>0.295471177542055</v>
      </c>
      <c r="E24" s="123">
        <v>0.332511438927828</v>
      </c>
      <c r="F24" s="123">
        <v>0.336683480387794</v>
      </c>
    </row>
    <row r="25" spans="1:6" ht="15" hidden="1">
      <c r="A25" s="123">
        <v>2020</v>
      </c>
      <c r="B25" s="123" t="s">
        <v>379</v>
      </c>
      <c r="C25" s="123" t="s">
        <v>451</v>
      </c>
      <c r="D25" s="123">
        <v>0.442008390925262</v>
      </c>
      <c r="E25" s="123">
        <v>0.435836057495789</v>
      </c>
      <c r="F25" s="123">
        <v>0.424212133882509</v>
      </c>
    </row>
    <row r="26" spans="1:6" ht="15" hidden="1">
      <c r="A26" s="123">
        <v>2021</v>
      </c>
      <c r="B26" s="123" t="s">
        <v>379</v>
      </c>
      <c r="C26" s="123" t="s">
        <v>451</v>
      </c>
      <c r="D26" s="123">
        <v>0.563814351023653</v>
      </c>
      <c r="E26" s="123">
        <v>0.504778490460953</v>
      </c>
      <c r="F26" s="123">
        <v>0.481995167088606</v>
      </c>
    </row>
    <row r="27" spans="1:6" ht="15" hidden="1">
      <c r="A27" s="123">
        <v>2022</v>
      </c>
      <c r="B27" s="123" t="s">
        <v>379</v>
      </c>
      <c r="C27" s="123" t="s">
        <v>451</v>
      </c>
      <c r="D27" s="123">
        <v>0.641997354497355</v>
      </c>
      <c r="E27" s="123">
        <v>0.542329172067167</v>
      </c>
      <c r="F27" s="123">
        <v>0.557697468029611</v>
      </c>
    </row>
    <row r="28" spans="1:6" ht="15">
      <c r="A28" s="123">
        <v>2023</v>
      </c>
      <c r="B28" s="123" t="s">
        <v>379</v>
      </c>
      <c r="C28" s="123" t="s">
        <v>451</v>
      </c>
      <c r="D28" s="123">
        <v>0.569444444444444</v>
      </c>
      <c r="E28" s="123">
        <v>0.615705764088085</v>
      </c>
      <c r="F28" s="123">
        <v>0.638879010883217</v>
      </c>
    </row>
    <row r="29" spans="1:6" ht="15">
      <c r="A29" s="123">
        <v>2024</v>
      </c>
      <c r="B29" s="123" t="s">
        <v>379</v>
      </c>
      <c r="C29" s="123" t="s">
        <v>451</v>
      </c>
      <c r="D29" s="123">
        <v>0.285714285714286</v>
      </c>
      <c r="E29" s="123">
        <v>0.546276353843523</v>
      </c>
      <c r="F29" s="123">
        <v>0.589286613991252</v>
      </c>
    </row>
    <row r="30" spans="1:6" ht="15" hidden="1">
      <c r="A30" s="123">
        <v>2018</v>
      </c>
      <c r="B30" s="123" t="s">
        <v>380</v>
      </c>
      <c r="C30" s="123" t="s">
        <v>451</v>
      </c>
      <c r="D30" s="123">
        <v>0.147727272727273</v>
      </c>
      <c r="E30" s="123">
        <v>0.197181159513347</v>
      </c>
      <c r="F30" s="123">
        <v>0.192079306092858</v>
      </c>
    </row>
    <row r="31" spans="1:6" ht="15" hidden="1">
      <c r="A31" s="123">
        <v>2019</v>
      </c>
      <c r="B31" s="123" t="s">
        <v>380</v>
      </c>
      <c r="C31" s="123" t="s">
        <v>451</v>
      </c>
      <c r="D31" s="123">
        <v>0.19284188034188</v>
      </c>
      <c r="E31" s="123">
        <v>0.256848975820282</v>
      </c>
      <c r="F31" s="123">
        <v>0.273318224487432</v>
      </c>
    </row>
    <row r="32" spans="1:6" ht="15" hidden="1">
      <c r="A32" s="123">
        <v>2020</v>
      </c>
      <c r="B32" s="123" t="s">
        <v>380</v>
      </c>
      <c r="C32" s="123" t="s">
        <v>451</v>
      </c>
      <c r="D32" s="123">
        <v>0.376260173880873</v>
      </c>
      <c r="E32" s="123">
        <v>0.310986284731963</v>
      </c>
      <c r="F32" s="123">
        <v>0.315078672323427</v>
      </c>
    </row>
    <row r="33" spans="1:6" ht="15" hidden="1">
      <c r="A33" s="123">
        <v>2021</v>
      </c>
      <c r="B33" s="123" t="s">
        <v>380</v>
      </c>
      <c r="C33" s="123" t="s">
        <v>451</v>
      </c>
      <c r="D33" s="123">
        <v>0.273911166353027</v>
      </c>
      <c r="E33" s="123">
        <v>0.303499346053099</v>
      </c>
      <c r="F33" s="123">
        <v>0.304385940080585</v>
      </c>
    </row>
    <row r="34" spans="1:6" ht="15" hidden="1">
      <c r="A34" s="123">
        <v>2022</v>
      </c>
      <c r="B34" s="123" t="s">
        <v>380</v>
      </c>
      <c r="C34" s="123" t="s">
        <v>451</v>
      </c>
      <c r="D34" s="123">
        <v>0.311770833333333</v>
      </c>
      <c r="E34" s="123">
        <v>0.285055945883767</v>
      </c>
      <c r="F34" s="123">
        <v>0.272009853411911</v>
      </c>
    </row>
    <row r="35" spans="1:6" ht="15">
      <c r="A35" s="123">
        <v>2023</v>
      </c>
      <c r="B35" s="123" t="s">
        <v>380</v>
      </c>
      <c r="C35" s="123" t="s">
        <v>451</v>
      </c>
      <c r="D35" s="123">
        <v>0.361729231166151</v>
      </c>
      <c r="E35" s="123">
        <v>0.394492462179496</v>
      </c>
      <c r="F35" s="123">
        <v>0.389189140369355</v>
      </c>
    </row>
    <row r="36" spans="1:6" ht="15">
      <c r="A36" s="123">
        <v>2024</v>
      </c>
      <c r="B36" s="123" t="s">
        <v>380</v>
      </c>
      <c r="C36" s="123" t="s">
        <v>451</v>
      </c>
      <c r="D36" s="123">
        <v>0</v>
      </c>
      <c r="E36" s="123">
        <v>0.402017288245666</v>
      </c>
      <c r="F36" s="123">
        <v>0.432732293765508</v>
      </c>
    </row>
    <row r="37" spans="1:6" ht="15" hidden="1">
      <c r="A37" s="123">
        <v>2018</v>
      </c>
      <c r="B37" s="123" t="s">
        <v>381</v>
      </c>
      <c r="C37" s="123" t="s">
        <v>451</v>
      </c>
      <c r="D37" s="123">
        <v>0</v>
      </c>
      <c r="E37" s="123">
        <v>0.218835962365542</v>
      </c>
      <c r="F37" s="123">
        <v>0.212740528212951</v>
      </c>
    </row>
    <row r="38" spans="1:6" ht="15" hidden="1">
      <c r="A38" s="123">
        <v>2019</v>
      </c>
      <c r="B38" s="123" t="s">
        <v>381</v>
      </c>
      <c r="C38" s="123" t="s">
        <v>451</v>
      </c>
      <c r="D38" s="123">
        <v>0.382380952380952</v>
      </c>
      <c r="E38" s="123">
        <v>0.166142943487201</v>
      </c>
      <c r="F38" s="123">
        <v>0.180385538490278</v>
      </c>
    </row>
    <row r="39" spans="1:6" ht="15" hidden="1">
      <c r="A39" s="123">
        <v>2020</v>
      </c>
      <c r="B39" s="123" t="s">
        <v>381</v>
      </c>
      <c r="C39" s="123" t="s">
        <v>451</v>
      </c>
      <c r="D39" s="123">
        <v>0.231542414263003</v>
      </c>
      <c r="E39" s="123">
        <v>0.317523979920865</v>
      </c>
      <c r="F39" s="123">
        <v>0.298937831744398</v>
      </c>
    </row>
    <row r="40" spans="1:6" ht="15" hidden="1">
      <c r="A40" s="123">
        <v>2021</v>
      </c>
      <c r="B40" s="123" t="s">
        <v>381</v>
      </c>
      <c r="C40" s="123" t="s">
        <v>451</v>
      </c>
      <c r="D40" s="123">
        <v>0.343275527528499</v>
      </c>
      <c r="E40" s="123">
        <v>0.353741947465824</v>
      </c>
      <c r="F40" s="123">
        <v>0.364000684763762</v>
      </c>
    </row>
    <row r="41" spans="1:6" ht="15" hidden="1">
      <c r="A41" s="123">
        <v>2022</v>
      </c>
      <c r="B41" s="123" t="s">
        <v>381</v>
      </c>
      <c r="C41" s="123" t="s">
        <v>451</v>
      </c>
      <c r="D41" s="123">
        <v>0.414429824561404</v>
      </c>
      <c r="E41" s="123">
        <v>0.316130752599633</v>
      </c>
      <c r="F41" s="123">
        <v>0.349289526534406</v>
      </c>
    </row>
    <row r="42" spans="1:6" ht="15">
      <c r="A42" s="123">
        <v>2023</v>
      </c>
      <c r="B42" s="123" t="s">
        <v>381</v>
      </c>
      <c r="C42" s="123" t="s">
        <v>451</v>
      </c>
      <c r="D42" s="123">
        <v>0.333333333333333</v>
      </c>
      <c r="E42" s="123">
        <v>0.483084640872854</v>
      </c>
      <c r="F42" s="123">
        <v>0.490360897027232</v>
      </c>
    </row>
    <row r="43" spans="1:6" ht="15">
      <c r="A43" s="123">
        <v>2024</v>
      </c>
      <c r="B43" s="123" t="s">
        <v>381</v>
      </c>
      <c r="C43" s="123" t="s">
        <v>451</v>
      </c>
      <c r="D43" s="123">
        <v>0.181818181818182</v>
      </c>
      <c r="E43" s="123">
        <v>0.481506133787011</v>
      </c>
      <c r="F43" s="123">
        <v>0.508404172547231</v>
      </c>
    </row>
    <row r="44" spans="1:6" ht="15" hidden="1">
      <c r="A44" s="123">
        <v>2018</v>
      </c>
      <c r="B44" s="123" t="s">
        <v>382</v>
      </c>
      <c r="C44" s="123" t="s">
        <v>451</v>
      </c>
      <c r="D44" s="123">
        <v>0.266935909618836</v>
      </c>
      <c r="E44" s="123">
        <v>0.254812036304046</v>
      </c>
      <c r="F44" s="123">
        <v>0.269160489786444</v>
      </c>
    </row>
    <row r="45" spans="1:6" ht="15" hidden="1">
      <c r="A45" s="123">
        <v>2019</v>
      </c>
      <c r="B45" s="123" t="s">
        <v>382</v>
      </c>
      <c r="C45" s="123" t="s">
        <v>451</v>
      </c>
      <c r="D45" s="123">
        <v>0.235301694967393</v>
      </c>
      <c r="E45" s="123">
        <v>0.272714622848745</v>
      </c>
      <c r="F45" s="123">
        <v>0.260291352159198</v>
      </c>
    </row>
    <row r="46" spans="1:6" ht="15" hidden="1">
      <c r="A46" s="123">
        <v>2020</v>
      </c>
      <c r="B46" s="123" t="s">
        <v>382</v>
      </c>
      <c r="C46" s="123" t="s">
        <v>451</v>
      </c>
      <c r="D46" s="123">
        <v>0.352012682657844</v>
      </c>
      <c r="E46" s="123">
        <v>0.291678979769281</v>
      </c>
      <c r="F46" s="123">
        <v>0.282379930217489</v>
      </c>
    </row>
    <row r="47" spans="1:6" ht="15" hidden="1">
      <c r="A47" s="123">
        <v>2021</v>
      </c>
      <c r="B47" s="123" t="s">
        <v>382</v>
      </c>
      <c r="C47" s="123" t="s">
        <v>451</v>
      </c>
      <c r="D47" s="123">
        <v>0.141666666666667</v>
      </c>
      <c r="E47" s="123">
        <v>0.326410536376852</v>
      </c>
      <c r="F47" s="123">
        <v>0.298657506221515</v>
      </c>
    </row>
    <row r="48" spans="1:6" ht="15" hidden="1">
      <c r="A48" s="123">
        <v>2022</v>
      </c>
      <c r="B48" s="123" t="s">
        <v>382</v>
      </c>
      <c r="C48" s="123" t="s">
        <v>451</v>
      </c>
      <c r="D48" s="123">
        <v>0.207367376775272</v>
      </c>
      <c r="E48" s="123">
        <v>0.268201351996197</v>
      </c>
      <c r="F48" s="123">
        <v>0.270598612509053</v>
      </c>
    </row>
    <row r="49" spans="1:6" ht="15">
      <c r="A49" s="123">
        <v>2023</v>
      </c>
      <c r="B49" s="123" t="s">
        <v>382</v>
      </c>
      <c r="C49" s="123" t="s">
        <v>451</v>
      </c>
      <c r="D49" s="123">
        <v>0.332860644257703</v>
      </c>
      <c r="E49" s="123">
        <v>0.35468182920393</v>
      </c>
      <c r="F49" s="123">
        <v>0.368073910704844</v>
      </c>
    </row>
    <row r="50" spans="1:6" ht="15">
      <c r="A50" s="123">
        <v>2024</v>
      </c>
      <c r="B50" s="123" t="s">
        <v>382</v>
      </c>
      <c r="C50" s="123" t="s">
        <v>451</v>
      </c>
      <c r="D50" s="123">
        <v>0.142857142857143</v>
      </c>
      <c r="E50" s="123">
        <v>0.403882879038037</v>
      </c>
      <c r="F50" s="123">
        <v>0.404961870065733</v>
      </c>
    </row>
    <row r="51" spans="1:6" ht="15" hidden="1">
      <c r="A51" s="123">
        <v>2018</v>
      </c>
      <c r="B51" s="123" t="s">
        <v>383</v>
      </c>
      <c r="C51" s="123" t="s">
        <v>451</v>
      </c>
      <c r="D51" s="123">
        <v>0.0833333333333333</v>
      </c>
      <c r="E51" s="123">
        <v>0.174409200702798</v>
      </c>
      <c r="F51" s="123">
        <v>0.127340152051905</v>
      </c>
    </row>
    <row r="52" spans="1:6" ht="15" hidden="1">
      <c r="A52" s="123">
        <v>2019</v>
      </c>
      <c r="B52" s="123" t="s">
        <v>383</v>
      </c>
      <c r="C52" s="123" t="s">
        <v>451</v>
      </c>
      <c r="D52" s="123">
        <v>0.252029220779221</v>
      </c>
      <c r="E52" s="123">
        <v>0.19099485862519</v>
      </c>
      <c r="F52" s="123">
        <v>0.162188382016274</v>
      </c>
    </row>
    <row r="53" spans="1:6" ht="15" hidden="1">
      <c r="A53" s="123">
        <v>2020</v>
      </c>
      <c r="B53" s="123" t="s">
        <v>383</v>
      </c>
      <c r="C53" s="123" t="s">
        <v>451</v>
      </c>
      <c r="D53" s="123">
        <v>0.377450980392157</v>
      </c>
      <c r="E53" s="123">
        <v>0.329208764483399</v>
      </c>
      <c r="F53" s="123">
        <v>0.332869468731015</v>
      </c>
    </row>
    <row r="54" spans="1:6" ht="15" hidden="1">
      <c r="A54" s="123">
        <v>2021</v>
      </c>
      <c r="B54" s="123" t="s">
        <v>383</v>
      </c>
      <c r="C54" s="123" t="s">
        <v>451</v>
      </c>
      <c r="D54" s="123">
        <v>0.381275303643725</v>
      </c>
      <c r="E54" s="123">
        <v>0.373394702985972</v>
      </c>
      <c r="F54" s="123">
        <v>0.42889748117713</v>
      </c>
    </row>
    <row r="55" spans="1:6" ht="15" hidden="1">
      <c r="A55" s="123">
        <v>2022</v>
      </c>
      <c r="B55" s="123" t="s">
        <v>383</v>
      </c>
      <c r="C55" s="123" t="s">
        <v>451</v>
      </c>
      <c r="D55" s="123">
        <v>0.353449328449328</v>
      </c>
      <c r="E55" s="123">
        <v>0.352882957683289</v>
      </c>
      <c r="F55" s="123">
        <v>0.36656219980587</v>
      </c>
    </row>
    <row r="56" spans="1:6" ht="15">
      <c r="A56" s="123">
        <v>2023</v>
      </c>
      <c r="B56" s="123" t="s">
        <v>383</v>
      </c>
      <c r="C56" s="123" t="s">
        <v>451</v>
      </c>
      <c r="D56" s="123">
        <v>0.387040043290043</v>
      </c>
      <c r="E56" s="123">
        <v>0.437706411626689</v>
      </c>
      <c r="F56" s="123">
        <v>0.411285623666136</v>
      </c>
    </row>
    <row r="57" spans="1:6" ht="15">
      <c r="A57" s="123">
        <v>2024</v>
      </c>
      <c r="B57" s="123" t="s">
        <v>383</v>
      </c>
      <c r="C57" s="123" t="s">
        <v>451</v>
      </c>
      <c r="D57" s="123">
        <v>0.30</v>
      </c>
      <c r="E57" s="123">
        <v>0.519226981913507</v>
      </c>
      <c r="F57" s="123">
        <v>0.489041436531823</v>
      </c>
    </row>
    <row r="58" spans="1:6" ht="15" hidden="1">
      <c r="A58" s="123">
        <v>2018</v>
      </c>
      <c r="B58" s="123" t="s">
        <v>384</v>
      </c>
      <c r="C58" s="123" t="s">
        <v>451</v>
      </c>
      <c r="D58" s="123">
        <v>0.424450549450549</v>
      </c>
      <c r="E58" s="123">
        <v>0.209154130358502</v>
      </c>
      <c r="F58" s="123">
        <v>0.217762191890209</v>
      </c>
    </row>
    <row r="59" spans="1:6" ht="15" hidden="1">
      <c r="A59" s="123">
        <v>2019</v>
      </c>
      <c r="B59" s="123" t="s">
        <v>384</v>
      </c>
      <c r="C59" s="123" t="s">
        <v>451</v>
      </c>
      <c r="D59" s="123">
        <v>0.34375</v>
      </c>
      <c r="E59" s="123">
        <v>0.283935096405808</v>
      </c>
      <c r="F59" s="123">
        <v>0.268156402253169</v>
      </c>
    </row>
    <row r="60" spans="1:6" ht="15" hidden="1">
      <c r="A60" s="123">
        <v>2020</v>
      </c>
      <c r="B60" s="123" t="s">
        <v>384</v>
      </c>
      <c r="C60" s="123" t="s">
        <v>451</v>
      </c>
      <c r="D60" s="123">
        <v>0.273200757575758</v>
      </c>
      <c r="E60" s="123">
        <v>0.34232926294757</v>
      </c>
      <c r="F60" s="123">
        <v>0.33567777943964</v>
      </c>
    </row>
    <row r="61" spans="1:6" ht="15" hidden="1">
      <c r="A61" s="123">
        <v>2021</v>
      </c>
      <c r="B61" s="123" t="s">
        <v>384</v>
      </c>
      <c r="C61" s="123" t="s">
        <v>451</v>
      </c>
      <c r="D61" s="123">
        <v>0.30952380952381</v>
      </c>
      <c r="E61" s="123">
        <v>0.45710105643985</v>
      </c>
      <c r="F61" s="123">
        <v>0.445477697326711</v>
      </c>
    </row>
    <row r="62" spans="1:6" ht="15" hidden="1">
      <c r="A62" s="123">
        <v>2022</v>
      </c>
      <c r="B62" s="123" t="s">
        <v>384</v>
      </c>
      <c r="C62" s="123" t="s">
        <v>451</v>
      </c>
      <c r="D62" s="123">
        <v>0.460445804195804</v>
      </c>
      <c r="E62" s="123">
        <v>0.457702892922289</v>
      </c>
      <c r="F62" s="123">
        <v>0.45775302704723</v>
      </c>
    </row>
    <row r="63" spans="1:6" ht="15">
      <c r="A63" s="123">
        <v>2023</v>
      </c>
      <c r="B63" s="123" t="s">
        <v>384</v>
      </c>
      <c r="C63" s="123" t="s">
        <v>451</v>
      </c>
      <c r="D63" s="123">
        <v>0.385890151515151</v>
      </c>
      <c r="E63" s="123">
        <v>0.460110409955207</v>
      </c>
      <c r="F63" s="123">
        <v>0.474228583773943</v>
      </c>
    </row>
    <row r="64" spans="1:6" ht="15">
      <c r="A64" s="123">
        <v>2024</v>
      </c>
      <c r="B64" s="123" t="s">
        <v>384</v>
      </c>
      <c r="C64" s="123" t="s">
        <v>451</v>
      </c>
      <c r="D64" s="123">
        <v>0.50</v>
      </c>
      <c r="E64" s="123">
        <v>0.46753474081861</v>
      </c>
      <c r="F64" s="123">
        <v>0.508659863393977</v>
      </c>
    </row>
    <row r="65" spans="1:6" ht="15" hidden="1">
      <c r="A65" s="123">
        <v>2018</v>
      </c>
      <c r="B65" s="123" t="s">
        <v>385</v>
      </c>
      <c r="C65" s="123" t="s">
        <v>451</v>
      </c>
      <c r="D65" s="123">
        <v>0.261190476190476</v>
      </c>
      <c r="E65" s="123">
        <v>0.277488298044112</v>
      </c>
      <c r="F65" s="123">
        <v>0.296179439539571</v>
      </c>
    </row>
    <row r="66" spans="1:6" ht="15" hidden="1">
      <c r="A66" s="123">
        <v>2019</v>
      </c>
      <c r="B66" s="123" t="s">
        <v>385</v>
      </c>
      <c r="C66" s="123" t="s">
        <v>451</v>
      </c>
      <c r="D66" s="123">
        <v>0.323674242424242</v>
      </c>
      <c r="E66" s="123">
        <v>0.43857704107441</v>
      </c>
      <c r="F66" s="123">
        <v>0.452113468337677</v>
      </c>
    </row>
    <row r="67" spans="1:6" ht="15" hidden="1">
      <c r="A67" s="123">
        <v>2020</v>
      </c>
      <c r="B67" s="123" t="s">
        <v>385</v>
      </c>
      <c r="C67" s="123" t="s">
        <v>451</v>
      </c>
      <c r="D67" s="123">
        <v>0.401098901098901</v>
      </c>
      <c r="E67" s="123">
        <v>0.406530210914273</v>
      </c>
      <c r="F67" s="123">
        <v>0.402084710870082</v>
      </c>
    </row>
    <row r="68" spans="1:6" ht="15" hidden="1">
      <c r="A68" s="123">
        <v>2021</v>
      </c>
      <c r="B68" s="123" t="s">
        <v>385</v>
      </c>
      <c r="C68" s="123" t="s">
        <v>451</v>
      </c>
      <c r="D68" s="123">
        <v>0.562337662337662</v>
      </c>
      <c r="E68" s="123">
        <v>0.460105946966945</v>
      </c>
      <c r="F68" s="123">
        <v>0.44061877846083</v>
      </c>
    </row>
    <row r="69" spans="1:6" ht="15" hidden="1">
      <c r="A69" s="123">
        <v>2022</v>
      </c>
      <c r="B69" s="123" t="s">
        <v>385</v>
      </c>
      <c r="C69" s="123" t="s">
        <v>451</v>
      </c>
      <c r="D69" s="123">
        <v>0.50</v>
      </c>
      <c r="E69" s="123">
        <v>0.451134587430429</v>
      </c>
      <c r="F69" s="123">
        <v>0.456311075280102</v>
      </c>
    </row>
    <row r="70" spans="1:6" ht="15">
      <c r="A70" s="123">
        <v>2023</v>
      </c>
      <c r="B70" s="123" t="s">
        <v>385</v>
      </c>
      <c r="C70" s="123" t="s">
        <v>451</v>
      </c>
      <c r="D70" s="123">
        <v>0.627029220779221</v>
      </c>
      <c r="E70" s="123">
        <v>0.573649252848262</v>
      </c>
      <c r="F70" s="123">
        <v>0.535117008206683</v>
      </c>
    </row>
    <row r="71" spans="1:6" ht="15">
      <c r="A71" s="123">
        <v>2024</v>
      </c>
      <c r="B71" s="123" t="s">
        <v>385</v>
      </c>
      <c r="C71" s="123" t="s">
        <v>451</v>
      </c>
      <c r="D71" s="123">
        <v>0.857142857142857</v>
      </c>
      <c r="E71" s="123">
        <v>0.566945055240504</v>
      </c>
      <c r="F71" s="123">
        <v>0.52249273212812</v>
      </c>
    </row>
    <row r="72" spans="1:6" ht="15" hidden="1">
      <c r="A72" s="123">
        <v>2018</v>
      </c>
      <c r="B72" s="123" t="s">
        <v>386</v>
      </c>
      <c r="C72" s="123" t="s">
        <v>451</v>
      </c>
      <c r="D72" s="123">
        <v>0.147370766488414</v>
      </c>
      <c r="E72" s="123">
        <v>0.272070787751632</v>
      </c>
      <c r="F72" s="123">
        <v>0.259134529563115</v>
      </c>
    </row>
    <row r="73" spans="1:6" ht="15" hidden="1">
      <c r="A73" s="123">
        <v>2019</v>
      </c>
      <c r="B73" s="123" t="s">
        <v>386</v>
      </c>
      <c r="C73" s="123" t="s">
        <v>451</v>
      </c>
      <c r="D73" s="123">
        <v>0.0932067158847345</v>
      </c>
      <c r="E73" s="123">
        <v>0.154594341703024</v>
      </c>
      <c r="F73" s="123">
        <v>0.143584789821397</v>
      </c>
    </row>
    <row r="74" spans="1:6" ht="15" hidden="1">
      <c r="A74" s="123">
        <v>2020</v>
      </c>
      <c r="B74" s="123" t="s">
        <v>386</v>
      </c>
      <c r="C74" s="123" t="s">
        <v>451</v>
      </c>
      <c r="D74" s="123">
        <v>0.446050286143165</v>
      </c>
      <c r="E74" s="123">
        <v>0.36846855480334</v>
      </c>
      <c r="F74" s="123">
        <v>0.370116448591074</v>
      </c>
    </row>
    <row r="75" spans="1:6" ht="15" hidden="1">
      <c r="A75" s="123">
        <v>2021</v>
      </c>
      <c r="B75" s="123" t="s">
        <v>386</v>
      </c>
      <c r="C75" s="123" t="s">
        <v>451</v>
      </c>
      <c r="D75" s="123">
        <v>0.253010366826156</v>
      </c>
      <c r="E75" s="123">
        <v>0.311797155608795</v>
      </c>
      <c r="F75" s="123">
        <v>0.315314830575166</v>
      </c>
    </row>
    <row r="76" spans="1:6" ht="15" hidden="1">
      <c r="A76" s="123">
        <v>2022</v>
      </c>
      <c r="B76" s="123" t="s">
        <v>386</v>
      </c>
      <c r="C76" s="123" t="s">
        <v>451</v>
      </c>
      <c r="D76" s="123">
        <v>0.375767525157769</v>
      </c>
      <c r="E76" s="123">
        <v>0.328641925709083</v>
      </c>
      <c r="F76" s="123">
        <v>0.341560625874794</v>
      </c>
    </row>
    <row r="77" spans="1:6" ht="15">
      <c r="A77" s="123">
        <v>2023</v>
      </c>
      <c r="B77" s="123" t="s">
        <v>386</v>
      </c>
      <c r="C77" s="123" t="s">
        <v>451</v>
      </c>
      <c r="D77" s="123">
        <v>0.542761752136752</v>
      </c>
      <c r="E77" s="123">
        <v>0.312536830769303</v>
      </c>
      <c r="F77" s="123">
        <v>0.307202178972635</v>
      </c>
    </row>
    <row r="78" spans="1:6" ht="15">
      <c r="A78" s="123">
        <v>2024</v>
      </c>
      <c r="B78" s="123" t="s">
        <v>386</v>
      </c>
      <c r="C78" s="123" t="s">
        <v>451</v>
      </c>
      <c r="D78" s="123">
        <v>0.80</v>
      </c>
      <c r="E78" s="123">
        <v>0.430685490770735</v>
      </c>
      <c r="F78" s="123">
        <v>0.426591634583563</v>
      </c>
    </row>
    <row r="79" spans="1:6" ht="15" hidden="1">
      <c r="A79" s="123">
        <v>2018</v>
      </c>
      <c r="B79" s="123" t="s">
        <v>387</v>
      </c>
      <c r="C79" s="123" t="s">
        <v>451</v>
      </c>
      <c r="D79" s="123">
        <v>0.183333333333333</v>
      </c>
      <c r="E79" s="123">
        <v>0.140875877527063</v>
      </c>
      <c r="F79" s="123">
        <v>0.147520365811005</v>
      </c>
    </row>
    <row r="80" spans="1:6" ht="15" hidden="1">
      <c r="A80" s="123">
        <v>2019</v>
      </c>
      <c r="B80" s="123" t="s">
        <v>387</v>
      </c>
      <c r="C80" s="123" t="s">
        <v>451</v>
      </c>
      <c r="D80" s="123">
        <v>0.0607142857142857</v>
      </c>
      <c r="E80" s="123">
        <v>0.0661857897429734</v>
      </c>
      <c r="F80" s="123">
        <v>0.0802518105071792</v>
      </c>
    </row>
    <row r="81" spans="1:6" ht="15" hidden="1">
      <c r="A81" s="123">
        <v>2020</v>
      </c>
      <c r="B81" s="123" t="s">
        <v>387</v>
      </c>
      <c r="C81" s="123" t="s">
        <v>451</v>
      </c>
      <c r="D81" s="123">
        <v>0.254569504569505</v>
      </c>
      <c r="E81" s="123">
        <v>0.272021853153889</v>
      </c>
      <c r="F81" s="123">
        <v>0.257199787452108</v>
      </c>
    </row>
    <row r="82" spans="1:6" ht="15" hidden="1">
      <c r="A82" s="123">
        <v>2021</v>
      </c>
      <c r="B82" s="123" t="s">
        <v>387</v>
      </c>
      <c r="C82" s="123" t="s">
        <v>451</v>
      </c>
      <c r="D82" s="123">
        <v>0.449458527583528</v>
      </c>
      <c r="E82" s="123">
        <v>0.30994739120042</v>
      </c>
      <c r="F82" s="123">
        <v>0.273424895765005</v>
      </c>
    </row>
    <row r="83" spans="1:6" ht="15" hidden="1">
      <c r="A83" s="123">
        <v>2022</v>
      </c>
      <c r="B83" s="123" t="s">
        <v>387</v>
      </c>
      <c r="C83" s="123" t="s">
        <v>451</v>
      </c>
      <c r="D83" s="123">
        <v>0.269316888045541</v>
      </c>
      <c r="E83" s="123">
        <v>0.332315462369443</v>
      </c>
      <c r="F83" s="123">
        <v>0.357598654855042</v>
      </c>
    </row>
    <row r="84" spans="1:6" ht="15">
      <c r="A84" s="123">
        <v>2023</v>
      </c>
      <c r="B84" s="123" t="s">
        <v>387</v>
      </c>
      <c r="C84" s="123" t="s">
        <v>451</v>
      </c>
      <c r="D84" s="123">
        <v>0.05</v>
      </c>
      <c r="E84" s="123">
        <v>0.397259088216382</v>
      </c>
      <c r="F84" s="123">
        <v>0.393627617246656</v>
      </c>
    </row>
    <row r="85" spans="1:6" ht="15">
      <c r="A85" s="123">
        <v>2024</v>
      </c>
      <c r="B85" s="123" t="s">
        <v>387</v>
      </c>
      <c r="C85" s="123" t="s">
        <v>451</v>
      </c>
      <c r="D85" s="123">
        <v>0.285714285714286</v>
      </c>
      <c r="E85" s="123">
        <v>0.477324203425295</v>
      </c>
      <c r="F85" s="123">
        <v>0.530388477596785</v>
      </c>
    </row>
  </sheetData>
  <autoFilter ref="A1:A85">
    <filterColumn colId="0">
      <filters>
        <filter val="2023"/>
        <filter val="2024"/>
      </filters>
    </filterColumn>
  </autoFilter>
  <pageMargins left="0.7" right="0.7" top="0.75" bottom="0.75" header="0.3" footer="0.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AD47966-5F25-45DE-AC9F-1CCDD08D918D}">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219</v>
      </c>
      <c r="E1" s="123" t="s">
        <v>435</v>
      </c>
      <c r="F1" s="123" t="s">
        <v>436</v>
      </c>
    </row>
    <row r="2" spans="1:6" ht="15" hidden="1">
      <c r="A2" s="123">
        <v>2018</v>
      </c>
      <c r="B2" s="123" t="s">
        <v>376</v>
      </c>
      <c r="C2" s="123" t="s">
        <v>449</v>
      </c>
      <c r="D2" s="123">
        <v>0.22681102892116</v>
      </c>
      <c r="E2" s="123">
        <v>0.246486155534889</v>
      </c>
      <c r="F2" s="123">
        <v>0.250101922795676</v>
      </c>
    </row>
    <row r="3" spans="1:6" ht="15" hidden="1">
      <c r="A3" s="123">
        <v>2019</v>
      </c>
      <c r="B3" s="123" t="s">
        <v>376</v>
      </c>
      <c r="C3" s="123" t="s">
        <v>449</v>
      </c>
      <c r="D3" s="123">
        <v>0.141006925995221</v>
      </c>
      <c r="E3" s="123">
        <v>0.349636250182828</v>
      </c>
      <c r="F3" s="123">
        <v>0.268161512035998</v>
      </c>
    </row>
    <row r="4" spans="1:6" ht="15" hidden="1">
      <c r="A4" s="123">
        <v>2020</v>
      </c>
      <c r="B4" s="123" t="s">
        <v>376</v>
      </c>
      <c r="C4" s="123" t="s">
        <v>449</v>
      </c>
      <c r="D4" s="123">
        <v>0.312171794343264</v>
      </c>
      <c r="E4" s="123">
        <v>0.307723048146219</v>
      </c>
      <c r="F4" s="123">
        <v>0.292124586458056</v>
      </c>
    </row>
    <row r="5" spans="1:6" ht="15" hidden="1">
      <c r="A5" s="123">
        <v>2021</v>
      </c>
      <c r="B5" s="123" t="s">
        <v>376</v>
      </c>
      <c r="C5" s="123" t="s">
        <v>449</v>
      </c>
      <c r="D5" s="123">
        <v>0.329289582247415</v>
      </c>
      <c r="E5" s="123">
        <v>0.30574712498811</v>
      </c>
      <c r="F5" s="123">
        <v>0.171071484496095</v>
      </c>
    </row>
    <row r="6" spans="1:6" ht="15" hidden="1">
      <c r="A6" s="123">
        <v>2022</v>
      </c>
      <c r="B6" s="123" t="s">
        <v>376</v>
      </c>
      <c r="C6" s="123" t="s">
        <v>449</v>
      </c>
      <c r="D6" s="123">
        <v>0.349931770883129</v>
      </c>
      <c r="E6" s="123">
        <v>0.324636529258283</v>
      </c>
      <c r="F6" s="123">
        <v>0.32463332654246</v>
      </c>
    </row>
    <row r="7" spans="1:6" ht="15">
      <c r="A7" s="123">
        <v>2023</v>
      </c>
      <c r="B7" s="123" t="s">
        <v>376</v>
      </c>
      <c r="C7" s="123" t="s">
        <v>449</v>
      </c>
      <c r="D7" s="123">
        <v>0.293313816818247</v>
      </c>
      <c r="E7" s="123">
        <v>0.36002968385035</v>
      </c>
      <c r="F7" s="123">
        <v>0.390114355205613</v>
      </c>
    </row>
    <row r="8" spans="1:6" ht="15">
      <c r="A8" s="123">
        <v>2024</v>
      </c>
      <c r="B8" s="123" t="s">
        <v>376</v>
      </c>
      <c r="C8" s="123" t="s">
        <v>449</v>
      </c>
      <c r="D8" s="123">
        <v>0.154302670623145</v>
      </c>
      <c r="E8" s="123">
        <v>0.445400687021631</v>
      </c>
      <c r="F8" s="123">
        <v>0.412221050563594</v>
      </c>
    </row>
    <row r="9" spans="1:6" ht="15" hidden="1">
      <c r="A9" s="123">
        <v>2018</v>
      </c>
      <c r="B9" s="123" t="s">
        <v>377</v>
      </c>
      <c r="C9" s="123" t="s">
        <v>449</v>
      </c>
      <c r="D9" s="123">
        <v>0.15687921198304</v>
      </c>
      <c r="E9" s="123">
        <v>0.134576330784327</v>
      </c>
      <c r="F9" s="123">
        <v>0.150334205524154</v>
      </c>
    </row>
    <row r="10" spans="1:6" ht="15" hidden="1">
      <c r="A10" s="123">
        <v>2019</v>
      </c>
      <c r="B10" s="123" t="s">
        <v>377</v>
      </c>
      <c r="C10" s="123" t="s">
        <v>449</v>
      </c>
      <c r="D10" s="123">
        <v>0.169032536116307</v>
      </c>
      <c r="E10" s="123">
        <v>0.246635537073253</v>
      </c>
      <c r="F10" s="123">
        <v>0.277494743354365</v>
      </c>
    </row>
    <row r="11" spans="1:6" ht="15" hidden="1">
      <c r="A11" s="123">
        <v>2020</v>
      </c>
      <c r="B11" s="123" t="s">
        <v>377</v>
      </c>
      <c r="C11" s="123" t="s">
        <v>449</v>
      </c>
      <c r="D11" s="123">
        <v>0.208528772333676</v>
      </c>
      <c r="E11" s="123">
        <v>0.179448607774883</v>
      </c>
      <c r="F11" s="123">
        <v>0.208067894707083</v>
      </c>
    </row>
    <row r="12" spans="1:6" ht="15" hidden="1">
      <c r="A12" s="123">
        <v>2021</v>
      </c>
      <c r="B12" s="123" t="s">
        <v>377</v>
      </c>
      <c r="C12" s="123" t="s">
        <v>449</v>
      </c>
      <c r="D12" s="123">
        <v>0.220167725054161</v>
      </c>
      <c r="E12" s="123">
        <v>0.179372952290618</v>
      </c>
      <c r="F12" s="123">
        <v>0.117438105178666</v>
      </c>
    </row>
    <row r="13" spans="1:6" ht="15" hidden="1">
      <c r="A13" s="123">
        <v>2022</v>
      </c>
      <c r="B13" s="123" t="s">
        <v>377</v>
      </c>
      <c r="C13" s="123" t="s">
        <v>449</v>
      </c>
      <c r="D13" s="123">
        <v>0.231512598729312</v>
      </c>
      <c r="E13" s="123">
        <v>0.225821070610252</v>
      </c>
      <c r="F13" s="123">
        <v>0.180274969911289</v>
      </c>
    </row>
    <row r="14" spans="1:6" ht="15">
      <c r="A14" s="123">
        <v>2023</v>
      </c>
      <c r="B14" s="123" t="s">
        <v>377</v>
      </c>
      <c r="C14" s="123" t="s">
        <v>449</v>
      </c>
      <c r="D14" s="123">
        <v>0.213044643732939</v>
      </c>
      <c r="E14" s="123">
        <v>0.31615420843198</v>
      </c>
      <c r="F14" s="123">
        <v>0.238612996082595</v>
      </c>
    </row>
    <row r="15" spans="1:6" ht="15">
      <c r="A15" s="123">
        <v>2024</v>
      </c>
      <c r="B15" s="123" t="s">
        <v>377</v>
      </c>
      <c r="C15" s="123" t="s">
        <v>449</v>
      </c>
      <c r="D15" s="123">
        <v>0.10126582278481</v>
      </c>
      <c r="E15" s="123">
        <v>0.446454020208108</v>
      </c>
      <c r="F15" s="123">
        <v>0.299648010433522</v>
      </c>
    </row>
    <row r="16" spans="1:6" ht="15" hidden="1">
      <c r="A16" s="123">
        <v>2018</v>
      </c>
      <c r="B16" s="123" t="s">
        <v>378</v>
      </c>
      <c r="C16" s="123" t="s">
        <v>449</v>
      </c>
      <c r="D16" s="123">
        <v>0.155692949911648</v>
      </c>
      <c r="E16" s="123">
        <v>0.232941504293601</v>
      </c>
      <c r="F16" s="123">
        <v>0.255236291221822</v>
      </c>
    </row>
    <row r="17" spans="1:6" ht="15" hidden="1">
      <c r="A17" s="123">
        <v>2019</v>
      </c>
      <c r="B17" s="123" t="s">
        <v>378</v>
      </c>
      <c r="C17" s="123" t="s">
        <v>449</v>
      </c>
      <c r="D17" s="123">
        <v>0.361502380630351</v>
      </c>
      <c r="E17" s="123">
        <v>0.349169362077671</v>
      </c>
      <c r="F17" s="123">
        <v>0.342003194922301</v>
      </c>
    </row>
    <row r="18" spans="1:6" ht="15" hidden="1">
      <c r="A18" s="123">
        <v>2020</v>
      </c>
      <c r="B18" s="123" t="s">
        <v>378</v>
      </c>
      <c r="C18" s="123" t="s">
        <v>449</v>
      </c>
      <c r="D18" s="123">
        <v>0.370586759141768</v>
      </c>
      <c r="E18" s="123">
        <v>0.336467338340125</v>
      </c>
      <c r="F18" s="123">
        <v>0.319476041368204</v>
      </c>
    </row>
    <row r="19" spans="1:6" ht="15" hidden="1">
      <c r="A19" s="123">
        <v>2021</v>
      </c>
      <c r="B19" s="123" t="s">
        <v>378</v>
      </c>
      <c r="C19" s="123" t="s">
        <v>449</v>
      </c>
      <c r="D19" s="123">
        <v>0.366121287499955</v>
      </c>
      <c r="E19" s="123">
        <v>0.273735549204821</v>
      </c>
      <c r="F19" s="123">
        <v>0.282720695544125</v>
      </c>
    </row>
    <row r="20" spans="1:6" ht="15" hidden="1">
      <c r="A20" s="123">
        <v>2022</v>
      </c>
      <c r="B20" s="123" t="s">
        <v>378</v>
      </c>
      <c r="C20" s="123" t="s">
        <v>449</v>
      </c>
      <c r="D20" s="123">
        <v>0.352255205597441</v>
      </c>
      <c r="E20" s="123">
        <v>0.376156066617687</v>
      </c>
      <c r="F20" s="123">
        <v>0.370337289493964</v>
      </c>
    </row>
    <row r="21" spans="1:6" ht="15">
      <c r="A21" s="123">
        <v>2023</v>
      </c>
      <c r="B21" s="123" t="s">
        <v>378</v>
      </c>
      <c r="C21" s="123" t="s">
        <v>449</v>
      </c>
      <c r="D21" s="123">
        <v>0.34980068621959</v>
      </c>
      <c r="E21" s="123">
        <v>0.412355836485291</v>
      </c>
      <c r="F21" s="123">
        <v>0.462981149304789</v>
      </c>
    </row>
    <row r="22" spans="1:6" ht="15">
      <c r="A22" s="123">
        <v>2024</v>
      </c>
      <c r="B22" s="123" t="s">
        <v>378</v>
      </c>
      <c r="C22" s="123" t="s">
        <v>449</v>
      </c>
      <c r="D22" s="123">
        <v>0.0192307692307692</v>
      </c>
      <c r="E22" s="123">
        <v>0.443984827731887</v>
      </c>
      <c r="F22" s="123">
        <v>0.550359570522801</v>
      </c>
    </row>
    <row r="23" spans="1:6" ht="15" hidden="1">
      <c r="A23" s="123">
        <v>2018</v>
      </c>
      <c r="B23" s="123" t="s">
        <v>379</v>
      </c>
      <c r="C23" s="123" t="s">
        <v>449</v>
      </c>
      <c r="D23" s="123">
        <v>0.189880734117794</v>
      </c>
      <c r="E23" s="123">
        <v>0.267773391294389</v>
      </c>
      <c r="F23" s="123">
        <v>0.285350153038133</v>
      </c>
    </row>
    <row r="24" spans="1:6" ht="15" hidden="1">
      <c r="A24" s="123">
        <v>2019</v>
      </c>
      <c r="B24" s="123" t="s">
        <v>379</v>
      </c>
      <c r="C24" s="123" t="s">
        <v>449</v>
      </c>
      <c r="D24" s="123">
        <v>0.294268790342334</v>
      </c>
      <c r="E24" s="123">
        <v>0.377591190761347</v>
      </c>
      <c r="F24" s="123">
        <v>0.339333912219443</v>
      </c>
    </row>
    <row r="25" spans="1:6" ht="15" hidden="1">
      <c r="A25" s="123">
        <v>2020</v>
      </c>
      <c r="B25" s="123" t="s">
        <v>379</v>
      </c>
      <c r="C25" s="123" t="s">
        <v>449</v>
      </c>
      <c r="D25" s="123">
        <v>0.331849315068493</v>
      </c>
      <c r="E25" s="123">
        <v>0.428996722484964</v>
      </c>
      <c r="F25" s="123">
        <v>0.302228409846512</v>
      </c>
    </row>
    <row r="26" spans="1:6" ht="15" hidden="1">
      <c r="A26" s="123">
        <v>2021</v>
      </c>
      <c r="B26" s="123" t="s">
        <v>379</v>
      </c>
      <c r="C26" s="123" t="s">
        <v>449</v>
      </c>
      <c r="D26" s="123">
        <v>0.246896379957181</v>
      </c>
      <c r="E26" s="123">
        <v>0.289747964036177</v>
      </c>
      <c r="F26" s="123">
        <v>0.221527959376519</v>
      </c>
    </row>
    <row r="27" spans="1:6" ht="15" hidden="1">
      <c r="A27" s="123">
        <v>2022</v>
      </c>
      <c r="B27" s="123" t="s">
        <v>379</v>
      </c>
      <c r="C27" s="123" t="s">
        <v>449</v>
      </c>
      <c r="D27" s="123">
        <v>0.274036553990174</v>
      </c>
      <c r="E27" s="123">
        <v>0.269975746944119</v>
      </c>
      <c r="F27" s="123">
        <v>0.293164465796837</v>
      </c>
    </row>
    <row r="28" spans="1:6" ht="15">
      <c r="A28" s="123">
        <v>2023</v>
      </c>
      <c r="B28" s="123" t="s">
        <v>379</v>
      </c>
      <c r="C28" s="123" t="s">
        <v>449</v>
      </c>
      <c r="D28" s="123">
        <v>0.349248385794996</v>
      </c>
      <c r="E28" s="123">
        <v>0.394747091743219</v>
      </c>
      <c r="F28" s="123">
        <v>0.33473062304138</v>
      </c>
    </row>
    <row r="29" spans="1:6" ht="15">
      <c r="A29" s="123">
        <v>2024</v>
      </c>
      <c r="B29" s="123" t="s">
        <v>379</v>
      </c>
      <c r="C29" s="123" t="s">
        <v>449</v>
      </c>
      <c r="D29" s="123">
        <v>0.0454545454545455</v>
      </c>
      <c r="E29" s="123">
        <v>0.371329148884473</v>
      </c>
      <c r="F29" s="123">
        <v>0.371362651173466</v>
      </c>
    </row>
    <row r="30" spans="1:6" ht="15" hidden="1">
      <c r="A30" s="123">
        <v>2018</v>
      </c>
      <c r="B30" s="123" t="s">
        <v>380</v>
      </c>
      <c r="C30" s="123" t="s">
        <v>449</v>
      </c>
      <c r="D30" s="123">
        <v>0.214109978773196</v>
      </c>
      <c r="E30" s="123">
        <v>0.228786514812652</v>
      </c>
      <c r="F30" s="123">
        <v>0.318280756948575</v>
      </c>
    </row>
    <row r="31" spans="1:6" ht="15" hidden="1">
      <c r="A31" s="123">
        <v>2019</v>
      </c>
      <c r="B31" s="123" t="s">
        <v>380</v>
      </c>
      <c r="C31" s="123" t="s">
        <v>449</v>
      </c>
      <c r="D31" s="123">
        <v>0.323294140289347</v>
      </c>
      <c r="E31" s="123">
        <v>0.368561143006373</v>
      </c>
      <c r="F31" s="123">
        <v>0.328385561680509</v>
      </c>
    </row>
    <row r="32" spans="1:6" ht="15" hidden="1">
      <c r="A32" s="123">
        <v>2020</v>
      </c>
      <c r="B32" s="123" t="s">
        <v>380</v>
      </c>
      <c r="C32" s="123" t="s">
        <v>449</v>
      </c>
      <c r="D32" s="123">
        <v>0.418670256910323</v>
      </c>
      <c r="E32" s="123">
        <v>0.307331279846661</v>
      </c>
      <c r="F32" s="123">
        <v>0.333446540764345</v>
      </c>
    </row>
    <row r="33" spans="1:6" ht="15" hidden="1">
      <c r="A33" s="123">
        <v>2021</v>
      </c>
      <c r="B33" s="123" t="s">
        <v>380</v>
      </c>
      <c r="C33" s="123" t="s">
        <v>449</v>
      </c>
      <c r="D33" s="123">
        <v>0.280654674784849</v>
      </c>
      <c r="E33" s="123">
        <v>0.375716823447549</v>
      </c>
      <c r="F33" s="123">
        <v>0.295440739011847</v>
      </c>
    </row>
    <row r="34" spans="1:6" ht="15" hidden="1">
      <c r="A34" s="123">
        <v>2022</v>
      </c>
      <c r="B34" s="123" t="s">
        <v>380</v>
      </c>
      <c r="C34" s="123" t="s">
        <v>449</v>
      </c>
      <c r="D34" s="123">
        <v>0.437383547748143</v>
      </c>
      <c r="E34" s="123">
        <v>0.473204906706823</v>
      </c>
      <c r="F34" s="123">
        <v>0.433892073511059</v>
      </c>
    </row>
    <row r="35" spans="1:6" ht="15">
      <c r="A35" s="123">
        <v>2023</v>
      </c>
      <c r="B35" s="123" t="s">
        <v>380</v>
      </c>
      <c r="C35" s="123" t="s">
        <v>449</v>
      </c>
      <c r="D35" s="123">
        <v>0.365900284000116</v>
      </c>
      <c r="E35" s="123">
        <v>0.488116282233854</v>
      </c>
      <c r="F35" s="123">
        <v>0.495594495145597</v>
      </c>
    </row>
    <row r="36" spans="1:6" ht="15">
      <c r="A36" s="123">
        <v>2024</v>
      </c>
      <c r="B36" s="123" t="s">
        <v>380</v>
      </c>
      <c r="C36" s="123" t="s">
        <v>449</v>
      </c>
      <c r="D36" s="123">
        <v>0.0540540540540541</v>
      </c>
      <c r="E36" s="123">
        <v>0.481376328927246</v>
      </c>
      <c r="F36" s="123">
        <v>0.553824051157459</v>
      </c>
    </row>
    <row r="37" spans="1:6" ht="15" hidden="1">
      <c r="A37" s="123">
        <v>2018</v>
      </c>
      <c r="B37" s="123" t="s">
        <v>381</v>
      </c>
      <c r="C37" s="123" t="s">
        <v>449</v>
      </c>
      <c r="D37" s="123">
        <v>0.161416556744227</v>
      </c>
      <c r="E37" s="123">
        <v>0.284036608551793</v>
      </c>
      <c r="F37" s="123">
        <v>0.185964582855544</v>
      </c>
    </row>
    <row r="38" spans="1:6" ht="15" hidden="1">
      <c r="A38" s="123">
        <v>2019</v>
      </c>
      <c r="B38" s="123" t="s">
        <v>381</v>
      </c>
      <c r="C38" s="123" t="s">
        <v>449</v>
      </c>
      <c r="D38" s="123">
        <v>0.28331710934965</v>
      </c>
      <c r="E38" s="123">
        <v>0.391416233193373</v>
      </c>
      <c r="F38" s="123">
        <v>0.294986525407835</v>
      </c>
    </row>
    <row r="39" spans="1:6" ht="15" hidden="1">
      <c r="A39" s="123">
        <v>2020</v>
      </c>
      <c r="B39" s="123" t="s">
        <v>381</v>
      </c>
      <c r="C39" s="123" t="s">
        <v>449</v>
      </c>
      <c r="D39" s="123">
        <v>0.462061403508772</v>
      </c>
      <c r="E39" s="123">
        <v>0.542460590199815</v>
      </c>
      <c r="F39" s="123">
        <v>0.342800812192913</v>
      </c>
    </row>
    <row r="40" spans="1:6" ht="15" hidden="1">
      <c r="A40" s="123">
        <v>2021</v>
      </c>
      <c r="B40" s="123" t="s">
        <v>381</v>
      </c>
      <c r="C40" s="123" t="s">
        <v>449</v>
      </c>
      <c r="D40" s="123">
        <v>0.16920049390338</v>
      </c>
      <c r="E40" s="123">
        <v>0.55629160322303</v>
      </c>
      <c r="F40" s="123">
        <v>0.228874521601621</v>
      </c>
    </row>
    <row r="41" spans="1:6" ht="15" hidden="1">
      <c r="A41" s="123">
        <v>2022</v>
      </c>
      <c r="B41" s="123" t="s">
        <v>381</v>
      </c>
      <c r="C41" s="123" t="s">
        <v>449</v>
      </c>
      <c r="D41" s="123">
        <v>0.081603128054741</v>
      </c>
      <c r="E41" s="123">
        <v>0.0951710184478483</v>
      </c>
      <c r="F41" s="123">
        <v>0.238062418613533</v>
      </c>
    </row>
    <row r="42" spans="1:6" ht="15">
      <c r="A42" s="123">
        <v>2023</v>
      </c>
      <c r="B42" s="123" t="s">
        <v>381</v>
      </c>
      <c r="C42" s="123" t="s">
        <v>449</v>
      </c>
      <c r="D42" s="123">
        <v>0.271583850931677</v>
      </c>
      <c r="E42" s="123">
        <v>0.400366197455658</v>
      </c>
      <c r="F42" s="123">
        <v>0.322327327305202</v>
      </c>
    </row>
    <row r="43" spans="1:6" ht="15">
      <c r="A43" s="123">
        <v>2024</v>
      </c>
      <c r="B43" s="123" t="s">
        <v>381</v>
      </c>
      <c r="C43" s="123" t="s">
        <v>449</v>
      </c>
      <c r="D43" s="123">
        <v>0.448275862068966</v>
      </c>
      <c r="E43" s="123">
        <v>0.301886444186281</v>
      </c>
      <c r="F43" s="123">
        <v>0.17719389395294</v>
      </c>
    </row>
    <row r="44" spans="1:6" ht="15" hidden="1">
      <c r="A44" s="123">
        <v>2018</v>
      </c>
      <c r="B44" s="123" t="s">
        <v>382</v>
      </c>
      <c r="C44" s="123" t="s">
        <v>449</v>
      </c>
      <c r="D44" s="123">
        <v>0.216560321399031</v>
      </c>
      <c r="E44" s="123">
        <v>0.157370378872051</v>
      </c>
      <c r="F44" s="123">
        <v>0.239818360940217</v>
      </c>
    </row>
    <row r="45" spans="1:6" ht="15" hidden="1">
      <c r="A45" s="123">
        <v>2019</v>
      </c>
      <c r="B45" s="123" t="s">
        <v>382</v>
      </c>
      <c r="C45" s="123" t="s">
        <v>449</v>
      </c>
      <c r="D45" s="123">
        <v>0.222939311594203</v>
      </c>
      <c r="E45" s="123">
        <v>0.18038818725289</v>
      </c>
      <c r="F45" s="123">
        <v>0.212536859298666</v>
      </c>
    </row>
    <row r="46" spans="1:6" ht="15" hidden="1">
      <c r="A46" s="123">
        <v>2020</v>
      </c>
      <c r="B46" s="123" t="s">
        <v>382</v>
      </c>
      <c r="C46" s="123" t="s">
        <v>449</v>
      </c>
      <c r="D46" s="123">
        <v>0.257408047964949</v>
      </c>
      <c r="E46" s="123">
        <v>0.29061113258433</v>
      </c>
      <c r="F46" s="123">
        <v>0.412442979393389</v>
      </c>
    </row>
    <row r="47" spans="1:6" ht="15" hidden="1">
      <c r="A47" s="123">
        <v>2021</v>
      </c>
      <c r="B47" s="123" t="s">
        <v>382</v>
      </c>
      <c r="C47" s="123" t="s">
        <v>449</v>
      </c>
      <c r="D47" s="123">
        <v>0.159891461893687</v>
      </c>
      <c r="E47" s="123">
        <v>0.270896594139575</v>
      </c>
      <c r="F47" s="123">
        <v>0.131519465408214</v>
      </c>
    </row>
    <row r="48" spans="1:6" ht="15" hidden="1">
      <c r="A48" s="123">
        <v>2022</v>
      </c>
      <c r="B48" s="123" t="s">
        <v>382</v>
      </c>
      <c r="C48" s="123" t="s">
        <v>449</v>
      </c>
      <c r="D48" s="123">
        <v>0.288611111111111</v>
      </c>
      <c r="E48" s="123">
        <v>0.349683063615238</v>
      </c>
      <c r="F48" s="123">
        <v>0.0421638650664112</v>
      </c>
    </row>
    <row r="49" spans="1:6" ht="15">
      <c r="A49" s="123">
        <v>2023</v>
      </c>
      <c r="B49" s="123" t="s">
        <v>382</v>
      </c>
      <c r="C49" s="123" t="s">
        <v>449</v>
      </c>
      <c r="D49" s="123">
        <v>0.317614743930533</v>
      </c>
      <c r="E49" s="123">
        <v>0.310179329561885</v>
      </c>
      <c r="F49" s="123">
        <v>0.184180663228597</v>
      </c>
    </row>
    <row r="50" spans="1:6" ht="15">
      <c r="A50" s="123">
        <v>2024</v>
      </c>
      <c r="B50" s="123" t="s">
        <v>382</v>
      </c>
      <c r="C50" s="123" t="s">
        <v>449</v>
      </c>
      <c r="D50" s="123">
        <v>0</v>
      </c>
      <c r="E50" s="123">
        <v>0.377292459018829</v>
      </c>
      <c r="F50" s="123">
        <v>0.270302375725395</v>
      </c>
    </row>
    <row r="51" spans="1:6" ht="15" hidden="1">
      <c r="A51" s="123">
        <v>2018</v>
      </c>
      <c r="B51" s="123" t="s">
        <v>383</v>
      </c>
      <c r="C51" s="123" t="s">
        <v>449</v>
      </c>
      <c r="D51" s="123">
        <v>0.259194881975653</v>
      </c>
      <c r="E51" s="123">
        <v>0.146044912456902</v>
      </c>
      <c r="F51" s="123">
        <v>0.231643085465231</v>
      </c>
    </row>
    <row r="52" spans="1:6" ht="15" hidden="1">
      <c r="A52" s="123">
        <v>2019</v>
      </c>
      <c r="B52" s="123" t="s">
        <v>383</v>
      </c>
      <c r="C52" s="123" t="s">
        <v>449</v>
      </c>
      <c r="D52" s="123">
        <v>0.379926108374384</v>
      </c>
      <c r="E52" s="123">
        <v>0.0966330626721671</v>
      </c>
      <c r="F52" s="123">
        <v>0.246335382235782</v>
      </c>
    </row>
    <row r="53" spans="1:6" ht="15" hidden="1">
      <c r="A53" s="123">
        <v>2020</v>
      </c>
      <c r="B53" s="123" t="s">
        <v>383</v>
      </c>
      <c r="C53" s="123" t="s">
        <v>449</v>
      </c>
      <c r="D53" s="123">
        <v>0.251553362573099</v>
      </c>
      <c r="E53" s="123">
        <v>0.216907309735053</v>
      </c>
      <c r="F53" s="123">
        <v>0.244541626649593</v>
      </c>
    </row>
    <row r="54" spans="1:6" ht="15" hidden="1">
      <c r="A54" s="123">
        <v>2021</v>
      </c>
      <c r="B54" s="123" t="s">
        <v>383</v>
      </c>
      <c r="C54" s="123" t="s">
        <v>449</v>
      </c>
      <c r="D54" s="123">
        <v>0.169807330827068</v>
      </c>
      <c r="E54" s="123">
        <v>0.0819937466312514</v>
      </c>
      <c r="F54" s="123">
        <v>0.220103583531245</v>
      </c>
    </row>
    <row r="55" spans="1:6" ht="15" hidden="1">
      <c r="A55" s="123">
        <v>2022</v>
      </c>
      <c r="B55" s="123" t="s">
        <v>383</v>
      </c>
      <c r="C55" s="123" t="s">
        <v>449</v>
      </c>
      <c r="D55" s="123">
        <v>0.303026849037487</v>
      </c>
      <c r="E55" s="123">
        <v>0.261714983440502</v>
      </c>
      <c r="F55" s="123">
        <v>0.320898672778803</v>
      </c>
    </row>
    <row r="56" spans="1:6" ht="15">
      <c r="A56" s="123">
        <v>2023</v>
      </c>
      <c r="B56" s="123" t="s">
        <v>383</v>
      </c>
      <c r="C56" s="123" t="s">
        <v>449</v>
      </c>
      <c r="D56" s="123">
        <v>0.309852756892231</v>
      </c>
      <c r="E56" s="123">
        <v>0.247669614124902</v>
      </c>
      <c r="F56" s="123">
        <v>0.460838369310156</v>
      </c>
    </row>
    <row r="57" spans="1:6" ht="15">
      <c r="A57" s="123">
        <v>2024</v>
      </c>
      <c r="B57" s="123" t="s">
        <v>383</v>
      </c>
      <c r="C57" s="123" t="s">
        <v>449</v>
      </c>
      <c r="D57" s="123">
        <v>0.346153846153846</v>
      </c>
      <c r="E57" s="123">
        <v>0.195466548055161</v>
      </c>
      <c r="F57" s="123">
        <v>0.42834399184826</v>
      </c>
    </row>
    <row r="58" spans="1:6" ht="15" hidden="1">
      <c r="A58" s="123">
        <v>2018</v>
      </c>
      <c r="B58" s="123" t="s">
        <v>384</v>
      </c>
      <c r="C58" s="123" t="s">
        <v>449</v>
      </c>
      <c r="D58" s="123">
        <v>0.365291340515126</v>
      </c>
      <c r="E58" s="123">
        <v>0.0400189668487069</v>
      </c>
      <c r="F58" s="123">
        <v>0.20944981119966</v>
      </c>
    </row>
    <row r="59" spans="1:6" ht="15" hidden="1">
      <c r="A59" s="123">
        <v>2019</v>
      </c>
      <c r="B59" s="123" t="s">
        <v>384</v>
      </c>
      <c r="C59" s="123" t="s">
        <v>449</v>
      </c>
      <c r="D59" s="123">
        <v>0.302250445632799</v>
      </c>
      <c r="E59" s="123">
        <v>0.215418336243155</v>
      </c>
      <c r="F59" s="123">
        <v>0.278728108802653</v>
      </c>
    </row>
    <row r="60" spans="1:6" ht="15" hidden="1">
      <c r="A60" s="123">
        <v>2020</v>
      </c>
      <c r="B60" s="123" t="s">
        <v>384</v>
      </c>
      <c r="C60" s="123" t="s">
        <v>449</v>
      </c>
      <c r="D60" s="123">
        <v>0.229125494071146</v>
      </c>
      <c r="E60" s="123">
        <v>0.217104235901323</v>
      </c>
      <c r="F60" s="123">
        <v>0.289823299488357</v>
      </c>
    </row>
    <row r="61" spans="1:6" ht="15" hidden="1">
      <c r="A61" s="123">
        <v>2021</v>
      </c>
      <c r="B61" s="123" t="s">
        <v>384</v>
      </c>
      <c r="C61" s="123" t="s">
        <v>449</v>
      </c>
      <c r="D61" s="123">
        <v>0.308710581006596</v>
      </c>
      <c r="E61" s="123">
        <v>0.290339227822088</v>
      </c>
      <c r="F61" s="123">
        <v>0.287638384049881</v>
      </c>
    </row>
    <row r="62" spans="1:6" ht="15" hidden="1">
      <c r="A62" s="123">
        <v>2022</v>
      </c>
      <c r="B62" s="123" t="s">
        <v>384</v>
      </c>
      <c r="C62" s="123" t="s">
        <v>449</v>
      </c>
      <c r="D62" s="123">
        <v>0.383983832259694</v>
      </c>
      <c r="E62" s="123">
        <v>0.245901922749645</v>
      </c>
      <c r="F62" s="123">
        <v>0.385882028597316</v>
      </c>
    </row>
    <row r="63" spans="1:6" ht="15">
      <c r="A63" s="123">
        <v>2023</v>
      </c>
      <c r="B63" s="123" t="s">
        <v>384</v>
      </c>
      <c r="C63" s="123" t="s">
        <v>449</v>
      </c>
      <c r="D63" s="123">
        <v>0.317006269592476</v>
      </c>
      <c r="E63" s="123">
        <v>0.402584450344356</v>
      </c>
      <c r="F63" s="123">
        <v>0.47846151562761</v>
      </c>
    </row>
    <row r="64" spans="1:6" ht="15">
      <c r="A64" s="123">
        <v>2024</v>
      </c>
      <c r="B64" s="123" t="s">
        <v>384</v>
      </c>
      <c r="C64" s="123" t="s">
        <v>449</v>
      </c>
      <c r="D64" s="123">
        <v>0.363636363636364</v>
      </c>
      <c r="E64" s="123">
        <v>0.566701762449354</v>
      </c>
      <c r="F64" s="123">
        <v>0.532632271065263</v>
      </c>
    </row>
    <row r="65" spans="1:6" ht="15" hidden="1">
      <c r="A65" s="123">
        <v>2018</v>
      </c>
      <c r="B65" s="123" t="s">
        <v>385</v>
      </c>
      <c r="C65" s="123" t="s">
        <v>449</v>
      </c>
      <c r="D65" s="123">
        <v>0.206618819776715</v>
      </c>
      <c r="E65" s="123">
        <v>0.212339771822211</v>
      </c>
      <c r="F65" s="123">
        <v>0.305821300026384</v>
      </c>
    </row>
    <row r="66" spans="1:6" ht="15" hidden="1">
      <c r="A66" s="123">
        <v>2019</v>
      </c>
      <c r="B66" s="123" t="s">
        <v>385</v>
      </c>
      <c r="C66" s="123" t="s">
        <v>449</v>
      </c>
      <c r="D66" s="123">
        <v>0.0991071428571429</v>
      </c>
      <c r="E66" s="123">
        <v>0.188734936540773</v>
      </c>
      <c r="F66" s="123">
        <v>0.375856571297659</v>
      </c>
    </row>
    <row r="67" spans="1:6" ht="15" hidden="1">
      <c r="A67" s="123">
        <v>2020</v>
      </c>
      <c r="B67" s="123" t="s">
        <v>385</v>
      </c>
      <c r="C67" s="123" t="s">
        <v>449</v>
      </c>
      <c r="D67" s="123">
        <v>0.212121212121212</v>
      </c>
      <c r="E67" s="123">
        <v>0.16461070893161</v>
      </c>
      <c r="F67" s="123">
        <v>0.186027079883826</v>
      </c>
    </row>
    <row r="68" spans="1:6" ht="15" hidden="1">
      <c r="A68" s="123">
        <v>2021</v>
      </c>
      <c r="B68" s="123" t="s">
        <v>385</v>
      </c>
      <c r="C68" s="123" t="s">
        <v>449</v>
      </c>
      <c r="D68" s="123">
        <v>0.216666666666667</v>
      </c>
      <c r="E68" s="123">
        <v>0.146761895629843</v>
      </c>
      <c r="F68" s="123">
        <v>0.0650006866056152</v>
      </c>
    </row>
    <row r="69" spans="1:6" ht="15" hidden="1">
      <c r="A69" s="123">
        <v>2022</v>
      </c>
      <c r="B69" s="123" t="s">
        <v>385</v>
      </c>
      <c r="C69" s="123" t="s">
        <v>449</v>
      </c>
      <c r="D69" s="123">
        <v>0.278846153846154</v>
      </c>
      <c r="E69" s="123">
        <v>0.394061545256103</v>
      </c>
      <c r="F69" s="123">
        <v>0.19852390386607</v>
      </c>
    </row>
    <row r="70" spans="1:6" ht="15">
      <c r="A70" s="123">
        <v>2023</v>
      </c>
      <c r="B70" s="123" t="s">
        <v>385</v>
      </c>
      <c r="C70" s="123" t="s">
        <v>449</v>
      </c>
      <c r="D70" s="123">
        <v>0.30</v>
      </c>
      <c r="E70" s="123">
        <v>0.372804641322891</v>
      </c>
      <c r="F70" s="123">
        <v>0.256974564828203</v>
      </c>
    </row>
    <row r="71" spans="1:6" ht="15">
      <c r="A71" s="123">
        <v>2024</v>
      </c>
      <c r="B71" s="123" t="s">
        <v>385</v>
      </c>
      <c r="C71" s="123" t="s">
        <v>449</v>
      </c>
      <c r="D71" s="123">
        <v>0</v>
      </c>
      <c r="E71" s="123">
        <v>0.641554678606701</v>
      </c>
      <c r="F71" s="123">
        <v>0.323518842657365</v>
      </c>
    </row>
    <row r="72" spans="1:6" ht="15" hidden="1">
      <c r="A72" s="123">
        <v>2018</v>
      </c>
      <c r="B72" s="123" t="s">
        <v>386</v>
      </c>
      <c r="C72" s="123" t="s">
        <v>449</v>
      </c>
      <c r="D72" s="123">
        <v>0.197424924589021</v>
      </c>
      <c r="E72" s="123">
        <v>0.210676760303745</v>
      </c>
      <c r="F72" s="123">
        <v>0.213615636653768</v>
      </c>
    </row>
    <row r="73" spans="1:6" ht="15" hidden="1">
      <c r="A73" s="123">
        <v>2019</v>
      </c>
      <c r="B73" s="123" t="s">
        <v>386</v>
      </c>
      <c r="C73" s="123" t="s">
        <v>449</v>
      </c>
      <c r="D73" s="123">
        <v>0.288096721601342</v>
      </c>
      <c r="E73" s="123">
        <v>0.302834253725334</v>
      </c>
      <c r="F73" s="123">
        <v>0.312046554612984</v>
      </c>
    </row>
    <row r="74" spans="1:6" ht="15" hidden="1">
      <c r="A74" s="123">
        <v>2020</v>
      </c>
      <c r="B74" s="123" t="s">
        <v>386</v>
      </c>
      <c r="C74" s="123" t="s">
        <v>449</v>
      </c>
      <c r="D74" s="123">
        <v>0.370454518086489</v>
      </c>
      <c r="E74" s="123">
        <v>0.332837661194189</v>
      </c>
      <c r="F74" s="123">
        <v>0.467240299163541</v>
      </c>
    </row>
    <row r="75" spans="1:6" ht="15" hidden="1">
      <c r="A75" s="123">
        <v>2021</v>
      </c>
      <c r="B75" s="123" t="s">
        <v>386</v>
      </c>
      <c r="C75" s="123" t="s">
        <v>449</v>
      </c>
      <c r="D75" s="123">
        <v>0.233939468195183</v>
      </c>
      <c r="E75" s="123">
        <v>0.288817153451523</v>
      </c>
      <c r="F75" s="123">
        <v>0.354849886900985</v>
      </c>
    </row>
    <row r="76" spans="1:6" ht="15" hidden="1">
      <c r="A76" s="123">
        <v>2022</v>
      </c>
      <c r="B76" s="123" t="s">
        <v>386</v>
      </c>
      <c r="C76" s="123" t="s">
        <v>449</v>
      </c>
      <c r="D76" s="123">
        <v>0.402126624242009</v>
      </c>
      <c r="E76" s="123">
        <v>0.292912662663658</v>
      </c>
      <c r="F76" s="123">
        <v>0.317216297463535</v>
      </c>
    </row>
    <row r="77" spans="1:6" ht="15">
      <c r="A77" s="123">
        <v>2023</v>
      </c>
      <c r="B77" s="123" t="s">
        <v>386</v>
      </c>
      <c r="C77" s="123" t="s">
        <v>449</v>
      </c>
      <c r="D77" s="123">
        <v>0.407945946204946</v>
      </c>
      <c r="E77" s="123">
        <v>0.35068631128929</v>
      </c>
      <c r="F77" s="123">
        <v>0.385189170628725</v>
      </c>
    </row>
    <row r="78" spans="1:6" ht="15">
      <c r="A78" s="123">
        <v>2024</v>
      </c>
      <c r="B78" s="123" t="s">
        <v>386</v>
      </c>
      <c r="C78" s="123" t="s">
        <v>449</v>
      </c>
      <c r="D78" s="123">
        <v>0.0505050505050505</v>
      </c>
      <c r="E78" s="123">
        <v>0.384237837932106</v>
      </c>
      <c r="F78" s="123">
        <v>0.477227428867956</v>
      </c>
    </row>
    <row r="79" spans="1:6" ht="15" hidden="1">
      <c r="A79" s="123">
        <v>2018</v>
      </c>
      <c r="B79" s="123" t="s">
        <v>387</v>
      </c>
      <c r="C79" s="123" t="s">
        <v>449</v>
      </c>
      <c r="D79" s="123">
        <v>0.12962962962963</v>
      </c>
      <c r="E79" s="123">
        <v>0.206743958032805</v>
      </c>
      <c r="F79" s="123">
        <v>0.181407588159848</v>
      </c>
    </row>
    <row r="80" spans="1:6" ht="15" hidden="1">
      <c r="A80" s="123">
        <v>2019</v>
      </c>
      <c r="B80" s="123" t="s">
        <v>387</v>
      </c>
      <c r="C80" s="123" t="s">
        <v>449</v>
      </c>
      <c r="D80" s="123">
        <v>0.242735406958365</v>
      </c>
      <c r="E80" s="123">
        <v>0.2628678569423</v>
      </c>
      <c r="F80" s="123">
        <v>0.244123651556752</v>
      </c>
    </row>
    <row r="81" spans="1:6" ht="15" hidden="1">
      <c r="A81" s="123">
        <v>2020</v>
      </c>
      <c r="B81" s="123" t="s">
        <v>387</v>
      </c>
      <c r="C81" s="123" t="s">
        <v>449</v>
      </c>
      <c r="D81" s="123">
        <v>0.269182626028468</v>
      </c>
      <c r="E81" s="123">
        <v>0.313134463747306</v>
      </c>
      <c r="F81" s="123">
        <v>0.278548325078685</v>
      </c>
    </row>
    <row r="82" spans="1:6" ht="15" hidden="1">
      <c r="A82" s="123">
        <v>2021</v>
      </c>
      <c r="B82" s="123" t="s">
        <v>387</v>
      </c>
      <c r="C82" s="123" t="s">
        <v>449</v>
      </c>
      <c r="D82" s="123">
        <v>0.279842994023337</v>
      </c>
      <c r="E82" s="123">
        <v>0.290813586721562</v>
      </c>
      <c r="F82" s="123">
        <v>0.17848822793591</v>
      </c>
    </row>
    <row r="83" spans="1:6" ht="15" hidden="1">
      <c r="A83" s="123">
        <v>2022</v>
      </c>
      <c r="B83" s="123" t="s">
        <v>387</v>
      </c>
      <c r="C83" s="123" t="s">
        <v>449</v>
      </c>
      <c r="D83" s="123">
        <v>0.179914977354578</v>
      </c>
      <c r="E83" s="123">
        <v>0.314185497697237</v>
      </c>
      <c r="F83" s="123">
        <v>0.252110930330608</v>
      </c>
    </row>
    <row r="84" spans="1:6" ht="15">
      <c r="A84" s="123">
        <v>2023</v>
      </c>
      <c r="B84" s="123" t="s">
        <v>387</v>
      </c>
      <c r="C84" s="123" t="s">
        <v>449</v>
      </c>
      <c r="D84" s="123">
        <v>0.228164580030252</v>
      </c>
      <c r="E84" s="123">
        <v>0.296627846217743</v>
      </c>
      <c r="F84" s="123">
        <v>0.446437483147121</v>
      </c>
    </row>
    <row r="85" spans="1:6" ht="15">
      <c r="A85" s="123">
        <v>2024</v>
      </c>
      <c r="B85" s="123" t="s">
        <v>387</v>
      </c>
      <c r="C85" s="123" t="s">
        <v>449</v>
      </c>
      <c r="D85" s="123">
        <v>0</v>
      </c>
      <c r="E85" s="123">
        <v>0.248034447976811</v>
      </c>
      <c r="F85" s="123">
        <v>0.561304635190569</v>
      </c>
    </row>
  </sheetData>
  <autoFilter ref="A1:A85">
    <filterColumn colId="0">
      <filters>
        <filter val="2023"/>
        <filter val="2024"/>
      </filters>
    </filterColumn>
  </autoFilter>
  <pageMargins left="0.7" right="0.7" top="0.75" bottom="0.75" header="0.3" footer="0.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E73F402-08A5-4D56-86F2-F92526363FC7}">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216</v>
      </c>
      <c r="E1" s="123" t="s">
        <v>435</v>
      </c>
      <c r="F1" s="123" t="s">
        <v>436</v>
      </c>
    </row>
    <row r="2" spans="1:6" ht="15" hidden="1">
      <c r="A2" s="123">
        <v>2018</v>
      </c>
      <c r="B2" s="123" t="s">
        <v>376</v>
      </c>
      <c r="C2" s="123" t="s">
        <v>437</v>
      </c>
      <c r="D2" s="123">
        <v>0.780691983193319</v>
      </c>
      <c r="E2" s="123">
        <v>0.760238455529448</v>
      </c>
      <c r="F2" s="123">
        <v>0.759453154246946</v>
      </c>
    </row>
    <row r="3" spans="1:6" ht="15" hidden="1">
      <c r="A3" s="123">
        <v>2019</v>
      </c>
      <c r="B3" s="123" t="s">
        <v>376</v>
      </c>
      <c r="C3" s="123" t="s">
        <v>437</v>
      </c>
      <c r="D3" s="123">
        <v>0.752524115102998</v>
      </c>
      <c r="E3" s="123">
        <v>0.781508591613038</v>
      </c>
      <c r="F3" s="123">
        <v>0.781386264401072</v>
      </c>
    </row>
    <row r="4" spans="1:6" ht="15" hidden="1">
      <c r="A4" s="123">
        <v>2020</v>
      </c>
      <c r="B4" s="123" t="s">
        <v>376</v>
      </c>
      <c r="C4" s="123" t="s">
        <v>437</v>
      </c>
      <c r="D4" s="123">
        <v>0.780214396268019</v>
      </c>
      <c r="E4" s="123">
        <v>0.787896149264705</v>
      </c>
      <c r="F4" s="123">
        <v>0.784719144169768</v>
      </c>
    </row>
    <row r="5" spans="1:6" ht="15" hidden="1">
      <c r="A5" s="123">
        <v>2021</v>
      </c>
      <c r="B5" s="123" t="s">
        <v>376</v>
      </c>
      <c r="C5" s="123" t="s">
        <v>437</v>
      </c>
      <c r="D5" s="123">
        <v>0.766734534952508</v>
      </c>
      <c r="E5" s="123">
        <v>0.778294896685298</v>
      </c>
      <c r="F5" s="123">
        <v>0.772603959345412</v>
      </c>
    </row>
    <row r="6" spans="1:6" ht="15" hidden="1">
      <c r="A6" s="123">
        <v>2022</v>
      </c>
      <c r="B6" s="123" t="s">
        <v>376</v>
      </c>
      <c r="C6" s="123" t="s">
        <v>437</v>
      </c>
      <c r="D6" s="123">
        <v>0.807728028107429</v>
      </c>
      <c r="E6" s="123">
        <v>0.773215047337093</v>
      </c>
      <c r="F6" s="123">
        <v>0.779005701470016</v>
      </c>
    </row>
    <row r="7" spans="1:6" ht="15">
      <c r="A7" s="123">
        <v>2023</v>
      </c>
      <c r="B7" s="123" t="s">
        <v>376</v>
      </c>
      <c r="C7" s="123" t="s">
        <v>437</v>
      </c>
      <c r="D7" s="123">
        <v>0.782313053712951</v>
      </c>
      <c r="E7" s="123">
        <v>0.782463148704471</v>
      </c>
      <c r="F7" s="123">
        <v>0.783181120094991</v>
      </c>
    </row>
    <row r="8" spans="1:6" ht="15">
      <c r="A8" s="123">
        <v>2024</v>
      </c>
      <c r="B8" s="123" t="s">
        <v>376</v>
      </c>
      <c r="C8" s="123" t="s">
        <v>437</v>
      </c>
      <c r="D8" s="123">
        <v>0.75968992248062</v>
      </c>
      <c r="E8" s="123">
        <v>0.801267731986281</v>
      </c>
      <c r="F8" s="123">
        <v>0.794417783574589</v>
      </c>
    </row>
    <row r="9" spans="1:6" ht="15" hidden="1">
      <c r="A9" s="123">
        <v>2018</v>
      </c>
      <c r="B9" s="123" t="s">
        <v>377</v>
      </c>
      <c r="C9" s="123" t="s">
        <v>437</v>
      </c>
      <c r="D9" s="123">
        <v>0.859677978064083</v>
      </c>
      <c r="E9" s="123">
        <v>0.791457691121862</v>
      </c>
      <c r="F9" s="123">
        <v>0.784252775338497</v>
      </c>
    </row>
    <row r="10" spans="1:6" ht="15" hidden="1">
      <c r="A10" s="123">
        <v>2019</v>
      </c>
      <c r="B10" s="123" t="s">
        <v>377</v>
      </c>
      <c r="C10" s="123" t="s">
        <v>437</v>
      </c>
      <c r="D10" s="123">
        <v>0.769324945559051</v>
      </c>
      <c r="E10" s="123">
        <v>0.785966796677915</v>
      </c>
      <c r="F10" s="123">
        <v>0.785224297708232</v>
      </c>
    </row>
    <row r="11" spans="1:6" ht="15" hidden="1">
      <c r="A11" s="123">
        <v>2020</v>
      </c>
      <c r="B11" s="123" t="s">
        <v>377</v>
      </c>
      <c r="C11" s="123" t="s">
        <v>437</v>
      </c>
      <c r="D11" s="123">
        <v>0.655083281857228</v>
      </c>
      <c r="E11" s="123">
        <v>0.695443670719429</v>
      </c>
      <c r="F11" s="123">
        <v>0.708007943780335</v>
      </c>
    </row>
    <row r="12" spans="1:6" ht="15" hidden="1">
      <c r="A12" s="123">
        <v>2021</v>
      </c>
      <c r="B12" s="123" t="s">
        <v>377</v>
      </c>
      <c r="C12" s="123" t="s">
        <v>437</v>
      </c>
      <c r="D12" s="123">
        <v>0.721988978454496</v>
      </c>
      <c r="E12" s="123">
        <v>0.741625200782464</v>
      </c>
      <c r="F12" s="123">
        <v>0.737548518386033</v>
      </c>
    </row>
    <row r="13" spans="1:6" ht="15" hidden="1">
      <c r="A13" s="123">
        <v>2022</v>
      </c>
      <c r="B13" s="123" t="s">
        <v>377</v>
      </c>
      <c r="C13" s="123" t="s">
        <v>437</v>
      </c>
      <c r="D13" s="123">
        <v>0.805234876804596</v>
      </c>
      <c r="E13" s="123">
        <v>0.766362466039503</v>
      </c>
      <c r="F13" s="123">
        <v>0.771320200796623</v>
      </c>
    </row>
    <row r="14" spans="1:6" ht="15">
      <c r="A14" s="123">
        <v>2023</v>
      </c>
      <c r="B14" s="123" t="s">
        <v>377</v>
      </c>
      <c r="C14" s="123" t="s">
        <v>437</v>
      </c>
      <c r="D14" s="123">
        <v>0.727161787246731</v>
      </c>
      <c r="E14" s="123">
        <v>0.72745586090526</v>
      </c>
      <c r="F14" s="123">
        <v>0.728950781912422</v>
      </c>
    </row>
    <row r="15" spans="1:6" ht="15">
      <c r="A15" s="123">
        <v>2024</v>
      </c>
      <c r="B15" s="123" t="s">
        <v>377</v>
      </c>
      <c r="C15" s="123" t="s">
        <v>437</v>
      </c>
      <c r="D15" s="123">
        <v>0.801075268817204</v>
      </c>
      <c r="E15" s="123">
        <v>0.717531786789954</v>
      </c>
      <c r="F15" s="123">
        <v>0.750919904559119</v>
      </c>
    </row>
    <row r="16" spans="1:6" ht="15" hidden="1">
      <c r="A16" s="123">
        <v>2018</v>
      </c>
      <c r="B16" s="123" t="s">
        <v>378</v>
      </c>
      <c r="C16" s="123" t="s">
        <v>437</v>
      </c>
      <c r="D16" s="123">
        <v>0.818257031752929</v>
      </c>
      <c r="E16" s="123">
        <v>0.832893789427895</v>
      </c>
      <c r="F16" s="123">
        <v>0.830349334476539</v>
      </c>
    </row>
    <row r="17" spans="1:6" ht="15" hidden="1">
      <c r="A17" s="123">
        <v>2019</v>
      </c>
      <c r="B17" s="123" t="s">
        <v>378</v>
      </c>
      <c r="C17" s="123" t="s">
        <v>437</v>
      </c>
      <c r="D17" s="123">
        <v>0.838479503666272</v>
      </c>
      <c r="E17" s="123">
        <v>0.841288225780318</v>
      </c>
      <c r="F17" s="123">
        <v>0.842478747158238</v>
      </c>
    </row>
    <row r="18" spans="1:6" ht="15" hidden="1">
      <c r="A18" s="123">
        <v>2020</v>
      </c>
      <c r="B18" s="123" t="s">
        <v>378</v>
      </c>
      <c r="C18" s="123" t="s">
        <v>437</v>
      </c>
      <c r="D18" s="123">
        <v>0.770039376897978</v>
      </c>
      <c r="E18" s="123">
        <v>0.810930092716436</v>
      </c>
      <c r="F18" s="123">
        <v>0.810916045468464</v>
      </c>
    </row>
    <row r="19" spans="1:6" ht="15" hidden="1">
      <c r="A19" s="123">
        <v>2021</v>
      </c>
      <c r="B19" s="123" t="s">
        <v>378</v>
      </c>
      <c r="C19" s="123" t="s">
        <v>437</v>
      </c>
      <c r="D19" s="123">
        <v>0.822996735759105</v>
      </c>
      <c r="E19" s="123">
        <v>0.789587856077246</v>
      </c>
      <c r="F19" s="123">
        <v>0.785971466046806</v>
      </c>
    </row>
    <row r="20" spans="1:6" ht="15" hidden="1">
      <c r="A20" s="123">
        <v>2022</v>
      </c>
      <c r="B20" s="123" t="s">
        <v>378</v>
      </c>
      <c r="C20" s="123" t="s">
        <v>437</v>
      </c>
      <c r="D20" s="123">
        <v>0.837706157621412</v>
      </c>
      <c r="E20" s="123">
        <v>0.789436975959574</v>
      </c>
      <c r="F20" s="123">
        <v>0.795471517816183</v>
      </c>
    </row>
    <row r="21" spans="1:6" ht="15">
      <c r="A21" s="123">
        <v>2023</v>
      </c>
      <c r="B21" s="123" t="s">
        <v>378</v>
      </c>
      <c r="C21" s="123" t="s">
        <v>437</v>
      </c>
      <c r="D21" s="123">
        <v>0.789170792079208</v>
      </c>
      <c r="E21" s="123">
        <v>0.810643881055535</v>
      </c>
      <c r="F21" s="123">
        <v>0.809755359496325</v>
      </c>
    </row>
    <row r="22" spans="1:6" ht="15">
      <c r="A22" s="123">
        <v>2024</v>
      </c>
      <c r="B22" s="123" t="s">
        <v>378</v>
      </c>
      <c r="C22" s="123" t="s">
        <v>437</v>
      </c>
      <c r="D22" s="123">
        <v>0.830188679245283</v>
      </c>
      <c r="E22" s="123">
        <v>0.814250983107539</v>
      </c>
      <c r="F22" s="123">
        <v>0.801071411047559</v>
      </c>
    </row>
    <row r="23" spans="1:6" ht="15" hidden="1">
      <c r="A23" s="123">
        <v>2018</v>
      </c>
      <c r="B23" s="123" t="s">
        <v>379</v>
      </c>
      <c r="C23" s="123" t="s">
        <v>437</v>
      </c>
      <c r="D23" s="123">
        <v>0.798274174308769</v>
      </c>
      <c r="E23" s="123">
        <v>0.803291976171477</v>
      </c>
      <c r="F23" s="123">
        <v>0.80641417197263</v>
      </c>
    </row>
    <row r="24" spans="1:6" ht="15" hidden="1">
      <c r="A24" s="123">
        <v>2019</v>
      </c>
      <c r="B24" s="123" t="s">
        <v>379</v>
      </c>
      <c r="C24" s="123" t="s">
        <v>437</v>
      </c>
      <c r="D24" s="123">
        <v>0.78876905526759</v>
      </c>
      <c r="E24" s="123">
        <v>0.783452993923098</v>
      </c>
      <c r="F24" s="123">
        <v>0.779278885051063</v>
      </c>
    </row>
    <row r="25" spans="1:6" ht="15" hidden="1">
      <c r="A25" s="123">
        <v>2020</v>
      </c>
      <c r="B25" s="123" t="s">
        <v>379</v>
      </c>
      <c r="C25" s="123" t="s">
        <v>437</v>
      </c>
      <c r="D25" s="123">
        <v>0.751763090837311</v>
      </c>
      <c r="E25" s="123">
        <v>0.765306018535281</v>
      </c>
      <c r="F25" s="123">
        <v>0.760934142125397</v>
      </c>
    </row>
    <row r="26" spans="1:6" ht="15" hidden="1">
      <c r="A26" s="123">
        <v>2021</v>
      </c>
      <c r="B26" s="123" t="s">
        <v>379</v>
      </c>
      <c r="C26" s="123" t="s">
        <v>437</v>
      </c>
      <c r="D26" s="123">
        <v>0.761323625428279</v>
      </c>
      <c r="E26" s="123">
        <v>0.764936984945126</v>
      </c>
      <c r="F26" s="123">
        <v>0.763874640587683</v>
      </c>
    </row>
    <row r="27" spans="1:6" ht="15" hidden="1">
      <c r="A27" s="123">
        <v>2022</v>
      </c>
      <c r="B27" s="123" t="s">
        <v>379</v>
      </c>
      <c r="C27" s="123" t="s">
        <v>437</v>
      </c>
      <c r="D27" s="123">
        <v>0.855636376874909</v>
      </c>
      <c r="E27" s="123">
        <v>0.80838245540955</v>
      </c>
      <c r="F27" s="123">
        <v>0.81413025603494</v>
      </c>
    </row>
    <row r="28" spans="1:6" ht="15">
      <c r="A28" s="123">
        <v>2023</v>
      </c>
      <c r="B28" s="123" t="s">
        <v>379</v>
      </c>
      <c r="C28" s="123" t="s">
        <v>437</v>
      </c>
      <c r="D28" s="123">
        <v>0.787715056994263</v>
      </c>
      <c r="E28" s="123">
        <v>0.802432490602524</v>
      </c>
      <c r="F28" s="123">
        <v>0.810380583453382</v>
      </c>
    </row>
    <row r="29" spans="1:6" ht="15">
      <c r="A29" s="123">
        <v>2024</v>
      </c>
      <c r="B29" s="123" t="s">
        <v>379</v>
      </c>
      <c r="C29" s="123" t="s">
        <v>437</v>
      </c>
      <c r="D29" s="123">
        <v>0.895833333333333</v>
      </c>
      <c r="E29" s="123">
        <v>0.763029704361414</v>
      </c>
      <c r="F29" s="123">
        <v>0.81846285017098</v>
      </c>
    </row>
    <row r="30" spans="1:6" ht="15" hidden="1">
      <c r="A30" s="123">
        <v>2018</v>
      </c>
      <c r="B30" s="123" t="s">
        <v>380</v>
      </c>
      <c r="C30" s="123" t="s">
        <v>437</v>
      </c>
      <c r="D30" s="123">
        <v>0.837013937013937</v>
      </c>
      <c r="E30" s="123">
        <v>0.844385824440838</v>
      </c>
      <c r="F30" s="123">
        <v>0.843649890020792</v>
      </c>
    </row>
    <row r="31" spans="1:6" ht="15" hidden="1">
      <c r="A31" s="123">
        <v>2019</v>
      </c>
      <c r="B31" s="123" t="s">
        <v>380</v>
      </c>
      <c r="C31" s="123" t="s">
        <v>437</v>
      </c>
      <c r="D31" s="123">
        <v>0.821201040691822</v>
      </c>
      <c r="E31" s="123">
        <v>0.788349834602464</v>
      </c>
      <c r="F31" s="123">
        <v>0.791813320147863</v>
      </c>
    </row>
    <row r="32" spans="1:6" ht="15" hidden="1">
      <c r="A32" s="123">
        <v>2020</v>
      </c>
      <c r="B32" s="123" t="s">
        <v>380</v>
      </c>
      <c r="C32" s="123" t="s">
        <v>437</v>
      </c>
      <c r="D32" s="123">
        <v>0.732568820973641</v>
      </c>
      <c r="E32" s="123">
        <v>0.747686694556502</v>
      </c>
      <c r="F32" s="123">
        <v>0.743926667795013</v>
      </c>
    </row>
    <row r="33" spans="1:6" ht="15" hidden="1">
      <c r="A33" s="123">
        <v>2021</v>
      </c>
      <c r="B33" s="123" t="s">
        <v>380</v>
      </c>
      <c r="C33" s="123" t="s">
        <v>437</v>
      </c>
      <c r="D33" s="123">
        <v>0.767751474658418</v>
      </c>
      <c r="E33" s="123">
        <v>0.774628042225005</v>
      </c>
      <c r="F33" s="123">
        <v>0.777086881225385</v>
      </c>
    </row>
    <row r="34" spans="1:6" ht="15" hidden="1">
      <c r="A34" s="123">
        <v>2022</v>
      </c>
      <c r="B34" s="123" t="s">
        <v>380</v>
      </c>
      <c r="C34" s="123" t="s">
        <v>437</v>
      </c>
      <c r="D34" s="123">
        <v>0.798064680417622</v>
      </c>
      <c r="E34" s="123">
        <v>0.784879556352239</v>
      </c>
      <c r="F34" s="123">
        <v>0.79103375922975</v>
      </c>
    </row>
    <row r="35" spans="1:6" ht="15">
      <c r="A35" s="123">
        <v>2023</v>
      </c>
      <c r="B35" s="123" t="s">
        <v>380</v>
      </c>
      <c r="C35" s="123" t="s">
        <v>437</v>
      </c>
      <c r="D35" s="123">
        <v>0.766766661312201</v>
      </c>
      <c r="E35" s="123">
        <v>0.800599209437614</v>
      </c>
      <c r="F35" s="123">
        <v>0.799452037947745</v>
      </c>
    </row>
    <row r="36" spans="1:6" ht="15">
      <c r="A36" s="123">
        <v>2024</v>
      </c>
      <c r="B36" s="123" t="s">
        <v>380</v>
      </c>
      <c r="C36" s="123" t="s">
        <v>437</v>
      </c>
      <c r="D36" s="123">
        <v>0.760869565217391</v>
      </c>
      <c r="E36" s="123">
        <v>0.729964221181882</v>
      </c>
      <c r="F36" s="123">
        <v>0.713390604322387</v>
      </c>
    </row>
    <row r="37" spans="1:6" ht="15" hidden="1">
      <c r="A37" s="123">
        <v>2018</v>
      </c>
      <c r="B37" s="123" t="s">
        <v>381</v>
      </c>
      <c r="C37" s="123" t="s">
        <v>437</v>
      </c>
      <c r="D37" s="123">
        <v>0.837017408223269</v>
      </c>
      <c r="E37" s="123">
        <v>0.813955519118309</v>
      </c>
      <c r="F37" s="123">
        <v>0.813837049500674</v>
      </c>
    </row>
    <row r="38" spans="1:6" ht="15" hidden="1">
      <c r="A38" s="123">
        <v>2019</v>
      </c>
      <c r="B38" s="123" t="s">
        <v>381</v>
      </c>
      <c r="C38" s="123" t="s">
        <v>437</v>
      </c>
      <c r="D38" s="123">
        <v>0.766362411173732</v>
      </c>
      <c r="E38" s="123">
        <v>0.775633984311839</v>
      </c>
      <c r="F38" s="123">
        <v>0.774137352671723</v>
      </c>
    </row>
    <row r="39" spans="1:6" ht="15" hidden="1">
      <c r="A39" s="123">
        <v>2020</v>
      </c>
      <c r="B39" s="123" t="s">
        <v>381</v>
      </c>
      <c r="C39" s="123" t="s">
        <v>437</v>
      </c>
      <c r="D39" s="123">
        <v>0.723982280643443</v>
      </c>
      <c r="E39" s="123">
        <v>0.740733587513301</v>
      </c>
      <c r="F39" s="123">
        <v>0.747719900799058</v>
      </c>
    </row>
    <row r="40" spans="1:6" ht="15" hidden="1">
      <c r="A40" s="123">
        <v>2021</v>
      </c>
      <c r="B40" s="123" t="s">
        <v>381</v>
      </c>
      <c r="C40" s="123" t="s">
        <v>437</v>
      </c>
      <c r="D40" s="123">
        <v>0.707889935265823</v>
      </c>
      <c r="E40" s="123">
        <v>0.706481379194876</v>
      </c>
      <c r="F40" s="123">
        <v>0.70902162065495</v>
      </c>
    </row>
    <row r="41" spans="1:6" ht="15" hidden="1">
      <c r="A41" s="123">
        <v>2022</v>
      </c>
      <c r="B41" s="123" t="s">
        <v>381</v>
      </c>
      <c r="C41" s="123" t="s">
        <v>437</v>
      </c>
      <c r="D41" s="123">
        <v>0.702136550414459</v>
      </c>
      <c r="E41" s="123">
        <v>0.679808648310326</v>
      </c>
      <c r="F41" s="123">
        <v>0.68321990646593</v>
      </c>
    </row>
    <row r="42" spans="1:6" ht="15">
      <c r="A42" s="123">
        <v>2023</v>
      </c>
      <c r="B42" s="123" t="s">
        <v>381</v>
      </c>
      <c r="C42" s="123" t="s">
        <v>437</v>
      </c>
      <c r="D42" s="123">
        <v>0.67315908218126</v>
      </c>
      <c r="E42" s="123">
        <v>0.708381925739382</v>
      </c>
      <c r="F42" s="123">
        <v>0.69087834564066</v>
      </c>
    </row>
    <row r="43" spans="1:6" ht="15">
      <c r="A43" s="123">
        <v>2024</v>
      </c>
      <c r="B43" s="123" t="s">
        <v>381</v>
      </c>
      <c r="C43" s="123" t="s">
        <v>437</v>
      </c>
      <c r="D43" s="123">
        <v>0.643478260869565</v>
      </c>
      <c r="E43" s="123">
        <v>0.693740037890731</v>
      </c>
      <c r="F43" s="123">
        <v>0.6540523543726</v>
      </c>
    </row>
    <row r="44" spans="1:6" ht="15" hidden="1">
      <c r="A44" s="123">
        <v>2018</v>
      </c>
      <c r="B44" s="123" t="s">
        <v>382</v>
      </c>
      <c r="C44" s="123" t="s">
        <v>437</v>
      </c>
      <c r="D44" s="123">
        <v>0.851681231003039</v>
      </c>
      <c r="E44" s="123">
        <v>0.878069621281002</v>
      </c>
      <c r="F44" s="123">
        <v>0.8598577199628</v>
      </c>
    </row>
    <row r="45" spans="1:6" ht="15" hidden="1">
      <c r="A45" s="123">
        <v>2019</v>
      </c>
      <c r="B45" s="123" t="s">
        <v>382</v>
      </c>
      <c r="C45" s="123" t="s">
        <v>437</v>
      </c>
      <c r="D45" s="123">
        <v>0.830821078431373</v>
      </c>
      <c r="E45" s="123">
        <v>0.824041825995352</v>
      </c>
      <c r="F45" s="123">
        <v>0.825344455465959</v>
      </c>
    </row>
    <row r="46" spans="1:6" ht="15" hidden="1">
      <c r="A46" s="123">
        <v>2020</v>
      </c>
      <c r="B46" s="123" t="s">
        <v>382</v>
      </c>
      <c r="C46" s="123" t="s">
        <v>437</v>
      </c>
      <c r="D46" s="123">
        <v>0.797368421052632</v>
      </c>
      <c r="E46" s="123">
        <v>0.820460999433453</v>
      </c>
      <c r="F46" s="123">
        <v>0.82514968566305</v>
      </c>
    </row>
    <row r="47" spans="1:6" ht="15" hidden="1">
      <c r="A47" s="123">
        <v>2021</v>
      </c>
      <c r="B47" s="123" t="s">
        <v>382</v>
      </c>
      <c r="C47" s="123" t="s">
        <v>437</v>
      </c>
      <c r="D47" s="123">
        <v>0.732166512860205</v>
      </c>
      <c r="E47" s="123">
        <v>0.786907042211232</v>
      </c>
      <c r="F47" s="123">
        <v>0.775583555929351</v>
      </c>
    </row>
    <row r="48" spans="1:6" ht="15" hidden="1">
      <c r="A48" s="123">
        <v>2022</v>
      </c>
      <c r="B48" s="123" t="s">
        <v>382</v>
      </c>
      <c r="C48" s="123" t="s">
        <v>437</v>
      </c>
      <c r="D48" s="123">
        <v>0.831623931623932</v>
      </c>
      <c r="E48" s="123">
        <v>0.812768245623843</v>
      </c>
      <c r="F48" s="123">
        <v>0.821036049620815</v>
      </c>
    </row>
    <row r="49" spans="1:6" ht="15">
      <c r="A49" s="123">
        <v>2023</v>
      </c>
      <c r="B49" s="123" t="s">
        <v>382</v>
      </c>
      <c r="C49" s="123" t="s">
        <v>437</v>
      </c>
      <c r="D49" s="123">
        <v>0.936237373737374</v>
      </c>
      <c r="E49" s="123">
        <v>0.841116417352856</v>
      </c>
      <c r="F49" s="123">
        <v>0.863823016113965</v>
      </c>
    </row>
    <row r="50" spans="1:6" ht="15">
      <c r="A50" s="123">
        <v>2024</v>
      </c>
      <c r="B50" s="123" t="s">
        <v>382</v>
      </c>
      <c r="C50" s="123" t="s">
        <v>437</v>
      </c>
      <c r="D50" s="123">
        <v>0.909090909090909</v>
      </c>
      <c r="E50" s="123">
        <v>0.880039066864601</v>
      </c>
      <c r="F50" s="123">
        <v>0.906392436803937</v>
      </c>
    </row>
    <row r="51" spans="1:6" ht="15" hidden="1">
      <c r="A51" s="123">
        <v>2018</v>
      </c>
      <c r="B51" s="123" t="s">
        <v>383</v>
      </c>
      <c r="C51" s="123" t="s">
        <v>437</v>
      </c>
      <c r="D51" s="123">
        <v>0.820609979318706</v>
      </c>
      <c r="E51" s="123">
        <v>0.808789574689282</v>
      </c>
      <c r="F51" s="123">
        <v>0.804969262290642</v>
      </c>
    </row>
    <row r="52" spans="1:6" ht="15" hidden="1">
      <c r="A52" s="123">
        <v>2019</v>
      </c>
      <c r="B52" s="123" t="s">
        <v>383</v>
      </c>
      <c r="C52" s="123" t="s">
        <v>437</v>
      </c>
      <c r="D52" s="123">
        <v>0.817024673094637</v>
      </c>
      <c r="E52" s="123">
        <v>0.824790276652387</v>
      </c>
      <c r="F52" s="123">
        <v>0.830496996195065</v>
      </c>
    </row>
    <row r="53" spans="1:6" ht="15" hidden="1">
      <c r="A53" s="123">
        <v>2020</v>
      </c>
      <c r="B53" s="123" t="s">
        <v>383</v>
      </c>
      <c r="C53" s="123" t="s">
        <v>437</v>
      </c>
      <c r="D53" s="123">
        <v>0.775461563125442</v>
      </c>
      <c r="E53" s="123">
        <v>0.782602833525445</v>
      </c>
      <c r="F53" s="123">
        <v>0.781289189418585</v>
      </c>
    </row>
    <row r="54" spans="1:6" ht="15" hidden="1">
      <c r="A54" s="123">
        <v>2021</v>
      </c>
      <c r="B54" s="123" t="s">
        <v>383</v>
      </c>
      <c r="C54" s="123" t="s">
        <v>437</v>
      </c>
      <c r="D54" s="123">
        <v>0.797580073696145</v>
      </c>
      <c r="E54" s="123">
        <v>0.773246430660326</v>
      </c>
      <c r="F54" s="123">
        <v>0.781467537489399</v>
      </c>
    </row>
    <row r="55" spans="1:6" ht="15" hidden="1">
      <c r="A55" s="123">
        <v>2022</v>
      </c>
      <c r="B55" s="123" t="s">
        <v>383</v>
      </c>
      <c r="C55" s="123" t="s">
        <v>437</v>
      </c>
      <c r="D55" s="123">
        <v>0.860362890738227</v>
      </c>
      <c r="E55" s="123">
        <v>0.815716633768518</v>
      </c>
      <c r="F55" s="123">
        <v>0.822468207659242</v>
      </c>
    </row>
    <row r="56" spans="1:6" ht="15">
      <c r="A56" s="123">
        <v>2023</v>
      </c>
      <c r="B56" s="123" t="s">
        <v>383</v>
      </c>
      <c r="C56" s="123" t="s">
        <v>437</v>
      </c>
      <c r="D56" s="123">
        <v>0.789502667018413</v>
      </c>
      <c r="E56" s="123">
        <v>0.845683972143885</v>
      </c>
      <c r="F56" s="123">
        <v>0.829866099410066</v>
      </c>
    </row>
    <row r="57" spans="1:6" ht="15">
      <c r="A57" s="123">
        <v>2024</v>
      </c>
      <c r="B57" s="123" t="s">
        <v>383</v>
      </c>
      <c r="C57" s="123" t="s">
        <v>437</v>
      </c>
      <c r="D57" s="123">
        <v>0.8375</v>
      </c>
      <c r="E57" s="123">
        <v>0.779325381278766</v>
      </c>
      <c r="F57" s="123">
        <v>0.764509066970846</v>
      </c>
    </row>
    <row r="58" spans="1:6" ht="15" hidden="1">
      <c r="A58" s="123">
        <v>2018</v>
      </c>
      <c r="B58" s="123" t="s">
        <v>384</v>
      </c>
      <c r="C58" s="123" t="s">
        <v>437</v>
      </c>
      <c r="D58" s="123">
        <v>0.912057387057387</v>
      </c>
      <c r="E58" s="123">
        <v>0.893363303327954</v>
      </c>
      <c r="F58" s="123">
        <v>0.900810756741053</v>
      </c>
    </row>
    <row r="59" spans="1:6" ht="15" hidden="1">
      <c r="A59" s="123">
        <v>2019</v>
      </c>
      <c r="B59" s="123" t="s">
        <v>384</v>
      </c>
      <c r="C59" s="123" t="s">
        <v>437</v>
      </c>
      <c r="D59" s="123">
        <v>0.937896825396825</v>
      </c>
      <c r="E59" s="123">
        <v>0.90665411073956</v>
      </c>
      <c r="F59" s="123">
        <v>0.901715529094671</v>
      </c>
    </row>
    <row r="60" spans="1:6" ht="15" hidden="1">
      <c r="A60" s="123">
        <v>2020</v>
      </c>
      <c r="B60" s="123" t="s">
        <v>384</v>
      </c>
      <c r="C60" s="123" t="s">
        <v>437</v>
      </c>
      <c r="D60" s="123">
        <v>0.847804972804973</v>
      </c>
      <c r="E60" s="123">
        <v>0.895264075234386</v>
      </c>
      <c r="F60" s="123">
        <v>0.881320491350744</v>
      </c>
    </row>
    <row r="61" spans="1:6" ht="15" hidden="1">
      <c r="A61" s="123">
        <v>2021</v>
      </c>
      <c r="B61" s="123" t="s">
        <v>384</v>
      </c>
      <c r="C61" s="123" t="s">
        <v>437</v>
      </c>
      <c r="D61" s="123">
        <v>0.835550887021475</v>
      </c>
      <c r="E61" s="123">
        <v>0.83344799121052</v>
      </c>
      <c r="F61" s="123">
        <v>0.823219539659389</v>
      </c>
    </row>
    <row r="62" spans="1:6" ht="15" hidden="1">
      <c r="A62" s="123">
        <v>2022</v>
      </c>
      <c r="B62" s="123" t="s">
        <v>384</v>
      </c>
      <c r="C62" s="123" t="s">
        <v>437</v>
      </c>
      <c r="D62" s="123">
        <v>0.827708647561589</v>
      </c>
      <c r="E62" s="123">
        <v>0.815782034309435</v>
      </c>
      <c r="F62" s="123">
        <v>0.822522253291146</v>
      </c>
    </row>
    <row r="63" spans="1:6" ht="15">
      <c r="A63" s="123">
        <v>2023</v>
      </c>
      <c r="B63" s="123" t="s">
        <v>384</v>
      </c>
      <c r="C63" s="123" t="s">
        <v>437</v>
      </c>
      <c r="D63" s="123">
        <v>0.852294944164245</v>
      </c>
      <c r="E63" s="123">
        <v>0.855064211249508</v>
      </c>
      <c r="F63" s="123">
        <v>0.867077364557747</v>
      </c>
    </row>
    <row r="64" spans="1:6" ht="15">
      <c r="A64" s="123">
        <v>2024</v>
      </c>
      <c r="B64" s="123" t="s">
        <v>384</v>
      </c>
      <c r="C64" s="123" t="s">
        <v>437</v>
      </c>
      <c r="D64" s="123">
        <v>0.85</v>
      </c>
      <c r="E64" s="123">
        <v>0.845772486458648</v>
      </c>
      <c r="F64" s="123">
        <v>0.831954024892979</v>
      </c>
    </row>
    <row r="65" spans="1:6" ht="15" hidden="1">
      <c r="A65" s="123">
        <v>2018</v>
      </c>
      <c r="B65" s="123" t="s">
        <v>385</v>
      </c>
      <c r="C65" s="123" t="s">
        <v>437</v>
      </c>
      <c r="D65" s="123">
        <v>0.802159977703456</v>
      </c>
      <c r="E65" s="123">
        <v>0.794265856944813</v>
      </c>
      <c r="F65" s="123">
        <v>0.800460148892472</v>
      </c>
    </row>
    <row r="66" spans="1:6" ht="15" hidden="1">
      <c r="A66" s="123">
        <v>2019</v>
      </c>
      <c r="B66" s="123" t="s">
        <v>385</v>
      </c>
      <c r="C66" s="123" t="s">
        <v>437</v>
      </c>
      <c r="D66" s="123">
        <v>0.85092880491773</v>
      </c>
      <c r="E66" s="123">
        <v>0.775998107140325</v>
      </c>
      <c r="F66" s="123">
        <v>0.778983622788502</v>
      </c>
    </row>
    <row r="67" spans="1:6" ht="15" hidden="1">
      <c r="A67" s="123">
        <v>2020</v>
      </c>
      <c r="B67" s="123" t="s">
        <v>385</v>
      </c>
      <c r="C67" s="123" t="s">
        <v>437</v>
      </c>
      <c r="D67" s="123">
        <v>0.791363760440264</v>
      </c>
      <c r="E67" s="123">
        <v>0.778024602032421</v>
      </c>
      <c r="F67" s="123">
        <v>0.785433715624981</v>
      </c>
    </row>
    <row r="68" spans="1:6" ht="15" hidden="1">
      <c r="A68" s="123">
        <v>2021</v>
      </c>
      <c r="B68" s="123" t="s">
        <v>385</v>
      </c>
      <c r="C68" s="123" t="s">
        <v>437</v>
      </c>
      <c r="D68" s="123">
        <v>0.764745294599018</v>
      </c>
      <c r="E68" s="123">
        <v>0.799482065874416</v>
      </c>
      <c r="F68" s="123">
        <v>0.799393110003629</v>
      </c>
    </row>
    <row r="69" spans="1:6" ht="15" hidden="1">
      <c r="A69" s="123">
        <v>2022</v>
      </c>
      <c r="B69" s="123" t="s">
        <v>385</v>
      </c>
      <c r="C69" s="123" t="s">
        <v>437</v>
      </c>
      <c r="D69" s="123">
        <v>0.775364010658128</v>
      </c>
      <c r="E69" s="123">
        <v>0.802892489567512</v>
      </c>
      <c r="F69" s="123">
        <v>0.793194827123233</v>
      </c>
    </row>
    <row r="70" spans="1:6" ht="15">
      <c r="A70" s="123">
        <v>2023</v>
      </c>
      <c r="B70" s="123" t="s">
        <v>385</v>
      </c>
      <c r="C70" s="123" t="s">
        <v>437</v>
      </c>
      <c r="D70" s="123">
        <v>0.788944657493045</v>
      </c>
      <c r="E70" s="123">
        <v>0.824184511030137</v>
      </c>
      <c r="F70" s="123">
        <v>0.801848858682241</v>
      </c>
    </row>
    <row r="71" spans="1:6" ht="15">
      <c r="A71" s="123">
        <v>2024</v>
      </c>
      <c r="B71" s="123" t="s">
        <v>385</v>
      </c>
      <c r="C71" s="123" t="s">
        <v>437</v>
      </c>
      <c r="D71" s="123">
        <v>0.739130434782609</v>
      </c>
      <c r="E71" s="123">
        <v>0.787869219632002</v>
      </c>
      <c r="F71" s="123">
        <v>0.743935176157872</v>
      </c>
    </row>
    <row r="72" spans="1:6" ht="15" hidden="1">
      <c r="A72" s="123">
        <v>2018</v>
      </c>
      <c r="B72" s="123" t="s">
        <v>386</v>
      </c>
      <c r="C72" s="123" t="s">
        <v>437</v>
      </c>
      <c r="D72" s="123">
        <v>0.886578237451838</v>
      </c>
      <c r="E72" s="123">
        <v>0.872697844044423</v>
      </c>
      <c r="F72" s="123">
        <v>0.860773955134794</v>
      </c>
    </row>
    <row r="73" spans="1:6" ht="15" hidden="1">
      <c r="A73" s="123">
        <v>2019</v>
      </c>
      <c r="B73" s="123" t="s">
        <v>386</v>
      </c>
      <c r="C73" s="123" t="s">
        <v>437</v>
      </c>
      <c r="D73" s="123">
        <v>0.843471230432705</v>
      </c>
      <c r="E73" s="123">
        <v>0.871210464264429</v>
      </c>
      <c r="F73" s="123">
        <v>0.877009712460626</v>
      </c>
    </row>
    <row r="74" spans="1:6" ht="15" hidden="1">
      <c r="A74" s="123">
        <v>2020</v>
      </c>
      <c r="B74" s="123" t="s">
        <v>386</v>
      </c>
      <c r="C74" s="123" t="s">
        <v>437</v>
      </c>
      <c r="D74" s="123">
        <v>0.853732334763611</v>
      </c>
      <c r="E74" s="123">
        <v>0.838231648944271</v>
      </c>
      <c r="F74" s="123">
        <v>0.836613396320466</v>
      </c>
    </row>
    <row r="75" spans="1:6" ht="15" hidden="1">
      <c r="A75" s="123">
        <v>2021</v>
      </c>
      <c r="B75" s="123" t="s">
        <v>386</v>
      </c>
      <c r="C75" s="123" t="s">
        <v>437</v>
      </c>
      <c r="D75" s="123">
        <v>0.822586259079903</v>
      </c>
      <c r="E75" s="123">
        <v>0.823274595577981</v>
      </c>
      <c r="F75" s="123">
        <v>0.813774759687649</v>
      </c>
    </row>
    <row r="76" spans="1:6" ht="15" hidden="1">
      <c r="A76" s="123">
        <v>2022</v>
      </c>
      <c r="B76" s="123" t="s">
        <v>386</v>
      </c>
      <c r="C76" s="123" t="s">
        <v>437</v>
      </c>
      <c r="D76" s="123">
        <v>0.818800709980474</v>
      </c>
      <c r="E76" s="123">
        <v>0.80101206002663</v>
      </c>
      <c r="F76" s="123">
        <v>0.808905309159888</v>
      </c>
    </row>
    <row r="77" spans="1:6" ht="15">
      <c r="A77" s="123">
        <v>2023</v>
      </c>
      <c r="B77" s="123" t="s">
        <v>386</v>
      </c>
      <c r="C77" s="123" t="s">
        <v>437</v>
      </c>
      <c r="D77" s="123">
        <v>0.776044065051882</v>
      </c>
      <c r="E77" s="123">
        <v>0.809239519786621</v>
      </c>
      <c r="F77" s="123">
        <v>0.820105178261695</v>
      </c>
    </row>
    <row r="78" spans="1:6" ht="15">
      <c r="A78" s="123">
        <v>2024</v>
      </c>
      <c r="B78" s="123" t="s">
        <v>386</v>
      </c>
      <c r="C78" s="123" t="s">
        <v>437</v>
      </c>
      <c r="D78" s="123">
        <v>0.773109243697479</v>
      </c>
      <c r="E78" s="123">
        <v>0.83118703357535</v>
      </c>
      <c r="F78" s="123">
        <v>0.830106975048616</v>
      </c>
    </row>
    <row r="79" spans="1:6" ht="15" hidden="1">
      <c r="A79" s="123">
        <v>2018</v>
      </c>
      <c r="B79" s="123" t="s">
        <v>387</v>
      </c>
      <c r="C79" s="123" t="s">
        <v>437</v>
      </c>
      <c r="D79" s="123">
        <v>0.741620106412729</v>
      </c>
      <c r="E79" s="123">
        <v>0.766161503679362</v>
      </c>
      <c r="F79" s="123">
        <v>0.751958378803387</v>
      </c>
    </row>
    <row r="80" spans="1:6" ht="15" hidden="1">
      <c r="A80" s="123">
        <v>2019</v>
      </c>
      <c r="B80" s="123" t="s">
        <v>387</v>
      </c>
      <c r="C80" s="123" t="s">
        <v>437</v>
      </c>
      <c r="D80" s="123">
        <v>0.849101398678172</v>
      </c>
      <c r="E80" s="123">
        <v>0.804511084929269</v>
      </c>
      <c r="F80" s="123">
        <v>0.801877496580659</v>
      </c>
    </row>
    <row r="81" spans="1:6" ht="15" hidden="1">
      <c r="A81" s="123">
        <v>2020</v>
      </c>
      <c r="B81" s="123" t="s">
        <v>387</v>
      </c>
      <c r="C81" s="123" t="s">
        <v>437</v>
      </c>
      <c r="D81" s="123">
        <v>0.775971489985598</v>
      </c>
      <c r="E81" s="123">
        <v>0.770711142171322</v>
      </c>
      <c r="F81" s="123">
        <v>0.794886008250153</v>
      </c>
    </row>
    <row r="82" spans="1:6" ht="15" hidden="1">
      <c r="A82" s="123">
        <v>2021</v>
      </c>
      <c r="B82" s="123" t="s">
        <v>387</v>
      </c>
      <c r="C82" s="123" t="s">
        <v>437</v>
      </c>
      <c r="D82" s="123">
        <v>0.751404862085087</v>
      </c>
      <c r="E82" s="123">
        <v>0.748781661493499</v>
      </c>
      <c r="F82" s="123">
        <v>0.756862692032513</v>
      </c>
    </row>
    <row r="83" spans="1:6" ht="15" hidden="1">
      <c r="A83" s="123">
        <v>2022</v>
      </c>
      <c r="B83" s="123" t="s">
        <v>387</v>
      </c>
      <c r="C83" s="123" t="s">
        <v>437</v>
      </c>
      <c r="D83" s="123">
        <v>0.73808468546195</v>
      </c>
      <c r="E83" s="123">
        <v>0.816627540783831</v>
      </c>
      <c r="F83" s="123">
        <v>0.808475775888498</v>
      </c>
    </row>
    <row r="84" spans="1:6" ht="15">
      <c r="A84" s="123">
        <v>2023</v>
      </c>
      <c r="B84" s="123" t="s">
        <v>387</v>
      </c>
      <c r="C84" s="123" t="s">
        <v>437</v>
      </c>
      <c r="D84" s="123">
        <v>0.78713921901528</v>
      </c>
      <c r="E84" s="123">
        <v>0.764868961387182</v>
      </c>
      <c r="F84" s="123">
        <v>0.748370758553304</v>
      </c>
    </row>
    <row r="85" spans="1:6" ht="15">
      <c r="A85" s="123">
        <v>2024</v>
      </c>
      <c r="B85" s="123" t="s">
        <v>387</v>
      </c>
      <c r="C85" s="123" t="s">
        <v>437</v>
      </c>
      <c r="D85" s="123">
        <v>0.75</v>
      </c>
      <c r="E85" s="123">
        <v>0.720742800019112</v>
      </c>
      <c r="F85" s="123">
        <v>0.702101080958982</v>
      </c>
    </row>
  </sheetData>
  <autoFilter ref="A1:A85">
    <filterColumn colId="0">
      <filters>
        <filter val="2023"/>
        <filter val="2024"/>
      </filters>
    </filterColumn>
  </autoFilter>
  <pageMargins left="0.7" right="0.7" top="0.75" bottom="0.75" header="0.3" footer="0.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D598838-697A-4317-855F-49F91ED122AC}">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216</v>
      </c>
      <c r="E1" s="123" t="s">
        <v>435</v>
      </c>
      <c r="F1" s="123" t="s">
        <v>436</v>
      </c>
    </row>
    <row r="2" spans="1:6" ht="15" hidden="1">
      <c r="A2" s="123">
        <v>2018</v>
      </c>
      <c r="B2" s="123" t="s">
        <v>376</v>
      </c>
      <c r="C2" s="123" t="s">
        <v>451</v>
      </c>
      <c r="D2" s="123">
        <v>0.781893115300111</v>
      </c>
      <c r="E2" s="123">
        <v>0.786590768833451</v>
      </c>
      <c r="F2" s="123">
        <v>0.800455471337937</v>
      </c>
    </row>
    <row r="3" spans="1:6" ht="15" hidden="1">
      <c r="A3" s="123">
        <v>2019</v>
      </c>
      <c r="B3" s="123" t="s">
        <v>376</v>
      </c>
      <c r="C3" s="123" t="s">
        <v>451</v>
      </c>
      <c r="D3" s="123">
        <v>0.752302574313444</v>
      </c>
      <c r="E3" s="123">
        <v>0.7748885898133</v>
      </c>
      <c r="F3" s="123">
        <v>0.782984266181115</v>
      </c>
    </row>
    <row r="4" spans="1:6" ht="15" hidden="1">
      <c r="A4" s="123">
        <v>2020</v>
      </c>
      <c r="B4" s="123" t="s">
        <v>376</v>
      </c>
      <c r="C4" s="123" t="s">
        <v>451</v>
      </c>
      <c r="D4" s="123">
        <v>0.785976036756166</v>
      </c>
      <c r="E4" s="123">
        <v>0.779165915092468</v>
      </c>
      <c r="F4" s="123">
        <v>0.769500143653361</v>
      </c>
    </row>
    <row r="5" spans="1:6" ht="15" hidden="1">
      <c r="A5" s="123">
        <v>2021</v>
      </c>
      <c r="B5" s="123" t="s">
        <v>376</v>
      </c>
      <c r="C5" s="123" t="s">
        <v>451</v>
      </c>
      <c r="D5" s="123">
        <v>0.729274015458226</v>
      </c>
      <c r="E5" s="123">
        <v>0.71089751525304</v>
      </c>
      <c r="F5" s="123">
        <v>0.708556123297743</v>
      </c>
    </row>
    <row r="6" spans="1:6" ht="15" hidden="1">
      <c r="A6" s="123">
        <v>2022</v>
      </c>
      <c r="B6" s="123" t="s">
        <v>376</v>
      </c>
      <c r="C6" s="123" t="s">
        <v>451</v>
      </c>
      <c r="D6" s="123">
        <v>0.861964509068168</v>
      </c>
      <c r="E6" s="123">
        <v>0.755939829874982</v>
      </c>
      <c r="F6" s="123">
        <v>0.76845633144984</v>
      </c>
    </row>
    <row r="7" spans="1:6" ht="15">
      <c r="A7" s="123">
        <v>2023</v>
      </c>
      <c r="B7" s="123" t="s">
        <v>376</v>
      </c>
      <c r="C7" s="123" t="s">
        <v>451</v>
      </c>
      <c r="D7" s="123">
        <v>0.775784855304735</v>
      </c>
      <c r="E7" s="123">
        <v>0.821269041482229</v>
      </c>
      <c r="F7" s="123">
        <v>0.815920153012329</v>
      </c>
    </row>
    <row r="8" spans="1:6" ht="15">
      <c r="A8" s="123">
        <v>2024</v>
      </c>
      <c r="B8" s="123" t="s">
        <v>376</v>
      </c>
      <c r="C8" s="123" t="s">
        <v>451</v>
      </c>
      <c r="D8" s="123">
        <v>0.60</v>
      </c>
      <c r="E8" s="123">
        <v>0.651281914801684</v>
      </c>
      <c r="F8" s="123">
        <v>0.585927521571506</v>
      </c>
    </row>
    <row r="9" spans="1:6" ht="15" hidden="1">
      <c r="A9" s="123">
        <v>2018</v>
      </c>
      <c r="B9" s="123" t="s">
        <v>377</v>
      </c>
      <c r="C9" s="123" t="s">
        <v>451</v>
      </c>
      <c r="D9" s="123">
        <v>0.878085017135435</v>
      </c>
      <c r="E9" s="123">
        <v>0.809074366523058</v>
      </c>
      <c r="F9" s="123">
        <v>0.80259647494504</v>
      </c>
    </row>
    <row r="10" spans="1:6" ht="15" hidden="1">
      <c r="A10" s="123">
        <v>2019</v>
      </c>
      <c r="B10" s="123" t="s">
        <v>377</v>
      </c>
      <c r="C10" s="123" t="s">
        <v>451</v>
      </c>
      <c r="D10" s="123">
        <v>0.777826543607645</v>
      </c>
      <c r="E10" s="123">
        <v>0.779586928146003</v>
      </c>
      <c r="F10" s="123">
        <v>0.782767552970091</v>
      </c>
    </row>
    <row r="11" spans="1:6" ht="15" hidden="1">
      <c r="A11" s="123">
        <v>2020</v>
      </c>
      <c r="B11" s="123" t="s">
        <v>377</v>
      </c>
      <c r="C11" s="123" t="s">
        <v>451</v>
      </c>
      <c r="D11" s="123">
        <v>0.728181922828593</v>
      </c>
      <c r="E11" s="123">
        <v>0.744285662690236</v>
      </c>
      <c r="F11" s="123">
        <v>0.747290282054953</v>
      </c>
    </row>
    <row r="12" spans="1:6" ht="15" hidden="1">
      <c r="A12" s="123">
        <v>2021</v>
      </c>
      <c r="B12" s="123" t="s">
        <v>377</v>
      </c>
      <c r="C12" s="123" t="s">
        <v>451</v>
      </c>
      <c r="D12" s="123">
        <v>0.736917931906362</v>
      </c>
      <c r="E12" s="123">
        <v>0.742646620587198</v>
      </c>
      <c r="F12" s="123">
        <v>0.73747804425284</v>
      </c>
    </row>
    <row r="13" spans="1:6" ht="15" hidden="1">
      <c r="A13" s="123">
        <v>2022</v>
      </c>
      <c r="B13" s="123" t="s">
        <v>377</v>
      </c>
      <c r="C13" s="123" t="s">
        <v>451</v>
      </c>
      <c r="D13" s="123">
        <v>0.858848409654861</v>
      </c>
      <c r="E13" s="123">
        <v>0.779420236687411</v>
      </c>
      <c r="F13" s="123">
        <v>0.784765467440935</v>
      </c>
    </row>
    <row r="14" spans="1:6" ht="15">
      <c r="A14" s="123">
        <v>2023</v>
      </c>
      <c r="B14" s="123" t="s">
        <v>377</v>
      </c>
      <c r="C14" s="123" t="s">
        <v>451</v>
      </c>
      <c r="D14" s="123">
        <v>0.763049198785086</v>
      </c>
      <c r="E14" s="123">
        <v>0.79138960243396</v>
      </c>
      <c r="F14" s="123">
        <v>0.796203446879638</v>
      </c>
    </row>
    <row r="15" spans="1:6" ht="15">
      <c r="A15" s="123">
        <v>2024</v>
      </c>
      <c r="B15" s="123" t="s">
        <v>377</v>
      </c>
      <c r="C15" s="123" t="s">
        <v>451</v>
      </c>
      <c r="D15" s="123">
        <v>0.833333333333333</v>
      </c>
      <c r="E15" s="123">
        <v>0.717786443006111</v>
      </c>
      <c r="F15" s="123">
        <v>0.713983994960365</v>
      </c>
    </row>
    <row r="16" spans="1:6" ht="15" hidden="1">
      <c r="A16" s="123">
        <v>2018</v>
      </c>
      <c r="B16" s="123" t="s">
        <v>378</v>
      </c>
      <c r="C16" s="123" t="s">
        <v>451</v>
      </c>
      <c r="D16" s="123">
        <v>0.801738123103451</v>
      </c>
      <c r="E16" s="123">
        <v>0.827228607104894</v>
      </c>
      <c r="F16" s="123">
        <v>0.829951737900849</v>
      </c>
    </row>
    <row r="17" spans="1:6" ht="15" hidden="1">
      <c r="A17" s="123">
        <v>2019</v>
      </c>
      <c r="B17" s="123" t="s">
        <v>378</v>
      </c>
      <c r="C17" s="123" t="s">
        <v>451</v>
      </c>
      <c r="D17" s="123">
        <v>0.808689266708135</v>
      </c>
      <c r="E17" s="123">
        <v>0.817101243617002</v>
      </c>
      <c r="F17" s="123">
        <v>0.809101134546571</v>
      </c>
    </row>
    <row r="18" spans="1:6" ht="15" hidden="1">
      <c r="A18" s="123">
        <v>2020</v>
      </c>
      <c r="B18" s="123" t="s">
        <v>378</v>
      </c>
      <c r="C18" s="123" t="s">
        <v>451</v>
      </c>
      <c r="D18" s="123">
        <v>0.798997493734336</v>
      </c>
      <c r="E18" s="123">
        <v>0.825706450918842</v>
      </c>
      <c r="F18" s="123">
        <v>0.823527089724327</v>
      </c>
    </row>
    <row r="19" spans="1:6" ht="15" hidden="1">
      <c r="A19" s="123">
        <v>2021</v>
      </c>
      <c r="B19" s="123" t="s">
        <v>378</v>
      </c>
      <c r="C19" s="123" t="s">
        <v>451</v>
      </c>
      <c r="D19" s="123">
        <v>0.82329988851728</v>
      </c>
      <c r="E19" s="123">
        <v>0.787149883826664</v>
      </c>
      <c r="F19" s="123">
        <v>0.791462068799513</v>
      </c>
    </row>
    <row r="20" spans="1:6" ht="15" hidden="1">
      <c r="A20" s="123">
        <v>2022</v>
      </c>
      <c r="B20" s="123" t="s">
        <v>378</v>
      </c>
      <c r="C20" s="123" t="s">
        <v>451</v>
      </c>
      <c r="D20" s="123">
        <v>0.825931154650845</v>
      </c>
      <c r="E20" s="123">
        <v>0.792990887123299</v>
      </c>
      <c r="F20" s="123">
        <v>0.774168627430629</v>
      </c>
    </row>
    <row r="21" spans="1:6" ht="15">
      <c r="A21" s="123">
        <v>2023</v>
      </c>
      <c r="B21" s="123" t="s">
        <v>378</v>
      </c>
      <c r="C21" s="123" t="s">
        <v>451</v>
      </c>
      <c r="D21" s="123">
        <v>0.791971774730395</v>
      </c>
      <c r="E21" s="123">
        <v>0.811242635044676</v>
      </c>
      <c r="F21" s="123">
        <v>0.790955453038502</v>
      </c>
    </row>
    <row r="22" spans="1:6" ht="15">
      <c r="A22" s="123">
        <v>2024</v>
      </c>
      <c r="B22" s="123" t="s">
        <v>378</v>
      </c>
      <c r="C22" s="123" t="s">
        <v>451</v>
      </c>
      <c r="D22" s="123">
        <v>0.888888888888889</v>
      </c>
      <c r="E22" s="123">
        <v>0.799060215385609</v>
      </c>
      <c r="F22" s="123">
        <v>0.774888409582626</v>
      </c>
    </row>
    <row r="23" spans="1:6" ht="15" hidden="1">
      <c r="A23" s="123">
        <v>2018</v>
      </c>
      <c r="B23" s="123" t="s">
        <v>379</v>
      </c>
      <c r="C23" s="123" t="s">
        <v>451</v>
      </c>
      <c r="D23" s="123">
        <v>0.749458687615802</v>
      </c>
      <c r="E23" s="123">
        <v>0.752842346710462</v>
      </c>
      <c r="F23" s="123">
        <v>0.763737461486965</v>
      </c>
    </row>
    <row r="24" spans="1:6" ht="15" hidden="1">
      <c r="A24" s="123">
        <v>2019</v>
      </c>
      <c r="B24" s="123" t="s">
        <v>379</v>
      </c>
      <c r="C24" s="123" t="s">
        <v>451</v>
      </c>
      <c r="D24" s="123">
        <v>0.758541002930448</v>
      </c>
      <c r="E24" s="123">
        <v>0.74399847349513</v>
      </c>
      <c r="F24" s="123">
        <v>0.745207846274402</v>
      </c>
    </row>
    <row r="25" spans="1:6" ht="15" hidden="1">
      <c r="A25" s="123">
        <v>2020</v>
      </c>
      <c r="B25" s="123" t="s">
        <v>379</v>
      </c>
      <c r="C25" s="123" t="s">
        <v>451</v>
      </c>
      <c r="D25" s="123">
        <v>0.660460903255833</v>
      </c>
      <c r="E25" s="123">
        <v>0.717708587861215</v>
      </c>
      <c r="F25" s="123">
        <v>0.73271583374815</v>
      </c>
    </row>
    <row r="26" spans="1:6" ht="15" hidden="1">
      <c r="A26" s="123">
        <v>2021</v>
      </c>
      <c r="B26" s="123" t="s">
        <v>379</v>
      </c>
      <c r="C26" s="123" t="s">
        <v>451</v>
      </c>
      <c r="D26" s="123">
        <v>0.664626692086211</v>
      </c>
      <c r="E26" s="123">
        <v>0.698383479506484</v>
      </c>
      <c r="F26" s="123">
        <v>0.714468134430052</v>
      </c>
    </row>
    <row r="27" spans="1:6" ht="15" hidden="1">
      <c r="A27" s="123">
        <v>2022</v>
      </c>
      <c r="B27" s="123" t="s">
        <v>379</v>
      </c>
      <c r="C27" s="123" t="s">
        <v>451</v>
      </c>
      <c r="D27" s="123">
        <v>0.820553187533569</v>
      </c>
      <c r="E27" s="123">
        <v>0.722560259674008</v>
      </c>
      <c r="F27" s="123">
        <v>0.734727951069361</v>
      </c>
    </row>
    <row r="28" spans="1:6" ht="15">
      <c r="A28" s="123">
        <v>2023</v>
      </c>
      <c r="B28" s="123" t="s">
        <v>379</v>
      </c>
      <c r="C28" s="123" t="s">
        <v>451</v>
      </c>
      <c r="D28" s="123">
        <v>0.763626198279898</v>
      </c>
      <c r="E28" s="123">
        <v>0.758647361439898</v>
      </c>
      <c r="F28" s="123">
        <v>0.747783508324191</v>
      </c>
    </row>
    <row r="29" spans="1:6" ht="15">
      <c r="A29" s="123">
        <v>2024</v>
      </c>
      <c r="B29" s="123" t="s">
        <v>379</v>
      </c>
      <c r="C29" s="123" t="s">
        <v>451</v>
      </c>
      <c r="D29" s="123">
        <v>0.777777777777778</v>
      </c>
      <c r="E29" s="123">
        <v>0.663690338130585</v>
      </c>
      <c r="F29" s="123">
        <v>0.593894548360771</v>
      </c>
    </row>
    <row r="30" spans="1:6" ht="15" hidden="1">
      <c r="A30" s="123">
        <v>2018</v>
      </c>
      <c r="B30" s="123" t="s">
        <v>380</v>
      </c>
      <c r="C30" s="123" t="s">
        <v>451</v>
      </c>
      <c r="D30" s="123">
        <v>0.856042379645192</v>
      </c>
      <c r="E30" s="123">
        <v>0.869681675715056</v>
      </c>
      <c r="F30" s="123">
        <v>0.872500534087918</v>
      </c>
    </row>
    <row r="31" spans="1:6" ht="15" hidden="1">
      <c r="A31" s="123">
        <v>2019</v>
      </c>
      <c r="B31" s="123" t="s">
        <v>380</v>
      </c>
      <c r="C31" s="123" t="s">
        <v>451</v>
      </c>
      <c r="D31" s="123">
        <v>0.875660752291187</v>
      </c>
      <c r="E31" s="123">
        <v>0.833118724627518</v>
      </c>
      <c r="F31" s="123">
        <v>0.841332362502543</v>
      </c>
    </row>
    <row r="32" spans="1:6" ht="15" hidden="1">
      <c r="A32" s="123">
        <v>2020</v>
      </c>
      <c r="B32" s="123" t="s">
        <v>380</v>
      </c>
      <c r="C32" s="123" t="s">
        <v>451</v>
      </c>
      <c r="D32" s="123">
        <v>0.782972020668088</v>
      </c>
      <c r="E32" s="123">
        <v>0.820967956329058</v>
      </c>
      <c r="F32" s="123">
        <v>0.815391179021056</v>
      </c>
    </row>
    <row r="33" spans="1:6" ht="15" hidden="1">
      <c r="A33" s="123">
        <v>2021</v>
      </c>
      <c r="B33" s="123" t="s">
        <v>380</v>
      </c>
      <c r="C33" s="123" t="s">
        <v>451</v>
      </c>
      <c r="D33" s="123">
        <v>0.799865141599112</v>
      </c>
      <c r="E33" s="123">
        <v>0.787709249947041</v>
      </c>
      <c r="F33" s="123">
        <v>0.792939279804454</v>
      </c>
    </row>
    <row r="34" spans="1:6" ht="15" hidden="1">
      <c r="A34" s="123">
        <v>2022</v>
      </c>
      <c r="B34" s="123" t="s">
        <v>380</v>
      </c>
      <c r="C34" s="123" t="s">
        <v>451</v>
      </c>
      <c r="D34" s="123">
        <v>0.758393946567103</v>
      </c>
      <c r="E34" s="123">
        <v>0.775908832374881</v>
      </c>
      <c r="F34" s="123">
        <v>0.789366784763953</v>
      </c>
    </row>
    <row r="35" spans="1:6" ht="15">
      <c r="A35" s="123">
        <v>2023</v>
      </c>
      <c r="B35" s="123" t="s">
        <v>380</v>
      </c>
      <c r="C35" s="123" t="s">
        <v>451</v>
      </c>
      <c r="D35" s="123">
        <v>0.778821693237587</v>
      </c>
      <c r="E35" s="123">
        <v>0.788364418860984</v>
      </c>
      <c r="F35" s="123">
        <v>0.801633732582094</v>
      </c>
    </row>
    <row r="36" spans="1:6" ht="15">
      <c r="A36" s="123">
        <v>2024</v>
      </c>
      <c r="B36" s="123" t="s">
        <v>380</v>
      </c>
      <c r="C36" s="123" t="s">
        <v>451</v>
      </c>
      <c r="D36" s="123">
        <v>0.833333333333333</v>
      </c>
      <c r="E36" s="123">
        <v>0.768903265293701</v>
      </c>
      <c r="F36" s="123">
        <v>0.790894537184572</v>
      </c>
    </row>
    <row r="37" spans="1:6" ht="15" hidden="1">
      <c r="A37" s="123">
        <v>2018</v>
      </c>
      <c r="B37" s="123" t="s">
        <v>381</v>
      </c>
      <c r="C37" s="123" t="s">
        <v>451</v>
      </c>
      <c r="D37" s="123">
        <v>0.858333333333333</v>
      </c>
      <c r="E37" s="123">
        <v>0.818677951581897</v>
      </c>
      <c r="F37" s="123">
        <v>0.732979010370358</v>
      </c>
    </row>
    <row r="38" spans="1:6" ht="15" hidden="1">
      <c r="A38" s="123">
        <v>2019</v>
      </c>
      <c r="B38" s="123" t="s">
        <v>381</v>
      </c>
      <c r="C38" s="123" t="s">
        <v>451</v>
      </c>
      <c r="D38" s="123">
        <v>0.780962059620596</v>
      </c>
      <c r="E38" s="123">
        <v>0.797972419069202</v>
      </c>
      <c r="F38" s="123">
        <v>0.782028458488299</v>
      </c>
    </row>
    <row r="39" spans="1:6" ht="15" hidden="1">
      <c r="A39" s="123">
        <v>2020</v>
      </c>
      <c r="B39" s="123" t="s">
        <v>381</v>
      </c>
      <c r="C39" s="123" t="s">
        <v>451</v>
      </c>
      <c r="D39" s="123">
        <v>0.719281123932827</v>
      </c>
      <c r="E39" s="123">
        <v>0.756948583424043</v>
      </c>
      <c r="F39" s="123">
        <v>0.732425194357929</v>
      </c>
    </row>
    <row r="40" spans="1:6" ht="15" hidden="1">
      <c r="A40" s="123">
        <v>2021</v>
      </c>
      <c r="B40" s="123" t="s">
        <v>381</v>
      </c>
      <c r="C40" s="123" t="s">
        <v>451</v>
      </c>
      <c r="D40" s="123">
        <v>0.702188299009431</v>
      </c>
      <c r="E40" s="123">
        <v>0.68946047156515</v>
      </c>
      <c r="F40" s="123">
        <v>0.682611073212408</v>
      </c>
    </row>
    <row r="41" spans="1:6" ht="15" hidden="1">
      <c r="A41" s="123">
        <v>2022</v>
      </c>
      <c r="B41" s="123" t="s">
        <v>381</v>
      </c>
      <c r="C41" s="123" t="s">
        <v>451</v>
      </c>
      <c r="D41" s="123">
        <v>0.673445427593374</v>
      </c>
      <c r="E41" s="123">
        <v>0.670439966620773</v>
      </c>
      <c r="F41" s="123">
        <v>0.672433863122958</v>
      </c>
    </row>
    <row r="42" spans="1:6" ht="15">
      <c r="A42" s="123">
        <v>2023</v>
      </c>
      <c r="B42" s="123" t="s">
        <v>381</v>
      </c>
      <c r="C42" s="123" t="s">
        <v>451</v>
      </c>
      <c r="D42" s="123">
        <v>0.69065062143867</v>
      </c>
      <c r="E42" s="123">
        <v>0.677720545396606</v>
      </c>
      <c r="F42" s="123">
        <v>0.672602919018631</v>
      </c>
    </row>
    <row r="43" spans="1:6" ht="15">
      <c r="A43" s="123">
        <v>2024</v>
      </c>
      <c r="B43" s="123" t="s">
        <v>381</v>
      </c>
      <c r="C43" s="123" t="s">
        <v>451</v>
      </c>
      <c r="D43" s="123">
        <v>0.676616915422886</v>
      </c>
      <c r="E43" s="123">
        <v>0.690141394370197</v>
      </c>
      <c r="F43" s="123">
        <v>0.686381257423961</v>
      </c>
    </row>
    <row r="44" spans="1:6" ht="15" hidden="1">
      <c r="A44" s="123">
        <v>2018</v>
      </c>
      <c r="B44" s="123" t="s">
        <v>382</v>
      </c>
      <c r="C44" s="123" t="s">
        <v>451</v>
      </c>
      <c r="D44" s="123">
        <v>0.910247432306256</v>
      </c>
      <c r="E44" s="123">
        <v>0.899725052327326</v>
      </c>
      <c r="F44" s="123">
        <v>0.845987552386163</v>
      </c>
    </row>
    <row r="45" spans="1:6" ht="15" hidden="1">
      <c r="A45" s="123">
        <v>2019</v>
      </c>
      <c r="B45" s="123" t="s">
        <v>382</v>
      </c>
      <c r="C45" s="123" t="s">
        <v>451</v>
      </c>
      <c r="D45" s="123">
        <v>0.8875</v>
      </c>
      <c r="E45" s="123">
        <v>0.886046335809055</v>
      </c>
      <c r="F45" s="123">
        <v>0.86741127033963</v>
      </c>
    </row>
    <row r="46" spans="1:6" ht="15" hidden="1">
      <c r="A46" s="123">
        <v>2020</v>
      </c>
      <c r="B46" s="123" t="s">
        <v>382</v>
      </c>
      <c r="C46" s="123" t="s">
        <v>451</v>
      </c>
      <c r="D46" s="123">
        <v>0.880555555555556</v>
      </c>
      <c r="E46" s="123">
        <v>0.866092577487205</v>
      </c>
      <c r="F46" s="123">
        <v>0.840900353136429</v>
      </c>
    </row>
    <row r="47" spans="1:6" ht="15" hidden="1">
      <c r="A47" s="123">
        <v>2021</v>
      </c>
      <c r="B47" s="123" t="s">
        <v>382</v>
      </c>
      <c r="C47" s="123" t="s">
        <v>451</v>
      </c>
      <c r="D47" s="123">
        <v>0.828581871345029</v>
      </c>
      <c r="E47" s="123">
        <v>0.821427257068254</v>
      </c>
      <c r="F47" s="123">
        <v>0.792283830045661</v>
      </c>
    </row>
    <row r="48" spans="1:6" ht="15" hidden="1">
      <c r="A48" s="123">
        <v>2022</v>
      </c>
      <c r="B48" s="123" t="s">
        <v>382</v>
      </c>
      <c r="C48" s="123" t="s">
        <v>451</v>
      </c>
      <c r="D48" s="123">
        <v>0.784722222222222</v>
      </c>
      <c r="E48" s="123">
        <v>0.799227802122408</v>
      </c>
      <c r="F48" s="123">
        <v>0.80453662826193</v>
      </c>
    </row>
    <row r="49" spans="1:6" ht="15">
      <c r="A49" s="123">
        <v>2023</v>
      </c>
      <c r="B49" s="123" t="s">
        <v>382</v>
      </c>
      <c r="C49" s="123" t="s">
        <v>451</v>
      </c>
      <c r="D49" s="123">
        <v>0.833760683760684</v>
      </c>
      <c r="E49" s="123">
        <v>0.792490268064667</v>
      </c>
      <c r="F49" s="123">
        <v>0.811799288111607</v>
      </c>
    </row>
    <row r="50" spans="1:6" ht="15">
      <c r="A50" s="123">
        <v>2024</v>
      </c>
      <c r="B50" s="123" t="s">
        <v>382</v>
      </c>
      <c r="C50" s="123" t="s">
        <v>451</v>
      </c>
      <c r="D50" s="123">
        <v>0.875</v>
      </c>
      <c r="E50" s="123">
        <v>0.669758339842194</v>
      </c>
      <c r="F50" s="123">
        <v>0.688007707108071</v>
      </c>
    </row>
    <row r="51" spans="1:6" ht="15" hidden="1">
      <c r="A51" s="123">
        <v>2018</v>
      </c>
      <c r="B51" s="123" t="s">
        <v>383</v>
      </c>
      <c r="C51" s="123" t="s">
        <v>451</v>
      </c>
      <c r="D51" s="123">
        <v>0.819493006993007</v>
      </c>
      <c r="E51" s="123">
        <v>0.789970810490599</v>
      </c>
      <c r="F51" s="123">
        <v>0.841806422437756</v>
      </c>
    </row>
    <row r="52" spans="1:6" ht="15" hidden="1">
      <c r="A52" s="123">
        <v>2019</v>
      </c>
      <c r="B52" s="123" t="s">
        <v>383</v>
      </c>
      <c r="C52" s="123" t="s">
        <v>451</v>
      </c>
      <c r="D52" s="123">
        <v>0.716039426523297</v>
      </c>
      <c r="E52" s="123">
        <v>0.802042244957601</v>
      </c>
      <c r="F52" s="123">
        <v>0.835430352275422</v>
      </c>
    </row>
    <row r="53" spans="1:6" ht="15" hidden="1">
      <c r="A53" s="123">
        <v>2020</v>
      </c>
      <c r="B53" s="123" t="s">
        <v>383</v>
      </c>
      <c r="C53" s="123" t="s">
        <v>451</v>
      </c>
      <c r="D53" s="123">
        <v>0.804965867465868</v>
      </c>
      <c r="E53" s="123">
        <v>0.75169490792256</v>
      </c>
      <c r="F53" s="123">
        <v>0.762552211216671</v>
      </c>
    </row>
    <row r="54" spans="1:6" ht="15" hidden="1">
      <c r="A54" s="123">
        <v>2021</v>
      </c>
      <c r="B54" s="123" t="s">
        <v>383</v>
      </c>
      <c r="C54" s="123" t="s">
        <v>451</v>
      </c>
      <c r="D54" s="123">
        <v>0.721612288640152</v>
      </c>
      <c r="E54" s="123">
        <v>0.717719931261494</v>
      </c>
      <c r="F54" s="123">
        <v>0.71004155101864</v>
      </c>
    </row>
    <row r="55" spans="1:6" ht="15" hidden="1">
      <c r="A55" s="123">
        <v>2022</v>
      </c>
      <c r="B55" s="123" t="s">
        <v>383</v>
      </c>
      <c r="C55" s="123" t="s">
        <v>451</v>
      </c>
      <c r="D55" s="123">
        <v>0.832323232323232</v>
      </c>
      <c r="E55" s="123">
        <v>0.737895716082952</v>
      </c>
      <c r="F55" s="123">
        <v>0.745429709002857</v>
      </c>
    </row>
    <row r="56" spans="1:6" ht="15">
      <c r="A56" s="123">
        <v>2023</v>
      </c>
      <c r="B56" s="123" t="s">
        <v>383</v>
      </c>
      <c r="C56" s="123" t="s">
        <v>451</v>
      </c>
      <c r="D56" s="123">
        <v>0.701102941176471</v>
      </c>
      <c r="E56" s="123">
        <v>0.74443484880268</v>
      </c>
      <c r="F56" s="123">
        <v>0.74048883608241</v>
      </c>
    </row>
    <row r="57" spans="1:6" ht="15">
      <c r="A57" s="123">
        <v>2024</v>
      </c>
      <c r="B57" s="123" t="s">
        <v>383</v>
      </c>
      <c r="C57" s="123" t="s">
        <v>451</v>
      </c>
      <c r="D57" s="123">
        <v>0.793103448275862</v>
      </c>
      <c r="E57" s="123">
        <v>0.752452282628011</v>
      </c>
      <c r="F57" s="123">
        <v>0.788442398185922</v>
      </c>
    </row>
    <row r="58" spans="1:6" ht="15" hidden="1">
      <c r="A58" s="123">
        <v>2018</v>
      </c>
      <c r="B58" s="123" t="s">
        <v>384</v>
      </c>
      <c r="C58" s="123" t="s">
        <v>451</v>
      </c>
      <c r="D58" s="123">
        <v>0.893297101449275</v>
      </c>
      <c r="E58" s="123">
        <v>0.879522916052696</v>
      </c>
      <c r="F58" s="123">
        <v>0.860735382705302</v>
      </c>
    </row>
    <row r="59" spans="1:6" ht="15" hidden="1">
      <c r="A59" s="123">
        <v>2019</v>
      </c>
      <c r="B59" s="123" t="s">
        <v>384</v>
      </c>
      <c r="C59" s="123" t="s">
        <v>451</v>
      </c>
      <c r="D59" s="123">
        <v>0.840948879551821</v>
      </c>
      <c r="E59" s="123">
        <v>0.849056510983854</v>
      </c>
      <c r="F59" s="123">
        <v>0.840632201083604</v>
      </c>
    </row>
    <row r="60" spans="1:6" ht="15" hidden="1">
      <c r="A60" s="123">
        <v>2020</v>
      </c>
      <c r="B60" s="123" t="s">
        <v>384</v>
      </c>
      <c r="C60" s="123" t="s">
        <v>451</v>
      </c>
      <c r="D60" s="123">
        <v>0.761282290694055</v>
      </c>
      <c r="E60" s="123">
        <v>0.815303266225888</v>
      </c>
      <c r="F60" s="123">
        <v>0.780340204360925</v>
      </c>
    </row>
    <row r="61" spans="1:6" ht="15" hidden="1">
      <c r="A61" s="123">
        <v>2021</v>
      </c>
      <c r="B61" s="123" t="s">
        <v>384</v>
      </c>
      <c r="C61" s="123" t="s">
        <v>451</v>
      </c>
      <c r="D61" s="123">
        <v>0.70719696969697</v>
      </c>
      <c r="E61" s="123">
        <v>0.749575320475752</v>
      </c>
      <c r="F61" s="123">
        <v>0.745450965490879</v>
      </c>
    </row>
    <row r="62" spans="1:6" ht="15" hidden="1">
      <c r="A62" s="123">
        <v>2022</v>
      </c>
      <c r="B62" s="123" t="s">
        <v>384</v>
      </c>
      <c r="C62" s="123" t="s">
        <v>451</v>
      </c>
      <c r="D62" s="123">
        <v>0.80224358974359</v>
      </c>
      <c r="E62" s="123">
        <v>0.764888958502247</v>
      </c>
      <c r="F62" s="123">
        <v>0.749169423173632</v>
      </c>
    </row>
    <row r="63" spans="1:6" ht="15">
      <c r="A63" s="123">
        <v>2023</v>
      </c>
      <c r="B63" s="123" t="s">
        <v>384</v>
      </c>
      <c r="C63" s="123" t="s">
        <v>451</v>
      </c>
      <c r="D63" s="123">
        <v>0.804566563467492</v>
      </c>
      <c r="E63" s="123">
        <v>0.760699929560631</v>
      </c>
      <c r="F63" s="123">
        <v>0.769106330838755</v>
      </c>
    </row>
    <row r="64" spans="1:6" ht="15">
      <c r="A64" s="123">
        <v>2024</v>
      </c>
      <c r="B64" s="123" t="s">
        <v>384</v>
      </c>
      <c r="C64" s="123" t="s">
        <v>451</v>
      </c>
      <c r="D64" s="123">
        <v>0.90</v>
      </c>
      <c r="E64" s="123">
        <v>0.786495071420981</v>
      </c>
      <c r="F64" s="123">
        <v>0.812144011497618</v>
      </c>
    </row>
    <row r="65" spans="1:6" ht="15" hidden="1">
      <c r="A65" s="123">
        <v>2018</v>
      </c>
      <c r="B65" s="123" t="s">
        <v>385</v>
      </c>
      <c r="C65" s="123" t="s">
        <v>451</v>
      </c>
      <c r="D65" s="123">
        <v>0.833451755944157</v>
      </c>
      <c r="E65" s="123">
        <v>0.821906058457273</v>
      </c>
      <c r="F65" s="123">
        <v>0.802778299882734</v>
      </c>
    </row>
    <row r="66" spans="1:6" ht="15" hidden="1">
      <c r="A66" s="123">
        <v>2019</v>
      </c>
      <c r="B66" s="123" t="s">
        <v>385</v>
      </c>
      <c r="C66" s="123" t="s">
        <v>451</v>
      </c>
      <c r="D66" s="123">
        <v>0.851850189656847</v>
      </c>
      <c r="E66" s="123">
        <v>0.814787535464524</v>
      </c>
      <c r="F66" s="123">
        <v>0.791032587948232</v>
      </c>
    </row>
    <row r="67" spans="1:6" ht="15" hidden="1">
      <c r="A67" s="123">
        <v>2020</v>
      </c>
      <c r="B67" s="123" t="s">
        <v>385</v>
      </c>
      <c r="C67" s="123" t="s">
        <v>451</v>
      </c>
      <c r="D67" s="123">
        <v>0.783335275915185</v>
      </c>
      <c r="E67" s="123">
        <v>0.789013848021872</v>
      </c>
      <c r="F67" s="123">
        <v>0.771985553602115</v>
      </c>
    </row>
    <row r="68" spans="1:6" ht="15" hidden="1">
      <c r="A68" s="123">
        <v>2021</v>
      </c>
      <c r="B68" s="123" t="s">
        <v>385</v>
      </c>
      <c r="C68" s="123" t="s">
        <v>451</v>
      </c>
      <c r="D68" s="123">
        <v>0.724094763763629</v>
      </c>
      <c r="E68" s="123">
        <v>0.718041803124109</v>
      </c>
      <c r="F68" s="123">
        <v>0.728803711712542</v>
      </c>
    </row>
    <row r="69" spans="1:6" ht="15" hidden="1">
      <c r="A69" s="123">
        <v>2022</v>
      </c>
      <c r="B69" s="123" t="s">
        <v>385</v>
      </c>
      <c r="C69" s="123" t="s">
        <v>451</v>
      </c>
      <c r="D69" s="123">
        <v>0.734821428571429</v>
      </c>
      <c r="E69" s="123">
        <v>0.71576137900247</v>
      </c>
      <c r="F69" s="123">
        <v>0.726072023330601</v>
      </c>
    </row>
    <row r="70" spans="1:6" ht="15">
      <c r="A70" s="123">
        <v>2023</v>
      </c>
      <c r="B70" s="123" t="s">
        <v>385</v>
      </c>
      <c r="C70" s="123" t="s">
        <v>451</v>
      </c>
      <c r="D70" s="123">
        <v>0.735871212121212</v>
      </c>
      <c r="E70" s="123">
        <v>0.778860767460377</v>
      </c>
      <c r="F70" s="123">
        <v>0.768739823001708</v>
      </c>
    </row>
    <row r="71" spans="1:6" ht="15">
      <c r="A71" s="123">
        <v>2024</v>
      </c>
      <c r="B71" s="123" t="s">
        <v>385</v>
      </c>
      <c r="C71" s="123" t="s">
        <v>451</v>
      </c>
      <c r="D71" s="123">
        <v>0.75</v>
      </c>
      <c r="E71" s="123">
        <v>0.749662376188381</v>
      </c>
      <c r="F71" s="123">
        <v>0.785593352280119</v>
      </c>
    </row>
    <row r="72" spans="1:6" ht="15" hidden="1">
      <c r="A72" s="123">
        <v>2018</v>
      </c>
      <c r="B72" s="123" t="s">
        <v>386</v>
      </c>
      <c r="C72" s="123" t="s">
        <v>451</v>
      </c>
      <c r="D72" s="123">
        <v>0.930066401174604</v>
      </c>
      <c r="E72" s="123">
        <v>0.910195968712596</v>
      </c>
      <c r="F72" s="123">
        <v>0.917145272322267</v>
      </c>
    </row>
    <row r="73" spans="1:6" ht="15" hidden="1">
      <c r="A73" s="123">
        <v>2019</v>
      </c>
      <c r="B73" s="123" t="s">
        <v>386</v>
      </c>
      <c r="C73" s="123" t="s">
        <v>451</v>
      </c>
      <c r="D73" s="123">
        <v>0.878723483315687</v>
      </c>
      <c r="E73" s="123">
        <v>0.856931173079658</v>
      </c>
      <c r="F73" s="123">
        <v>0.844821883134504</v>
      </c>
    </row>
    <row r="74" spans="1:6" ht="15" hidden="1">
      <c r="A74" s="123">
        <v>2020</v>
      </c>
      <c r="B74" s="123" t="s">
        <v>386</v>
      </c>
      <c r="C74" s="123" t="s">
        <v>451</v>
      </c>
      <c r="D74" s="123">
        <v>0.818729014041514</v>
      </c>
      <c r="E74" s="123">
        <v>0.81947026030799</v>
      </c>
      <c r="F74" s="123">
        <v>0.803474653426691</v>
      </c>
    </row>
    <row r="75" spans="1:6" ht="15" hidden="1">
      <c r="A75" s="123">
        <v>2021</v>
      </c>
      <c r="B75" s="123" t="s">
        <v>386</v>
      </c>
      <c r="C75" s="123" t="s">
        <v>451</v>
      </c>
      <c r="D75" s="123">
        <v>0.725724637681159</v>
      </c>
      <c r="E75" s="123">
        <v>0.780935664489108</v>
      </c>
      <c r="F75" s="123">
        <v>0.771650893281889</v>
      </c>
    </row>
    <row r="76" spans="1:6" ht="15" hidden="1">
      <c r="A76" s="123">
        <v>2022</v>
      </c>
      <c r="B76" s="123" t="s">
        <v>386</v>
      </c>
      <c r="C76" s="123" t="s">
        <v>451</v>
      </c>
      <c r="D76" s="123">
        <v>0.793849002816887</v>
      </c>
      <c r="E76" s="123">
        <v>0.79948391447929</v>
      </c>
      <c r="F76" s="123">
        <v>0.79844246490576</v>
      </c>
    </row>
    <row r="77" spans="1:6" ht="15">
      <c r="A77" s="123">
        <v>2023</v>
      </c>
      <c r="B77" s="123" t="s">
        <v>386</v>
      </c>
      <c r="C77" s="123" t="s">
        <v>451</v>
      </c>
      <c r="D77" s="123">
        <v>0.788681681301362</v>
      </c>
      <c r="E77" s="123">
        <v>0.794663257444564</v>
      </c>
      <c r="F77" s="123">
        <v>0.794345071179869</v>
      </c>
    </row>
    <row r="78" spans="1:6" ht="15">
      <c r="A78" s="123">
        <v>2024</v>
      </c>
      <c r="B78" s="123" t="s">
        <v>386</v>
      </c>
      <c r="C78" s="123" t="s">
        <v>451</v>
      </c>
      <c r="D78" s="123">
        <v>0.738095238095238</v>
      </c>
      <c r="E78" s="123">
        <v>0.790618800029936</v>
      </c>
      <c r="F78" s="123">
        <v>0.781066475149039</v>
      </c>
    </row>
    <row r="79" spans="1:6" ht="15" hidden="1">
      <c r="A79" s="123">
        <v>2018</v>
      </c>
      <c r="B79" s="123" t="s">
        <v>387</v>
      </c>
      <c r="C79" s="123" t="s">
        <v>451</v>
      </c>
      <c r="D79" s="123">
        <v>0.779414846085108</v>
      </c>
      <c r="E79" s="123">
        <v>0.803029552156671</v>
      </c>
      <c r="F79" s="123">
        <v>0.800056462548305</v>
      </c>
    </row>
    <row r="80" spans="1:6" ht="15" hidden="1">
      <c r="A80" s="123">
        <v>2019</v>
      </c>
      <c r="B80" s="123" t="s">
        <v>387</v>
      </c>
      <c r="C80" s="123" t="s">
        <v>451</v>
      </c>
      <c r="D80" s="123">
        <v>0.830357142857143</v>
      </c>
      <c r="E80" s="123">
        <v>0.831468861558344</v>
      </c>
      <c r="F80" s="123">
        <v>0.806364530844151</v>
      </c>
    </row>
    <row r="81" spans="1:6" ht="15" hidden="1">
      <c r="A81" s="123">
        <v>2020</v>
      </c>
      <c r="B81" s="123" t="s">
        <v>387</v>
      </c>
      <c r="C81" s="123" t="s">
        <v>451</v>
      </c>
      <c r="D81" s="123">
        <v>0.759848014888337</v>
      </c>
      <c r="E81" s="123">
        <v>0.792387532907287</v>
      </c>
      <c r="F81" s="123">
        <v>0.806072256815122</v>
      </c>
    </row>
    <row r="82" spans="1:6" ht="15" hidden="1">
      <c r="A82" s="123">
        <v>2021</v>
      </c>
      <c r="B82" s="123" t="s">
        <v>387</v>
      </c>
      <c r="C82" s="123" t="s">
        <v>451</v>
      </c>
      <c r="D82" s="123">
        <v>0.78484015984016</v>
      </c>
      <c r="E82" s="123">
        <v>0.727409849054838</v>
      </c>
      <c r="F82" s="123">
        <v>0.703910076458583</v>
      </c>
    </row>
    <row r="83" spans="1:6" ht="15" hidden="1">
      <c r="A83" s="123">
        <v>2022</v>
      </c>
      <c r="B83" s="123" t="s">
        <v>387</v>
      </c>
      <c r="C83" s="123" t="s">
        <v>451</v>
      </c>
      <c r="D83" s="123">
        <v>0.716651651651652</v>
      </c>
      <c r="E83" s="123">
        <v>0.743366052575237</v>
      </c>
      <c r="F83" s="123">
        <v>0.735543560558568</v>
      </c>
    </row>
    <row r="84" spans="1:6" ht="15">
      <c r="A84" s="123">
        <v>2023</v>
      </c>
      <c r="B84" s="123" t="s">
        <v>387</v>
      </c>
      <c r="C84" s="123" t="s">
        <v>451</v>
      </c>
      <c r="D84" s="123">
        <v>0.730467720685112</v>
      </c>
      <c r="E84" s="123">
        <v>0.772279977689605</v>
      </c>
      <c r="F84" s="123">
        <v>0.762711997148524</v>
      </c>
    </row>
    <row r="85" spans="1:6" ht="15">
      <c r="A85" s="123">
        <v>2024</v>
      </c>
      <c r="B85" s="123" t="s">
        <v>387</v>
      </c>
      <c r="C85" s="123" t="s">
        <v>451</v>
      </c>
      <c r="D85" s="123">
        <v>0.80</v>
      </c>
      <c r="E85" s="123">
        <v>0.709035869943935</v>
      </c>
      <c r="F85" s="123">
        <v>0.700743753831549</v>
      </c>
    </row>
  </sheetData>
  <autoFilter ref="A1:A85">
    <filterColumn colId="0">
      <filters>
        <filter val="2023"/>
        <filter val="2024"/>
      </filters>
    </filterColumn>
  </autoFilter>
  <pageMargins left="0.7" right="0.7" top="0.75" bottom="0.75" header="0.3" footer="0.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EA082E-D5C9-4BEA-A357-3742D2CCC89B}">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216</v>
      </c>
      <c r="E1" s="123" t="s">
        <v>435</v>
      </c>
      <c r="F1" s="123" t="s">
        <v>436</v>
      </c>
    </row>
    <row r="2" spans="1:6" ht="15" hidden="1">
      <c r="A2" s="123">
        <v>2018</v>
      </c>
      <c r="B2" s="123" t="s">
        <v>376</v>
      </c>
      <c r="C2" s="123" t="s">
        <v>449</v>
      </c>
      <c r="D2" s="123">
        <v>0.804054030247617</v>
      </c>
      <c r="E2" s="123">
        <v>0.788675600102855</v>
      </c>
      <c r="F2" s="123">
        <v>0.791746470062626</v>
      </c>
    </row>
    <row r="3" spans="1:6" ht="15" hidden="1">
      <c r="A3" s="123">
        <v>2019</v>
      </c>
      <c r="B3" s="123" t="s">
        <v>376</v>
      </c>
      <c r="C3" s="123" t="s">
        <v>449</v>
      </c>
      <c r="D3" s="123">
        <v>0.816311406282943</v>
      </c>
      <c r="E3" s="123">
        <v>0.794511017653817</v>
      </c>
      <c r="F3" s="123">
        <v>0.794333141574019</v>
      </c>
    </row>
    <row r="4" spans="1:6" ht="15" hidden="1">
      <c r="A4" s="123">
        <v>2020</v>
      </c>
      <c r="B4" s="123" t="s">
        <v>376</v>
      </c>
      <c r="C4" s="123" t="s">
        <v>449</v>
      </c>
      <c r="D4" s="123">
        <v>0.784492621830096</v>
      </c>
      <c r="E4" s="123">
        <v>0.785861888624644</v>
      </c>
      <c r="F4" s="123">
        <v>0.782046187978532</v>
      </c>
    </row>
    <row r="5" spans="1:6" ht="15" hidden="1">
      <c r="A5" s="123">
        <v>2021</v>
      </c>
      <c r="B5" s="123" t="s">
        <v>376</v>
      </c>
      <c r="C5" s="123" t="s">
        <v>449</v>
      </c>
      <c r="D5" s="123">
        <v>0.779983892407767</v>
      </c>
      <c r="E5" s="123">
        <v>0.795712564106706</v>
      </c>
      <c r="F5" s="123">
        <v>0.792536628764279</v>
      </c>
    </row>
    <row r="6" spans="1:6" ht="15" hidden="1">
      <c r="A6" s="123">
        <v>2022</v>
      </c>
      <c r="B6" s="123" t="s">
        <v>376</v>
      </c>
      <c r="C6" s="123" t="s">
        <v>449</v>
      </c>
      <c r="D6" s="123">
        <v>0.806463087910093</v>
      </c>
      <c r="E6" s="123">
        <v>0.789915772679328</v>
      </c>
      <c r="F6" s="123">
        <v>0.790066946528429</v>
      </c>
    </row>
    <row r="7" spans="1:6" ht="15">
      <c r="A7" s="123">
        <v>2023</v>
      </c>
      <c r="B7" s="123" t="s">
        <v>376</v>
      </c>
      <c r="C7" s="123" t="s">
        <v>449</v>
      </c>
      <c r="D7" s="123">
        <v>0.759430785063903</v>
      </c>
      <c r="E7" s="123">
        <v>0.781576834181746</v>
      </c>
      <c r="F7" s="123">
        <v>0.781483684149048</v>
      </c>
    </row>
    <row r="8" spans="1:6" ht="15">
      <c r="A8" s="123">
        <v>2024</v>
      </c>
      <c r="B8" s="123" t="s">
        <v>376</v>
      </c>
      <c r="C8" s="123" t="s">
        <v>449</v>
      </c>
      <c r="D8" s="123">
        <v>0.706521739130435</v>
      </c>
      <c r="E8" s="123">
        <v>0.765607576045746</v>
      </c>
      <c r="F8" s="123">
        <v>0.765699844615161</v>
      </c>
    </row>
    <row r="9" spans="1:6" ht="15" hidden="1">
      <c r="A9" s="123">
        <v>2018</v>
      </c>
      <c r="B9" s="123" t="s">
        <v>377</v>
      </c>
      <c r="C9" s="123" t="s">
        <v>449</v>
      </c>
      <c r="D9" s="123">
        <v>0.823543896354301</v>
      </c>
      <c r="E9" s="123">
        <v>0.805570780451399</v>
      </c>
      <c r="F9" s="123">
        <v>0.810372689624244</v>
      </c>
    </row>
    <row r="10" spans="1:6" ht="15" hidden="1">
      <c r="A10" s="123">
        <v>2019</v>
      </c>
      <c r="B10" s="123" t="s">
        <v>377</v>
      </c>
      <c r="C10" s="123" t="s">
        <v>449</v>
      </c>
      <c r="D10" s="123">
        <v>0.791636134719214</v>
      </c>
      <c r="E10" s="123">
        <v>0.792418767616056</v>
      </c>
      <c r="F10" s="123">
        <v>0.793329736690502</v>
      </c>
    </row>
    <row r="11" spans="1:6" ht="15" hidden="1">
      <c r="A11" s="123">
        <v>2020</v>
      </c>
      <c r="B11" s="123" t="s">
        <v>377</v>
      </c>
      <c r="C11" s="123" t="s">
        <v>449</v>
      </c>
      <c r="D11" s="123">
        <v>0.741998264893002</v>
      </c>
      <c r="E11" s="123">
        <v>0.787142785721696</v>
      </c>
      <c r="F11" s="123">
        <v>0.786486301778778</v>
      </c>
    </row>
    <row r="12" spans="1:6" ht="15" hidden="1">
      <c r="A12" s="123">
        <v>2021</v>
      </c>
      <c r="B12" s="123" t="s">
        <v>377</v>
      </c>
      <c r="C12" s="123" t="s">
        <v>449</v>
      </c>
      <c r="D12" s="123">
        <v>0.77956249014732</v>
      </c>
      <c r="E12" s="123">
        <v>0.793942288252473</v>
      </c>
      <c r="F12" s="123">
        <v>0.789278040646245</v>
      </c>
    </row>
    <row r="13" spans="1:6" ht="15" hidden="1">
      <c r="A13" s="123">
        <v>2022</v>
      </c>
      <c r="B13" s="123" t="s">
        <v>377</v>
      </c>
      <c r="C13" s="123" t="s">
        <v>449</v>
      </c>
      <c r="D13" s="123">
        <v>0.827396388465931</v>
      </c>
      <c r="E13" s="123">
        <v>0.79293993391145</v>
      </c>
      <c r="F13" s="123">
        <v>0.793670286600641</v>
      </c>
    </row>
    <row r="14" spans="1:6" ht="15">
      <c r="A14" s="123">
        <v>2023</v>
      </c>
      <c r="B14" s="123" t="s">
        <v>377</v>
      </c>
      <c r="C14" s="123" t="s">
        <v>449</v>
      </c>
      <c r="D14" s="123">
        <v>0.794594038208169</v>
      </c>
      <c r="E14" s="123">
        <v>0.798575113356266</v>
      </c>
      <c r="F14" s="123">
        <v>0.802869296448374</v>
      </c>
    </row>
    <row r="15" spans="1:6" ht="15">
      <c r="A15" s="123">
        <v>2024</v>
      </c>
      <c r="B15" s="123" t="s">
        <v>377</v>
      </c>
      <c r="C15" s="123" t="s">
        <v>449</v>
      </c>
      <c r="D15" s="123">
        <v>0.923076923076923</v>
      </c>
      <c r="E15" s="123">
        <v>0.822262763890454</v>
      </c>
      <c r="F15" s="123">
        <v>0.812806544637669</v>
      </c>
    </row>
    <row r="16" spans="1:6" ht="15" hidden="1">
      <c r="A16" s="123">
        <v>2018</v>
      </c>
      <c r="B16" s="123" t="s">
        <v>378</v>
      </c>
      <c r="C16" s="123" t="s">
        <v>449</v>
      </c>
      <c r="D16" s="123">
        <v>0.791361864345171</v>
      </c>
      <c r="E16" s="123">
        <v>0.783499230941871</v>
      </c>
      <c r="F16" s="123">
        <v>0.783535604422618</v>
      </c>
    </row>
    <row r="17" spans="1:6" ht="15" hidden="1">
      <c r="A17" s="123">
        <v>2019</v>
      </c>
      <c r="B17" s="123" t="s">
        <v>378</v>
      </c>
      <c r="C17" s="123" t="s">
        <v>449</v>
      </c>
      <c r="D17" s="123">
        <v>0.756429120211549</v>
      </c>
      <c r="E17" s="123">
        <v>0.751698491442262</v>
      </c>
      <c r="F17" s="123">
        <v>0.751699101217309</v>
      </c>
    </row>
    <row r="18" spans="1:6" ht="15" hidden="1">
      <c r="A18" s="123">
        <v>2020</v>
      </c>
      <c r="B18" s="123" t="s">
        <v>378</v>
      </c>
      <c r="C18" s="123" t="s">
        <v>449</v>
      </c>
      <c r="D18" s="123">
        <v>0.742363622664256</v>
      </c>
      <c r="E18" s="123">
        <v>0.763877391123575</v>
      </c>
      <c r="F18" s="123">
        <v>0.760044674687932</v>
      </c>
    </row>
    <row r="19" spans="1:6" ht="15" hidden="1">
      <c r="A19" s="123">
        <v>2021</v>
      </c>
      <c r="B19" s="123" t="s">
        <v>378</v>
      </c>
      <c r="C19" s="123" t="s">
        <v>449</v>
      </c>
      <c r="D19" s="123">
        <v>0.77153013582343</v>
      </c>
      <c r="E19" s="123">
        <v>0.766369356231818</v>
      </c>
      <c r="F19" s="123">
        <v>0.763512972796097</v>
      </c>
    </row>
    <row r="20" spans="1:6" ht="15" hidden="1">
      <c r="A20" s="123">
        <v>2022</v>
      </c>
      <c r="B20" s="123" t="s">
        <v>378</v>
      </c>
      <c r="C20" s="123" t="s">
        <v>449</v>
      </c>
      <c r="D20" s="123">
        <v>0.843810916179337</v>
      </c>
      <c r="E20" s="123">
        <v>0.795124080738468</v>
      </c>
      <c r="F20" s="123">
        <v>0.797499063827831</v>
      </c>
    </row>
    <row r="21" spans="1:6" ht="15">
      <c r="A21" s="123">
        <v>2023</v>
      </c>
      <c r="B21" s="123" t="s">
        <v>378</v>
      </c>
      <c r="C21" s="123" t="s">
        <v>449</v>
      </c>
      <c r="D21" s="123">
        <v>0.716959268130928</v>
      </c>
      <c r="E21" s="123">
        <v>0.774167976246899</v>
      </c>
      <c r="F21" s="123">
        <v>0.780200386526053</v>
      </c>
    </row>
    <row r="22" spans="1:6" ht="15">
      <c r="A22" s="123">
        <v>2024</v>
      </c>
      <c r="B22" s="123" t="s">
        <v>378</v>
      </c>
      <c r="C22" s="123" t="s">
        <v>449</v>
      </c>
      <c r="D22" s="123">
        <v>0.80</v>
      </c>
      <c r="E22" s="123">
        <v>0.791421205013334</v>
      </c>
      <c r="F22" s="123">
        <v>0.812311806765816</v>
      </c>
    </row>
    <row r="23" spans="1:6" ht="15" hidden="1">
      <c r="A23" s="123">
        <v>2018</v>
      </c>
      <c r="B23" s="123" t="s">
        <v>379</v>
      </c>
      <c r="C23" s="123" t="s">
        <v>449</v>
      </c>
      <c r="D23" s="123">
        <v>0.787292099455108</v>
      </c>
      <c r="E23" s="123">
        <v>0.782253355728544</v>
      </c>
      <c r="F23" s="123">
        <v>0.785790459115255</v>
      </c>
    </row>
    <row r="24" spans="1:6" ht="15" hidden="1">
      <c r="A24" s="123">
        <v>2019</v>
      </c>
      <c r="B24" s="123" t="s">
        <v>379</v>
      </c>
      <c r="C24" s="123" t="s">
        <v>449</v>
      </c>
      <c r="D24" s="123">
        <v>0.810178225862188</v>
      </c>
      <c r="E24" s="123">
        <v>0.780128948381495</v>
      </c>
      <c r="F24" s="123">
        <v>0.773548360796787</v>
      </c>
    </row>
    <row r="25" spans="1:6" ht="15" hidden="1">
      <c r="A25" s="123">
        <v>2020</v>
      </c>
      <c r="B25" s="123" t="s">
        <v>379</v>
      </c>
      <c r="C25" s="123" t="s">
        <v>449</v>
      </c>
      <c r="D25" s="123">
        <v>0.786682347670251</v>
      </c>
      <c r="E25" s="123">
        <v>0.770597375334519</v>
      </c>
      <c r="F25" s="123">
        <v>0.768408967313527</v>
      </c>
    </row>
    <row r="26" spans="1:6" ht="15" hidden="1">
      <c r="A26" s="123">
        <v>2021</v>
      </c>
      <c r="B26" s="123" t="s">
        <v>379</v>
      </c>
      <c r="C26" s="123" t="s">
        <v>449</v>
      </c>
      <c r="D26" s="123">
        <v>0.786196005141562</v>
      </c>
      <c r="E26" s="123">
        <v>0.794722328444817</v>
      </c>
      <c r="F26" s="123">
        <v>0.790659389499549</v>
      </c>
    </row>
    <row r="27" spans="1:6" ht="15" hidden="1">
      <c r="A27" s="123">
        <v>2022</v>
      </c>
      <c r="B27" s="123" t="s">
        <v>379</v>
      </c>
      <c r="C27" s="123" t="s">
        <v>449</v>
      </c>
      <c r="D27" s="123">
        <v>0.866459610451719</v>
      </c>
      <c r="E27" s="123">
        <v>0.757707406111992</v>
      </c>
      <c r="F27" s="123">
        <v>0.754925655852807</v>
      </c>
    </row>
    <row r="28" spans="1:6" ht="15">
      <c r="A28" s="123">
        <v>2023</v>
      </c>
      <c r="B28" s="123" t="s">
        <v>379</v>
      </c>
      <c r="C28" s="123" t="s">
        <v>449</v>
      </c>
      <c r="D28" s="123">
        <v>0.75477019087574</v>
      </c>
      <c r="E28" s="123">
        <v>0.76421378543225</v>
      </c>
      <c r="F28" s="123">
        <v>0.765586402799386</v>
      </c>
    </row>
    <row r="29" spans="1:6" ht="15">
      <c r="A29" s="123">
        <v>2024</v>
      </c>
      <c r="B29" s="123" t="s">
        <v>379</v>
      </c>
      <c r="C29" s="123" t="s">
        <v>449</v>
      </c>
      <c r="D29" s="123">
        <v>0.741935483870968</v>
      </c>
      <c r="E29" s="123">
        <v>0.8725303840384</v>
      </c>
      <c r="F29" s="123">
        <v>0.873749513408928</v>
      </c>
    </row>
    <row r="30" spans="1:6" ht="15" hidden="1">
      <c r="A30" s="123">
        <v>2018</v>
      </c>
      <c r="B30" s="123" t="s">
        <v>380</v>
      </c>
      <c r="C30" s="123" t="s">
        <v>449</v>
      </c>
      <c r="D30" s="123">
        <v>0.829642181588903</v>
      </c>
      <c r="E30" s="123">
        <v>0.792763752293806</v>
      </c>
      <c r="F30" s="123">
        <v>0.795755482548522</v>
      </c>
    </row>
    <row r="31" spans="1:6" ht="15" hidden="1">
      <c r="A31" s="123">
        <v>2019</v>
      </c>
      <c r="B31" s="123" t="s">
        <v>380</v>
      </c>
      <c r="C31" s="123" t="s">
        <v>449</v>
      </c>
      <c r="D31" s="123">
        <v>0.758376640022372</v>
      </c>
      <c r="E31" s="123">
        <v>0.75902817670987</v>
      </c>
      <c r="F31" s="123">
        <v>0.760524845194211</v>
      </c>
    </row>
    <row r="32" spans="1:6" ht="15" hidden="1">
      <c r="A32" s="123">
        <v>2020</v>
      </c>
      <c r="B32" s="123" t="s">
        <v>380</v>
      </c>
      <c r="C32" s="123" t="s">
        <v>449</v>
      </c>
      <c r="D32" s="123">
        <v>0.721808690701503</v>
      </c>
      <c r="E32" s="123">
        <v>0.780106446700697</v>
      </c>
      <c r="F32" s="123">
        <v>0.773895968821677</v>
      </c>
    </row>
    <row r="33" spans="1:6" ht="15" hidden="1">
      <c r="A33" s="123">
        <v>2021</v>
      </c>
      <c r="B33" s="123" t="s">
        <v>380</v>
      </c>
      <c r="C33" s="123" t="s">
        <v>449</v>
      </c>
      <c r="D33" s="123">
        <v>0.78769375432805</v>
      </c>
      <c r="E33" s="123">
        <v>0.784384656552698</v>
      </c>
      <c r="F33" s="123">
        <v>0.785267775890784</v>
      </c>
    </row>
    <row r="34" spans="1:6" ht="15" hidden="1">
      <c r="A34" s="123">
        <v>2022</v>
      </c>
      <c r="B34" s="123" t="s">
        <v>380</v>
      </c>
      <c r="C34" s="123" t="s">
        <v>449</v>
      </c>
      <c r="D34" s="123">
        <v>0.848209115725039</v>
      </c>
      <c r="E34" s="123">
        <v>0.795811074291</v>
      </c>
      <c r="F34" s="123">
        <v>0.801018124591602</v>
      </c>
    </row>
    <row r="35" spans="1:6" ht="15">
      <c r="A35" s="123">
        <v>2023</v>
      </c>
      <c r="B35" s="123" t="s">
        <v>380</v>
      </c>
      <c r="C35" s="123" t="s">
        <v>449</v>
      </c>
      <c r="D35" s="123">
        <v>0.792446524064171</v>
      </c>
      <c r="E35" s="123">
        <v>0.80999258084374</v>
      </c>
      <c r="F35" s="123">
        <v>0.811252529962882</v>
      </c>
    </row>
    <row r="36" spans="1:6" ht="15">
      <c r="A36" s="123">
        <v>2024</v>
      </c>
      <c r="B36" s="123" t="s">
        <v>380</v>
      </c>
      <c r="C36" s="123" t="s">
        <v>449</v>
      </c>
      <c r="D36" s="123">
        <v>0.794871794871795</v>
      </c>
      <c r="E36" s="123">
        <v>0.846471653620279</v>
      </c>
      <c r="F36" s="123">
        <v>0.841038402200668</v>
      </c>
    </row>
    <row r="37" spans="1:6" ht="15" hidden="1">
      <c r="A37" s="123">
        <v>2018</v>
      </c>
      <c r="B37" s="123" t="s">
        <v>381</v>
      </c>
      <c r="C37" s="123" t="s">
        <v>449</v>
      </c>
      <c r="D37" s="123">
        <v>0.725917141049968</v>
      </c>
      <c r="E37" s="123">
        <v>0.762911905691354</v>
      </c>
      <c r="F37" s="123">
        <v>0.762140557618575</v>
      </c>
    </row>
    <row r="38" spans="1:6" ht="15" hidden="1">
      <c r="A38" s="123">
        <v>2019</v>
      </c>
      <c r="B38" s="123" t="s">
        <v>381</v>
      </c>
      <c r="C38" s="123" t="s">
        <v>449</v>
      </c>
      <c r="D38" s="123">
        <v>0.723116192479797</v>
      </c>
      <c r="E38" s="123">
        <v>0.747895011573723</v>
      </c>
      <c r="F38" s="123">
        <v>0.747194136038059</v>
      </c>
    </row>
    <row r="39" spans="1:6" ht="15" hidden="1">
      <c r="A39" s="123">
        <v>2020</v>
      </c>
      <c r="B39" s="123" t="s">
        <v>381</v>
      </c>
      <c r="C39" s="123" t="s">
        <v>449</v>
      </c>
      <c r="D39" s="123">
        <v>0.783610492547844</v>
      </c>
      <c r="E39" s="123">
        <v>0.744708947197452</v>
      </c>
      <c r="F39" s="123">
        <v>0.741888820012128</v>
      </c>
    </row>
    <row r="40" spans="1:6" ht="15" hidden="1">
      <c r="A40" s="123">
        <v>2021</v>
      </c>
      <c r="B40" s="123" t="s">
        <v>381</v>
      </c>
      <c r="C40" s="123" t="s">
        <v>449</v>
      </c>
      <c r="D40" s="123">
        <v>0.800688713133514</v>
      </c>
      <c r="E40" s="123">
        <v>0.760235006280471</v>
      </c>
      <c r="F40" s="123">
        <v>0.757549200321909</v>
      </c>
    </row>
    <row r="41" spans="1:6" ht="15" hidden="1">
      <c r="A41" s="123">
        <v>2022</v>
      </c>
      <c r="B41" s="123" t="s">
        <v>381</v>
      </c>
      <c r="C41" s="123" t="s">
        <v>449</v>
      </c>
      <c r="D41" s="123">
        <v>0.713176406926407</v>
      </c>
      <c r="E41" s="123">
        <v>0.735316995715046</v>
      </c>
      <c r="F41" s="123">
        <v>0.731574181708631</v>
      </c>
    </row>
    <row r="42" spans="1:6" ht="15">
      <c r="A42" s="123">
        <v>2023</v>
      </c>
      <c r="B42" s="123" t="s">
        <v>381</v>
      </c>
      <c r="C42" s="123" t="s">
        <v>449</v>
      </c>
      <c r="D42" s="123">
        <v>0.662202380952381</v>
      </c>
      <c r="E42" s="123">
        <v>0.723247633281044</v>
      </c>
      <c r="F42" s="123">
        <v>0.7281498029161</v>
      </c>
    </row>
    <row r="43" spans="1:6" ht="15">
      <c r="A43" s="123">
        <v>2024</v>
      </c>
      <c r="B43" s="123" t="s">
        <v>381</v>
      </c>
      <c r="C43" s="123" t="s">
        <v>449</v>
      </c>
      <c r="D43" s="123">
        <v>0.615384615384615</v>
      </c>
      <c r="E43" s="123">
        <v>0.734387248140466</v>
      </c>
      <c r="F43" s="123">
        <v>0.740932130402148</v>
      </c>
    </row>
    <row r="44" spans="1:6" ht="15" hidden="1">
      <c r="A44" s="123">
        <v>2018</v>
      </c>
      <c r="B44" s="123" t="s">
        <v>382</v>
      </c>
      <c r="C44" s="123" t="s">
        <v>449</v>
      </c>
      <c r="D44" s="123">
        <v>0.850297088532383</v>
      </c>
      <c r="E44" s="123">
        <v>0.794090195216258</v>
      </c>
      <c r="F44" s="123">
        <v>0.795589753296905</v>
      </c>
    </row>
    <row r="45" spans="1:6" ht="15" hidden="1">
      <c r="A45" s="123">
        <v>2019</v>
      </c>
      <c r="B45" s="123" t="s">
        <v>382</v>
      </c>
      <c r="C45" s="123" t="s">
        <v>449</v>
      </c>
      <c r="D45" s="123">
        <v>0.731969696969697</v>
      </c>
      <c r="E45" s="123">
        <v>0.805146679731395</v>
      </c>
      <c r="F45" s="123">
        <v>0.805266411651744</v>
      </c>
    </row>
    <row r="46" spans="1:6" ht="15" hidden="1">
      <c r="A46" s="123">
        <v>2020</v>
      </c>
      <c r="B46" s="123" t="s">
        <v>382</v>
      </c>
      <c r="C46" s="123" t="s">
        <v>449</v>
      </c>
      <c r="D46" s="123">
        <v>0.780106516290727</v>
      </c>
      <c r="E46" s="123">
        <v>0.772428810730402</v>
      </c>
      <c r="F46" s="123">
        <v>0.770748236816755</v>
      </c>
    </row>
    <row r="47" spans="1:6" ht="15" hidden="1">
      <c r="A47" s="123">
        <v>2021</v>
      </c>
      <c r="B47" s="123" t="s">
        <v>382</v>
      </c>
      <c r="C47" s="123" t="s">
        <v>449</v>
      </c>
      <c r="D47" s="123">
        <v>0.711046918767507</v>
      </c>
      <c r="E47" s="123">
        <v>0.792392041078504</v>
      </c>
      <c r="F47" s="123">
        <v>0.788365232547922</v>
      </c>
    </row>
    <row r="48" spans="1:6" ht="15" hidden="1">
      <c r="A48" s="123">
        <v>2022</v>
      </c>
      <c r="B48" s="123" t="s">
        <v>382</v>
      </c>
      <c r="C48" s="123" t="s">
        <v>449</v>
      </c>
      <c r="D48" s="123">
        <v>0.655178155178155</v>
      </c>
      <c r="E48" s="123">
        <v>0.771193063413068</v>
      </c>
      <c r="F48" s="123">
        <v>0.774502068550155</v>
      </c>
    </row>
    <row r="49" spans="1:6" ht="15">
      <c r="A49" s="123">
        <v>2023</v>
      </c>
      <c r="B49" s="123" t="s">
        <v>382</v>
      </c>
      <c r="C49" s="123" t="s">
        <v>449</v>
      </c>
      <c r="D49" s="123">
        <v>0.850189393939394</v>
      </c>
      <c r="E49" s="123">
        <v>0.797365064517076</v>
      </c>
      <c r="F49" s="123">
        <v>0.802063759339423</v>
      </c>
    </row>
    <row r="50" spans="1:6" ht="15">
      <c r="A50" s="123">
        <v>2024</v>
      </c>
      <c r="B50" s="123" t="s">
        <v>382</v>
      </c>
      <c r="C50" s="123" t="s">
        <v>449</v>
      </c>
      <c r="D50" s="123">
        <v>1</v>
      </c>
      <c r="E50" s="123">
        <v>0.76308209770914</v>
      </c>
      <c r="F50" s="123">
        <v>0.759230736635027</v>
      </c>
    </row>
    <row r="51" spans="1:6" ht="15" hidden="1">
      <c r="A51" s="123">
        <v>2018</v>
      </c>
      <c r="B51" s="123" t="s">
        <v>383</v>
      </c>
      <c r="C51" s="123" t="s">
        <v>449</v>
      </c>
      <c r="D51" s="123">
        <v>0.724653751753156</v>
      </c>
      <c r="E51" s="123">
        <v>0.777288076856712</v>
      </c>
      <c r="F51" s="123">
        <v>0.776859177965798</v>
      </c>
    </row>
    <row r="52" spans="1:6" ht="15" hidden="1">
      <c r="A52" s="123">
        <v>2019</v>
      </c>
      <c r="B52" s="123" t="s">
        <v>383</v>
      </c>
      <c r="C52" s="123" t="s">
        <v>449</v>
      </c>
      <c r="D52" s="123">
        <v>0.739083171024458</v>
      </c>
      <c r="E52" s="123">
        <v>0.787215593024021</v>
      </c>
      <c r="F52" s="123">
        <v>0.790328457714472</v>
      </c>
    </row>
    <row r="53" spans="1:6" ht="15" hidden="1">
      <c r="A53" s="123">
        <v>2020</v>
      </c>
      <c r="B53" s="123" t="s">
        <v>383</v>
      </c>
      <c r="C53" s="123" t="s">
        <v>449</v>
      </c>
      <c r="D53" s="123">
        <v>0.753321256038647</v>
      </c>
      <c r="E53" s="123">
        <v>0.773695115205559</v>
      </c>
      <c r="F53" s="123">
        <v>0.770674021006144</v>
      </c>
    </row>
    <row r="54" spans="1:6" ht="15" hidden="1">
      <c r="A54" s="123">
        <v>2021</v>
      </c>
      <c r="B54" s="123" t="s">
        <v>383</v>
      </c>
      <c r="C54" s="123" t="s">
        <v>449</v>
      </c>
      <c r="D54" s="123">
        <v>0.80952380952381</v>
      </c>
      <c r="E54" s="123">
        <v>0.802285410107594</v>
      </c>
      <c r="F54" s="123">
        <v>0.796716289983965</v>
      </c>
    </row>
    <row r="55" spans="1:6" ht="15" hidden="1">
      <c r="A55" s="123">
        <v>2022</v>
      </c>
      <c r="B55" s="123" t="s">
        <v>383</v>
      </c>
      <c r="C55" s="123" t="s">
        <v>449</v>
      </c>
      <c r="D55" s="123">
        <v>0.8375</v>
      </c>
      <c r="E55" s="123">
        <v>0.812094516705785</v>
      </c>
      <c r="F55" s="123">
        <v>0.813668835923197</v>
      </c>
    </row>
    <row r="56" spans="1:6" ht="15">
      <c r="A56" s="123">
        <v>2023</v>
      </c>
      <c r="B56" s="123" t="s">
        <v>383</v>
      </c>
      <c r="C56" s="123" t="s">
        <v>449</v>
      </c>
      <c r="D56" s="123">
        <v>0.818431568431568</v>
      </c>
      <c r="E56" s="123">
        <v>0.801521006021003</v>
      </c>
      <c r="F56" s="123">
        <v>0.80865564266152</v>
      </c>
    </row>
    <row r="57" spans="1:6" ht="15">
      <c r="A57" s="123">
        <v>2024</v>
      </c>
      <c r="B57" s="123" t="s">
        <v>383</v>
      </c>
      <c r="C57" s="123" t="s">
        <v>449</v>
      </c>
      <c r="D57" s="123">
        <v>0.80</v>
      </c>
      <c r="E57" s="123">
        <v>0.89971700174784</v>
      </c>
      <c r="F57" s="123">
        <v>0.901273666628485</v>
      </c>
    </row>
    <row r="58" spans="1:6" ht="15" hidden="1">
      <c r="A58" s="123">
        <v>2018</v>
      </c>
      <c r="B58" s="123" t="s">
        <v>384</v>
      </c>
      <c r="C58" s="123" t="s">
        <v>449</v>
      </c>
      <c r="D58" s="123">
        <v>0.643171296296296</v>
      </c>
      <c r="E58" s="123">
        <v>0.771050377070142</v>
      </c>
      <c r="F58" s="123">
        <v>0.770011086697746</v>
      </c>
    </row>
    <row r="59" spans="1:6" ht="15" hidden="1">
      <c r="A59" s="123">
        <v>2019</v>
      </c>
      <c r="B59" s="123" t="s">
        <v>384</v>
      </c>
      <c r="C59" s="123" t="s">
        <v>449</v>
      </c>
      <c r="D59" s="123">
        <v>0.780909224874742</v>
      </c>
      <c r="E59" s="123">
        <v>0.827278503499145</v>
      </c>
      <c r="F59" s="123">
        <v>0.826318062792825</v>
      </c>
    </row>
    <row r="60" spans="1:6" ht="15" hidden="1">
      <c r="A60" s="123">
        <v>2020</v>
      </c>
      <c r="B60" s="123" t="s">
        <v>384</v>
      </c>
      <c r="C60" s="123" t="s">
        <v>449</v>
      </c>
      <c r="D60" s="123">
        <v>0.797295841413489</v>
      </c>
      <c r="E60" s="123">
        <v>0.78470688758531</v>
      </c>
      <c r="F60" s="123">
        <v>0.78246580674244</v>
      </c>
    </row>
    <row r="61" spans="1:6" ht="15" hidden="1">
      <c r="A61" s="123">
        <v>2021</v>
      </c>
      <c r="B61" s="123" t="s">
        <v>384</v>
      </c>
      <c r="C61" s="123" t="s">
        <v>449</v>
      </c>
      <c r="D61" s="123">
        <v>0.767708333333333</v>
      </c>
      <c r="E61" s="123">
        <v>0.829563645001263</v>
      </c>
      <c r="F61" s="123">
        <v>0.813308311044397</v>
      </c>
    </row>
    <row r="62" spans="1:6" ht="15" hidden="1">
      <c r="A62" s="123">
        <v>2022</v>
      </c>
      <c r="B62" s="123" t="s">
        <v>384</v>
      </c>
      <c r="C62" s="123" t="s">
        <v>449</v>
      </c>
      <c r="D62" s="123">
        <v>0.845467032967033</v>
      </c>
      <c r="E62" s="123">
        <v>0.817560622274656</v>
      </c>
      <c r="F62" s="123">
        <v>0.811250796365385</v>
      </c>
    </row>
    <row r="63" spans="1:6" ht="15">
      <c r="A63" s="123">
        <v>2023</v>
      </c>
      <c r="B63" s="123" t="s">
        <v>384</v>
      </c>
      <c r="C63" s="123" t="s">
        <v>449</v>
      </c>
      <c r="D63" s="123">
        <v>0.899682971014493</v>
      </c>
      <c r="E63" s="123">
        <v>0.799095733424675</v>
      </c>
      <c r="F63" s="123">
        <v>0.796512054150645</v>
      </c>
    </row>
    <row r="64" spans="1:6" ht="15">
      <c r="A64" s="123">
        <v>2024</v>
      </c>
      <c r="B64" s="123" t="s">
        <v>384</v>
      </c>
      <c r="C64" s="123" t="s">
        <v>449</v>
      </c>
      <c r="D64" s="123">
        <v>1</v>
      </c>
      <c r="E64" s="123">
        <v>0.832066419382832</v>
      </c>
      <c r="F64" s="123">
        <v>0.832036918044486</v>
      </c>
    </row>
    <row r="65" spans="1:6" ht="15" hidden="1">
      <c r="A65" s="123">
        <v>2018</v>
      </c>
      <c r="B65" s="123" t="s">
        <v>385</v>
      </c>
      <c r="C65" s="123" t="s">
        <v>449</v>
      </c>
      <c r="D65" s="123">
        <v>0.81672619047619</v>
      </c>
      <c r="E65" s="123">
        <v>0.770175399266994</v>
      </c>
      <c r="F65" s="123">
        <v>0.770115836225668</v>
      </c>
    </row>
    <row r="66" spans="1:6" ht="15" hidden="1">
      <c r="A66" s="123">
        <v>2019</v>
      </c>
      <c r="B66" s="123" t="s">
        <v>385</v>
      </c>
      <c r="C66" s="123" t="s">
        <v>449</v>
      </c>
      <c r="D66" s="123">
        <v>0.768568033273916</v>
      </c>
      <c r="E66" s="123">
        <v>0.80054899501887</v>
      </c>
      <c r="F66" s="123">
        <v>0.800968099619575</v>
      </c>
    </row>
    <row r="67" spans="1:6" ht="15" hidden="1">
      <c r="A67" s="123">
        <v>2020</v>
      </c>
      <c r="B67" s="123" t="s">
        <v>385</v>
      </c>
      <c r="C67" s="123" t="s">
        <v>449</v>
      </c>
      <c r="D67" s="123">
        <v>0.803125</v>
      </c>
      <c r="E67" s="123">
        <v>0.776457096986283</v>
      </c>
      <c r="F67" s="123">
        <v>0.772461189131198</v>
      </c>
    </row>
    <row r="68" spans="1:6" ht="15" hidden="1">
      <c r="A68" s="123">
        <v>2021</v>
      </c>
      <c r="B68" s="123" t="s">
        <v>385</v>
      </c>
      <c r="C68" s="123" t="s">
        <v>449</v>
      </c>
      <c r="D68" s="123">
        <v>0.771428571428571</v>
      </c>
      <c r="E68" s="123">
        <v>0.794842245215048</v>
      </c>
      <c r="F68" s="123">
        <v>0.792803980549992</v>
      </c>
    </row>
    <row r="69" spans="1:6" ht="15" hidden="1">
      <c r="A69" s="123">
        <v>2022</v>
      </c>
      <c r="B69" s="123" t="s">
        <v>385</v>
      </c>
      <c r="C69" s="123" t="s">
        <v>449</v>
      </c>
      <c r="D69" s="123">
        <v>0.829166666666667</v>
      </c>
      <c r="E69" s="123">
        <v>0.864279878951776</v>
      </c>
      <c r="F69" s="123">
        <v>0.858718932563251</v>
      </c>
    </row>
    <row r="70" spans="1:6" ht="15">
      <c r="A70" s="123">
        <v>2023</v>
      </c>
      <c r="B70" s="123" t="s">
        <v>385</v>
      </c>
      <c r="C70" s="123" t="s">
        <v>449</v>
      </c>
      <c r="D70" s="123">
        <v>0.824305555555556</v>
      </c>
      <c r="E70" s="123">
        <v>0.788988550344949</v>
      </c>
      <c r="F70" s="123">
        <v>0.79106118122378</v>
      </c>
    </row>
    <row r="71" spans="1:6" ht="15">
      <c r="A71" s="123">
        <v>2024</v>
      </c>
      <c r="B71" s="123" t="s">
        <v>385</v>
      </c>
      <c r="C71" s="123" t="s">
        <v>449</v>
      </c>
      <c r="D71" s="123">
        <v>0.666666666666667</v>
      </c>
      <c r="E71" s="123">
        <v>0.782116579668661</v>
      </c>
      <c r="F71" s="123">
        <v>0.802703050237052</v>
      </c>
    </row>
    <row r="72" spans="1:6" ht="15" hidden="1">
      <c r="A72" s="123">
        <v>2018</v>
      </c>
      <c r="B72" s="123" t="s">
        <v>386</v>
      </c>
      <c r="C72" s="123" t="s">
        <v>449</v>
      </c>
      <c r="D72" s="123">
        <v>0.814582002430073</v>
      </c>
      <c r="E72" s="123">
        <v>0.842043340589266</v>
      </c>
      <c r="F72" s="123">
        <v>0.845999649217104</v>
      </c>
    </row>
    <row r="73" spans="1:6" ht="15" hidden="1">
      <c r="A73" s="123">
        <v>2019</v>
      </c>
      <c r="B73" s="123" t="s">
        <v>386</v>
      </c>
      <c r="C73" s="123" t="s">
        <v>449</v>
      </c>
      <c r="D73" s="123">
        <v>0.808160903250189</v>
      </c>
      <c r="E73" s="123">
        <v>0.842290628910381</v>
      </c>
      <c r="F73" s="123">
        <v>0.844231522248899</v>
      </c>
    </row>
    <row r="74" spans="1:6" ht="15" hidden="1">
      <c r="A74" s="123">
        <v>2020</v>
      </c>
      <c r="B74" s="123" t="s">
        <v>386</v>
      </c>
      <c r="C74" s="123" t="s">
        <v>449</v>
      </c>
      <c r="D74" s="123">
        <v>0.852924685756011</v>
      </c>
      <c r="E74" s="123">
        <v>0.834323426080539</v>
      </c>
      <c r="F74" s="123">
        <v>0.834560512701081</v>
      </c>
    </row>
    <row r="75" spans="1:6" ht="15" hidden="1">
      <c r="A75" s="123">
        <v>2021</v>
      </c>
      <c r="B75" s="123" t="s">
        <v>386</v>
      </c>
      <c r="C75" s="123" t="s">
        <v>449</v>
      </c>
      <c r="D75" s="123">
        <v>0.870782550782551</v>
      </c>
      <c r="E75" s="123">
        <v>0.859509322718813</v>
      </c>
      <c r="F75" s="123">
        <v>0.854596154277908</v>
      </c>
    </row>
    <row r="76" spans="1:6" ht="15" hidden="1">
      <c r="A76" s="123">
        <v>2022</v>
      </c>
      <c r="B76" s="123" t="s">
        <v>386</v>
      </c>
      <c r="C76" s="123" t="s">
        <v>449</v>
      </c>
      <c r="D76" s="123">
        <v>0.865695189823097</v>
      </c>
      <c r="E76" s="123">
        <v>0.84678416993406</v>
      </c>
      <c r="F76" s="123">
        <v>0.845754255849724</v>
      </c>
    </row>
    <row r="77" spans="1:6" ht="15">
      <c r="A77" s="123">
        <v>2023</v>
      </c>
      <c r="B77" s="123" t="s">
        <v>386</v>
      </c>
      <c r="C77" s="123" t="s">
        <v>449</v>
      </c>
      <c r="D77" s="123">
        <v>0.751803221288515</v>
      </c>
      <c r="E77" s="123">
        <v>0.827882992362006</v>
      </c>
      <c r="F77" s="123">
        <v>0.832149728090221</v>
      </c>
    </row>
    <row r="78" spans="1:6" ht="15">
      <c r="A78" s="123">
        <v>2024</v>
      </c>
      <c r="B78" s="123" t="s">
        <v>386</v>
      </c>
      <c r="C78" s="123" t="s">
        <v>449</v>
      </c>
      <c r="D78" s="123">
        <v>0.705882352941177</v>
      </c>
      <c r="E78" s="123">
        <v>0.821777537631626</v>
      </c>
      <c r="F78" s="123">
        <v>0.819893675120082</v>
      </c>
    </row>
    <row r="79" spans="1:6" ht="15" hidden="1">
      <c r="A79" s="123">
        <v>2018</v>
      </c>
      <c r="B79" s="123" t="s">
        <v>387</v>
      </c>
      <c r="C79" s="123" t="s">
        <v>449</v>
      </c>
      <c r="D79" s="123">
        <v>0.719126673851083</v>
      </c>
      <c r="E79" s="123">
        <v>0.711333294264456</v>
      </c>
      <c r="F79" s="123">
        <v>0.711787322817625</v>
      </c>
    </row>
    <row r="80" spans="1:6" ht="15" hidden="1">
      <c r="A80" s="123">
        <v>2019</v>
      </c>
      <c r="B80" s="123" t="s">
        <v>387</v>
      </c>
      <c r="C80" s="123" t="s">
        <v>449</v>
      </c>
      <c r="D80" s="123">
        <v>0.730972096188748</v>
      </c>
      <c r="E80" s="123">
        <v>0.725670258953801</v>
      </c>
      <c r="F80" s="123">
        <v>0.723542151775293</v>
      </c>
    </row>
    <row r="81" spans="1:6" ht="15" hidden="1">
      <c r="A81" s="123">
        <v>2020</v>
      </c>
      <c r="B81" s="123" t="s">
        <v>387</v>
      </c>
      <c r="C81" s="123" t="s">
        <v>449</v>
      </c>
      <c r="D81" s="123">
        <v>0.654820261437909</v>
      </c>
      <c r="E81" s="123">
        <v>0.710648378289616</v>
      </c>
      <c r="F81" s="123">
        <v>0.704748360826629</v>
      </c>
    </row>
    <row r="82" spans="1:6" ht="15" hidden="1">
      <c r="A82" s="123">
        <v>2021</v>
      </c>
      <c r="B82" s="123" t="s">
        <v>387</v>
      </c>
      <c r="C82" s="123" t="s">
        <v>449</v>
      </c>
      <c r="D82" s="123">
        <v>0.796506133952255</v>
      </c>
      <c r="E82" s="123">
        <v>0.79119846725943</v>
      </c>
      <c r="F82" s="123">
        <v>0.79493951675068</v>
      </c>
    </row>
    <row r="83" spans="1:6" ht="15" hidden="1">
      <c r="A83" s="123">
        <v>2022</v>
      </c>
      <c r="B83" s="123" t="s">
        <v>387</v>
      </c>
      <c r="C83" s="123" t="s">
        <v>449</v>
      </c>
      <c r="D83" s="123">
        <v>0.778694556157836</v>
      </c>
      <c r="E83" s="123">
        <v>0.77250120439464</v>
      </c>
      <c r="F83" s="123">
        <v>0.770587796744289</v>
      </c>
    </row>
    <row r="84" spans="1:6" ht="15">
      <c r="A84" s="123">
        <v>2023</v>
      </c>
      <c r="B84" s="123" t="s">
        <v>387</v>
      </c>
      <c r="C84" s="123" t="s">
        <v>449</v>
      </c>
      <c r="D84" s="123">
        <v>0.773562298687072</v>
      </c>
      <c r="E84" s="123">
        <v>0.774110204744914</v>
      </c>
      <c r="F84" s="123">
        <v>0.770133321653029</v>
      </c>
    </row>
    <row r="85" spans="1:6" ht="15">
      <c r="A85" s="123">
        <v>2024</v>
      </c>
      <c r="B85" s="123" t="s">
        <v>387</v>
      </c>
      <c r="C85" s="123" t="s">
        <v>449</v>
      </c>
      <c r="D85" s="123">
        <v>0.428571428571429</v>
      </c>
      <c r="E85" s="123">
        <v>0.7605627738581</v>
      </c>
      <c r="F85" s="123">
        <v>0.760328647472788</v>
      </c>
    </row>
  </sheetData>
  <autoFilter ref="A1:A85">
    <filterColumn colId="0">
      <filters>
        <filter val="2023"/>
        <filter val="2024"/>
      </filters>
    </filterColumn>
  </autoFilter>
  <pageMargins left="0.7" right="0.7" top="0.75" bottom="0.75" header="0.3" footer="0.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E9298E4-51F3-457E-A8AC-31494758486A}">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218</v>
      </c>
      <c r="E1" s="123" t="s">
        <v>435</v>
      </c>
      <c r="F1" s="123" t="s">
        <v>436</v>
      </c>
    </row>
    <row r="2" spans="1:6" ht="15" hidden="1">
      <c r="A2" s="123">
        <v>2018</v>
      </c>
      <c r="B2" s="123" t="s">
        <v>376</v>
      </c>
      <c r="C2" s="123" t="s">
        <v>437</v>
      </c>
      <c r="D2" s="123">
        <v>0.714613867598942</v>
      </c>
      <c r="E2" s="123">
        <v>0.673479408996258</v>
      </c>
      <c r="F2" s="123">
        <v>0.673071310169304</v>
      </c>
    </row>
    <row r="3" spans="1:6" ht="15" hidden="1">
      <c r="A3" s="123">
        <v>2019</v>
      </c>
      <c r="B3" s="123" t="s">
        <v>376</v>
      </c>
      <c r="C3" s="123" t="s">
        <v>437</v>
      </c>
      <c r="D3" s="123">
        <v>0.806653402987989</v>
      </c>
      <c r="E3" s="123">
        <v>0.729524396289557</v>
      </c>
      <c r="F3" s="123">
        <v>0.739645600887476</v>
      </c>
    </row>
    <row r="4" spans="1:6" ht="15" hidden="1">
      <c r="A4" s="123">
        <v>2020</v>
      </c>
      <c r="B4" s="123" t="s">
        <v>376</v>
      </c>
      <c r="C4" s="123" t="s">
        <v>437</v>
      </c>
      <c r="D4" s="123">
        <v>0.685914184492101</v>
      </c>
      <c r="E4" s="123">
        <v>0.71472095759844</v>
      </c>
      <c r="F4" s="123">
        <v>0.712978763221976</v>
      </c>
    </row>
    <row r="5" spans="1:6" ht="15" hidden="1">
      <c r="A5" s="123">
        <v>2021</v>
      </c>
      <c r="B5" s="123" t="s">
        <v>376</v>
      </c>
      <c r="C5" s="123" t="s">
        <v>437</v>
      </c>
      <c r="D5" s="123">
        <v>0.662194289980435</v>
      </c>
      <c r="E5" s="123">
        <v>0.673742895098332</v>
      </c>
      <c r="F5" s="123">
        <v>0.671391094009939</v>
      </c>
    </row>
    <row r="6" spans="1:6" ht="15" hidden="1">
      <c r="A6" s="123">
        <v>2022</v>
      </c>
      <c r="B6" s="123" t="s">
        <v>376</v>
      </c>
      <c r="C6" s="123" t="s">
        <v>437</v>
      </c>
      <c r="D6" s="123">
        <v>0.64598623853211</v>
      </c>
      <c r="E6" s="123">
        <v>0.6614025131595</v>
      </c>
      <c r="F6" s="123">
        <v>0.659153603797372</v>
      </c>
    </row>
    <row r="7" spans="1:6" ht="15">
      <c r="A7" s="123">
        <v>2023</v>
      </c>
      <c r="B7" s="123" t="s">
        <v>376</v>
      </c>
      <c r="C7" s="123" t="s">
        <v>437</v>
      </c>
      <c r="D7" s="123">
        <v>0.62633081740171</v>
      </c>
      <c r="E7" s="123">
        <v>0.667502119484947</v>
      </c>
      <c r="F7" s="123">
        <v>0.663571190872362</v>
      </c>
    </row>
    <row r="8" spans="1:6" ht="15">
      <c r="A8" s="123">
        <v>2024</v>
      </c>
      <c r="B8" s="123" t="s">
        <v>376</v>
      </c>
      <c r="C8" s="123" t="s">
        <v>437</v>
      </c>
      <c r="D8" s="123">
        <v>0.66044030937648</v>
      </c>
      <c r="E8" s="123">
        <v>0.61278977406722</v>
      </c>
      <c r="F8" s="123">
        <v>0.621901748441172</v>
      </c>
    </row>
    <row r="9" spans="1:6" ht="15" hidden="1">
      <c r="A9" s="123">
        <v>2018</v>
      </c>
      <c r="B9" s="123" t="s">
        <v>377</v>
      </c>
      <c r="C9" s="123" t="s">
        <v>437</v>
      </c>
      <c r="D9" s="123">
        <v>0.705602888229115</v>
      </c>
      <c r="E9" s="123">
        <v>0.745333817185451</v>
      </c>
      <c r="F9" s="123">
        <v>0.7407725840899</v>
      </c>
    </row>
    <row r="10" spans="1:6" ht="15" hidden="1">
      <c r="A10" s="123">
        <v>2019</v>
      </c>
      <c r="B10" s="123" t="s">
        <v>377</v>
      </c>
      <c r="C10" s="123" t="s">
        <v>437</v>
      </c>
      <c r="D10" s="123">
        <v>0.770629409171076</v>
      </c>
      <c r="E10" s="123">
        <v>0.771412861102996</v>
      </c>
      <c r="F10" s="123">
        <v>0.771239857966349</v>
      </c>
    </row>
    <row r="11" spans="1:6" ht="15" hidden="1">
      <c r="A11" s="123">
        <v>2020</v>
      </c>
      <c r="B11" s="123" t="s">
        <v>377</v>
      </c>
      <c r="C11" s="123" t="s">
        <v>437</v>
      </c>
      <c r="D11" s="123">
        <v>0.64627000109595</v>
      </c>
      <c r="E11" s="123">
        <v>0.738161216724616</v>
      </c>
      <c r="F11" s="123">
        <v>0.723003114336271</v>
      </c>
    </row>
    <row r="12" spans="1:6" ht="15" hidden="1">
      <c r="A12" s="123">
        <v>2021</v>
      </c>
      <c r="B12" s="123" t="s">
        <v>377</v>
      </c>
      <c r="C12" s="123" t="s">
        <v>437</v>
      </c>
      <c r="D12" s="123">
        <v>0.644312888198758</v>
      </c>
      <c r="E12" s="123">
        <v>0.726947473868763</v>
      </c>
      <c r="F12" s="123">
        <v>0.739490231117845</v>
      </c>
    </row>
    <row r="13" spans="1:6" ht="15" hidden="1">
      <c r="A13" s="123">
        <v>2022</v>
      </c>
      <c r="B13" s="123" t="s">
        <v>377</v>
      </c>
      <c r="C13" s="123" t="s">
        <v>437</v>
      </c>
      <c r="D13" s="123">
        <v>0.834088818814873</v>
      </c>
      <c r="E13" s="123">
        <v>0.781424303108049</v>
      </c>
      <c r="F13" s="123">
        <v>0.790415060186955</v>
      </c>
    </row>
    <row r="14" spans="1:6" ht="15">
      <c r="A14" s="123">
        <v>2023</v>
      </c>
      <c r="B14" s="123" t="s">
        <v>377</v>
      </c>
      <c r="C14" s="123" t="s">
        <v>437</v>
      </c>
      <c r="D14" s="123">
        <v>0.726110476326501</v>
      </c>
      <c r="E14" s="123">
        <v>0.710740594246759</v>
      </c>
      <c r="F14" s="123">
        <v>0.727662381833856</v>
      </c>
    </row>
    <row r="15" spans="1:6" ht="15">
      <c r="A15" s="123">
        <v>2024</v>
      </c>
      <c r="B15" s="123" t="s">
        <v>377</v>
      </c>
      <c r="C15" s="123" t="s">
        <v>437</v>
      </c>
      <c r="D15" s="123">
        <v>0.648450426371389</v>
      </c>
      <c r="E15" s="123">
        <v>0.707147613980538</v>
      </c>
      <c r="F15" s="123">
        <v>0.736721386556465</v>
      </c>
    </row>
    <row r="16" spans="1:6" ht="15" hidden="1">
      <c r="A16" s="123">
        <v>2018</v>
      </c>
      <c r="B16" s="123" t="s">
        <v>378</v>
      </c>
      <c r="C16" s="123" t="s">
        <v>437</v>
      </c>
      <c r="D16" s="123">
        <v>0.593055555555556</v>
      </c>
      <c r="E16" s="123">
        <v>0.577614204390345</v>
      </c>
      <c r="F16" s="123">
        <v>0.576615995503035</v>
      </c>
    </row>
    <row r="17" spans="1:6" ht="15" hidden="1">
      <c r="A17" s="123">
        <v>2019</v>
      </c>
      <c r="B17" s="123" t="s">
        <v>378</v>
      </c>
      <c r="C17" s="123" t="s">
        <v>437</v>
      </c>
      <c r="D17" s="123">
        <v>0.496493154270194</v>
      </c>
      <c r="E17" s="123">
        <v>0.638603054567183</v>
      </c>
      <c r="F17" s="123">
        <v>0.63637978741615</v>
      </c>
    </row>
    <row r="18" spans="1:6" ht="15" hidden="1">
      <c r="A18" s="123">
        <v>2020</v>
      </c>
      <c r="B18" s="123" t="s">
        <v>378</v>
      </c>
      <c r="C18" s="123" t="s">
        <v>437</v>
      </c>
      <c r="D18" s="123">
        <v>0.730232229339469</v>
      </c>
      <c r="E18" s="123">
        <v>0.66219611680679</v>
      </c>
      <c r="F18" s="123">
        <v>0.656813835156317</v>
      </c>
    </row>
    <row r="19" spans="1:6" ht="15" hidden="1">
      <c r="A19" s="123">
        <v>2021</v>
      </c>
      <c r="B19" s="123" t="s">
        <v>378</v>
      </c>
      <c r="C19" s="123" t="s">
        <v>437</v>
      </c>
      <c r="D19" s="123">
        <v>0.828271425847227</v>
      </c>
      <c r="E19" s="123">
        <v>0.670038046509657</v>
      </c>
      <c r="F19" s="123">
        <v>0.677191258873939</v>
      </c>
    </row>
    <row r="20" spans="1:6" ht="15" hidden="1">
      <c r="A20" s="123">
        <v>2022</v>
      </c>
      <c r="B20" s="123" t="s">
        <v>378</v>
      </c>
      <c r="C20" s="123" t="s">
        <v>437</v>
      </c>
      <c r="D20" s="123">
        <v>0.780505952380952</v>
      </c>
      <c r="E20" s="123">
        <v>0.661271957908587</v>
      </c>
      <c r="F20" s="123">
        <v>0.681598209062217</v>
      </c>
    </row>
    <row r="21" spans="1:6" ht="15">
      <c r="A21" s="123">
        <v>2023</v>
      </c>
      <c r="B21" s="123" t="s">
        <v>378</v>
      </c>
      <c r="C21" s="123" t="s">
        <v>437</v>
      </c>
      <c r="D21" s="123">
        <v>0.518589971550498</v>
      </c>
      <c r="E21" s="123">
        <v>0.602620992734029</v>
      </c>
      <c r="F21" s="123">
        <v>0.59386355509641</v>
      </c>
    </row>
    <row r="22" spans="1:6" ht="15">
      <c r="A22" s="123">
        <v>2024</v>
      </c>
      <c r="B22" s="123" t="s">
        <v>378</v>
      </c>
      <c r="C22" s="123" t="s">
        <v>437</v>
      </c>
      <c r="D22" s="123">
        <v>0.775149190110827</v>
      </c>
      <c r="E22" s="123">
        <v>0.596346517653885</v>
      </c>
      <c r="F22" s="123">
        <v>0.619507343986543</v>
      </c>
    </row>
    <row r="23" spans="1:6" ht="15" hidden="1">
      <c r="A23" s="123">
        <v>2018</v>
      </c>
      <c r="B23" s="123" t="s">
        <v>379</v>
      </c>
      <c r="C23" s="123" t="s">
        <v>437</v>
      </c>
      <c r="D23" s="123">
        <v>0.793165958695377</v>
      </c>
      <c r="E23" s="123">
        <v>0.764114767934597</v>
      </c>
      <c r="F23" s="123">
        <v>0.756173576030148</v>
      </c>
    </row>
    <row r="24" spans="1:6" ht="15" hidden="1">
      <c r="A24" s="123">
        <v>2019</v>
      </c>
      <c r="B24" s="123" t="s">
        <v>379</v>
      </c>
      <c r="C24" s="123" t="s">
        <v>437</v>
      </c>
      <c r="D24" s="123">
        <v>0.796523695821288</v>
      </c>
      <c r="E24" s="123">
        <v>0.811129062630239</v>
      </c>
      <c r="F24" s="123">
        <v>0.810368364572065</v>
      </c>
    </row>
    <row r="25" spans="1:6" ht="15" hidden="1">
      <c r="A25" s="123">
        <v>2020</v>
      </c>
      <c r="B25" s="123" t="s">
        <v>379</v>
      </c>
      <c r="C25" s="123" t="s">
        <v>437</v>
      </c>
      <c r="D25" s="123">
        <v>0.804077016440472</v>
      </c>
      <c r="E25" s="123">
        <v>0.798163589528301</v>
      </c>
      <c r="F25" s="123">
        <v>0.805504796491193</v>
      </c>
    </row>
    <row r="26" spans="1:6" ht="15" hidden="1">
      <c r="A26" s="123">
        <v>2021</v>
      </c>
      <c r="B26" s="123" t="s">
        <v>379</v>
      </c>
      <c r="C26" s="123" t="s">
        <v>437</v>
      </c>
      <c r="D26" s="123">
        <v>0.752350003962907</v>
      </c>
      <c r="E26" s="123">
        <v>0.744555672244002</v>
      </c>
      <c r="F26" s="123">
        <v>0.763146071300054</v>
      </c>
    </row>
    <row r="27" spans="1:6" ht="15" hidden="1">
      <c r="A27" s="123">
        <v>2022</v>
      </c>
      <c r="B27" s="123" t="s">
        <v>379</v>
      </c>
      <c r="C27" s="123" t="s">
        <v>437</v>
      </c>
      <c r="D27" s="123">
        <v>0.646092720685112</v>
      </c>
      <c r="E27" s="123">
        <v>0.709592096992625</v>
      </c>
      <c r="F27" s="123">
        <v>0.704980277506763</v>
      </c>
    </row>
    <row r="28" spans="1:6" ht="15">
      <c r="A28" s="123">
        <v>2023</v>
      </c>
      <c r="B28" s="123" t="s">
        <v>379</v>
      </c>
      <c r="C28" s="123" t="s">
        <v>437</v>
      </c>
      <c r="D28" s="123">
        <v>0.650530303030303</v>
      </c>
      <c r="E28" s="123">
        <v>0.725420051442569</v>
      </c>
      <c r="F28" s="123">
        <v>0.730445387152714</v>
      </c>
    </row>
    <row r="29" spans="1:6" ht="15">
      <c r="A29" s="123">
        <v>2024</v>
      </c>
      <c r="B29" s="123" t="s">
        <v>379</v>
      </c>
      <c r="C29" s="123" t="s">
        <v>437</v>
      </c>
      <c r="D29" s="123">
        <v>0.578088578088578</v>
      </c>
      <c r="E29" s="123">
        <v>0.729869448459232</v>
      </c>
      <c r="F29" s="123">
        <v>0.777330702860038</v>
      </c>
    </row>
    <row r="30" spans="1:6" ht="15" hidden="1">
      <c r="A30" s="123">
        <v>2018</v>
      </c>
      <c r="B30" s="123" t="s">
        <v>380</v>
      </c>
      <c r="C30" s="123" t="s">
        <v>437</v>
      </c>
      <c r="D30" s="123">
        <v>0.541270739064857</v>
      </c>
      <c r="E30" s="123">
        <v>0.533419276016844</v>
      </c>
      <c r="F30" s="123">
        <v>0.537440793663425</v>
      </c>
    </row>
    <row r="31" spans="1:6" ht="15" hidden="1">
      <c r="A31" s="123">
        <v>2019</v>
      </c>
      <c r="B31" s="123" t="s">
        <v>380</v>
      </c>
      <c r="C31" s="123" t="s">
        <v>437</v>
      </c>
      <c r="D31" s="123">
        <v>0.67482180293501</v>
      </c>
      <c r="E31" s="123">
        <v>0.673327205468424</v>
      </c>
      <c r="F31" s="123">
        <v>0.666216065826845</v>
      </c>
    </row>
    <row r="32" spans="1:6" ht="15" hidden="1">
      <c r="A32" s="123">
        <v>2020</v>
      </c>
      <c r="B32" s="123" t="s">
        <v>380</v>
      </c>
      <c r="C32" s="123" t="s">
        <v>437</v>
      </c>
      <c r="D32" s="123">
        <v>0.873073022312373</v>
      </c>
      <c r="E32" s="123">
        <v>0.730844350718529</v>
      </c>
      <c r="F32" s="123">
        <v>0.728341129068529</v>
      </c>
    </row>
    <row r="33" spans="1:6" ht="15" hidden="1">
      <c r="A33" s="123">
        <v>2021</v>
      </c>
      <c r="B33" s="123" t="s">
        <v>380</v>
      </c>
      <c r="C33" s="123" t="s">
        <v>437</v>
      </c>
      <c r="D33" s="123">
        <v>0.801785714285714</v>
      </c>
      <c r="E33" s="123">
        <v>0.761911663219515</v>
      </c>
      <c r="F33" s="123">
        <v>0.756563844424632</v>
      </c>
    </row>
    <row r="34" spans="1:6" ht="15" hidden="1">
      <c r="A34" s="123">
        <v>2022</v>
      </c>
      <c r="B34" s="123" t="s">
        <v>380</v>
      </c>
      <c r="C34" s="123" t="s">
        <v>437</v>
      </c>
      <c r="D34" s="123">
        <v>0.754403385285738</v>
      </c>
      <c r="E34" s="123">
        <v>0.791465278550804</v>
      </c>
      <c r="F34" s="123">
        <v>0.792830285610985</v>
      </c>
    </row>
    <row r="35" spans="1:6" ht="15">
      <c r="A35" s="123">
        <v>2023</v>
      </c>
      <c r="B35" s="123" t="s">
        <v>380</v>
      </c>
      <c r="C35" s="123" t="s">
        <v>437</v>
      </c>
      <c r="D35" s="123">
        <v>0.786327119231531</v>
      </c>
      <c r="E35" s="123">
        <v>0.783834425932759</v>
      </c>
      <c r="F35" s="123">
        <v>0.78731779375865</v>
      </c>
    </row>
    <row r="36" spans="1:6" ht="15">
      <c r="A36" s="123">
        <v>2024</v>
      </c>
      <c r="B36" s="123" t="s">
        <v>380</v>
      </c>
      <c r="C36" s="123" t="s">
        <v>437</v>
      </c>
      <c r="D36" s="123">
        <v>0.763775866077656</v>
      </c>
      <c r="E36" s="123">
        <v>0.799410808599484</v>
      </c>
      <c r="F36" s="123">
        <v>0.801722426407524</v>
      </c>
    </row>
    <row r="37" spans="1:6" ht="15" hidden="1">
      <c r="A37" s="123">
        <v>2018</v>
      </c>
      <c r="B37" s="123" t="s">
        <v>381</v>
      </c>
      <c r="C37" s="123" t="s">
        <v>437</v>
      </c>
      <c r="D37" s="123">
        <v>0.513849654739485</v>
      </c>
      <c r="E37" s="123">
        <v>0.595350981620087</v>
      </c>
      <c r="F37" s="123">
        <v>0.598088540408421</v>
      </c>
    </row>
    <row r="38" spans="1:6" ht="15" hidden="1">
      <c r="A38" s="123">
        <v>2019</v>
      </c>
      <c r="B38" s="123" t="s">
        <v>381</v>
      </c>
      <c r="C38" s="123" t="s">
        <v>437</v>
      </c>
      <c r="D38" s="123">
        <v>0.652922077922078</v>
      </c>
      <c r="E38" s="123">
        <v>0.604996579155075</v>
      </c>
      <c r="F38" s="123">
        <v>0.633251060445343</v>
      </c>
    </row>
    <row r="39" spans="1:6" ht="15" hidden="1">
      <c r="A39" s="123">
        <v>2020</v>
      </c>
      <c r="B39" s="123" t="s">
        <v>381</v>
      </c>
      <c r="C39" s="123" t="s">
        <v>437</v>
      </c>
      <c r="D39" s="123">
        <v>0.8375</v>
      </c>
      <c r="E39" s="123">
        <v>0.655822916931008</v>
      </c>
      <c r="F39" s="123">
        <v>0.676166927716596</v>
      </c>
    </row>
    <row r="40" spans="1:6" ht="15" hidden="1">
      <c r="A40" s="123">
        <v>2021</v>
      </c>
      <c r="B40" s="123" t="s">
        <v>381</v>
      </c>
      <c r="C40" s="123" t="s">
        <v>437</v>
      </c>
      <c r="D40" s="123">
        <v>0.651785714285714</v>
      </c>
      <c r="E40" s="123">
        <v>0.5894058227815</v>
      </c>
      <c r="F40" s="123">
        <v>0.5974770554889</v>
      </c>
    </row>
    <row r="41" spans="1:6" ht="15" hidden="1">
      <c r="A41" s="123">
        <v>2022</v>
      </c>
      <c r="B41" s="123" t="s">
        <v>381</v>
      </c>
      <c r="C41" s="123" t="s">
        <v>437</v>
      </c>
      <c r="D41" s="123">
        <v>0.681818181818182</v>
      </c>
      <c r="E41" s="123">
        <v>0.598342624839199</v>
      </c>
      <c r="F41" s="123">
        <v>0.559809219608987</v>
      </c>
    </row>
    <row r="42" spans="1:6" ht="15">
      <c r="A42" s="123">
        <v>2023</v>
      </c>
      <c r="B42" s="123" t="s">
        <v>381</v>
      </c>
      <c r="C42" s="123" t="s">
        <v>437</v>
      </c>
      <c r="D42" s="123">
        <v>0.553405572755418</v>
      </c>
      <c r="E42" s="123">
        <v>0.556399325292044</v>
      </c>
      <c r="F42" s="123">
        <v>0.511715041763655</v>
      </c>
    </row>
    <row r="43" spans="1:6" ht="15">
      <c r="A43" s="123">
        <v>2024</v>
      </c>
      <c r="B43" s="123" t="s">
        <v>381</v>
      </c>
      <c r="C43" s="123" t="s">
        <v>437</v>
      </c>
      <c r="D43" s="123">
        <v>0.668261562998405</v>
      </c>
      <c r="E43" s="123">
        <v>0.588793561787844</v>
      </c>
      <c r="F43" s="123">
        <v>0.570690249165674</v>
      </c>
    </row>
    <row r="44" spans="1:6" ht="15" hidden="1">
      <c r="A44" s="123">
        <v>2018</v>
      </c>
      <c r="B44" s="123" t="s">
        <v>382</v>
      </c>
      <c r="C44" s="123" t="s">
        <v>437</v>
      </c>
      <c r="D44" s="123">
        <v>0.767659627953746</v>
      </c>
      <c r="E44" s="123">
        <v>0.784581633657457</v>
      </c>
      <c r="F44" s="123">
        <v>0.76827239749141</v>
      </c>
    </row>
    <row r="45" spans="1:6" ht="15" hidden="1">
      <c r="A45" s="123">
        <v>2019</v>
      </c>
      <c r="B45" s="123" t="s">
        <v>382</v>
      </c>
      <c r="C45" s="123" t="s">
        <v>437</v>
      </c>
      <c r="D45" s="123">
        <v>0.768172568172568</v>
      </c>
      <c r="E45" s="123">
        <v>0.793479095783182</v>
      </c>
      <c r="F45" s="123">
        <v>0.782174710936956</v>
      </c>
    </row>
    <row r="46" spans="1:6" ht="15" hidden="1">
      <c r="A46" s="123">
        <v>2020</v>
      </c>
      <c r="B46" s="123" t="s">
        <v>382</v>
      </c>
      <c r="C46" s="123" t="s">
        <v>437</v>
      </c>
      <c r="D46" s="123">
        <v>0.766593992248062</v>
      </c>
      <c r="E46" s="123">
        <v>0.781481770968339</v>
      </c>
      <c r="F46" s="123">
        <v>0.772959607995708</v>
      </c>
    </row>
    <row r="47" spans="1:6" ht="15" hidden="1">
      <c r="A47" s="123">
        <v>2021</v>
      </c>
      <c r="B47" s="123" t="s">
        <v>382</v>
      </c>
      <c r="C47" s="123" t="s">
        <v>437</v>
      </c>
      <c r="D47" s="123">
        <v>0.863901621254562</v>
      </c>
      <c r="E47" s="123">
        <v>0.811968870831697</v>
      </c>
      <c r="F47" s="123">
        <v>0.825260211745259</v>
      </c>
    </row>
    <row r="48" spans="1:6" ht="15" hidden="1">
      <c r="A48" s="123">
        <v>2022</v>
      </c>
      <c r="B48" s="123" t="s">
        <v>382</v>
      </c>
      <c r="C48" s="123" t="s">
        <v>437</v>
      </c>
      <c r="D48" s="123">
        <v>0.854497354497355</v>
      </c>
      <c r="E48" s="123">
        <v>0.794304047653418</v>
      </c>
      <c r="F48" s="123">
        <v>0.816679961445723</v>
      </c>
    </row>
    <row r="49" spans="1:6" ht="15">
      <c r="A49" s="123">
        <v>2023</v>
      </c>
      <c r="B49" s="123" t="s">
        <v>382</v>
      </c>
      <c r="C49" s="123" t="s">
        <v>437</v>
      </c>
      <c r="D49" s="123">
        <v>0.669072712418301</v>
      </c>
      <c r="E49" s="123">
        <v>0.73534363504517</v>
      </c>
      <c r="F49" s="123">
        <v>0.765898369760463</v>
      </c>
    </row>
    <row r="50" spans="1:6" ht="15">
      <c r="A50" s="123">
        <v>2024</v>
      </c>
      <c r="B50" s="123" t="s">
        <v>382</v>
      </c>
      <c r="C50" s="123" t="s">
        <v>437</v>
      </c>
      <c r="D50" s="123">
        <v>0.715786901270772</v>
      </c>
      <c r="E50" s="123">
        <v>0.777944716413143</v>
      </c>
      <c r="F50" s="123">
        <v>0.830225945607553</v>
      </c>
    </row>
    <row r="51" spans="1:6" ht="15" hidden="1">
      <c r="A51" s="123">
        <v>2018</v>
      </c>
      <c r="B51" s="123" t="s">
        <v>383</v>
      </c>
      <c r="C51" s="123" t="s">
        <v>437</v>
      </c>
      <c r="D51" s="123">
        <v>0.667074784740246</v>
      </c>
      <c r="E51" s="123">
        <v>0.555859015324469</v>
      </c>
      <c r="F51" s="123">
        <v>0.55178309302796</v>
      </c>
    </row>
    <row r="52" spans="1:6" ht="15" hidden="1">
      <c r="A52" s="123">
        <v>2019</v>
      </c>
      <c r="B52" s="123" t="s">
        <v>383</v>
      </c>
      <c r="C52" s="123" t="s">
        <v>437</v>
      </c>
      <c r="D52" s="123">
        <v>0.554594413522985</v>
      </c>
      <c r="E52" s="123">
        <v>0.638955680138925</v>
      </c>
      <c r="F52" s="123">
        <v>0.612688380517236</v>
      </c>
    </row>
    <row r="53" spans="1:6" ht="15" hidden="1">
      <c r="A53" s="123">
        <v>2020</v>
      </c>
      <c r="B53" s="123" t="s">
        <v>383</v>
      </c>
      <c r="C53" s="123" t="s">
        <v>437</v>
      </c>
      <c r="D53" s="123">
        <v>0.677083333333333</v>
      </c>
      <c r="E53" s="123">
        <v>0.646001136779203</v>
      </c>
      <c r="F53" s="123">
        <v>0.64848313879289</v>
      </c>
    </row>
    <row r="54" spans="1:6" ht="15" hidden="1">
      <c r="A54" s="123">
        <v>2021</v>
      </c>
      <c r="B54" s="123" t="s">
        <v>383</v>
      </c>
      <c r="C54" s="123" t="s">
        <v>437</v>
      </c>
      <c r="D54" s="123">
        <v>0.752766410912191</v>
      </c>
      <c r="E54" s="123">
        <v>0.691058227243213</v>
      </c>
      <c r="F54" s="123">
        <v>0.699952010561495</v>
      </c>
    </row>
    <row r="55" spans="1:6" ht="15" hidden="1">
      <c r="A55" s="123">
        <v>2022</v>
      </c>
      <c r="B55" s="123" t="s">
        <v>383</v>
      </c>
      <c r="C55" s="123" t="s">
        <v>437</v>
      </c>
      <c r="D55" s="123">
        <v>0.725923628342983</v>
      </c>
      <c r="E55" s="123">
        <v>0.758301127330626</v>
      </c>
      <c r="F55" s="123">
        <v>0.750154948406678</v>
      </c>
    </row>
    <row r="56" spans="1:6" ht="15">
      <c r="A56" s="123">
        <v>2023</v>
      </c>
      <c r="B56" s="123" t="s">
        <v>383</v>
      </c>
      <c r="C56" s="123" t="s">
        <v>437</v>
      </c>
      <c r="D56" s="123">
        <v>0.770620241931717</v>
      </c>
      <c r="E56" s="123">
        <v>0.772825476933852</v>
      </c>
      <c r="F56" s="123">
        <v>0.787509201924581</v>
      </c>
    </row>
    <row r="57" spans="1:6" ht="15">
      <c r="A57" s="123">
        <v>2024</v>
      </c>
      <c r="B57" s="123" t="s">
        <v>383</v>
      </c>
      <c r="C57" s="123" t="s">
        <v>437</v>
      </c>
      <c r="D57" s="123">
        <v>0.785383166739099</v>
      </c>
      <c r="E57" s="123">
        <v>0.79689630806619</v>
      </c>
      <c r="F57" s="123">
        <v>0.8056427138287</v>
      </c>
    </row>
    <row r="58" spans="1:6" ht="15" hidden="1">
      <c r="A58" s="123">
        <v>2018</v>
      </c>
      <c r="B58" s="123" t="s">
        <v>384</v>
      </c>
      <c r="C58" s="123" t="s">
        <v>437</v>
      </c>
      <c r="D58" s="123">
        <v>0.789097859821544</v>
      </c>
      <c r="E58" s="123">
        <v>0.820839543897144</v>
      </c>
      <c r="F58" s="123">
        <v>0.813741946608388</v>
      </c>
    </row>
    <row r="59" spans="1:6" ht="15" hidden="1">
      <c r="A59" s="123">
        <v>2019</v>
      </c>
      <c r="B59" s="123" t="s">
        <v>384</v>
      </c>
      <c r="C59" s="123" t="s">
        <v>437</v>
      </c>
      <c r="D59" s="123">
        <v>0.814310515873016</v>
      </c>
      <c r="E59" s="123">
        <v>0.816115541586884</v>
      </c>
      <c r="F59" s="123">
        <v>0.816066215144573</v>
      </c>
    </row>
    <row r="60" spans="1:6" ht="15" hidden="1">
      <c r="A60" s="123">
        <v>2020</v>
      </c>
      <c r="B60" s="123" t="s">
        <v>384</v>
      </c>
      <c r="C60" s="123" t="s">
        <v>437</v>
      </c>
      <c r="D60" s="123">
        <v>0.841478696741855</v>
      </c>
      <c r="E60" s="123">
        <v>0.825774097311233</v>
      </c>
      <c r="F60" s="123">
        <v>0.800916728679592</v>
      </c>
    </row>
    <row r="61" spans="1:6" ht="15" hidden="1">
      <c r="A61" s="123">
        <v>2021</v>
      </c>
      <c r="B61" s="123" t="s">
        <v>384</v>
      </c>
      <c r="C61" s="123" t="s">
        <v>437</v>
      </c>
      <c r="D61" s="123">
        <v>0.791008771929825</v>
      </c>
      <c r="E61" s="123">
        <v>0.820430511474564</v>
      </c>
      <c r="F61" s="123">
        <v>0.818626079282168</v>
      </c>
    </row>
    <row r="62" spans="1:6" ht="15" hidden="1">
      <c r="A62" s="123">
        <v>2022</v>
      </c>
      <c r="B62" s="123" t="s">
        <v>384</v>
      </c>
      <c r="C62" s="123" t="s">
        <v>437</v>
      </c>
      <c r="D62" s="123">
        <v>0.802976190476191</v>
      </c>
      <c r="E62" s="123">
        <v>0.838902458028858</v>
      </c>
      <c r="F62" s="123">
        <v>0.843699008139823</v>
      </c>
    </row>
    <row r="63" spans="1:6" ht="15">
      <c r="A63" s="123">
        <v>2023</v>
      </c>
      <c r="B63" s="123" t="s">
        <v>384</v>
      </c>
      <c r="C63" s="123" t="s">
        <v>437</v>
      </c>
      <c r="D63" s="123">
        <v>0.872402143522833</v>
      </c>
      <c r="E63" s="123">
        <v>0.81630992296898</v>
      </c>
      <c r="F63" s="123">
        <v>0.843105992253132</v>
      </c>
    </row>
    <row r="64" spans="1:6" ht="15">
      <c r="A64" s="123">
        <v>2024</v>
      </c>
      <c r="B64" s="123" t="s">
        <v>384</v>
      </c>
      <c r="C64" s="123" t="s">
        <v>437</v>
      </c>
      <c r="D64" s="123">
        <v>0.810457516339869</v>
      </c>
      <c r="E64" s="123">
        <v>0.819541282299781</v>
      </c>
      <c r="F64" s="123">
        <v>0.848629637917022</v>
      </c>
    </row>
    <row r="65" spans="1:6" ht="15" hidden="1">
      <c r="A65" s="123">
        <v>2018</v>
      </c>
      <c r="B65" s="123" t="s">
        <v>385</v>
      </c>
      <c r="C65" s="123" t="s">
        <v>437</v>
      </c>
      <c r="D65" s="123">
        <v>0.746153846153846</v>
      </c>
      <c r="E65" s="123">
        <v>0.748162855564363</v>
      </c>
      <c r="F65" s="123">
        <v>0.773675884544034</v>
      </c>
    </row>
    <row r="66" spans="1:6" ht="15" hidden="1">
      <c r="A66" s="123">
        <v>2019</v>
      </c>
      <c r="B66" s="123" t="s">
        <v>385</v>
      </c>
      <c r="C66" s="123" t="s">
        <v>437</v>
      </c>
      <c r="D66" s="123">
        <v>0.839712918660287</v>
      </c>
      <c r="E66" s="123">
        <v>0.80327132067636</v>
      </c>
      <c r="F66" s="123">
        <v>0.81077354270407</v>
      </c>
    </row>
    <row r="67" spans="1:6" ht="15" hidden="1">
      <c r="A67" s="123">
        <v>2020</v>
      </c>
      <c r="B67" s="123" t="s">
        <v>385</v>
      </c>
      <c r="C67" s="123" t="s">
        <v>437</v>
      </c>
      <c r="D67" s="123">
        <v>0.772321428571429</v>
      </c>
      <c r="E67" s="123">
        <v>0.760514609851126</v>
      </c>
      <c r="F67" s="123">
        <v>0.75424049905813</v>
      </c>
    </row>
    <row r="68" spans="1:6" ht="15" hidden="1">
      <c r="A68" s="123">
        <v>2021</v>
      </c>
      <c r="B68" s="123" t="s">
        <v>385</v>
      </c>
      <c r="C68" s="123" t="s">
        <v>437</v>
      </c>
      <c r="D68" s="123">
        <v>0.652777777777778</v>
      </c>
      <c r="E68" s="123">
        <v>0.790831457952154</v>
      </c>
      <c r="F68" s="123">
        <v>0.770109878764288</v>
      </c>
    </row>
    <row r="69" spans="1:6" ht="15" hidden="1">
      <c r="A69" s="123">
        <v>2022</v>
      </c>
      <c r="B69" s="123" t="s">
        <v>385</v>
      </c>
      <c r="C69" s="123" t="s">
        <v>437</v>
      </c>
      <c r="D69" s="123">
        <v>0.883035714285714</v>
      </c>
      <c r="E69" s="123">
        <v>0.807947642279299</v>
      </c>
      <c r="F69" s="123">
        <v>0.779625204092811</v>
      </c>
    </row>
    <row r="70" spans="1:6" ht="15">
      <c r="A70" s="123">
        <v>2023</v>
      </c>
      <c r="B70" s="123" t="s">
        <v>385</v>
      </c>
      <c r="C70" s="123" t="s">
        <v>437</v>
      </c>
      <c r="D70" s="123">
        <v>0.771626984126984</v>
      </c>
      <c r="E70" s="123">
        <v>0.726112201785215</v>
      </c>
      <c r="F70" s="123">
        <v>0.738352400562559</v>
      </c>
    </row>
    <row r="71" spans="1:6" ht="15">
      <c r="A71" s="123">
        <v>2024</v>
      </c>
      <c r="B71" s="123" t="s">
        <v>385</v>
      </c>
      <c r="C71" s="123" t="s">
        <v>437</v>
      </c>
      <c r="D71" s="123">
        <v>0.791666666666667</v>
      </c>
      <c r="E71" s="123">
        <v>0.75807075815974</v>
      </c>
      <c r="F71" s="123">
        <v>0.754181164402539</v>
      </c>
    </row>
    <row r="72" spans="1:6" ht="15" hidden="1">
      <c r="A72" s="123">
        <v>2018</v>
      </c>
      <c r="B72" s="123" t="s">
        <v>386</v>
      </c>
      <c r="C72" s="123" t="s">
        <v>437</v>
      </c>
      <c r="D72" s="123">
        <v>0.640803689598358</v>
      </c>
      <c r="E72" s="123">
        <v>0.642859116326906</v>
      </c>
      <c r="F72" s="123">
        <v>0.649040805353186</v>
      </c>
    </row>
    <row r="73" spans="1:6" ht="15" hidden="1">
      <c r="A73" s="123">
        <v>2019</v>
      </c>
      <c r="B73" s="123" t="s">
        <v>386</v>
      </c>
      <c r="C73" s="123" t="s">
        <v>437</v>
      </c>
      <c r="D73" s="123">
        <v>0.695226600435341</v>
      </c>
      <c r="E73" s="123">
        <v>0.668418470181728</v>
      </c>
      <c r="F73" s="123">
        <v>0.660029932837564</v>
      </c>
    </row>
    <row r="74" spans="1:6" ht="15" hidden="1">
      <c r="A74" s="123">
        <v>2020</v>
      </c>
      <c r="B74" s="123" t="s">
        <v>386</v>
      </c>
      <c r="C74" s="123" t="s">
        <v>437</v>
      </c>
      <c r="D74" s="123">
        <v>0.659246931558144</v>
      </c>
      <c r="E74" s="123">
        <v>0.715666178281512</v>
      </c>
      <c r="F74" s="123">
        <v>0.684195197409987</v>
      </c>
    </row>
    <row r="75" spans="1:6" ht="15" hidden="1">
      <c r="A75" s="123">
        <v>2021</v>
      </c>
      <c r="B75" s="123" t="s">
        <v>386</v>
      </c>
      <c r="C75" s="123" t="s">
        <v>437</v>
      </c>
      <c r="D75" s="123">
        <v>0.552287581699346</v>
      </c>
      <c r="E75" s="123">
        <v>0.723441972956994</v>
      </c>
      <c r="F75" s="123">
        <v>0.750634923444395</v>
      </c>
    </row>
    <row r="76" spans="1:6" ht="15" hidden="1">
      <c r="A76" s="123">
        <v>2022</v>
      </c>
      <c r="B76" s="123" t="s">
        <v>386</v>
      </c>
      <c r="C76" s="123" t="s">
        <v>437</v>
      </c>
      <c r="D76" s="123">
        <v>0.717732558139535</v>
      </c>
      <c r="E76" s="123">
        <v>0.748998470338008</v>
      </c>
      <c r="F76" s="123">
        <v>0.748817958932344</v>
      </c>
    </row>
    <row r="77" spans="1:6" ht="15">
      <c r="A77" s="123">
        <v>2023</v>
      </c>
      <c r="B77" s="123" t="s">
        <v>386</v>
      </c>
      <c r="C77" s="123" t="s">
        <v>437</v>
      </c>
      <c r="D77" s="123">
        <v>0.815872737594336</v>
      </c>
      <c r="E77" s="123">
        <v>0.689300689517836</v>
      </c>
      <c r="F77" s="123">
        <v>0.718762843093916</v>
      </c>
    </row>
    <row r="78" spans="1:6" ht="15">
      <c r="A78" s="123">
        <v>2024</v>
      </c>
      <c r="B78" s="123" t="s">
        <v>386</v>
      </c>
      <c r="C78" s="123" t="s">
        <v>437</v>
      </c>
      <c r="D78" s="123">
        <v>0.75187969924812</v>
      </c>
      <c r="E78" s="123">
        <v>0.716342140648787</v>
      </c>
      <c r="F78" s="123">
        <v>0.728712350860506</v>
      </c>
    </row>
    <row r="79" spans="1:6" ht="15" hidden="1">
      <c r="A79" s="123">
        <v>2018</v>
      </c>
      <c r="B79" s="123" t="s">
        <v>387</v>
      </c>
      <c r="C79" s="123" t="s">
        <v>437</v>
      </c>
      <c r="D79" s="123">
        <v>0.461892583120205</v>
      </c>
      <c r="E79" s="123">
        <v>0.572668511850528</v>
      </c>
      <c r="F79" s="123">
        <v>0.569257870141039</v>
      </c>
    </row>
    <row r="80" spans="1:6" ht="15" hidden="1">
      <c r="A80" s="123">
        <v>2019</v>
      </c>
      <c r="B80" s="123" t="s">
        <v>387</v>
      </c>
      <c r="C80" s="123" t="s">
        <v>437</v>
      </c>
      <c r="D80" s="123">
        <v>0.696153541609106</v>
      </c>
      <c r="E80" s="123">
        <v>0.600283957682052</v>
      </c>
      <c r="F80" s="123">
        <v>0.586016893860088</v>
      </c>
    </row>
    <row r="81" spans="1:6" ht="15" hidden="1">
      <c r="A81" s="123">
        <v>2020</v>
      </c>
      <c r="B81" s="123" t="s">
        <v>387</v>
      </c>
      <c r="C81" s="123" t="s">
        <v>437</v>
      </c>
      <c r="D81" s="123">
        <v>0.591261808367072</v>
      </c>
      <c r="E81" s="123">
        <v>0.60964720026825</v>
      </c>
      <c r="F81" s="123">
        <v>0.618957567945538</v>
      </c>
    </row>
    <row r="82" spans="1:6" ht="15" hidden="1">
      <c r="A82" s="123">
        <v>2021</v>
      </c>
      <c r="B82" s="123" t="s">
        <v>387</v>
      </c>
      <c r="C82" s="123" t="s">
        <v>437</v>
      </c>
      <c r="D82" s="123">
        <v>0.399621212121212</v>
      </c>
      <c r="E82" s="123">
        <v>0.647933070967319</v>
      </c>
      <c r="F82" s="123">
        <v>0.645605598433463</v>
      </c>
    </row>
    <row r="83" spans="1:6" ht="15" hidden="1">
      <c r="A83" s="123">
        <v>2022</v>
      </c>
      <c r="B83" s="123" t="s">
        <v>387</v>
      </c>
      <c r="C83" s="123" t="s">
        <v>437</v>
      </c>
      <c r="D83" s="123">
        <v>0.83244019138756</v>
      </c>
      <c r="E83" s="123">
        <v>0.685126468620057</v>
      </c>
      <c r="F83" s="123">
        <v>0.70306381059479</v>
      </c>
    </row>
    <row r="84" spans="1:6" ht="15">
      <c r="A84" s="123">
        <v>2023</v>
      </c>
      <c r="B84" s="123" t="s">
        <v>387</v>
      </c>
      <c r="C84" s="123" t="s">
        <v>437</v>
      </c>
      <c r="D84" s="123">
        <v>0.527777777777778</v>
      </c>
      <c r="E84" s="123">
        <v>0.696179556125114</v>
      </c>
      <c r="F84" s="123">
        <v>0.679500655417361</v>
      </c>
    </row>
    <row r="85" spans="1:6" ht="15">
      <c r="A85" s="123">
        <v>2024</v>
      </c>
      <c r="B85" s="123" t="s">
        <v>387</v>
      </c>
      <c r="C85" s="123" t="s">
        <v>437</v>
      </c>
      <c r="D85" s="123">
        <v>0.607503607503608</v>
      </c>
      <c r="E85" s="123">
        <v>0.659330120235175</v>
      </c>
      <c r="F85" s="123">
        <v>0.689254109167501</v>
      </c>
    </row>
  </sheetData>
  <autoFilter ref="A1:A85">
    <filterColumn colId="0">
      <filters>
        <filter val="2023"/>
        <filter val="2024"/>
      </filters>
    </filterColumn>
  </autoFilter>
  <pageMargins left="0.7" right="0.7" top="0.75" bottom="0.75" header="0.3" footer="0.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E59E137-631C-44C6-8247-F6A27D83F3B3}">
  <dimension ref="A1:F85"/>
  <sheetViews>
    <sheetView workbookViewId="0" topLeftCell="A1">
      <selection pane="topLeft" activeCell="D85" sqref="D85"/>
    </sheetView>
  </sheetViews>
  <sheetFormatPr defaultColWidth="8.66428571428571" defaultRowHeight="15"/>
  <cols>
    <col min="1" max="2" width="8.71428571428571" style="123"/>
    <col min="3" max="3" width="17.5714285714286" style="123" bestFit="1" customWidth="1"/>
    <col min="4" max="16384" width="8.71428571428571" style="123"/>
  </cols>
  <sheetData>
    <row r="1" spans="1:6" ht="15">
      <c r="A1" s="123" t="s">
        <v>450</v>
      </c>
      <c r="B1" s="123" t="s">
        <v>432</v>
      </c>
      <c r="C1" s="123" t="s">
        <v>433</v>
      </c>
      <c r="D1" s="123" t="s">
        <v>218</v>
      </c>
      <c r="E1" s="123" t="s">
        <v>435</v>
      </c>
      <c r="F1" s="123" t="s">
        <v>436</v>
      </c>
    </row>
    <row r="2" spans="1:6" ht="15" hidden="1">
      <c r="A2" s="123">
        <v>2018</v>
      </c>
      <c r="B2" s="123" t="s">
        <v>376</v>
      </c>
      <c r="C2" s="123" t="s">
        <v>451</v>
      </c>
      <c r="D2" s="123">
        <v>0.755113636363636</v>
      </c>
      <c r="E2" s="123">
        <v>0.66029839181718</v>
      </c>
      <c r="F2" s="123">
        <v>0.751487315041297</v>
      </c>
    </row>
    <row r="3" spans="1:6" ht="15" hidden="1">
      <c r="A3" s="123">
        <v>2019</v>
      </c>
      <c r="B3" s="123" t="s">
        <v>376</v>
      </c>
      <c r="C3" s="123" t="s">
        <v>451</v>
      </c>
      <c r="D3" s="123">
        <v>0.757005494505494</v>
      </c>
      <c r="E3" s="123">
        <v>0.74051560726898</v>
      </c>
      <c r="F3" s="123">
        <v>0.778073953904797</v>
      </c>
    </row>
    <row r="4" spans="1:6" ht="15" hidden="1">
      <c r="A4" s="123">
        <v>2020</v>
      </c>
      <c r="B4" s="123" t="s">
        <v>376</v>
      </c>
      <c r="C4" s="123" t="s">
        <v>451</v>
      </c>
      <c r="D4" s="123">
        <v>0.635714285714286</v>
      </c>
      <c r="E4" s="123">
        <v>0.731049543301088</v>
      </c>
      <c r="F4" s="123">
        <v>0.730433878451108</v>
      </c>
    </row>
    <row r="5" spans="1:6" ht="15" hidden="1">
      <c r="A5" s="123">
        <v>2021</v>
      </c>
      <c r="B5" s="123" t="s">
        <v>376</v>
      </c>
      <c r="C5" s="123" t="s">
        <v>451</v>
      </c>
      <c r="D5" s="123">
        <v>0.701617826617827</v>
      </c>
      <c r="E5" s="123">
        <v>0.71733762438467</v>
      </c>
      <c r="F5" s="123">
        <v>0.66348375583532</v>
      </c>
    </row>
    <row r="6" spans="1:6" ht="15" hidden="1">
      <c r="A6" s="123">
        <v>2022</v>
      </c>
      <c r="B6" s="123" t="s">
        <v>376</v>
      </c>
      <c r="C6" s="123" t="s">
        <v>451</v>
      </c>
      <c r="D6" s="123">
        <v>0.645249487354751</v>
      </c>
      <c r="E6" s="123">
        <v>0.772436518465687</v>
      </c>
      <c r="F6" s="123">
        <v>0.70916953763299</v>
      </c>
    </row>
    <row r="7" spans="1:6" ht="15">
      <c r="A7" s="123">
        <v>2023</v>
      </c>
      <c r="B7" s="123" t="s">
        <v>376</v>
      </c>
      <c r="C7" s="123" t="s">
        <v>451</v>
      </c>
      <c r="D7" s="123">
        <v>0.673076923076923</v>
      </c>
      <c r="E7" s="123">
        <v>0.706796183903498</v>
      </c>
      <c r="F7" s="123">
        <v>0.656509102940365</v>
      </c>
    </row>
    <row r="8" spans="1:6" ht="15">
      <c r="A8" s="123">
        <v>2024</v>
      </c>
      <c r="B8" s="123" t="s">
        <v>376</v>
      </c>
      <c r="C8" s="123" t="s">
        <v>451</v>
      </c>
      <c r="D8" s="123">
        <v>0.445679012345679</v>
      </c>
      <c r="E8" s="123">
        <v>0.737883440285857</v>
      </c>
      <c r="F8" s="123">
        <v>0.686617017060201</v>
      </c>
    </row>
    <row r="9" spans="1:6" ht="15" hidden="1">
      <c r="A9" s="123">
        <v>2018</v>
      </c>
      <c r="B9" s="123" t="s">
        <v>377</v>
      </c>
      <c r="C9" s="123" t="s">
        <v>451</v>
      </c>
      <c r="D9" s="123">
        <v>0.702850877192982</v>
      </c>
      <c r="E9" s="123">
        <v>0.68619217145992</v>
      </c>
      <c r="F9" s="123">
        <v>0.702686360402923</v>
      </c>
    </row>
    <row r="10" spans="1:6" ht="15" hidden="1">
      <c r="A10" s="123">
        <v>2019</v>
      </c>
      <c r="B10" s="123" t="s">
        <v>377</v>
      </c>
      <c r="C10" s="123" t="s">
        <v>451</v>
      </c>
      <c r="D10" s="123">
        <v>0.815277777777778</v>
      </c>
      <c r="E10" s="123">
        <v>0.784268888921303</v>
      </c>
      <c r="F10" s="123">
        <v>0.806930739801457</v>
      </c>
    </row>
    <row r="11" spans="1:6" ht="15" hidden="1">
      <c r="A11" s="123">
        <v>2020</v>
      </c>
      <c r="B11" s="123" t="s">
        <v>377</v>
      </c>
      <c r="C11" s="123" t="s">
        <v>451</v>
      </c>
      <c r="D11" s="123">
        <v>0.804166666666667</v>
      </c>
      <c r="E11" s="123">
        <v>0.776079101967397</v>
      </c>
      <c r="F11" s="123">
        <v>0.819149893982531</v>
      </c>
    </row>
    <row r="12" spans="1:6" ht="15" hidden="1">
      <c r="A12" s="123">
        <v>2021</v>
      </c>
      <c r="B12" s="123" t="s">
        <v>377</v>
      </c>
      <c r="C12" s="123" t="s">
        <v>451</v>
      </c>
      <c r="D12" s="123">
        <v>0.722222222222222</v>
      </c>
      <c r="E12" s="123">
        <v>0.785972896925247</v>
      </c>
      <c r="F12" s="123">
        <v>0.744141839460949</v>
      </c>
    </row>
    <row r="13" spans="1:6" ht="15" hidden="1">
      <c r="A13" s="123">
        <v>2022</v>
      </c>
      <c r="B13" s="123" t="s">
        <v>377</v>
      </c>
      <c r="C13" s="123" t="s">
        <v>451</v>
      </c>
      <c r="D13" s="123">
        <v>0.829175420168067</v>
      </c>
      <c r="E13" s="123">
        <v>0.76935848901476</v>
      </c>
      <c r="F13" s="123">
        <v>0.732348494438804</v>
      </c>
    </row>
    <row r="14" spans="1:6" ht="15">
      <c r="A14" s="123">
        <v>2023</v>
      </c>
      <c r="B14" s="123" t="s">
        <v>377</v>
      </c>
      <c r="C14" s="123" t="s">
        <v>451</v>
      </c>
      <c r="D14" s="123">
        <v>0.676944444444444</v>
      </c>
      <c r="E14" s="123">
        <v>0.767659417490843</v>
      </c>
      <c r="F14" s="123">
        <v>0.777047831496136</v>
      </c>
    </row>
    <row r="15" spans="1:6" ht="15">
      <c r="A15" s="123">
        <v>2024</v>
      </c>
      <c r="B15" s="123" t="s">
        <v>377</v>
      </c>
      <c r="C15" s="123" t="s">
        <v>451</v>
      </c>
      <c r="D15" s="123">
        <v>0.709095678405141</v>
      </c>
      <c r="E15" s="123">
        <v>0.771094270946669</v>
      </c>
      <c r="F15" s="123">
        <v>0.815486342271654</v>
      </c>
    </row>
    <row r="16" spans="1:6" ht="15" hidden="1">
      <c r="A16" s="123">
        <v>2018</v>
      </c>
      <c r="B16" s="123" t="s">
        <v>378</v>
      </c>
      <c r="C16" s="123" t="s">
        <v>451</v>
      </c>
      <c r="D16" s="123">
        <v>0.680735930735931</v>
      </c>
      <c r="E16" s="123">
        <v>0.61873227650014</v>
      </c>
      <c r="F16" s="123">
        <v>0.592432114365326</v>
      </c>
    </row>
    <row r="17" spans="1:6" ht="15" hidden="1">
      <c r="A17" s="123">
        <v>2019</v>
      </c>
      <c r="B17" s="123" t="s">
        <v>378</v>
      </c>
      <c r="C17" s="123" t="s">
        <v>451</v>
      </c>
      <c r="D17" s="123">
        <v>0.502029220779221</v>
      </c>
      <c r="E17" s="123">
        <v>0.662030055631313</v>
      </c>
      <c r="F17" s="123">
        <v>0.669147700041975</v>
      </c>
    </row>
    <row r="18" spans="1:6" ht="15" hidden="1">
      <c r="A18" s="123">
        <v>2020</v>
      </c>
      <c r="B18" s="123" t="s">
        <v>378</v>
      </c>
      <c r="C18" s="123" t="s">
        <v>451</v>
      </c>
      <c r="D18" s="123">
        <v>0.845486111111111</v>
      </c>
      <c r="E18" s="123">
        <v>0.76312120051039</v>
      </c>
      <c r="F18" s="123">
        <v>0.757934228626531</v>
      </c>
    </row>
    <row r="19" spans="1:6" ht="15" hidden="1">
      <c r="A19" s="123">
        <v>2021</v>
      </c>
      <c r="B19" s="123" t="s">
        <v>378</v>
      </c>
      <c r="C19" s="123" t="s">
        <v>451</v>
      </c>
      <c r="D19" s="123">
        <v>0.841666666666667</v>
      </c>
      <c r="E19" s="123">
        <v>0.815343917008671</v>
      </c>
      <c r="F19" s="123">
        <v>0.753212935274794</v>
      </c>
    </row>
    <row r="20" spans="1:6" ht="15" hidden="1">
      <c r="A20" s="123">
        <v>2022</v>
      </c>
      <c r="B20" s="123" t="s">
        <v>378</v>
      </c>
      <c r="C20" s="123" t="s">
        <v>451</v>
      </c>
      <c r="D20" s="123">
        <v>0.787662337662338</v>
      </c>
      <c r="E20" s="123">
        <v>0.795959211626097</v>
      </c>
      <c r="F20" s="123">
        <v>0.754893643617227</v>
      </c>
    </row>
    <row r="21" spans="1:6" ht="15">
      <c r="A21" s="123">
        <v>2023</v>
      </c>
      <c r="B21" s="123" t="s">
        <v>378</v>
      </c>
      <c r="C21" s="123" t="s">
        <v>451</v>
      </c>
      <c r="D21" s="123">
        <v>0.523538961038961</v>
      </c>
      <c r="E21" s="123">
        <v>0.736921720980843</v>
      </c>
      <c r="F21" s="123">
        <v>0.645323390881897</v>
      </c>
    </row>
    <row r="22" spans="1:6" ht="15">
      <c r="A22" s="123">
        <v>2024</v>
      </c>
      <c r="B22" s="123" t="s">
        <v>378</v>
      </c>
      <c r="C22" s="123" t="s">
        <v>451</v>
      </c>
      <c r="D22" s="123">
        <v>0.916666666666667</v>
      </c>
      <c r="E22" s="123">
        <v>0.629966680295569</v>
      </c>
      <c r="F22" s="123">
        <v>0.608161928551724</v>
      </c>
    </row>
    <row r="23" spans="1:6" ht="15" hidden="1">
      <c r="A23" s="123">
        <v>2018</v>
      </c>
      <c r="B23" s="123" t="s">
        <v>379</v>
      </c>
      <c r="C23" s="123" t="s">
        <v>451</v>
      </c>
      <c r="D23" s="123">
        <v>0.758479755538579</v>
      </c>
      <c r="E23" s="123">
        <v>0.673358947101588</v>
      </c>
      <c r="F23" s="123">
        <v>0.697630300341815</v>
      </c>
    </row>
    <row r="24" spans="1:6" ht="15" hidden="1">
      <c r="A24" s="123">
        <v>2019</v>
      </c>
      <c r="B24" s="123" t="s">
        <v>379</v>
      </c>
      <c r="C24" s="123" t="s">
        <v>451</v>
      </c>
      <c r="D24" s="123">
        <v>0.720332480818414</v>
      </c>
      <c r="E24" s="123">
        <v>0.698391964715467</v>
      </c>
      <c r="F24" s="123">
        <v>0.694633454947938</v>
      </c>
    </row>
    <row r="25" spans="1:6" ht="15" hidden="1">
      <c r="A25" s="123">
        <v>2020</v>
      </c>
      <c r="B25" s="123" t="s">
        <v>379</v>
      </c>
      <c r="C25" s="123" t="s">
        <v>451</v>
      </c>
      <c r="D25" s="123">
        <v>0.756410256410256</v>
      </c>
      <c r="E25" s="123">
        <v>0.771968910419052</v>
      </c>
      <c r="F25" s="123">
        <v>0.789087107025918</v>
      </c>
    </row>
    <row r="26" spans="1:6" ht="15" hidden="1">
      <c r="A26" s="123">
        <v>2021</v>
      </c>
      <c r="B26" s="123" t="s">
        <v>379</v>
      </c>
      <c r="C26" s="123" t="s">
        <v>451</v>
      </c>
      <c r="D26" s="123">
        <v>0.806410256410256</v>
      </c>
      <c r="E26" s="123">
        <v>0.770058996812925</v>
      </c>
      <c r="F26" s="123">
        <v>0.767072844210687</v>
      </c>
    </row>
    <row r="27" spans="1:6" ht="15" hidden="1">
      <c r="A27" s="123">
        <v>2022</v>
      </c>
      <c r="B27" s="123" t="s">
        <v>379</v>
      </c>
      <c r="C27" s="123" t="s">
        <v>451</v>
      </c>
      <c r="D27" s="123">
        <v>0.69645979020979</v>
      </c>
      <c r="E27" s="123">
        <v>0.788367442805047</v>
      </c>
      <c r="F27" s="123">
        <v>0.799635681137326</v>
      </c>
    </row>
    <row r="28" spans="1:6" ht="15">
      <c r="A28" s="123">
        <v>2023</v>
      </c>
      <c r="B28" s="123" t="s">
        <v>379</v>
      </c>
      <c r="C28" s="123" t="s">
        <v>451</v>
      </c>
      <c r="D28" s="123">
        <v>0.890873015873016</v>
      </c>
      <c r="E28" s="123">
        <v>0.793143158688433</v>
      </c>
      <c r="F28" s="123">
        <v>0.807844139643989</v>
      </c>
    </row>
    <row r="29" spans="1:6" ht="15">
      <c r="A29" s="123">
        <v>2024</v>
      </c>
      <c r="B29" s="123" t="s">
        <v>379</v>
      </c>
      <c r="C29" s="123" t="s">
        <v>451</v>
      </c>
      <c r="D29" s="123">
        <v>0.910714285714286</v>
      </c>
      <c r="E29" s="123">
        <v>0.777275919180872</v>
      </c>
      <c r="F29" s="123">
        <v>0.826236257643336</v>
      </c>
    </row>
    <row r="30" spans="1:6" ht="15" hidden="1">
      <c r="A30" s="123">
        <v>2018</v>
      </c>
      <c r="B30" s="123" t="s">
        <v>380</v>
      </c>
      <c r="C30" s="123" t="s">
        <v>451</v>
      </c>
      <c r="D30" s="123">
        <v>0.676190476190476</v>
      </c>
      <c r="E30" s="123">
        <v>0.668015218295104</v>
      </c>
      <c r="F30" s="123">
        <v>0.72069891596159</v>
      </c>
    </row>
    <row r="31" spans="1:6" ht="15" hidden="1">
      <c r="A31" s="123">
        <v>2019</v>
      </c>
      <c r="B31" s="123" t="s">
        <v>380</v>
      </c>
      <c r="C31" s="123" t="s">
        <v>451</v>
      </c>
      <c r="D31" s="123">
        <v>0.728030303030303</v>
      </c>
      <c r="E31" s="123">
        <v>0.743690121256176</v>
      </c>
      <c r="F31" s="123">
        <v>0.768136579023189</v>
      </c>
    </row>
    <row r="32" spans="1:6" ht="15" hidden="1">
      <c r="A32" s="123">
        <v>2020</v>
      </c>
      <c r="B32" s="123" t="s">
        <v>380</v>
      </c>
      <c r="C32" s="123" t="s">
        <v>451</v>
      </c>
      <c r="D32" s="123">
        <v>0.722222222222222</v>
      </c>
      <c r="E32" s="123">
        <v>0.818103038553863</v>
      </c>
      <c r="F32" s="123">
        <v>0.781686777755201</v>
      </c>
    </row>
    <row r="33" spans="1:6" ht="15" hidden="1">
      <c r="A33" s="123">
        <v>2021</v>
      </c>
      <c r="B33" s="123" t="s">
        <v>380</v>
      </c>
      <c r="C33" s="123" t="s">
        <v>451</v>
      </c>
      <c r="D33" s="123">
        <v>0.90</v>
      </c>
      <c r="E33" s="123">
        <v>0.813328102846859</v>
      </c>
      <c r="F33" s="123">
        <v>0.753432832536374</v>
      </c>
    </row>
    <row r="34" spans="1:6" ht="15" hidden="1">
      <c r="A34" s="123">
        <v>2022</v>
      </c>
      <c r="B34" s="123" t="s">
        <v>380</v>
      </c>
      <c r="C34" s="123" t="s">
        <v>451</v>
      </c>
      <c r="D34" s="123">
        <v>0.715430402930403</v>
      </c>
      <c r="E34" s="123">
        <v>0.731009373103468</v>
      </c>
      <c r="F34" s="123">
        <v>0.728866760969387</v>
      </c>
    </row>
    <row r="35" spans="1:6" ht="15">
      <c r="A35" s="123">
        <v>2023</v>
      </c>
      <c r="B35" s="123" t="s">
        <v>380</v>
      </c>
      <c r="C35" s="123" t="s">
        <v>451</v>
      </c>
      <c r="D35" s="123">
        <v>0.695292207792208</v>
      </c>
      <c r="E35" s="123">
        <v>0.691850342722682</v>
      </c>
      <c r="F35" s="123">
        <v>0.700520363481318</v>
      </c>
    </row>
    <row r="36" spans="1:6" ht="15">
      <c r="A36" s="123">
        <v>2024</v>
      </c>
      <c r="B36" s="123" t="s">
        <v>380</v>
      </c>
      <c r="C36" s="123" t="s">
        <v>451</v>
      </c>
      <c r="D36" s="123">
        <v>0.572829131652661</v>
      </c>
      <c r="E36" s="123">
        <v>0.774013359177627</v>
      </c>
      <c r="F36" s="123">
        <v>0.799089673736779</v>
      </c>
    </row>
    <row r="37" spans="1:6" ht="15" hidden="1">
      <c r="A37" s="123">
        <v>2018</v>
      </c>
      <c r="B37" s="123" t="s">
        <v>381</v>
      </c>
      <c r="C37" s="123" t="s">
        <v>451</v>
      </c>
      <c r="D37" s="123">
        <v>0.208333333333333</v>
      </c>
      <c r="E37" s="123">
        <v>0.656777531677786</v>
      </c>
      <c r="F37" s="123">
        <v>0.515564343401854</v>
      </c>
    </row>
    <row r="38" spans="1:6" ht="15" hidden="1">
      <c r="A38" s="123">
        <v>2019</v>
      </c>
      <c r="B38" s="123" t="s">
        <v>381</v>
      </c>
      <c r="C38" s="123" t="s">
        <v>451</v>
      </c>
      <c r="D38" s="123">
        <v>0.666666666666667</v>
      </c>
      <c r="E38" s="123">
        <v>0.592020294569859</v>
      </c>
      <c r="F38" s="123">
        <v>0.554101929650767</v>
      </c>
    </row>
    <row r="39" spans="1:6" ht="15" hidden="1">
      <c r="A39" s="123">
        <v>2020</v>
      </c>
      <c r="B39" s="123" t="s">
        <v>381</v>
      </c>
      <c r="C39" s="123" t="s">
        <v>451</v>
      </c>
      <c r="D39" s="123">
        <v>0.50</v>
      </c>
      <c r="E39" s="123">
        <v>0.631140991064461</v>
      </c>
      <c r="F39" s="123">
        <v>0.547653036658328</v>
      </c>
    </row>
    <row r="40" spans="1:6" ht="15" hidden="1">
      <c r="A40" s="123">
        <v>2021</v>
      </c>
      <c r="B40" s="123" t="s">
        <v>381</v>
      </c>
      <c r="C40" s="123" t="s">
        <v>451</v>
      </c>
      <c r="D40" s="123">
        <v>0.622222222222222</v>
      </c>
      <c r="E40" s="123">
        <v>0.698005312928883</v>
      </c>
      <c r="F40" s="123">
        <v>0.536190544608036</v>
      </c>
    </row>
    <row r="41" spans="1:6" ht="15" hidden="1">
      <c r="A41" s="123">
        <v>2022</v>
      </c>
      <c r="B41" s="123" t="s">
        <v>381</v>
      </c>
      <c r="C41" s="123" t="s">
        <v>451</v>
      </c>
      <c r="D41" s="123">
        <v>0.625</v>
      </c>
      <c r="E41" s="123">
        <v>0.647896835549852</v>
      </c>
      <c r="F41" s="123">
        <v>0.654375807830842</v>
      </c>
    </row>
    <row r="42" spans="1:6" ht="15">
      <c r="A42" s="123">
        <v>2023</v>
      </c>
      <c r="B42" s="123" t="s">
        <v>381</v>
      </c>
      <c r="C42" s="123" t="s">
        <v>451</v>
      </c>
      <c r="D42" s="123">
        <v>0.890151515151515</v>
      </c>
      <c r="E42" s="123">
        <v>0.600769815233787</v>
      </c>
      <c r="F42" s="123">
        <v>0.613286327444703</v>
      </c>
    </row>
    <row r="43" spans="1:6" ht="15">
      <c r="A43" s="123">
        <v>2024</v>
      </c>
      <c r="B43" s="123" t="s">
        <v>381</v>
      </c>
      <c r="C43" s="123" t="s">
        <v>451</v>
      </c>
      <c r="D43" s="123">
        <v>0.727272727272727</v>
      </c>
      <c r="E43" s="123">
        <v>0.650578567118307</v>
      </c>
      <c r="F43" s="123">
        <v>0.54325520028066</v>
      </c>
    </row>
    <row r="44" spans="1:6" ht="15" hidden="1">
      <c r="A44" s="123">
        <v>2018</v>
      </c>
      <c r="B44" s="123" t="s">
        <v>382</v>
      </c>
      <c r="C44" s="123" t="s">
        <v>451</v>
      </c>
      <c r="D44" s="123">
        <v>0.705357142857143</v>
      </c>
      <c r="E44" s="123">
        <v>0.684697482376799</v>
      </c>
      <c r="F44" s="123">
        <v>0.648326249266863</v>
      </c>
    </row>
    <row r="45" spans="1:6" ht="15" hidden="1">
      <c r="A45" s="123">
        <v>2019</v>
      </c>
      <c r="B45" s="123" t="s">
        <v>382</v>
      </c>
      <c r="C45" s="123" t="s">
        <v>451</v>
      </c>
      <c r="D45" s="123">
        <v>0.670833333333333</v>
      </c>
      <c r="E45" s="123">
        <v>0.776693936637897</v>
      </c>
      <c r="F45" s="123">
        <v>0.794863408656218</v>
      </c>
    </row>
    <row r="46" spans="1:6" ht="15" hidden="1">
      <c r="A46" s="123">
        <v>2020</v>
      </c>
      <c r="B46" s="123" t="s">
        <v>382</v>
      </c>
      <c r="C46" s="123" t="s">
        <v>451</v>
      </c>
      <c r="D46" s="123">
        <v>0.833333333333333</v>
      </c>
      <c r="E46" s="123">
        <v>0.791196733968313</v>
      </c>
      <c r="F46" s="123">
        <v>0.766007949204193</v>
      </c>
    </row>
    <row r="47" spans="1:6" ht="15" hidden="1">
      <c r="A47" s="123">
        <v>2021</v>
      </c>
      <c r="B47" s="123" t="s">
        <v>382</v>
      </c>
      <c r="C47" s="123" t="s">
        <v>451</v>
      </c>
      <c r="D47" s="123">
        <v>0.841666666666667</v>
      </c>
      <c r="E47" s="123">
        <v>0.833617619312682</v>
      </c>
      <c r="F47" s="123">
        <v>0.916329802486537</v>
      </c>
    </row>
    <row r="48" spans="1:6" ht="15" hidden="1">
      <c r="A48" s="123">
        <v>2022</v>
      </c>
      <c r="B48" s="123" t="s">
        <v>382</v>
      </c>
      <c r="C48" s="123" t="s">
        <v>451</v>
      </c>
      <c r="D48" s="123">
        <v>0.875</v>
      </c>
      <c r="E48" s="123">
        <v>0.786992270787093</v>
      </c>
      <c r="F48" s="123">
        <v>0.908285843699701</v>
      </c>
    </row>
    <row r="49" spans="1:6" ht="15">
      <c r="A49" s="123">
        <v>2023</v>
      </c>
      <c r="B49" s="123" t="s">
        <v>382</v>
      </c>
      <c r="C49" s="123" t="s">
        <v>451</v>
      </c>
      <c r="D49" s="123">
        <v>0.775</v>
      </c>
      <c r="E49" s="123">
        <v>0.794707838624984</v>
      </c>
      <c r="F49" s="123">
        <v>0.760784040296909</v>
      </c>
    </row>
    <row r="50" spans="1:6" ht="15">
      <c r="A50" s="123">
        <v>2024</v>
      </c>
      <c r="B50" s="123" t="s">
        <v>382</v>
      </c>
      <c r="C50" s="123" t="s">
        <v>451</v>
      </c>
      <c r="D50" s="123">
        <v>0.666666666666667</v>
      </c>
      <c r="E50" s="123">
        <v>0.858628577367272</v>
      </c>
      <c r="F50" s="123">
        <v>0.84697982792536</v>
      </c>
    </row>
    <row r="51" spans="1:6" ht="15" hidden="1">
      <c r="A51" s="123">
        <v>2018</v>
      </c>
      <c r="B51" s="123" t="s">
        <v>383</v>
      </c>
      <c r="C51" s="123" t="s">
        <v>451</v>
      </c>
      <c r="D51" s="123">
        <v>0.3125</v>
      </c>
      <c r="E51" s="123">
        <v>0.530700308056292</v>
      </c>
      <c r="F51" s="123">
        <v>0.482080430210133</v>
      </c>
    </row>
    <row r="52" spans="1:6" ht="15" hidden="1">
      <c r="A52" s="123">
        <v>2019</v>
      </c>
      <c r="B52" s="123" t="s">
        <v>383</v>
      </c>
      <c r="C52" s="123" t="s">
        <v>451</v>
      </c>
      <c r="D52" s="123">
        <v>0.608333333333333</v>
      </c>
      <c r="E52" s="123">
        <v>0.696887554272696</v>
      </c>
      <c r="F52" s="123">
        <v>0.599477509024149</v>
      </c>
    </row>
    <row r="53" spans="1:6" ht="15" hidden="1">
      <c r="A53" s="123">
        <v>2020</v>
      </c>
      <c r="B53" s="123" t="s">
        <v>383</v>
      </c>
      <c r="C53" s="123" t="s">
        <v>451</v>
      </c>
      <c r="D53" s="123">
        <v>0.677083333333333</v>
      </c>
      <c r="E53" s="123">
        <v>0.689482190324922</v>
      </c>
      <c r="F53" s="123">
        <v>0.724794275061239</v>
      </c>
    </row>
    <row r="54" spans="1:6" ht="15" hidden="1">
      <c r="A54" s="123">
        <v>2021</v>
      </c>
      <c r="B54" s="123" t="s">
        <v>383</v>
      </c>
      <c r="C54" s="123" t="s">
        <v>451</v>
      </c>
      <c r="D54" s="123">
        <v>0.875</v>
      </c>
      <c r="E54" s="123">
        <v>0.721224648015587</v>
      </c>
      <c r="F54" s="123">
        <v>0.736181745814499</v>
      </c>
    </row>
    <row r="55" spans="1:6" ht="15" hidden="1">
      <c r="A55" s="123">
        <v>2022</v>
      </c>
      <c r="B55" s="123" t="s">
        <v>383</v>
      </c>
      <c r="C55" s="123" t="s">
        <v>451</v>
      </c>
      <c r="D55" s="123">
        <v>0.682738095238095</v>
      </c>
      <c r="E55" s="123">
        <v>0.691920043397039</v>
      </c>
      <c r="F55" s="123">
        <v>0.671172146674229</v>
      </c>
    </row>
    <row r="56" spans="1:6" ht="15">
      <c r="A56" s="123">
        <v>2023</v>
      </c>
      <c r="B56" s="123" t="s">
        <v>383</v>
      </c>
      <c r="C56" s="123" t="s">
        <v>451</v>
      </c>
      <c r="D56" s="123">
        <v>0.614583333333333</v>
      </c>
      <c r="E56" s="123">
        <v>0.684887088772065</v>
      </c>
      <c r="F56" s="123">
        <v>0.651367546990542</v>
      </c>
    </row>
    <row r="57" spans="1:6" ht="15">
      <c r="A57" s="123">
        <v>2024</v>
      </c>
      <c r="B57" s="123" t="s">
        <v>383</v>
      </c>
      <c r="C57" s="123" t="s">
        <v>451</v>
      </c>
      <c r="D57" s="123">
        <v>0.902777777777778</v>
      </c>
      <c r="E57" s="123">
        <v>0.668356067050224</v>
      </c>
      <c r="F57" s="123">
        <v>0.711845188791152</v>
      </c>
    </row>
    <row r="58" spans="1:6" ht="15" hidden="1">
      <c r="A58" s="123">
        <v>2018</v>
      </c>
      <c r="B58" s="123" t="s">
        <v>384</v>
      </c>
      <c r="C58" s="123" t="s">
        <v>451</v>
      </c>
      <c r="D58" s="123">
        <v>0.803571428571429</v>
      </c>
      <c r="E58" s="123">
        <v>0.818417797663636</v>
      </c>
      <c r="F58" s="123">
        <v>0.807448931056122</v>
      </c>
    </row>
    <row r="59" spans="1:6" ht="15" hidden="1">
      <c r="A59" s="123">
        <v>2019</v>
      </c>
      <c r="B59" s="123" t="s">
        <v>384</v>
      </c>
      <c r="C59" s="123" t="s">
        <v>451</v>
      </c>
      <c r="D59" s="123">
        <v>0.825</v>
      </c>
      <c r="E59" s="123">
        <v>0.829761060232859</v>
      </c>
      <c r="F59" s="123">
        <v>0.828249941382991</v>
      </c>
    </row>
    <row r="60" spans="1:6" ht="15" hidden="1">
      <c r="A60" s="123">
        <v>2020</v>
      </c>
      <c r="B60" s="123" t="s">
        <v>384</v>
      </c>
      <c r="C60" s="123" t="s">
        <v>451</v>
      </c>
      <c r="D60" s="123">
        <v>0.888888888888889</v>
      </c>
      <c r="E60" s="123">
        <v>0.875282147038497</v>
      </c>
      <c r="F60" s="123">
        <v>0.798086027234067</v>
      </c>
    </row>
    <row r="61" spans="1:6" ht="15" hidden="1">
      <c r="A61" s="123">
        <v>2021</v>
      </c>
      <c r="B61" s="123" t="s">
        <v>384</v>
      </c>
      <c r="C61" s="123" t="s">
        <v>451</v>
      </c>
      <c r="D61" s="123">
        <v>0.816666666666667</v>
      </c>
      <c r="E61" s="123">
        <v>0.855110575273989</v>
      </c>
      <c r="F61" s="123">
        <v>0.8024891673442</v>
      </c>
    </row>
    <row r="62" spans="1:6" ht="15" hidden="1">
      <c r="A62" s="123">
        <v>2022</v>
      </c>
      <c r="B62" s="123" t="s">
        <v>384</v>
      </c>
      <c r="C62" s="123" t="s">
        <v>451</v>
      </c>
      <c r="D62" s="123">
        <v>0.773809523809524</v>
      </c>
      <c r="E62" s="123">
        <v>0.838976778756803</v>
      </c>
      <c r="F62" s="123">
        <v>0.83358387946422</v>
      </c>
    </row>
    <row r="63" spans="1:6" ht="15">
      <c r="A63" s="123">
        <v>2023</v>
      </c>
      <c r="B63" s="123" t="s">
        <v>384</v>
      </c>
      <c r="C63" s="123" t="s">
        <v>451</v>
      </c>
      <c r="D63" s="123">
        <v>0.845833333333333</v>
      </c>
      <c r="E63" s="123">
        <v>0.787675476273695</v>
      </c>
      <c r="F63" s="123">
        <v>0.784803359417199</v>
      </c>
    </row>
    <row r="64" spans="1:6" ht="15">
      <c r="A64" s="123">
        <v>2024</v>
      </c>
      <c r="B64" s="123" t="s">
        <v>384</v>
      </c>
      <c r="C64" s="123" t="s">
        <v>451</v>
      </c>
      <c r="D64" s="123">
        <v>0.588888888888889</v>
      </c>
      <c r="E64" s="123">
        <v>0.768303806645477</v>
      </c>
      <c r="F64" s="123">
        <v>0.870922713394977</v>
      </c>
    </row>
    <row r="65" spans="1:6" ht="15" hidden="1">
      <c r="A65" s="123">
        <v>2018</v>
      </c>
      <c r="B65" s="123" t="s">
        <v>385</v>
      </c>
      <c r="C65" s="123" t="s">
        <v>451</v>
      </c>
      <c r="D65" s="123">
        <v>0.740928515928516</v>
      </c>
      <c r="E65" s="123">
        <v>0.747265058234118</v>
      </c>
      <c r="F65" s="123">
        <v>0.750387897489096</v>
      </c>
    </row>
    <row r="66" spans="1:6" ht="15" hidden="1">
      <c r="A66" s="123">
        <v>2019</v>
      </c>
      <c r="B66" s="123" t="s">
        <v>385</v>
      </c>
      <c r="C66" s="123" t="s">
        <v>451</v>
      </c>
      <c r="D66" s="123">
        <v>0.871997929606625</v>
      </c>
      <c r="E66" s="123">
        <v>0.809426120479614</v>
      </c>
      <c r="F66" s="123">
        <v>0.845277493143688</v>
      </c>
    </row>
    <row r="67" spans="1:6" ht="15" hidden="1">
      <c r="A67" s="123">
        <v>2020</v>
      </c>
      <c r="B67" s="123" t="s">
        <v>385</v>
      </c>
      <c r="C67" s="123" t="s">
        <v>451</v>
      </c>
      <c r="D67" s="123">
        <v>0.882034632034632</v>
      </c>
      <c r="E67" s="123">
        <v>0.763129360860429</v>
      </c>
      <c r="F67" s="123">
        <v>0.860995096256189</v>
      </c>
    </row>
    <row r="68" spans="1:6" ht="15" hidden="1">
      <c r="A68" s="123">
        <v>2021</v>
      </c>
      <c r="B68" s="123" t="s">
        <v>385</v>
      </c>
      <c r="C68" s="123" t="s">
        <v>451</v>
      </c>
      <c r="D68" s="123">
        <v>0.895833333333333</v>
      </c>
      <c r="E68" s="123">
        <v>0.872008929181673</v>
      </c>
      <c r="F68" s="123">
        <v>0.834731701908335</v>
      </c>
    </row>
    <row r="69" spans="1:6" ht="15" hidden="1">
      <c r="A69" s="123">
        <v>2022</v>
      </c>
      <c r="B69" s="123" t="s">
        <v>385</v>
      </c>
      <c r="C69" s="123" t="s">
        <v>451</v>
      </c>
      <c r="D69" s="123">
        <v>0.803846153846154</v>
      </c>
      <c r="E69" s="123">
        <v>0.862332069061541</v>
      </c>
      <c r="F69" s="123">
        <v>0.801207726192763</v>
      </c>
    </row>
    <row r="70" spans="1:6" ht="15">
      <c r="A70" s="123">
        <v>2023</v>
      </c>
      <c r="B70" s="123" t="s">
        <v>385</v>
      </c>
      <c r="C70" s="123" t="s">
        <v>451</v>
      </c>
      <c r="D70" s="123">
        <v>0.928571428571429</v>
      </c>
      <c r="E70" s="123">
        <v>0.81108534248398</v>
      </c>
      <c r="F70" s="123">
        <v>0.836570112822048</v>
      </c>
    </row>
    <row r="71" spans="1:6" ht="15">
      <c r="A71" s="123">
        <v>2024</v>
      </c>
      <c r="B71" s="123" t="s">
        <v>385</v>
      </c>
      <c r="C71" s="123" t="s">
        <v>451</v>
      </c>
      <c r="D71" s="123">
        <v>0.766666666666667</v>
      </c>
      <c r="E71" s="123">
        <v>0.834486382831371</v>
      </c>
      <c r="F71" s="123">
        <v>0.725575735741221</v>
      </c>
    </row>
    <row r="72" spans="1:6" ht="15" hidden="1">
      <c r="A72" s="123">
        <v>2018</v>
      </c>
      <c r="B72" s="123" t="s">
        <v>386</v>
      </c>
      <c r="C72" s="123" t="s">
        <v>451</v>
      </c>
      <c r="D72" s="123">
        <v>0.482235353655632</v>
      </c>
      <c r="E72" s="123">
        <v>0.570116209137997</v>
      </c>
      <c r="F72" s="123">
        <v>0.533645294864902</v>
      </c>
    </row>
    <row r="73" spans="1:6" ht="15" hidden="1">
      <c r="A73" s="123">
        <v>2019</v>
      </c>
      <c r="B73" s="123" t="s">
        <v>386</v>
      </c>
      <c r="C73" s="123" t="s">
        <v>451</v>
      </c>
      <c r="D73" s="123">
        <v>0.636752136752137</v>
      </c>
      <c r="E73" s="123">
        <v>0.641853412311158</v>
      </c>
      <c r="F73" s="123">
        <v>0.574013316292089</v>
      </c>
    </row>
    <row r="74" spans="1:6" ht="15" hidden="1">
      <c r="A74" s="123">
        <v>2020</v>
      </c>
      <c r="B74" s="123" t="s">
        <v>386</v>
      </c>
      <c r="C74" s="123" t="s">
        <v>451</v>
      </c>
      <c r="D74" s="123">
        <v>0.901785714285714</v>
      </c>
      <c r="E74" s="123">
        <v>0.730148268516402</v>
      </c>
      <c r="F74" s="123">
        <v>0.752797376055392</v>
      </c>
    </row>
    <row r="75" spans="1:6" ht="15" hidden="1">
      <c r="A75" s="123">
        <v>2021</v>
      </c>
      <c r="B75" s="123" t="s">
        <v>386</v>
      </c>
      <c r="C75" s="123" t="s">
        <v>451</v>
      </c>
      <c r="D75" s="123">
        <v>0.975</v>
      </c>
      <c r="E75" s="123">
        <v>0.66347797634034</v>
      </c>
      <c r="F75" s="123">
        <v>0.750726915392134</v>
      </c>
    </row>
    <row r="76" spans="1:6" ht="15" hidden="1">
      <c r="A76" s="123">
        <v>2022</v>
      </c>
      <c r="B76" s="123" t="s">
        <v>386</v>
      </c>
      <c r="C76" s="123" t="s">
        <v>451</v>
      </c>
      <c r="D76" s="123">
        <v>0.774455128205128</v>
      </c>
      <c r="E76" s="123">
        <v>0.756185359778902</v>
      </c>
      <c r="F76" s="123">
        <v>0.853066586920327</v>
      </c>
    </row>
    <row r="77" spans="1:6" ht="15">
      <c r="A77" s="123">
        <v>2023</v>
      </c>
      <c r="B77" s="123" t="s">
        <v>386</v>
      </c>
      <c r="C77" s="123" t="s">
        <v>451</v>
      </c>
      <c r="D77" s="123">
        <v>0.752164502164502</v>
      </c>
      <c r="E77" s="123">
        <v>0.746203877805098</v>
      </c>
      <c r="F77" s="123">
        <v>0.761307549012887</v>
      </c>
    </row>
    <row r="78" spans="1:6" ht="15">
      <c r="A78" s="123">
        <v>2024</v>
      </c>
      <c r="B78" s="123" t="s">
        <v>386</v>
      </c>
      <c r="C78" s="123" t="s">
        <v>451</v>
      </c>
      <c r="D78" s="123">
        <v>0.790801790801791</v>
      </c>
      <c r="E78" s="123">
        <v>0.737586222200785</v>
      </c>
      <c r="F78" s="123">
        <v>0.724710793013991</v>
      </c>
    </row>
    <row r="79" spans="1:6" ht="15" hidden="1">
      <c r="A79" s="123">
        <v>2018</v>
      </c>
      <c r="B79" s="123" t="s">
        <v>387</v>
      </c>
      <c r="C79" s="123" t="s">
        <v>451</v>
      </c>
      <c r="D79" s="123">
        <v>0.30625</v>
      </c>
      <c r="E79" s="123">
        <v>0.567643988741917</v>
      </c>
      <c r="F79" s="123">
        <v>0.494773684841826</v>
      </c>
    </row>
    <row r="80" spans="1:6" ht="15" hidden="1">
      <c r="A80" s="123">
        <v>2019</v>
      </c>
      <c r="B80" s="123" t="s">
        <v>387</v>
      </c>
      <c r="C80" s="123" t="s">
        <v>451</v>
      </c>
      <c r="D80" s="123">
        <v>0.59375</v>
      </c>
      <c r="E80" s="123">
        <v>0.485204839476552</v>
      </c>
      <c r="F80" s="123">
        <v>0.411416553562786</v>
      </c>
    </row>
    <row r="81" spans="1:6" ht="15" hidden="1">
      <c r="A81" s="123">
        <v>2020</v>
      </c>
      <c r="B81" s="123" t="s">
        <v>387</v>
      </c>
      <c r="C81" s="123" t="s">
        <v>451</v>
      </c>
      <c r="D81" s="123">
        <v>0.766666666666667</v>
      </c>
      <c r="E81" s="123">
        <v>0.537003439609877</v>
      </c>
      <c r="F81" s="123">
        <v>0.519875407266643</v>
      </c>
    </row>
    <row r="82" spans="1:6" ht="15" hidden="1">
      <c r="A82" s="123">
        <v>2021</v>
      </c>
      <c r="B82" s="123" t="s">
        <v>387</v>
      </c>
      <c r="C82" s="123" t="s">
        <v>451</v>
      </c>
      <c r="D82" s="123">
        <v>0.564141414141414</v>
      </c>
      <c r="E82" s="123">
        <v>0.632032673446382</v>
      </c>
      <c r="F82" s="123">
        <v>0.656910928409993</v>
      </c>
    </row>
    <row r="83" spans="1:6" ht="15" hidden="1">
      <c r="A83" s="123">
        <v>2022</v>
      </c>
      <c r="B83" s="123" t="s">
        <v>387</v>
      </c>
      <c r="C83" s="123" t="s">
        <v>451</v>
      </c>
      <c r="D83" s="123">
        <v>0.710027910685805</v>
      </c>
      <c r="E83" s="123">
        <v>0.574455747965774</v>
      </c>
      <c r="F83" s="123">
        <v>0.631946202947435</v>
      </c>
    </row>
    <row r="84" spans="1:6" ht="15">
      <c r="A84" s="123">
        <v>2023</v>
      </c>
      <c r="B84" s="123" t="s">
        <v>387</v>
      </c>
      <c r="C84" s="123" t="s">
        <v>451</v>
      </c>
      <c r="D84" s="123">
        <v>0.508333333333333</v>
      </c>
      <c r="E84" s="123">
        <v>0.550169111503156</v>
      </c>
      <c r="F84" s="123">
        <v>0.523889830930347</v>
      </c>
    </row>
    <row r="85" spans="1:6" ht="15">
      <c r="A85" s="123">
        <v>2024</v>
      </c>
      <c r="B85" s="123" t="s">
        <v>387</v>
      </c>
      <c r="C85" s="123" t="s">
        <v>451</v>
      </c>
      <c r="D85" s="123">
        <v>0.735294117647059</v>
      </c>
      <c r="E85" s="123">
        <v>0.593978057632363</v>
      </c>
      <c r="F85" s="123">
        <v>0.659503284254527</v>
      </c>
    </row>
  </sheetData>
  <autoFilter ref="A1:A85">
    <filterColumn colId="0">
      <filters>
        <filter val="2023"/>
        <filter val="2024"/>
      </filters>
    </filterColumn>
  </autoFilter>
  <pageMargins left="0.7" right="0.7" top="0.75" bottom="0.75" header="0.3" footer="0.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FD2E061-419B-4383-927A-A6B0E2B46240}">
  <dimension ref="A1:F85"/>
  <sheetViews>
    <sheetView workbookViewId="0" topLeftCell="A1">
      <selection pane="topLeft" activeCell="D85" sqref="D85"/>
    </sheetView>
  </sheetViews>
  <sheetFormatPr defaultColWidth="8.66428571428571" defaultRowHeight="15"/>
  <cols>
    <col min="1" max="16384" width="8.71428571428571" style="123"/>
  </cols>
  <sheetData>
    <row r="1" spans="1:6" ht="15">
      <c r="A1" s="123" t="s">
        <v>450</v>
      </c>
      <c r="B1" s="123" t="s">
        <v>432</v>
      </c>
      <c r="C1" s="123" t="s">
        <v>433</v>
      </c>
      <c r="D1" s="123" t="s">
        <v>218</v>
      </c>
      <c r="E1" s="123" t="s">
        <v>435</v>
      </c>
      <c r="F1" s="123" t="s">
        <v>436</v>
      </c>
    </row>
    <row r="2" spans="1:6" ht="15" hidden="1">
      <c r="A2" s="123">
        <v>2018</v>
      </c>
      <c r="B2" s="123" t="s">
        <v>376</v>
      </c>
      <c r="C2" s="123" t="s">
        <v>449</v>
      </c>
      <c r="D2" s="123">
        <v>0.590338627236218</v>
      </c>
      <c r="E2" s="123">
        <v>0.635726148665367</v>
      </c>
      <c r="F2" s="123">
        <v>0.628226602873936</v>
      </c>
    </row>
    <row r="3" spans="1:6" ht="15" hidden="1">
      <c r="A3" s="123">
        <v>2019</v>
      </c>
      <c r="B3" s="123" t="s">
        <v>376</v>
      </c>
      <c r="C3" s="123" t="s">
        <v>449</v>
      </c>
      <c r="D3" s="123">
        <v>0.633934339271483</v>
      </c>
      <c r="E3" s="123">
        <v>0.615027120934081</v>
      </c>
      <c r="F3" s="123">
        <v>0.612920203149188</v>
      </c>
    </row>
    <row r="4" spans="1:6" ht="15" hidden="1">
      <c r="A4" s="123">
        <v>2020</v>
      </c>
      <c r="B4" s="123" t="s">
        <v>376</v>
      </c>
      <c r="C4" s="123" t="s">
        <v>449</v>
      </c>
      <c r="D4" s="123">
        <v>0.5880073088504</v>
      </c>
      <c r="E4" s="123">
        <v>0.607211088591598</v>
      </c>
      <c r="F4" s="123">
        <v>0.604195386722336</v>
      </c>
    </row>
    <row r="5" spans="1:6" ht="15" hidden="1">
      <c r="A5" s="123">
        <v>2021</v>
      </c>
      <c r="B5" s="123" t="s">
        <v>376</v>
      </c>
      <c r="C5" s="123" t="s">
        <v>449</v>
      </c>
      <c r="D5" s="123">
        <v>0.589247855139416</v>
      </c>
      <c r="E5" s="123">
        <v>0.605949574728715</v>
      </c>
      <c r="F5" s="123">
        <v>0.616247282551675</v>
      </c>
    </row>
    <row r="6" spans="1:6" ht="15" hidden="1">
      <c r="A6" s="123">
        <v>2022</v>
      </c>
      <c r="B6" s="123" t="s">
        <v>376</v>
      </c>
      <c r="C6" s="123" t="s">
        <v>449</v>
      </c>
      <c r="D6" s="123">
        <v>0.544034840986727</v>
      </c>
      <c r="E6" s="123">
        <v>0.615256667907744</v>
      </c>
      <c r="F6" s="123">
        <v>0.601044114026794</v>
      </c>
    </row>
    <row r="7" spans="1:6" ht="15">
      <c r="A7" s="123">
        <v>2023</v>
      </c>
      <c r="B7" s="123" t="s">
        <v>376</v>
      </c>
      <c r="C7" s="123" t="s">
        <v>449</v>
      </c>
      <c r="D7" s="123">
        <v>0.622331732268729</v>
      </c>
      <c r="E7" s="123">
        <v>0.602685577466496</v>
      </c>
      <c r="F7" s="123">
        <v>0.604786771465184</v>
      </c>
    </row>
    <row r="8" spans="1:6" ht="15">
      <c r="A8" s="123">
        <v>2024</v>
      </c>
      <c r="B8" s="123" t="s">
        <v>376</v>
      </c>
      <c r="C8" s="123" t="s">
        <v>449</v>
      </c>
      <c r="D8" s="123">
        <v>0.618795762360119</v>
      </c>
      <c r="E8" s="123">
        <v>0.609335764505246</v>
      </c>
      <c r="F8" s="123">
        <v>0.619520057294029</v>
      </c>
    </row>
    <row r="9" spans="1:6" ht="15" hidden="1">
      <c r="A9" s="123">
        <v>2018</v>
      </c>
      <c r="B9" s="123" t="s">
        <v>377</v>
      </c>
      <c r="C9" s="123" t="s">
        <v>449</v>
      </c>
      <c r="D9" s="123">
        <v>0.501162239089184</v>
      </c>
      <c r="E9" s="123">
        <v>0.506994821893802</v>
      </c>
      <c r="F9" s="123">
        <v>0.495074401033412</v>
      </c>
    </row>
    <row r="10" spans="1:6" ht="15" hidden="1">
      <c r="A10" s="123">
        <v>2019</v>
      </c>
      <c r="B10" s="123" t="s">
        <v>377</v>
      </c>
      <c r="C10" s="123" t="s">
        <v>449</v>
      </c>
      <c r="D10" s="123">
        <v>0.589208925402955</v>
      </c>
      <c r="E10" s="123">
        <v>0.539485457217165</v>
      </c>
      <c r="F10" s="123">
        <v>0.537975885212925</v>
      </c>
    </row>
    <row r="11" spans="1:6" ht="15" hidden="1">
      <c r="A11" s="123">
        <v>2020</v>
      </c>
      <c r="B11" s="123" t="s">
        <v>377</v>
      </c>
      <c r="C11" s="123" t="s">
        <v>449</v>
      </c>
      <c r="D11" s="123">
        <v>0.627325660098247</v>
      </c>
      <c r="E11" s="123">
        <v>0.529574775088194</v>
      </c>
      <c r="F11" s="123">
        <v>0.539045828181854</v>
      </c>
    </row>
    <row r="12" spans="1:6" ht="15" hidden="1">
      <c r="A12" s="123">
        <v>2021</v>
      </c>
      <c r="B12" s="123" t="s">
        <v>377</v>
      </c>
      <c r="C12" s="123" t="s">
        <v>449</v>
      </c>
      <c r="D12" s="123">
        <v>0.513809443317557</v>
      </c>
      <c r="E12" s="123">
        <v>0.589762041388052</v>
      </c>
      <c r="F12" s="123">
        <v>0.598490338733241</v>
      </c>
    </row>
    <row r="13" spans="1:6" ht="15" hidden="1">
      <c r="A13" s="123">
        <v>2022</v>
      </c>
      <c r="B13" s="123" t="s">
        <v>377</v>
      </c>
      <c r="C13" s="123" t="s">
        <v>449</v>
      </c>
      <c r="D13" s="123">
        <v>0.669027612134891</v>
      </c>
      <c r="E13" s="123">
        <v>0.675910697923843</v>
      </c>
      <c r="F13" s="123">
        <v>0.677526938692154</v>
      </c>
    </row>
    <row r="14" spans="1:6" ht="15">
      <c r="A14" s="123">
        <v>2023</v>
      </c>
      <c r="B14" s="123" t="s">
        <v>377</v>
      </c>
      <c r="C14" s="123" t="s">
        <v>449</v>
      </c>
      <c r="D14" s="123">
        <v>0.652750283844253</v>
      </c>
      <c r="E14" s="123">
        <v>0.615866539975381</v>
      </c>
      <c r="F14" s="123">
        <v>0.617439309827832</v>
      </c>
    </row>
    <row r="15" spans="1:6" ht="15">
      <c r="A15" s="123">
        <v>2024</v>
      </c>
      <c r="B15" s="123" t="s">
        <v>377</v>
      </c>
      <c r="C15" s="123" t="s">
        <v>449</v>
      </c>
      <c r="D15" s="123">
        <v>0.509309810265224</v>
      </c>
      <c r="E15" s="123">
        <v>0.646519359508095</v>
      </c>
      <c r="F15" s="123">
        <v>0.641287237580843</v>
      </c>
    </row>
    <row r="16" spans="1:6" ht="15" hidden="1">
      <c r="A16" s="123">
        <v>2018</v>
      </c>
      <c r="B16" s="123" t="s">
        <v>378</v>
      </c>
      <c r="C16" s="123" t="s">
        <v>449</v>
      </c>
      <c r="D16" s="123">
        <v>0.609403820816864</v>
      </c>
      <c r="E16" s="123">
        <v>0.658669120536426</v>
      </c>
      <c r="F16" s="123">
        <v>0.661746047362416</v>
      </c>
    </row>
    <row r="17" spans="1:6" ht="15" hidden="1">
      <c r="A17" s="123">
        <v>2019</v>
      </c>
      <c r="B17" s="123" t="s">
        <v>378</v>
      </c>
      <c r="C17" s="123" t="s">
        <v>449</v>
      </c>
      <c r="D17" s="123">
        <v>0.613712042584643</v>
      </c>
      <c r="E17" s="123">
        <v>0.701055091842945</v>
      </c>
      <c r="F17" s="123">
        <v>0.695991742330486</v>
      </c>
    </row>
    <row r="18" spans="1:6" ht="15" hidden="1">
      <c r="A18" s="123">
        <v>2020</v>
      </c>
      <c r="B18" s="123" t="s">
        <v>378</v>
      </c>
      <c r="C18" s="123" t="s">
        <v>449</v>
      </c>
      <c r="D18" s="123">
        <v>0.784659624413146</v>
      </c>
      <c r="E18" s="123">
        <v>0.773723093291038</v>
      </c>
      <c r="F18" s="123">
        <v>0.778088340747339</v>
      </c>
    </row>
    <row r="19" spans="1:6" ht="15" hidden="1">
      <c r="A19" s="123">
        <v>2021</v>
      </c>
      <c r="B19" s="123" t="s">
        <v>378</v>
      </c>
      <c r="C19" s="123" t="s">
        <v>449</v>
      </c>
      <c r="D19" s="123">
        <v>0.804363110008271</v>
      </c>
      <c r="E19" s="123">
        <v>0.785600272213113</v>
      </c>
      <c r="F19" s="123">
        <v>0.780889864620418</v>
      </c>
    </row>
    <row r="20" spans="1:6" ht="15" hidden="1">
      <c r="A20" s="123">
        <v>2022</v>
      </c>
      <c r="B20" s="123" t="s">
        <v>378</v>
      </c>
      <c r="C20" s="123" t="s">
        <v>449</v>
      </c>
      <c r="D20" s="123">
        <v>0.760544354294354</v>
      </c>
      <c r="E20" s="123">
        <v>0.774256123094041</v>
      </c>
      <c r="F20" s="123">
        <v>0.767587822384256</v>
      </c>
    </row>
    <row r="21" spans="1:6" ht="15">
      <c r="A21" s="123">
        <v>2023</v>
      </c>
      <c r="B21" s="123" t="s">
        <v>378</v>
      </c>
      <c r="C21" s="123" t="s">
        <v>449</v>
      </c>
      <c r="D21" s="123">
        <v>0.70161516219391</v>
      </c>
      <c r="E21" s="123">
        <v>0.766685194047459</v>
      </c>
      <c r="F21" s="123">
        <v>0.762762246117269</v>
      </c>
    </row>
    <row r="22" spans="1:6" ht="15">
      <c r="A22" s="123">
        <v>2024</v>
      </c>
      <c r="B22" s="123" t="s">
        <v>378</v>
      </c>
      <c r="C22" s="123" t="s">
        <v>449</v>
      </c>
      <c r="D22" s="123">
        <v>0.892429792429792</v>
      </c>
      <c r="E22" s="123">
        <v>0.656507001201985</v>
      </c>
      <c r="F22" s="123">
        <v>0.676736473052823</v>
      </c>
    </row>
    <row r="23" spans="1:6" ht="15" hidden="1">
      <c r="A23" s="123">
        <v>2018</v>
      </c>
      <c r="B23" s="123" t="s">
        <v>379</v>
      </c>
      <c r="C23" s="123" t="s">
        <v>449</v>
      </c>
      <c r="D23" s="123">
        <v>0.766990652536318</v>
      </c>
      <c r="E23" s="123">
        <v>0.667525636833979</v>
      </c>
      <c r="F23" s="123">
        <v>0.665729386020245</v>
      </c>
    </row>
    <row r="24" spans="1:6" ht="15" hidden="1">
      <c r="A24" s="123">
        <v>2019</v>
      </c>
      <c r="B24" s="123" t="s">
        <v>379</v>
      </c>
      <c r="C24" s="123" t="s">
        <v>449</v>
      </c>
      <c r="D24" s="123">
        <v>0.764221364221364</v>
      </c>
      <c r="E24" s="123">
        <v>0.683715150897437</v>
      </c>
      <c r="F24" s="123">
        <v>0.696419457883994</v>
      </c>
    </row>
    <row r="25" spans="1:6" ht="15" hidden="1">
      <c r="A25" s="123">
        <v>2020</v>
      </c>
      <c r="B25" s="123" t="s">
        <v>379</v>
      </c>
      <c r="C25" s="123" t="s">
        <v>449</v>
      </c>
      <c r="D25" s="123">
        <v>0.715637537066109</v>
      </c>
      <c r="E25" s="123">
        <v>0.671915058012615</v>
      </c>
      <c r="F25" s="123">
        <v>0.704898039340484</v>
      </c>
    </row>
    <row r="26" spans="1:6" ht="15" hidden="1">
      <c r="A26" s="123">
        <v>2021</v>
      </c>
      <c r="B26" s="123" t="s">
        <v>379</v>
      </c>
      <c r="C26" s="123" t="s">
        <v>449</v>
      </c>
      <c r="D26" s="123">
        <v>0.796467969165338</v>
      </c>
      <c r="E26" s="123">
        <v>0.768030390553099</v>
      </c>
      <c r="F26" s="123">
        <v>0.769341654091393</v>
      </c>
    </row>
    <row r="27" spans="1:6" ht="15" hidden="1">
      <c r="A27" s="123">
        <v>2022</v>
      </c>
      <c r="B27" s="123" t="s">
        <v>379</v>
      </c>
      <c r="C27" s="123" t="s">
        <v>449</v>
      </c>
      <c r="D27" s="123">
        <v>0.582487161531279</v>
      </c>
      <c r="E27" s="123">
        <v>0.726556101504815</v>
      </c>
      <c r="F27" s="123">
        <v>0.713386145213617</v>
      </c>
    </row>
    <row r="28" spans="1:6" ht="15">
      <c r="A28" s="123">
        <v>2023</v>
      </c>
      <c r="B28" s="123" t="s">
        <v>379</v>
      </c>
      <c r="C28" s="123" t="s">
        <v>449</v>
      </c>
      <c r="D28" s="123">
        <v>0.678018575851393</v>
      </c>
      <c r="E28" s="123">
        <v>0.676121374052465</v>
      </c>
      <c r="F28" s="123">
        <v>0.666166345889426</v>
      </c>
    </row>
    <row r="29" spans="1:6" ht="15">
      <c r="A29" s="123">
        <v>2024</v>
      </c>
      <c r="B29" s="123" t="s">
        <v>379</v>
      </c>
      <c r="C29" s="123" t="s">
        <v>449</v>
      </c>
      <c r="D29" s="123">
        <v>0.655855855855856</v>
      </c>
      <c r="E29" s="123">
        <v>0.690203792224288</v>
      </c>
      <c r="F29" s="123">
        <v>0.682404802277898</v>
      </c>
    </row>
    <row r="30" spans="1:6" ht="15" hidden="1">
      <c r="A30" s="123">
        <v>2018</v>
      </c>
      <c r="B30" s="123" t="s">
        <v>380</v>
      </c>
      <c r="C30" s="123" t="s">
        <v>449</v>
      </c>
      <c r="D30" s="123">
        <v>0.627940587626451</v>
      </c>
      <c r="E30" s="123">
        <v>0.635687646231404</v>
      </c>
      <c r="F30" s="123">
        <v>0.623296437566847</v>
      </c>
    </row>
    <row r="31" spans="1:6" ht="15" hidden="1">
      <c r="A31" s="123">
        <v>2019</v>
      </c>
      <c r="B31" s="123" t="s">
        <v>380</v>
      </c>
      <c r="C31" s="123" t="s">
        <v>449</v>
      </c>
      <c r="D31" s="123">
        <v>0.677250169185653</v>
      </c>
      <c r="E31" s="123">
        <v>0.643861702347465</v>
      </c>
      <c r="F31" s="123">
        <v>0.645121800610963</v>
      </c>
    </row>
    <row r="32" spans="1:6" ht="15" hidden="1">
      <c r="A32" s="123">
        <v>2020</v>
      </c>
      <c r="B32" s="123" t="s">
        <v>380</v>
      </c>
      <c r="C32" s="123" t="s">
        <v>449</v>
      </c>
      <c r="D32" s="123">
        <v>0.619202623676308</v>
      </c>
      <c r="E32" s="123">
        <v>0.682551306994552</v>
      </c>
      <c r="F32" s="123">
        <v>0.658038086189799</v>
      </c>
    </row>
    <row r="33" spans="1:6" ht="15" hidden="1">
      <c r="A33" s="123">
        <v>2021</v>
      </c>
      <c r="B33" s="123" t="s">
        <v>380</v>
      </c>
      <c r="C33" s="123" t="s">
        <v>449</v>
      </c>
      <c r="D33" s="123">
        <v>0.717610173464604</v>
      </c>
      <c r="E33" s="123">
        <v>0.735732771599314</v>
      </c>
      <c r="F33" s="123">
        <v>0.712195513999722</v>
      </c>
    </row>
    <row r="34" spans="1:6" ht="15" hidden="1">
      <c r="A34" s="123">
        <v>2022</v>
      </c>
      <c r="B34" s="123" t="s">
        <v>380</v>
      </c>
      <c r="C34" s="123" t="s">
        <v>449</v>
      </c>
      <c r="D34" s="123">
        <v>0.707933789954338</v>
      </c>
      <c r="E34" s="123">
        <v>0.754834455306911</v>
      </c>
      <c r="F34" s="123">
        <v>0.752987135186961</v>
      </c>
    </row>
    <row r="35" spans="1:6" ht="15">
      <c r="A35" s="123">
        <v>2023</v>
      </c>
      <c r="B35" s="123" t="s">
        <v>380</v>
      </c>
      <c r="C35" s="123" t="s">
        <v>449</v>
      </c>
      <c r="D35" s="123">
        <v>0.752828610783156</v>
      </c>
      <c r="E35" s="123">
        <v>0.627987556396551</v>
      </c>
      <c r="F35" s="123">
        <v>0.62623298643513</v>
      </c>
    </row>
    <row r="36" spans="1:6" ht="15">
      <c r="A36" s="123">
        <v>2024</v>
      </c>
      <c r="B36" s="123" t="s">
        <v>380</v>
      </c>
      <c r="C36" s="123" t="s">
        <v>449</v>
      </c>
      <c r="D36" s="123">
        <v>0.634441404006621</v>
      </c>
      <c r="E36" s="123">
        <v>0.630979883172136</v>
      </c>
      <c r="F36" s="123">
        <v>0.630598169940098</v>
      </c>
    </row>
    <row r="37" spans="1:6" ht="15" hidden="1">
      <c r="A37" s="123">
        <v>2018</v>
      </c>
      <c r="B37" s="123" t="s">
        <v>381</v>
      </c>
      <c r="C37" s="123" t="s">
        <v>449</v>
      </c>
      <c r="D37" s="123">
        <v>0.495870989747921</v>
      </c>
      <c r="E37" s="123">
        <v>0.579308453329997</v>
      </c>
      <c r="F37" s="123">
        <v>0.590178126470688</v>
      </c>
    </row>
    <row r="38" spans="1:6" ht="15" hidden="1">
      <c r="A38" s="123">
        <v>2019</v>
      </c>
      <c r="B38" s="123" t="s">
        <v>381</v>
      </c>
      <c r="C38" s="123" t="s">
        <v>449</v>
      </c>
      <c r="D38" s="123">
        <v>0.538319047027482</v>
      </c>
      <c r="E38" s="123">
        <v>0.575599082994311</v>
      </c>
      <c r="F38" s="123">
        <v>0.577471047141609</v>
      </c>
    </row>
    <row r="39" spans="1:6" ht="15" hidden="1">
      <c r="A39" s="123">
        <v>2020</v>
      </c>
      <c r="B39" s="123" t="s">
        <v>381</v>
      </c>
      <c r="C39" s="123" t="s">
        <v>449</v>
      </c>
      <c r="D39" s="123">
        <v>0.584446979574098</v>
      </c>
      <c r="E39" s="123">
        <v>0.546121014501264</v>
      </c>
      <c r="F39" s="123">
        <v>0.548843974566822</v>
      </c>
    </row>
    <row r="40" spans="1:6" ht="15" hidden="1">
      <c r="A40" s="123">
        <v>2021</v>
      </c>
      <c r="B40" s="123" t="s">
        <v>381</v>
      </c>
      <c r="C40" s="123" t="s">
        <v>449</v>
      </c>
      <c r="D40" s="123">
        <v>0.785714285714286</v>
      </c>
      <c r="E40" s="123">
        <v>0.520504807912671</v>
      </c>
      <c r="F40" s="123">
        <v>0.528318081560256</v>
      </c>
    </row>
    <row r="41" spans="1:6" ht="15" hidden="1">
      <c r="A41" s="123">
        <v>2022</v>
      </c>
      <c r="B41" s="123" t="s">
        <v>381</v>
      </c>
      <c r="C41" s="123" t="s">
        <v>449</v>
      </c>
      <c r="D41" s="123">
        <v>0.635281385281385</v>
      </c>
      <c r="E41" s="123">
        <v>0.574105606810925</v>
      </c>
      <c r="F41" s="123">
        <v>0.553330149231719</v>
      </c>
    </row>
    <row r="42" spans="1:6" ht="15">
      <c r="A42" s="123">
        <v>2023</v>
      </c>
      <c r="B42" s="123" t="s">
        <v>381</v>
      </c>
      <c r="C42" s="123" t="s">
        <v>449</v>
      </c>
      <c r="D42" s="123">
        <v>0.212121212121212</v>
      </c>
      <c r="E42" s="123">
        <v>0.635220255702249</v>
      </c>
      <c r="F42" s="123">
        <v>0.571429114774287</v>
      </c>
    </row>
    <row r="43" spans="1:6" ht="15">
      <c r="A43" s="123">
        <v>2024</v>
      </c>
      <c r="B43" s="123" t="s">
        <v>381</v>
      </c>
      <c r="C43" s="123" t="s">
        <v>449</v>
      </c>
      <c r="D43" s="123">
        <v>0.628205128205128</v>
      </c>
      <c r="E43" s="123">
        <v>0.942808106589294</v>
      </c>
      <c r="F43" s="123">
        <v>0.898776257837629</v>
      </c>
    </row>
    <row r="44" spans="1:6" ht="15" hidden="1">
      <c r="A44" s="123">
        <v>2018</v>
      </c>
      <c r="B44" s="123" t="s">
        <v>382</v>
      </c>
      <c r="C44" s="123" t="s">
        <v>449</v>
      </c>
      <c r="D44" s="123">
        <v>0.742845117845118</v>
      </c>
      <c r="E44" s="123">
        <v>0.738897510373215</v>
      </c>
      <c r="F44" s="123">
        <v>0.726413702666495</v>
      </c>
    </row>
    <row r="45" spans="1:6" ht="15" hidden="1">
      <c r="A45" s="123">
        <v>2019</v>
      </c>
      <c r="B45" s="123" t="s">
        <v>382</v>
      </c>
      <c r="C45" s="123" t="s">
        <v>449</v>
      </c>
      <c r="D45" s="123">
        <v>0.73314253804272</v>
      </c>
      <c r="E45" s="123">
        <v>0.750303128363956</v>
      </c>
      <c r="F45" s="123">
        <v>0.74527674043322</v>
      </c>
    </row>
    <row r="46" spans="1:6" ht="15" hidden="1">
      <c r="A46" s="123">
        <v>2020</v>
      </c>
      <c r="B46" s="123" t="s">
        <v>382</v>
      </c>
      <c r="C46" s="123" t="s">
        <v>449</v>
      </c>
      <c r="D46" s="123">
        <v>0.658234126984127</v>
      </c>
      <c r="E46" s="123">
        <v>0.671367267353511</v>
      </c>
      <c r="F46" s="123">
        <v>0.667926396478671</v>
      </c>
    </row>
    <row r="47" spans="1:6" ht="15" hidden="1">
      <c r="A47" s="123">
        <v>2021</v>
      </c>
      <c r="B47" s="123" t="s">
        <v>382</v>
      </c>
      <c r="C47" s="123" t="s">
        <v>449</v>
      </c>
      <c r="D47" s="123">
        <v>0.687364718614719</v>
      </c>
      <c r="E47" s="123">
        <v>0.643100686324222</v>
      </c>
      <c r="F47" s="123">
        <v>0.662014598861839</v>
      </c>
    </row>
    <row r="48" spans="1:6" ht="15" hidden="1">
      <c r="A48" s="123">
        <v>2022</v>
      </c>
      <c r="B48" s="123" t="s">
        <v>382</v>
      </c>
      <c r="C48" s="123" t="s">
        <v>449</v>
      </c>
      <c r="D48" s="123">
        <v>0.703629703629704</v>
      </c>
      <c r="E48" s="123">
        <v>0.661178900975309</v>
      </c>
      <c r="F48" s="123">
        <v>0.643515361584755</v>
      </c>
    </row>
    <row r="49" spans="1:6" ht="15">
      <c r="A49" s="123">
        <v>2023</v>
      </c>
      <c r="B49" s="123" t="s">
        <v>382</v>
      </c>
      <c r="C49" s="123" t="s">
        <v>449</v>
      </c>
      <c r="D49" s="123">
        <v>0.766666666666667</v>
      </c>
      <c r="E49" s="123">
        <v>0.699631808404781</v>
      </c>
      <c r="F49" s="123">
        <v>0.702101472549108</v>
      </c>
    </row>
    <row r="50" spans="1:6" ht="15">
      <c r="A50" s="123">
        <v>2024</v>
      </c>
      <c r="B50" s="123" t="s">
        <v>382</v>
      </c>
      <c r="C50" s="123" t="s">
        <v>449</v>
      </c>
      <c r="D50" s="123">
        <v>0.738095238095238</v>
      </c>
      <c r="E50" s="123">
        <v>0.717459828924603</v>
      </c>
      <c r="F50" s="123">
        <v>0.74487435671334</v>
      </c>
    </row>
    <row r="51" spans="1:6" ht="15" hidden="1">
      <c r="A51" s="123">
        <v>2018</v>
      </c>
      <c r="B51" s="123" t="s">
        <v>383</v>
      </c>
      <c r="C51" s="123" t="s">
        <v>449</v>
      </c>
      <c r="D51" s="123">
        <v>0.724964387464387</v>
      </c>
      <c r="E51" s="123">
        <v>0.625769945994406</v>
      </c>
      <c r="F51" s="123">
        <v>0.629396845535629</v>
      </c>
    </row>
    <row r="52" spans="1:6" ht="15" hidden="1">
      <c r="A52" s="123">
        <v>2019</v>
      </c>
      <c r="B52" s="123" t="s">
        <v>383</v>
      </c>
      <c r="C52" s="123" t="s">
        <v>449</v>
      </c>
      <c r="D52" s="123">
        <v>0.651868386243386</v>
      </c>
      <c r="E52" s="123">
        <v>0.67338599079993</v>
      </c>
      <c r="F52" s="123">
        <v>0.669534456500213</v>
      </c>
    </row>
    <row r="53" spans="1:6" ht="15" hidden="1">
      <c r="A53" s="123">
        <v>2020</v>
      </c>
      <c r="B53" s="123" t="s">
        <v>383</v>
      </c>
      <c r="C53" s="123" t="s">
        <v>449</v>
      </c>
      <c r="D53" s="123">
        <v>0.706206613080015</v>
      </c>
      <c r="E53" s="123">
        <v>0.663572541919628</v>
      </c>
      <c r="F53" s="123">
        <v>0.654465562557315</v>
      </c>
    </row>
    <row r="54" spans="1:6" ht="15" hidden="1">
      <c r="A54" s="123">
        <v>2021</v>
      </c>
      <c r="B54" s="123" t="s">
        <v>383</v>
      </c>
      <c r="C54" s="123" t="s">
        <v>449</v>
      </c>
      <c r="D54" s="123">
        <v>0.583333333333333</v>
      </c>
      <c r="E54" s="123">
        <v>0.733823768847113</v>
      </c>
      <c r="F54" s="123">
        <v>0.761155755470872</v>
      </c>
    </row>
    <row r="55" spans="1:6" ht="15" hidden="1">
      <c r="A55" s="123">
        <v>2022</v>
      </c>
      <c r="B55" s="123" t="s">
        <v>383</v>
      </c>
      <c r="C55" s="123" t="s">
        <v>449</v>
      </c>
      <c r="D55" s="123">
        <v>0.725</v>
      </c>
      <c r="E55" s="123">
        <v>0.67143963205704</v>
      </c>
      <c r="F55" s="123">
        <v>0.646244860088965</v>
      </c>
    </row>
    <row r="56" spans="1:6" ht="15">
      <c r="A56" s="123">
        <v>2023</v>
      </c>
      <c r="B56" s="123" t="s">
        <v>383</v>
      </c>
      <c r="C56" s="123" t="s">
        <v>449</v>
      </c>
      <c r="D56" s="123">
        <v>0.64258658008658</v>
      </c>
      <c r="E56" s="123">
        <v>0.702691990192097</v>
      </c>
      <c r="F56" s="123">
        <v>0.705565219373715</v>
      </c>
    </row>
    <row r="57" spans="1:6" ht="15">
      <c r="A57" s="123">
        <v>2024</v>
      </c>
      <c r="B57" s="123" t="s">
        <v>383</v>
      </c>
      <c r="C57" s="123" t="s">
        <v>449</v>
      </c>
      <c r="D57" s="123">
        <v>0.695634920634921</v>
      </c>
      <c r="E57" s="123">
        <v>0.689695502128341</v>
      </c>
      <c r="F57" s="123">
        <v>0.711025509164867</v>
      </c>
    </row>
    <row r="58" spans="1:6" ht="15" hidden="1">
      <c r="A58" s="123">
        <v>2018</v>
      </c>
      <c r="B58" s="123" t="s">
        <v>384</v>
      </c>
      <c r="C58" s="123" t="s">
        <v>449</v>
      </c>
      <c r="D58" s="123">
        <v>0.651725235548765</v>
      </c>
      <c r="E58" s="123">
        <v>0.702156949395905</v>
      </c>
      <c r="F58" s="123">
        <v>0.723927073093631</v>
      </c>
    </row>
    <row r="59" spans="1:6" ht="15" hidden="1">
      <c r="A59" s="123">
        <v>2019</v>
      </c>
      <c r="B59" s="123" t="s">
        <v>384</v>
      </c>
      <c r="C59" s="123" t="s">
        <v>449</v>
      </c>
      <c r="D59" s="123">
        <v>0.753068962627786</v>
      </c>
      <c r="E59" s="123">
        <v>0.688165871321367</v>
      </c>
      <c r="F59" s="123">
        <v>0.699562268842856</v>
      </c>
    </row>
    <row r="60" spans="1:6" ht="15" hidden="1">
      <c r="A60" s="123">
        <v>2020</v>
      </c>
      <c r="B60" s="123" t="s">
        <v>384</v>
      </c>
      <c r="C60" s="123" t="s">
        <v>449</v>
      </c>
      <c r="D60" s="123">
        <v>0.839906417112299</v>
      </c>
      <c r="E60" s="123">
        <v>0.688505003879541</v>
      </c>
      <c r="F60" s="123">
        <v>0.684178805379336</v>
      </c>
    </row>
    <row r="61" spans="1:6" ht="15" hidden="1">
      <c r="A61" s="123">
        <v>2021</v>
      </c>
      <c r="B61" s="123" t="s">
        <v>384</v>
      </c>
      <c r="C61" s="123" t="s">
        <v>449</v>
      </c>
      <c r="D61" s="123">
        <v>0.544642857142857</v>
      </c>
      <c r="E61" s="123">
        <v>0.741992174940708</v>
      </c>
      <c r="F61" s="123">
        <v>0.759655943873316</v>
      </c>
    </row>
    <row r="62" spans="1:6" ht="15" hidden="1">
      <c r="A62" s="123">
        <v>2022</v>
      </c>
      <c r="B62" s="123" t="s">
        <v>384</v>
      </c>
      <c r="C62" s="123" t="s">
        <v>449</v>
      </c>
      <c r="D62" s="123">
        <v>0.53030303030303</v>
      </c>
      <c r="E62" s="123">
        <v>0.721142120910262</v>
      </c>
      <c r="F62" s="123">
        <v>0.714714429076401</v>
      </c>
    </row>
    <row r="63" spans="1:6" ht="15">
      <c r="A63" s="123">
        <v>2023</v>
      </c>
      <c r="B63" s="123" t="s">
        <v>384</v>
      </c>
      <c r="C63" s="123" t="s">
        <v>449</v>
      </c>
      <c r="D63" s="123">
        <v>0.796600458365164</v>
      </c>
      <c r="E63" s="123">
        <v>0.74865363714455</v>
      </c>
      <c r="F63" s="123">
        <v>0.727119405184216</v>
      </c>
    </row>
    <row r="64" spans="1:6" ht="15">
      <c r="A64" s="123">
        <v>2024</v>
      </c>
      <c r="B64" s="123" t="s">
        <v>384</v>
      </c>
      <c r="C64" s="123" t="s">
        <v>449</v>
      </c>
      <c r="D64" s="123">
        <v>0.711111111111111</v>
      </c>
      <c r="E64" s="123">
        <v>0.714242669306428</v>
      </c>
      <c r="F64" s="123">
        <v>0.711056083902594</v>
      </c>
    </row>
    <row r="65" spans="1:6" ht="15" hidden="1">
      <c r="A65" s="123">
        <v>2018</v>
      </c>
      <c r="B65" s="123" t="s">
        <v>385</v>
      </c>
      <c r="C65" s="123" t="s">
        <v>449</v>
      </c>
      <c r="D65" s="123">
        <v>0.645833333333333</v>
      </c>
      <c r="E65" s="123">
        <v>0.702321875258293</v>
      </c>
      <c r="F65" s="123">
        <v>0.701927389623261</v>
      </c>
    </row>
    <row r="66" spans="1:6" ht="15" hidden="1">
      <c r="A66" s="123">
        <v>2019</v>
      </c>
      <c r="B66" s="123" t="s">
        <v>385</v>
      </c>
      <c r="C66" s="123" t="s">
        <v>449</v>
      </c>
      <c r="D66" s="123">
        <v>0.691666666666667</v>
      </c>
      <c r="E66" s="123">
        <v>0.65009882780561</v>
      </c>
      <c r="F66" s="123">
        <v>0.665227204668689</v>
      </c>
    </row>
    <row r="67" spans="1:6" ht="15" hidden="1">
      <c r="A67" s="123">
        <v>2020</v>
      </c>
      <c r="B67" s="123" t="s">
        <v>385</v>
      </c>
      <c r="C67" s="123" t="s">
        <v>449</v>
      </c>
      <c r="D67" s="123">
        <v>0.894444444444444</v>
      </c>
      <c r="E67" s="123">
        <v>0.673184693016887</v>
      </c>
      <c r="F67" s="123">
        <v>0.646927078798458</v>
      </c>
    </row>
    <row r="68" spans="1:6" ht="15" hidden="1">
      <c r="A68" s="123">
        <v>2021</v>
      </c>
      <c r="B68" s="123" t="s">
        <v>385</v>
      </c>
      <c r="C68" s="123" t="s">
        <v>449</v>
      </c>
      <c r="D68" s="123">
        <v>0.7125</v>
      </c>
      <c r="E68" s="123">
        <v>0.722555604531506</v>
      </c>
      <c r="F68" s="123">
        <v>0.749911275552904</v>
      </c>
    </row>
    <row r="69" spans="1:6" ht="15" hidden="1">
      <c r="A69" s="123">
        <v>2022</v>
      </c>
      <c r="B69" s="123" t="s">
        <v>385</v>
      </c>
      <c r="C69" s="123" t="s">
        <v>449</v>
      </c>
      <c r="D69" s="123">
        <v>0.833333333333333</v>
      </c>
      <c r="E69" s="123">
        <v>0.780839543968033</v>
      </c>
      <c r="F69" s="123">
        <v>0.680234176315748</v>
      </c>
    </row>
    <row r="70" spans="1:6" ht="15">
      <c r="A70" s="123">
        <v>2023</v>
      </c>
      <c r="B70" s="123" t="s">
        <v>385</v>
      </c>
      <c r="C70" s="123" t="s">
        <v>449</v>
      </c>
      <c r="D70" s="123">
        <v>0.834821428571429</v>
      </c>
      <c r="E70" s="123">
        <v>0.756168660654303</v>
      </c>
      <c r="F70" s="123">
        <v>0.750334680724202</v>
      </c>
    </row>
    <row r="71" spans="1:6" ht="15">
      <c r="A71" s="123">
        <v>2024</v>
      </c>
      <c r="B71" s="123" t="s">
        <v>385</v>
      </c>
      <c r="C71" s="123" t="s">
        <v>449</v>
      </c>
      <c r="D71" s="123">
        <v>0.611111111111111</v>
      </c>
      <c r="E71" s="123">
        <v>0.776224660613169</v>
      </c>
      <c r="F71" s="123">
        <v>0.707292840012162</v>
      </c>
    </row>
    <row r="72" spans="1:6" ht="15" hidden="1">
      <c r="A72" s="123">
        <v>2018</v>
      </c>
      <c r="B72" s="123" t="s">
        <v>386</v>
      </c>
      <c r="C72" s="123" t="s">
        <v>449</v>
      </c>
      <c r="D72" s="123">
        <v>0.564193654669845</v>
      </c>
      <c r="E72" s="123">
        <v>0.603702054531127</v>
      </c>
      <c r="F72" s="123">
        <v>0.60267760910932</v>
      </c>
    </row>
    <row r="73" spans="1:6" ht="15" hidden="1">
      <c r="A73" s="123">
        <v>2019</v>
      </c>
      <c r="B73" s="123" t="s">
        <v>386</v>
      </c>
      <c r="C73" s="123" t="s">
        <v>449</v>
      </c>
      <c r="D73" s="123">
        <v>0.657817809331117</v>
      </c>
      <c r="E73" s="123">
        <v>0.654835081908671</v>
      </c>
      <c r="F73" s="123">
        <v>0.63398772089025</v>
      </c>
    </row>
    <row r="74" spans="1:6" ht="15" hidden="1">
      <c r="A74" s="123">
        <v>2020</v>
      </c>
      <c r="B74" s="123" t="s">
        <v>386</v>
      </c>
      <c r="C74" s="123" t="s">
        <v>449</v>
      </c>
      <c r="D74" s="123">
        <v>0.794724432655467</v>
      </c>
      <c r="E74" s="123">
        <v>0.678345443218568</v>
      </c>
      <c r="F74" s="123">
        <v>0.693108780850158</v>
      </c>
    </row>
    <row r="75" spans="1:6" ht="15" hidden="1">
      <c r="A75" s="123">
        <v>2021</v>
      </c>
      <c r="B75" s="123" t="s">
        <v>386</v>
      </c>
      <c r="C75" s="123" t="s">
        <v>449</v>
      </c>
      <c r="D75" s="123">
        <v>0.764285714285714</v>
      </c>
      <c r="E75" s="123">
        <v>0.739225506715424</v>
      </c>
      <c r="F75" s="123">
        <v>0.745226266631912</v>
      </c>
    </row>
    <row r="76" spans="1:6" ht="15" hidden="1">
      <c r="A76" s="123">
        <v>2022</v>
      </c>
      <c r="B76" s="123" t="s">
        <v>386</v>
      </c>
      <c r="C76" s="123" t="s">
        <v>449</v>
      </c>
      <c r="D76" s="123">
        <v>0.662875862875863</v>
      </c>
      <c r="E76" s="123">
        <v>0.780303325902816</v>
      </c>
      <c r="F76" s="123">
        <v>0.767988362795352</v>
      </c>
    </row>
    <row r="77" spans="1:6" ht="15">
      <c r="A77" s="123">
        <v>2023</v>
      </c>
      <c r="B77" s="123" t="s">
        <v>386</v>
      </c>
      <c r="C77" s="123" t="s">
        <v>449</v>
      </c>
      <c r="D77" s="123">
        <v>0.60857683982684</v>
      </c>
      <c r="E77" s="123">
        <v>0.70796284840327</v>
      </c>
      <c r="F77" s="123">
        <v>0.684771660504875</v>
      </c>
    </row>
    <row r="78" spans="1:6" ht="15">
      <c r="A78" s="123">
        <v>2024</v>
      </c>
      <c r="B78" s="123" t="s">
        <v>386</v>
      </c>
      <c r="C78" s="123" t="s">
        <v>449</v>
      </c>
      <c r="D78" s="123">
        <v>0.724242424242424</v>
      </c>
      <c r="E78" s="123">
        <v>0.786061224112325</v>
      </c>
      <c r="F78" s="123">
        <v>0.786870956988128</v>
      </c>
    </row>
    <row r="79" spans="1:6" ht="15" hidden="1">
      <c r="A79" s="123">
        <v>2018</v>
      </c>
      <c r="B79" s="123" t="s">
        <v>387</v>
      </c>
      <c r="C79" s="123" t="s">
        <v>449</v>
      </c>
      <c r="D79" s="123">
        <v>0.439763488543976</v>
      </c>
      <c r="E79" s="123">
        <v>0.531665378201352</v>
      </c>
      <c r="F79" s="123">
        <v>0.53214567086976</v>
      </c>
    </row>
    <row r="80" spans="1:6" ht="15" hidden="1">
      <c r="A80" s="123">
        <v>2019</v>
      </c>
      <c r="B80" s="123" t="s">
        <v>387</v>
      </c>
      <c r="C80" s="123" t="s">
        <v>449</v>
      </c>
      <c r="D80" s="123">
        <v>0.56547619047619</v>
      </c>
      <c r="E80" s="123">
        <v>0.616168597703247</v>
      </c>
      <c r="F80" s="123">
        <v>0.610622937817285</v>
      </c>
    </row>
    <row r="81" spans="1:6" ht="15" hidden="1">
      <c r="A81" s="123">
        <v>2020</v>
      </c>
      <c r="B81" s="123" t="s">
        <v>387</v>
      </c>
      <c r="C81" s="123" t="s">
        <v>449</v>
      </c>
      <c r="D81" s="123">
        <v>0.671130952380952</v>
      </c>
      <c r="E81" s="123">
        <v>0.655998655169905</v>
      </c>
      <c r="F81" s="123">
        <v>0.680815473426949</v>
      </c>
    </row>
    <row r="82" spans="1:6" ht="15" hidden="1">
      <c r="A82" s="123">
        <v>2021</v>
      </c>
      <c r="B82" s="123" t="s">
        <v>387</v>
      </c>
      <c r="C82" s="123" t="s">
        <v>449</v>
      </c>
      <c r="D82" s="123">
        <v>0.670330056179775</v>
      </c>
      <c r="E82" s="123">
        <v>0.691643041031808</v>
      </c>
      <c r="F82" s="123">
        <v>0.717812470200839</v>
      </c>
    </row>
    <row r="83" spans="1:6" ht="15" hidden="1">
      <c r="A83" s="123">
        <v>2022</v>
      </c>
      <c r="B83" s="123" t="s">
        <v>387</v>
      </c>
      <c r="C83" s="123" t="s">
        <v>449</v>
      </c>
      <c r="D83" s="123">
        <v>0.662091503267974</v>
      </c>
      <c r="E83" s="123">
        <v>0.675168630535451</v>
      </c>
      <c r="F83" s="123">
        <v>0.668294830163936</v>
      </c>
    </row>
    <row r="84" spans="1:6" ht="15">
      <c r="A84" s="123">
        <v>2023</v>
      </c>
      <c r="B84" s="123" t="s">
        <v>387</v>
      </c>
      <c r="C84" s="123" t="s">
        <v>449</v>
      </c>
      <c r="D84" s="123">
        <v>0.596853146853147</v>
      </c>
      <c r="E84" s="123">
        <v>0.691852757566644</v>
      </c>
      <c r="F84" s="123">
        <v>0.666711438452685</v>
      </c>
    </row>
    <row r="85" spans="1:6" ht="15">
      <c r="A85" s="123">
        <v>2024</v>
      </c>
      <c r="B85" s="123" t="s">
        <v>387</v>
      </c>
      <c r="C85" s="123" t="s">
        <v>449</v>
      </c>
      <c r="D85" s="123">
        <v>0.721367521367521</v>
      </c>
      <c r="E85" s="123">
        <v>0.633336984359281</v>
      </c>
      <c r="F85" s="123">
        <v>0.611908807302386</v>
      </c>
    </row>
  </sheetData>
  <autoFilter ref="A1:A85">
    <filterColumn colId="0">
      <filters>
        <filter val="2023"/>
        <filter val="2024"/>
      </filters>
    </filterColumn>
  </autoFilter>
  <pageMargins left="0.7" right="0.7" top="0.75" bottom="0.75" header="0.3" footer="0.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0565E64-52E0-458C-A0C9-D4BCD30D6D52}">
  <dimension ref="A1:M12"/>
  <sheetViews>
    <sheetView workbookViewId="0" topLeftCell="A1">
      <selection pane="topLeft" activeCell="D85" sqref="D85"/>
    </sheetView>
  </sheetViews>
  <sheetFormatPr defaultColWidth="8.66428571428571" defaultRowHeight="15"/>
  <cols>
    <col min="1" max="16384" width="8.71428571428571" style="123"/>
  </cols>
  <sheetData>
    <row r="1" spans="1:1" ht="15">
      <c r="A1" s="274" t="s">
        <v>452</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212</v>
      </c>
      <c r="B4" s="168">
        <v>0.8089516621491959</v>
      </c>
      <c r="C4" s="168">
        <v>0.7586532945176134</v>
      </c>
      <c r="D4" s="168">
        <v>0.8235719846996622</v>
      </c>
      <c r="E4" s="168">
        <v>0.8096717401755978</v>
      </c>
      <c r="F4" s="168">
        <v>0.8107534863131503</v>
      </c>
      <c r="G4" s="168">
        <v>0.7530188524609703</v>
      </c>
      <c r="H4" s="168">
        <v>0.866855209462254</v>
      </c>
      <c r="I4" s="168">
        <v>0.8064428792741721</v>
      </c>
      <c r="J4" s="168">
        <v>0.9162856579265249</v>
      </c>
      <c r="K4" s="168">
        <v>0.7886348755580986</v>
      </c>
      <c r="L4" s="168">
        <v>0.8662590641898675</v>
      </c>
      <c r="M4" s="168">
        <v>0.7869459098341648</v>
      </c>
    </row>
    <row r="5" spans="1:13" ht="15">
      <c r="A5" s="168" t="s">
        <v>436</v>
      </c>
      <c r="B5" s="168">
        <v>0.8089516758918762</v>
      </c>
      <c r="C5" s="168">
        <v>0.7586532831192017</v>
      </c>
      <c r="D5" s="168">
        <v>0.8235719799995422</v>
      </c>
      <c r="E5" s="168">
        <v>0.8096717596054077</v>
      </c>
      <c r="F5" s="168">
        <v>0.8107534646987915</v>
      </c>
      <c r="G5" s="168">
        <v>0.753018856048584</v>
      </c>
      <c r="H5" s="168">
        <v>0.8668552041053772</v>
      </c>
      <c r="I5" s="168">
        <v>0.8064428567886353</v>
      </c>
      <c r="J5" s="168">
        <v>0.9162856340408325</v>
      </c>
      <c r="K5" s="168">
        <v>0.7886348962783813</v>
      </c>
      <c r="L5" s="168">
        <v>0.8662590384483337</v>
      </c>
      <c r="M5" s="168">
        <v>0.7869459390640259</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212</v>
      </c>
      <c r="B9" s="168">
        <v>0.8188187666057871</v>
      </c>
      <c r="C9" s="168">
        <v>0.7818433796355294</v>
      </c>
      <c r="D9" s="168">
        <v>0.7997591023226616</v>
      </c>
      <c r="E9" s="168">
        <v>0.8208102614714621</v>
      </c>
      <c r="F9" s="168">
        <v>0.7878407261015956</v>
      </c>
      <c r="G9" s="168">
        <v>0.6981232412221811</v>
      </c>
      <c r="H9" s="168">
        <v>0.9195804195804196</v>
      </c>
      <c r="I9" s="168">
        <v>0.8599591016725159</v>
      </c>
      <c r="J9" s="168">
        <v>0.8563845281702425</v>
      </c>
      <c r="K9" s="168">
        <v>0.809255260868164</v>
      </c>
      <c r="L9" s="168">
        <v>0.8158900049793167</v>
      </c>
      <c r="M9" s="168">
        <v>0.8189052912945751</v>
      </c>
    </row>
    <row r="10" spans="1:13" ht="15">
      <c r="A10" s="292" t="s">
        <v>436</v>
      </c>
      <c r="B10" s="292">
        <v>0.8126521706581116</v>
      </c>
      <c r="C10" s="292">
        <v>0.7476739883422852</v>
      </c>
      <c r="D10" s="292">
        <v>0.7772096395492554</v>
      </c>
      <c r="E10" s="292">
        <v>0.7934350967407227</v>
      </c>
      <c r="F10" s="292">
        <v>0.8452361822128296</v>
      </c>
      <c r="G10" s="292">
        <v>0.6197061538696289</v>
      </c>
      <c r="H10" s="292">
        <v>0.8518339395523071</v>
      </c>
      <c r="I10" s="292">
        <v>0.8425124883651733</v>
      </c>
      <c r="J10" s="292">
        <v>0.8184244632720947</v>
      </c>
      <c r="K10" s="292">
        <v>0.7634297013282776</v>
      </c>
      <c r="L10" s="292">
        <v>0.8877177238464355</v>
      </c>
      <c r="M10" s="292">
        <v>0.8282792568206787</v>
      </c>
    </row>
    <row r="11" spans="1:13" ht="15">
      <c r="A11" s="168" t="s">
        <v>455</v>
      </c>
      <c r="B11" s="168">
        <v>0.0037004947662353516</v>
      </c>
      <c r="C11" s="168">
        <v>-0.010979294776916504</v>
      </c>
      <c r="D11" s="168">
        <v>-0.046362340450286865</v>
      </c>
      <c r="E11" s="168">
        <v>-0.01623666286468506</v>
      </c>
      <c r="F11" s="168">
        <v>0.034482717514038086</v>
      </c>
      <c r="G11" s="168">
        <v>-0.13331270217895508</v>
      </c>
      <c r="H11" s="168">
        <v>-0.015021264553070068</v>
      </c>
      <c r="I11" s="168">
        <v>0.036069631576538086</v>
      </c>
      <c r="J11" s="168">
        <v>-0.09786117076873779</v>
      </c>
      <c r="K11" s="168">
        <v>-0.02520519495010376</v>
      </c>
      <c r="L11" s="168">
        <v>0.021458685398101807</v>
      </c>
      <c r="M11" s="168">
        <v>0.04133331775665283</v>
      </c>
    </row>
    <row r="12" spans="1:13" ht="16" thickBot="1">
      <c r="A12" s="276" t="s">
        <v>456</v>
      </c>
      <c r="B12" s="276">
        <v>1.007588267326355</v>
      </c>
      <c r="C12" s="276">
        <v>1.0457009077072144</v>
      </c>
      <c r="D12" s="276">
        <v>1.0290133953094482</v>
      </c>
      <c r="E12" s="276">
        <v>1.0345020294189453</v>
      </c>
      <c r="F12" s="276">
        <v>0.9320953488349915</v>
      </c>
      <c r="G12" s="276">
        <v>1.1265391111373901</v>
      </c>
      <c r="H12" s="276">
        <v>1.079530119895935</v>
      </c>
      <c r="I12" s="276">
        <v>1.0207078456878662</v>
      </c>
      <c r="J12" s="276">
        <v>1.0463818311691284</v>
      </c>
      <c r="K12" s="276">
        <v>1.060025930404663</v>
      </c>
      <c r="L12" s="276">
        <v>0.9190872311592102</v>
      </c>
      <c r="M12" s="276">
        <v>0.9886826276779175</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86F5A4A-512F-4BFA-8867-B6AF72916D2B}">
  <dimension ref="A1:M12"/>
  <sheetViews>
    <sheetView workbookViewId="0" topLeftCell="A1">
      <selection pane="topLeft" activeCell="D85" sqref="D85"/>
    </sheetView>
  </sheetViews>
  <sheetFormatPr defaultColWidth="8.66428571428571" defaultRowHeight="15"/>
  <cols>
    <col min="1" max="16384" width="8.71428571428571" style="123"/>
  </cols>
  <sheetData>
    <row r="1" spans="1:1" ht="15">
      <c r="A1" s="274" t="s">
        <v>457</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212</v>
      </c>
      <c r="B4" s="168">
        <v>0.8006258763854308</v>
      </c>
      <c r="C4" s="168">
        <v>0.7900598844758078</v>
      </c>
      <c r="D4" s="168">
        <v>0.8089074364698171</v>
      </c>
      <c r="E4" s="168">
        <v>0.7322519498719413</v>
      </c>
      <c r="F4" s="168">
        <v>0.8198950898296123</v>
      </c>
      <c r="G4" s="168">
        <v>0.7624427448590315</v>
      </c>
      <c r="H4" s="168">
        <v>0.8596621762740184</v>
      </c>
      <c r="I4" s="168">
        <v>0.75623646471126</v>
      </c>
      <c r="J4" s="168">
        <v>0.8066725111761877</v>
      </c>
      <c r="K4" s="168">
        <v>0.7799318310729868</v>
      </c>
      <c r="L4" s="168">
        <v>0.8300337337413973</v>
      </c>
      <c r="M4" s="168">
        <v>0.762616406371885</v>
      </c>
    </row>
    <row r="5" spans="1:13" ht="15">
      <c r="A5" s="168" t="s">
        <v>435</v>
      </c>
      <c r="B5" s="168">
        <v>0.8006258606910706</v>
      </c>
      <c r="C5" s="168">
        <v>0.7900598645210266</v>
      </c>
      <c r="D5" s="168">
        <v>0.8089074492454529</v>
      </c>
      <c r="E5" s="168">
        <v>0.7322519421577454</v>
      </c>
      <c r="F5" s="168">
        <v>0.8198950886726379</v>
      </c>
      <c r="G5" s="168">
        <v>0.7624427676200867</v>
      </c>
      <c r="H5" s="168">
        <v>0.8596621751785278</v>
      </c>
      <c r="I5" s="168">
        <v>0.7562364339828491</v>
      </c>
      <c r="J5" s="168">
        <v>0.8066725134849548</v>
      </c>
      <c r="K5" s="168">
        <v>0.7799318432807922</v>
      </c>
      <c r="L5" s="168">
        <v>0.8300337195396423</v>
      </c>
      <c r="M5" s="168">
        <v>0.7626163959503174</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212</v>
      </c>
      <c r="B9" s="168">
        <v>0.7807120244726597</v>
      </c>
      <c r="C9" s="168">
        <v>0.8203030805401496</v>
      </c>
      <c r="D9" s="168">
        <v>0.8290961227007738</v>
      </c>
      <c r="E9" s="168">
        <v>0.7632222512064694</v>
      </c>
      <c r="F9" s="168">
        <v>0.7912868059920464</v>
      </c>
      <c r="G9" s="168">
        <v>0.6991141999086914</v>
      </c>
      <c r="H9" s="168">
        <v>0.8038003663003663</v>
      </c>
      <c r="I9" s="168">
        <v>0.7123737373737373</v>
      </c>
      <c r="J9" s="168">
        <v>0.8789592760180995</v>
      </c>
      <c r="K9" s="168">
        <v>0.766220238095238</v>
      </c>
      <c r="L9" s="168">
        <v>0.8022074322514529</v>
      </c>
      <c r="M9" s="168">
        <v>0.6756269213877909</v>
      </c>
    </row>
    <row r="10" spans="1:13" ht="15">
      <c r="A10" s="292" t="s">
        <v>435</v>
      </c>
      <c r="B10" s="292">
        <v>0.8045881986618042</v>
      </c>
      <c r="C10" s="292">
        <v>0.7920340299606323</v>
      </c>
      <c r="D10" s="292">
        <v>0.7691612243652344</v>
      </c>
      <c r="E10" s="292">
        <v>0.6556921601295471</v>
      </c>
      <c r="F10" s="292">
        <v>0.7419284582138062</v>
      </c>
      <c r="G10" s="292">
        <v>0.5475731492042542</v>
      </c>
      <c r="H10" s="292">
        <v>0.6380293369293213</v>
      </c>
      <c r="I10" s="292">
        <v>0.6506249904632568</v>
      </c>
      <c r="J10" s="292">
        <v>0.7017164826393127</v>
      </c>
      <c r="K10" s="292">
        <v>0.7295023798942566</v>
      </c>
      <c r="L10" s="292">
        <v>0.8624529838562012</v>
      </c>
      <c r="M10" s="292">
        <v>0.6445152759552002</v>
      </c>
    </row>
    <row r="11" spans="1:13" ht="15">
      <c r="A11" s="168" t="s">
        <v>455</v>
      </c>
      <c r="B11" s="168">
        <v>0.003962337970733643</v>
      </c>
      <c r="C11" s="168">
        <v>0.001974165439605713</v>
      </c>
      <c r="D11" s="168">
        <v>-0.039746224880218506</v>
      </c>
      <c r="E11" s="168">
        <v>-0.07655978202819824</v>
      </c>
      <c r="F11" s="168">
        <v>-0.07796663045883179</v>
      </c>
      <c r="G11" s="168">
        <v>-0.21486961841583252</v>
      </c>
      <c r="H11" s="168">
        <v>-0.22163283824920654</v>
      </c>
      <c r="I11" s="168">
        <v>-0.10561144351959229</v>
      </c>
      <c r="J11" s="168">
        <v>-0.10495603084564209</v>
      </c>
      <c r="K11" s="168">
        <v>-0.050429463386535645</v>
      </c>
      <c r="L11" s="168">
        <v>0.03241926431655884</v>
      </c>
      <c r="M11" s="168">
        <v>-0.11810111999511719</v>
      </c>
    </row>
    <row r="12" spans="1:13" ht="16" thickBot="1">
      <c r="A12" s="276" t="s">
        <v>456</v>
      </c>
      <c r="B12" s="276">
        <v>0.9703249931335449</v>
      </c>
      <c r="C12" s="276">
        <v>1.035691738128662</v>
      </c>
      <c r="D12" s="276">
        <v>1.0779224634170532</v>
      </c>
      <c r="E12" s="276">
        <v>1.1639947891235352</v>
      </c>
      <c r="F12" s="276">
        <v>1.0665271282196045</v>
      </c>
      <c r="G12" s="276">
        <v>1.2767503261566162</v>
      </c>
      <c r="H12" s="276">
        <v>1.2598172426223755</v>
      </c>
      <c r="I12" s="276">
        <v>1.0949068069458008</v>
      </c>
      <c r="J12" s="276">
        <v>1.2525845766067505</v>
      </c>
      <c r="K12" s="276">
        <v>1.05033278465271</v>
      </c>
      <c r="L12" s="276">
        <v>0.9301462769508362</v>
      </c>
      <c r="M12" s="276">
        <v>1.0482714176177979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8843143-5D58-4FAF-96F3-82BA5EB1D596}">
  <sheetPr codeName="Sheet24">
    <tabColor rgb="FF92D050"/>
  </sheetPr>
  <dimension ref="A1:P64"/>
  <sheetViews>
    <sheetView zoomScale="130" zoomScaleNormal="130" workbookViewId="0" topLeftCell="A1">
      <pane ySplit="9" topLeftCell="A10" activePane="bottomLeft" state="frozen"/>
      <selection pane="topLeft" activeCell="J47" sqref="J47"/>
      <selection pane="bottomLeft" activeCell="C5" sqref="C5:D5"/>
    </sheetView>
  </sheetViews>
  <sheetFormatPr defaultColWidth="8.66428571428571" defaultRowHeight="15"/>
  <cols>
    <col min="2" max="2" width="63.7142857142857" bestFit="1" customWidth="1"/>
    <col min="3" max="3" width="11.2857142857143" customWidth="1"/>
    <col min="4" max="4" width="15.7142857142857" customWidth="1"/>
    <col min="6" max="6" width="11.7142857142857" customWidth="1"/>
    <col min="7" max="7" width="13.8571428571429" customWidth="1"/>
    <col min="9" max="10" width="12" bestFit="1" customWidth="1"/>
    <col min="12" max="12" width="10.5714285714286" customWidth="1"/>
    <col min="13" max="13" width="11.8571428571429" customWidth="1"/>
    <col min="15" max="15" width="9.71428571428571" customWidth="1"/>
    <col min="16" max="16" width="12.8571428571429" customWidth="1"/>
  </cols>
  <sheetData>
    <row r="1" spans="1:1" ht="16" thickBot="1">
      <c r="A1" s="88">
        <f>MATCH($B$2,'CALC_EST - TRGTS'!B$11:$O$11,0)</f>
        <v>13</v>
      </c>
    </row>
    <row r="2" spans="2:16" ht="53" customHeight="1" thickBot="1">
      <c r="B2" s="321" t="str">
        <f>Summary_Regional!B5</f>
        <v>R11-SouthWest</v>
      </c>
      <c r="C2" s="342" t="s">
        <v>102</v>
      </c>
      <c r="D2" s="343"/>
      <c r="E2" s="343"/>
      <c r="F2" s="343"/>
      <c r="G2" s="343"/>
      <c r="H2" s="343"/>
      <c r="I2" s="343"/>
      <c r="J2" s="343"/>
      <c r="K2" s="343"/>
      <c r="L2" s="343"/>
      <c r="M2" s="343"/>
      <c r="N2" s="343"/>
      <c r="O2" s="343"/>
      <c r="P2" s="343"/>
    </row>
    <row r="3" spans="2:16" ht="21.5" customHeight="1" thickBot="1">
      <c r="B3" s="57"/>
      <c r="C3" s="58"/>
      <c r="D3" s="58"/>
      <c r="E3" s="58"/>
      <c r="F3" s="58"/>
      <c r="G3" s="58"/>
      <c r="H3" s="58"/>
      <c r="I3" s="58"/>
      <c r="J3" s="58"/>
      <c r="K3" s="58"/>
      <c r="L3" s="58"/>
      <c r="M3" s="58"/>
      <c r="O3" s="58"/>
      <c r="P3" s="58"/>
    </row>
    <row r="4" spans="2:16" ht="62.5" customHeight="1" thickBot="1">
      <c r="B4" s="237" t="s">
        <v>103</v>
      </c>
      <c r="C4" s="370" t="s">
        <v>104</v>
      </c>
      <c r="D4" s="371"/>
      <c r="E4" s="159"/>
      <c r="F4" s="370" t="s">
        <v>105</v>
      </c>
      <c r="G4" s="371"/>
      <c r="H4" s="161"/>
      <c r="I4" s="370" t="s">
        <v>106</v>
      </c>
      <c r="J4" s="371"/>
      <c r="K4" s="162"/>
      <c r="L4" s="370" t="s">
        <v>107</v>
      </c>
      <c r="M4" s="371"/>
      <c r="N4" s="182"/>
      <c r="O4" s="370" t="s">
        <v>108</v>
      </c>
      <c r="P4" s="371"/>
    </row>
    <row r="5" spans="2:16" ht="29" customHeight="1">
      <c r="B5" s="59" t="s">
        <v>109</v>
      </c>
      <c r="C5" s="350">
        <v>2024</v>
      </c>
      <c r="D5" s="351"/>
      <c r="E5" s="60"/>
      <c r="F5" s="350">
        <f>C5</f>
        <v>2024</v>
      </c>
      <c r="G5" s="351"/>
      <c r="H5" s="60"/>
      <c r="I5" s="350">
        <f>F5</f>
        <v>2024</v>
      </c>
      <c r="J5" s="351"/>
      <c r="K5" s="61"/>
      <c r="L5" s="350">
        <f>I5</f>
        <v>2024</v>
      </c>
      <c r="M5" s="351"/>
      <c r="O5" s="350">
        <f>L5</f>
        <v>2024</v>
      </c>
      <c r="P5" s="351"/>
    </row>
    <row r="6" spans="2:16" ht="16">
      <c r="B6" s="62" t="s">
        <v>110</v>
      </c>
      <c r="C6" s="346">
        <f>SUMPRODUCT(C10:C48,D10:D48)+D52</f>
        <v>0.5351683650511068</v>
      </c>
      <c r="D6" s="347"/>
      <c r="E6" s="61"/>
      <c r="F6" s="346">
        <f>SUMPRODUCT(F10:F48,G10:G48)+G52</f>
        <v>0.6859430499044105</v>
      </c>
      <c r="G6" s="347"/>
      <c r="H6" s="63"/>
      <c r="I6" s="348">
        <f>SUMPRODUCT(I10:I49,J10:J49)+J52</f>
        <v>-52463.90456608974</v>
      </c>
      <c r="J6" s="349"/>
      <c r="K6" s="1"/>
      <c r="L6" s="346">
        <f>SUMPRODUCT(L10:L49,M10:M49)+M52</f>
        <v>1.7476853200363447</v>
      </c>
      <c r="M6" s="347"/>
      <c r="N6" s="1"/>
      <c r="O6" s="346">
        <f>SUMPRODUCT(O10:O49,P10:P49)+P52</f>
        <v>-2.9304135707848005</v>
      </c>
      <c r="P6" s="347"/>
    </row>
    <row r="7" spans="2:16" ht="17" thickBot="1">
      <c r="B7" s="64" t="s">
        <v>111</v>
      </c>
      <c r="C7" s="352">
        <f ca="1">SUMPRODUCT(C10:C48,D10:D48)+VLOOKUP($B$2,$B53:$D64,CELL("col",D$51)-CELL("col",$B$51)+1,FALSE)</f>
        <v>0.5814089441135464</v>
      </c>
      <c r="D7" s="353"/>
      <c r="E7" s="61"/>
      <c r="F7" s="352">
        <f ca="1">SUMPRODUCT(F10:F48,G10:G48)+VLOOKUP($B$2,$B$53:$G64,CELL("col",G$51)-CELL("col",$B$51)+1,FALSE)</f>
        <v>0.6859430499044105</v>
      </c>
      <c r="G7" s="353"/>
      <c r="H7" s="63"/>
      <c r="I7" s="354">
        <f ca="1">SUMPRODUCT(I10:I49,J10:J49)+VLOOKUP($B$2,$B$53:$J64,CELL("col",J$51)-CELL("col",$B$51)+1,FALSE)</f>
        <v>-52012.929791334485</v>
      </c>
      <c r="J7" s="355"/>
      <c r="K7" s="1"/>
      <c r="L7" s="352">
        <f ca="1">SUMPRODUCT(L10:L49,M10:M49)+VLOOKUP($B$2,$B$53:$M64,CELL("col",M$51)-CELL("col",$B$51)+1,FALSE)</f>
        <v>1.9735852749930343</v>
      </c>
      <c r="M7" s="353"/>
      <c r="N7" s="1"/>
      <c r="O7" s="352">
        <f ca="1">SUMPRODUCT(O10:O49,P10:P49)+VLOOKUP($B$2,$B$53:$P64,CELL("col",P$51)-CELL("col",$B$51)+1,FALSE)</f>
        <v>-2.9304135707848005</v>
      </c>
      <c r="P7" s="353"/>
    </row>
    <row r="8" spans="2:16" ht="16" thickBot="1">
      <c r="B8" s="65"/>
      <c r="C8" s="65"/>
      <c r="D8" s="65"/>
      <c r="E8" s="66"/>
      <c r="F8" s="65"/>
      <c r="G8" s="65"/>
      <c r="H8" s="66"/>
      <c r="I8" s="66"/>
      <c r="J8" s="66"/>
      <c r="K8" s="66"/>
      <c r="L8" s="66"/>
      <c r="M8" s="66"/>
      <c r="N8" s="66"/>
      <c r="O8" s="66"/>
      <c r="P8" s="66"/>
    </row>
    <row r="9" spans="2:16" ht="18" thickBot="1">
      <c r="B9" s="238" t="s">
        <v>112</v>
      </c>
      <c r="C9" s="239" t="s">
        <v>113</v>
      </c>
      <c r="D9" s="240" t="s">
        <v>114</v>
      </c>
      <c r="E9" s="160"/>
      <c r="F9" s="239" t="s">
        <v>113</v>
      </c>
      <c r="G9" s="241" t="s">
        <v>114</v>
      </c>
      <c r="H9" s="160"/>
      <c r="I9" s="239" t="s">
        <v>113</v>
      </c>
      <c r="J9" s="241" t="s">
        <v>114</v>
      </c>
      <c r="K9" s="160"/>
      <c r="L9" s="239" t="s">
        <v>113</v>
      </c>
      <c r="M9" s="241" t="s">
        <v>114</v>
      </c>
      <c r="N9" s="160"/>
      <c r="O9" s="239" t="s">
        <v>113</v>
      </c>
      <c r="P9" s="241" t="s">
        <v>114</v>
      </c>
    </row>
    <row r="10" spans="2:16" ht="16">
      <c r="B10" s="54" t="s">
        <v>115</v>
      </c>
      <c r="C10" s="331">
        <f>IFERROR(INDEX('CALC_EST - TRGTS'!$B$530:$O$568,MATCH($B10,'CALC_EST - TRGTS'!$B$530:$B$568,0),$A$1),0)</f>
        <v>0.486486486486487</v>
      </c>
      <c r="D10" s="67">
        <f>INDEX('CALC_EST - TRGTS'!$C$530:$C$568,MATCH(Youth!B10,'CALC_EST - TRGTS'!$B$530:$B$568,0))</f>
        <v>0</v>
      </c>
      <c r="F10" s="332">
        <f>INDEX('CALC_EST - TRGTS'!$B$576:$O$614,MATCH($B10,'CALC_EST - TRGTS'!$B$576:$B$614,0),$A$1)</f>
        <v>0.470588235294118</v>
      </c>
      <c r="G10" s="67">
        <f>INDEX('CALC_EST - TRGTS'!$C$576:$C$614,MATCH(Youth!B10,'CALC_EST - TRGTS'!$B$576:$B$614,0))</f>
        <v>0</v>
      </c>
      <c r="I10" s="331">
        <f>INDEX('CALC_EST - TRGTS'!$B$622:$O$661,MATCH($B10,'CALC_EST - TRGTS'!$B$622:$B$661,0),$A$1)</f>
        <v>0.486486486486487</v>
      </c>
      <c r="J10" s="68">
        <f>INDEX('CALC_EST - TRGTS'!$C$622:$C$661,MATCH(Youth!B10,'CALC_EST - TRGTS'!$B$622:$B$661,0))</f>
        <v>0</v>
      </c>
      <c r="L10" s="331">
        <f>INDEX('CALC_EST - TRGTS'!$B$669:$O$707,MATCH($B10,'CALC_EST - TRGTS'!$B$669:$B$707,0),$A$1)</f>
        <v>0.466868686868687</v>
      </c>
      <c r="M10" s="67">
        <f>INDEX('CALC_EST - TRGTS'!$C$669:$C$707,MATCH(Youth!B10,'CALC_EST - TRGTS'!$B$669:$B$707,0))</f>
        <v>0</v>
      </c>
      <c r="O10" s="331">
        <f>INDEX('CALC_EST - TRGTS'!$B$715:$O$753,MATCH($B10,'CALC_EST - TRGTS'!$B$715:$B$753,0),$A$1)</f>
        <v>0.474747474747475</v>
      </c>
      <c r="P10" s="67">
        <f>INDEX('CALC_EST - TRGTS'!$C$715:$C$753,MATCH(Youth!B10,'CALC_EST - TRGTS'!$B$715:$B$753,0))</f>
        <v>0</v>
      </c>
    </row>
    <row r="11" spans="2:16" ht="16">
      <c r="B11" s="242" t="s">
        <v>188</v>
      </c>
      <c r="C11" s="331">
        <f>IFERROR(INDEX('CALC_EST - TRGTS'!$B$530:$O$568,MATCH($B11,'CALC_EST - TRGTS'!$B$530:$B$568,0),$A$1),0)</f>
        <v>0.783783783783784</v>
      </c>
      <c r="D11" s="67">
        <f>INDEX('CALC_EST - TRGTS'!$C$530:$C$568,MATCH(Youth!B11,'CALC_EST - TRGTS'!$B$530:$B$568,0))</f>
        <v>0</v>
      </c>
      <c r="F11" s="332">
        <f>INDEX('CALC_EST - TRGTS'!$B$576:$O$614,MATCH($B11,'CALC_EST - TRGTS'!$B$576:$B$614,0),$A$1)</f>
        <v>0.647058823529412</v>
      </c>
      <c r="G11" s="67">
        <f>INDEX('CALC_EST - TRGTS'!$C$576:$C$614,MATCH(Youth!B11,'CALC_EST - TRGTS'!$B$576:$B$614,0))</f>
        <v>0</v>
      </c>
      <c r="I11" s="331">
        <f>INDEX('CALC_EST - TRGTS'!$B$622:$O$661,MATCH($B11,'CALC_EST - TRGTS'!$B$622:$B$661,0),$A$1)</f>
        <v>0.783783783783784</v>
      </c>
      <c r="J11" s="68">
        <f>INDEX('CALC_EST - TRGTS'!$C$622:$C$661,MATCH(Youth!B11,'CALC_EST - TRGTS'!$B$622:$B$661,0))</f>
        <v>0</v>
      </c>
      <c r="L11" s="331">
        <f>INDEX('CALC_EST - TRGTS'!$B$669:$O$707,MATCH($B11,'CALC_EST - TRGTS'!$B$669:$B$707,0),$A$1)</f>
        <v>0.763232323232323</v>
      </c>
      <c r="M11" s="67">
        <f>INDEX('CALC_EST - TRGTS'!$C$669:$C$707,MATCH(Youth!B11,'CALC_EST - TRGTS'!$B$669:$B$707,0))</f>
        <v>0</v>
      </c>
      <c r="O11" s="331">
        <f>INDEX('CALC_EST - TRGTS'!$B$715:$O$753,MATCH($B11,'CALC_EST - TRGTS'!$B$715:$B$753,0),$A$1)</f>
        <v>0.97979797979798</v>
      </c>
      <c r="P11" s="67">
        <f>INDEX('CALC_EST - TRGTS'!$C$715:$C$753,MATCH(Youth!B11,'CALC_EST - TRGTS'!$B$715:$B$753,0))</f>
        <v>0</v>
      </c>
    </row>
    <row r="12" spans="2:16" ht="16">
      <c r="B12" s="31" t="s">
        <v>116</v>
      </c>
      <c r="C12" s="331">
        <f>IFERROR(INDEX('CALC_EST - TRGTS'!$B$530:$O$568,MATCH($B12,'CALC_EST - TRGTS'!$B$530:$B$568,0),$A$1),0)</f>
        <v>0.216216216216216</v>
      </c>
      <c r="D12" s="67">
        <f>INDEX('CALC_EST - TRGTS'!$C$530:$C$568,MATCH(Youth!B12,'CALC_EST - TRGTS'!$B$530:$B$568,0))</f>
        <v>0</v>
      </c>
      <c r="F12" s="332">
        <f>INDEX('CALC_EST - TRGTS'!$B$576:$O$614,MATCH($B12,'CALC_EST - TRGTS'!$B$576:$B$614,0),$A$1)</f>
        <v>0.352941176470588</v>
      </c>
      <c r="G12" s="67">
        <f>INDEX('CALC_EST - TRGTS'!$C$576:$C$614,MATCH(Youth!B12,'CALC_EST - TRGTS'!$B$576:$B$614,0))</f>
        <v>0</v>
      </c>
      <c r="I12" s="331">
        <f>INDEX('CALC_EST - TRGTS'!$B$622:$O$661,MATCH($B12,'CALC_EST - TRGTS'!$B$622:$B$661,0),$A$1)</f>
        <v>0.216216216216216</v>
      </c>
      <c r="J12" s="68">
        <f>INDEX('CALC_EST - TRGTS'!$C$622:$C$661,MATCH(Youth!B12,'CALC_EST - TRGTS'!$B$622:$B$661,0))</f>
        <v>0</v>
      </c>
      <c r="L12" s="331">
        <f>INDEX('CALC_EST - TRGTS'!$B$669:$O$707,MATCH($B12,'CALC_EST - TRGTS'!$B$669:$B$707,0),$A$1)</f>
        <v>0.231717171717172</v>
      </c>
      <c r="M12" s="67">
        <f>INDEX('CALC_EST - TRGTS'!$C$669:$C$707,MATCH(Youth!B12,'CALC_EST - TRGTS'!$B$669:$B$707,0))</f>
        <v>0</v>
      </c>
      <c r="O12" s="331">
        <f>INDEX('CALC_EST - TRGTS'!$B$715:$O$753,MATCH($B12,'CALC_EST - TRGTS'!$B$715:$B$753,0),$A$1)</f>
        <v>0.0101010101010101</v>
      </c>
      <c r="P12" s="67">
        <f>INDEX('CALC_EST - TRGTS'!$C$715:$C$753,MATCH(Youth!B12,'CALC_EST - TRGTS'!$B$715:$B$753,0))</f>
        <v>0</v>
      </c>
    </row>
    <row r="13" spans="2:16" ht="16">
      <c r="B13" s="31" t="s">
        <v>121</v>
      </c>
      <c r="C13" s="331">
        <f>IFERROR(INDEX('CALC_EST - TRGTS'!$B$530:$O$568,MATCH($B13,'CALC_EST - TRGTS'!$B$530:$B$568,0),$A$1),0)</f>
        <v>0.243243243243243</v>
      </c>
      <c r="D13" s="67">
        <f>INDEX('CALC_EST - TRGTS'!$C$530:$C$568,MATCH(Youth!B13,'CALC_EST - TRGTS'!$B$530:$B$568,0))</f>
        <v>0</v>
      </c>
      <c r="F13" s="332">
        <f>INDEX('CALC_EST - TRGTS'!$B$576:$O$614,MATCH($B13,'CALC_EST - TRGTS'!$B$576:$B$614,0),$A$1)</f>
        <v>0.705882352941177</v>
      </c>
      <c r="G13" s="67">
        <f>INDEX('CALC_EST - TRGTS'!$C$576:$C$614,MATCH(Youth!B13,'CALC_EST - TRGTS'!$B$576:$B$614,0))</f>
        <v>-0.110369791282909</v>
      </c>
      <c r="I13" s="331">
        <f>INDEX('CALC_EST - TRGTS'!$B$622:$O$661,MATCH($B13,'CALC_EST - TRGTS'!$B$622:$B$661,0),$A$1)</f>
        <v>0.243243243243243</v>
      </c>
      <c r="J13" s="68">
        <f>INDEX('CALC_EST - TRGTS'!$C$622:$C$661,MATCH(Youth!B13,'CALC_EST - TRGTS'!$B$622:$B$661,0))</f>
        <v>0</v>
      </c>
      <c r="L13" s="331">
        <f>INDEX('CALC_EST - TRGTS'!$B$669:$O$707,MATCH($B13,'CALC_EST - TRGTS'!$B$669:$B$707,0),$A$1)</f>
        <v>0.298383838383838</v>
      </c>
      <c r="M13" s="67">
        <f>INDEX('CALC_EST - TRGTS'!$C$669:$C$707,MATCH(Youth!B13,'CALC_EST - TRGTS'!$B$669:$B$707,0))</f>
        <v>0</v>
      </c>
      <c r="O13" s="331">
        <f>INDEX('CALC_EST - TRGTS'!$B$715:$O$753,MATCH($B13,'CALC_EST - TRGTS'!$B$715:$B$753,0),$A$1)</f>
        <v>0.0404040404040404</v>
      </c>
      <c r="P13" s="67">
        <f>INDEX('CALC_EST - TRGTS'!$C$715:$C$753,MATCH(Youth!B13,'CALC_EST - TRGTS'!$B$715:$B$753,0))</f>
        <v>0</v>
      </c>
    </row>
    <row r="14" spans="2:16" ht="16">
      <c r="B14" s="55" t="s">
        <v>122</v>
      </c>
      <c r="C14" s="331">
        <f>IFERROR(INDEX('CALC_EST - TRGTS'!$B$530:$O$568,MATCH($B14,'CALC_EST - TRGTS'!$B$530:$B$568,0),$A$1),0)</f>
        <v>0</v>
      </c>
      <c r="D14" s="67">
        <f>INDEX('CALC_EST - TRGTS'!$C$530:$C$568,MATCH(Youth!B14,'CALC_EST - TRGTS'!$B$530:$B$568,0))</f>
        <v>0</v>
      </c>
      <c r="F14" s="332">
        <f>INDEX('CALC_EST - TRGTS'!$B$576:$O$614,MATCH($B14,'CALC_EST - TRGTS'!$B$576:$B$614,0),$A$1)</f>
        <v>0</v>
      </c>
      <c r="G14" s="67">
        <f>INDEX('CALC_EST - TRGTS'!$C$576:$C$614,MATCH(Youth!B14,'CALC_EST - TRGTS'!$B$576:$B$614,0))</f>
        <v>0</v>
      </c>
      <c r="I14" s="331">
        <f>INDEX('CALC_EST - TRGTS'!$B$622:$O$661,MATCH($B14,'CALC_EST - TRGTS'!$B$622:$B$661,0),$A$1)</f>
        <v>0</v>
      </c>
      <c r="J14" s="68">
        <f>INDEX('CALC_EST - TRGTS'!$C$622:$C$661,MATCH(Youth!B14,'CALC_EST - TRGTS'!$B$622:$B$661,0))</f>
        <v>0</v>
      </c>
      <c r="L14" s="331">
        <f>INDEX('CALC_EST - TRGTS'!$B$669:$O$707,MATCH($B14,'CALC_EST - TRGTS'!$B$669:$B$707,0),$A$1)</f>
        <v>0</v>
      </c>
      <c r="M14" s="67">
        <f>INDEX('CALC_EST - TRGTS'!$C$669:$C$707,MATCH(Youth!B14,'CALC_EST - TRGTS'!$B$669:$B$707,0))</f>
        <v>-0.211136173559441</v>
      </c>
      <c r="O14" s="331">
        <f>INDEX('CALC_EST - TRGTS'!$B$715:$O$753,MATCH($B14,'CALC_EST - TRGTS'!$B$715:$B$753,0),$A$1)</f>
        <v>0</v>
      </c>
      <c r="P14" s="67">
        <f>INDEX('CALC_EST - TRGTS'!$C$715:$C$753,MATCH(Youth!B14,'CALC_EST - TRGTS'!$B$715:$B$753,0))</f>
        <v>0</v>
      </c>
    </row>
    <row r="15" spans="2:16" ht="16">
      <c r="B15" s="31" t="s">
        <v>123</v>
      </c>
      <c r="C15" s="331">
        <f>IFERROR(INDEX('CALC_EST - TRGTS'!$B$530:$O$568,MATCH($B15,'CALC_EST - TRGTS'!$B$530:$B$568,0),$A$1),0)</f>
        <v>0.027027027027027</v>
      </c>
      <c r="D15" s="67">
        <f>INDEX('CALC_EST - TRGTS'!$C$530:$C$568,MATCH(Youth!B15,'CALC_EST - TRGTS'!$B$530:$B$568,0))</f>
        <v>0</v>
      </c>
      <c r="F15" s="332">
        <f>INDEX('CALC_EST - TRGTS'!$B$576:$O$614,MATCH($B15,'CALC_EST - TRGTS'!$B$576:$B$614,0),$A$1)</f>
        <v>0</v>
      </c>
      <c r="G15" s="67">
        <f>INDEX('CALC_EST - TRGTS'!$C$576:$C$614,MATCH(Youth!B15,'CALC_EST - TRGTS'!$B$576:$B$614,0))</f>
        <v>0</v>
      </c>
      <c r="I15" s="331">
        <f>INDEX('CALC_EST - TRGTS'!$B$622:$O$661,MATCH($B15,'CALC_EST - TRGTS'!$B$622:$B$661,0),$A$1)</f>
        <v>0.027027027027027</v>
      </c>
      <c r="J15" s="68">
        <f>INDEX('CALC_EST - TRGTS'!$C$622:$C$661,MATCH(Youth!B15,'CALC_EST - TRGTS'!$B$622:$B$661,0))</f>
        <v>0</v>
      </c>
      <c r="L15" s="331">
        <f>INDEX('CALC_EST - TRGTS'!$B$669:$O$707,MATCH($B15,'CALC_EST - TRGTS'!$B$669:$B$707,0),$A$1)</f>
        <v>0</v>
      </c>
      <c r="M15" s="67">
        <f>INDEX('CALC_EST - TRGTS'!$C$669:$C$707,MATCH(Youth!B15,'CALC_EST - TRGTS'!$B$669:$B$707,0))</f>
        <v>0</v>
      </c>
      <c r="O15" s="331">
        <f>INDEX('CALC_EST - TRGTS'!$B$715:$O$753,MATCH($B15,'CALC_EST - TRGTS'!$B$715:$B$753,0),$A$1)</f>
        <v>0</v>
      </c>
      <c r="P15" s="67">
        <f>INDEX('CALC_EST - TRGTS'!$C$715:$C$753,MATCH(Youth!B15,'CALC_EST - TRGTS'!$B$715:$B$753,0))</f>
        <v>0</v>
      </c>
    </row>
    <row r="16" spans="2:16" ht="16">
      <c r="B16" s="31" t="s">
        <v>124</v>
      </c>
      <c r="C16" s="331">
        <f>IFERROR(INDEX('CALC_EST - TRGTS'!$B$530:$O$568,MATCH($B16,'CALC_EST - TRGTS'!$B$530:$B$568,0),$A$1),0)</f>
        <v>0</v>
      </c>
      <c r="D16" s="67">
        <f>INDEX('CALC_EST - TRGTS'!$C$530:$C$568,MATCH(Youth!B16,'CALC_EST - TRGTS'!$B$530:$B$568,0))</f>
        <v>0</v>
      </c>
      <c r="F16" s="332">
        <f>INDEX('CALC_EST - TRGTS'!$B$576:$O$614,MATCH($B16,'CALC_EST - TRGTS'!$B$576:$B$614,0),$A$1)</f>
        <v>0</v>
      </c>
      <c r="G16" s="67">
        <f>INDEX('CALC_EST - TRGTS'!$C$576:$C$614,MATCH(Youth!B16,'CALC_EST - TRGTS'!$B$576:$B$614,0))</f>
        <v>-0.11275605886935</v>
      </c>
      <c r="I16" s="331">
        <f>INDEX('CALC_EST - TRGTS'!$B$622:$O$661,MATCH($B16,'CALC_EST - TRGTS'!$B$622:$B$661,0),$A$1)</f>
        <v>0</v>
      </c>
      <c r="J16" s="68">
        <f>INDEX('CALC_EST - TRGTS'!$C$622:$C$661,MATCH(Youth!B16,'CALC_EST - TRGTS'!$B$622:$B$661,0))</f>
        <v>3436.68893276345</v>
      </c>
      <c r="L16" s="331">
        <f>INDEX('CALC_EST - TRGTS'!$B$669:$O$707,MATCH($B16,'CALC_EST - TRGTS'!$B$669:$B$707,0),$A$1)</f>
        <v>0</v>
      </c>
      <c r="M16" s="67">
        <f>INDEX('CALC_EST - TRGTS'!$C$669:$C$707,MATCH(Youth!B16,'CALC_EST - TRGTS'!$B$669:$B$707,0))</f>
        <v>0</v>
      </c>
      <c r="O16" s="331">
        <f>INDEX('CALC_EST - TRGTS'!$B$715:$O$753,MATCH($B16,'CALC_EST - TRGTS'!$B$715:$B$753,0),$A$1)</f>
        <v>0</v>
      </c>
      <c r="P16" s="67">
        <f>INDEX('CALC_EST - TRGTS'!$C$715:$C$753,MATCH(Youth!B16,'CALC_EST - TRGTS'!$B$715:$B$753,0))</f>
        <v>0</v>
      </c>
    </row>
    <row r="17" spans="2:16" ht="16">
      <c r="B17" s="31" t="s">
        <v>125</v>
      </c>
      <c r="C17" s="331">
        <f>IFERROR(INDEX('CALC_EST - TRGTS'!$B$530:$O$568,MATCH($B17,'CALC_EST - TRGTS'!$B$530:$B$568,0),$A$1),0)</f>
        <v>0</v>
      </c>
      <c r="D17" s="67">
        <f>INDEX('CALC_EST - TRGTS'!$C$530:$C$568,MATCH(Youth!B17,'CALC_EST - TRGTS'!$B$530:$B$568,0))</f>
        <v>0.0707951716391241</v>
      </c>
      <c r="F17" s="332">
        <f>INDEX('CALC_EST - TRGTS'!$B$576:$O$614,MATCH($B17,'CALC_EST - TRGTS'!$B$576:$B$614,0),$A$1)</f>
        <v>0</v>
      </c>
      <c r="G17" s="67">
        <f>INDEX('CALC_EST - TRGTS'!$C$576:$C$614,MATCH(Youth!B17,'CALC_EST - TRGTS'!$B$576:$B$614,0))</f>
        <v>0.0502750692720527</v>
      </c>
      <c r="I17" s="331">
        <f>INDEX('CALC_EST - TRGTS'!$B$622:$O$661,MATCH($B17,'CALC_EST - TRGTS'!$B$622:$B$661,0),$A$1)</f>
        <v>0</v>
      </c>
      <c r="J17" s="68">
        <f>INDEX('CALC_EST - TRGTS'!$C$622:$C$661,MATCH(Youth!B17,'CALC_EST - TRGTS'!$B$622:$B$661,0))</f>
        <v>0</v>
      </c>
      <c r="L17" s="331">
        <f>INDEX('CALC_EST - TRGTS'!$B$669:$O$707,MATCH($B17,'CALC_EST - TRGTS'!$B$669:$B$707,0),$A$1)</f>
        <v>0</v>
      </c>
      <c r="M17" s="67">
        <f>INDEX('CALC_EST - TRGTS'!$C$669:$C$707,MATCH(Youth!B17,'CALC_EST - TRGTS'!$B$669:$B$707,0))</f>
        <v>0</v>
      </c>
      <c r="O17" s="331">
        <f>INDEX('CALC_EST - TRGTS'!$B$715:$O$753,MATCH($B17,'CALC_EST - TRGTS'!$B$715:$B$753,0),$A$1)</f>
        <v>0</v>
      </c>
      <c r="P17" s="67">
        <f>INDEX('CALC_EST - TRGTS'!$C$715:$C$753,MATCH(Youth!B17,'CALC_EST - TRGTS'!$B$715:$B$753,0))</f>
        <v>0</v>
      </c>
    </row>
    <row r="18" spans="2:16" ht="16">
      <c r="B18" s="31" t="s">
        <v>126</v>
      </c>
      <c r="C18" s="331">
        <f>IFERROR(INDEX('CALC_EST - TRGTS'!$B$530:$O$568,MATCH($B18,'CALC_EST - TRGTS'!$B$530:$B$568,0),$A$1),0)</f>
        <v>0</v>
      </c>
      <c r="D18" s="67">
        <f>INDEX('CALC_EST - TRGTS'!$C$530:$C$568,MATCH(Youth!B18,'CALC_EST - TRGTS'!$B$530:$B$568,0))</f>
        <v>0</v>
      </c>
      <c r="F18" s="332">
        <f>INDEX('CALC_EST - TRGTS'!$B$576:$O$614,MATCH($B18,'CALC_EST - TRGTS'!$B$576:$B$614,0),$A$1)</f>
        <v>0</v>
      </c>
      <c r="G18" s="67">
        <f>INDEX('CALC_EST - TRGTS'!$C$576:$C$614,MATCH(Youth!B18,'CALC_EST - TRGTS'!$B$576:$B$614,0))</f>
        <v>0</v>
      </c>
      <c r="I18" s="331">
        <f>INDEX('CALC_EST - TRGTS'!$B$622:$O$661,MATCH($B18,'CALC_EST - TRGTS'!$B$622:$B$661,0),$A$1)</f>
        <v>0</v>
      </c>
      <c r="J18" s="68">
        <f>INDEX('CALC_EST - TRGTS'!$C$622:$C$661,MATCH(Youth!B18,'CALC_EST - TRGTS'!$B$622:$B$661,0))</f>
        <v>-2539.88409512738</v>
      </c>
      <c r="L18" s="331">
        <f>INDEX('CALC_EST - TRGTS'!$B$669:$O$707,MATCH($B18,'CALC_EST - TRGTS'!$B$669:$B$707,0),$A$1)</f>
        <v>0</v>
      </c>
      <c r="M18" s="67">
        <f>INDEX('CALC_EST - TRGTS'!$C$669:$C$707,MATCH(Youth!B18,'CALC_EST - TRGTS'!$B$669:$B$707,0))</f>
        <v>0</v>
      </c>
      <c r="O18" s="331">
        <f>INDEX('CALC_EST - TRGTS'!$B$715:$O$753,MATCH($B18,'CALC_EST - TRGTS'!$B$715:$B$753,0),$A$1)</f>
        <v>0</v>
      </c>
      <c r="P18" s="67">
        <f>INDEX('CALC_EST - TRGTS'!$C$715:$C$753,MATCH(Youth!B18,'CALC_EST - TRGTS'!$B$715:$B$753,0))</f>
        <v>0</v>
      </c>
    </row>
    <row r="19" spans="2:16" ht="16">
      <c r="B19" s="55" t="s">
        <v>127</v>
      </c>
      <c r="C19" s="331">
        <f>IFERROR(INDEX('CALC_EST - TRGTS'!$B$530:$O$568,MATCH($B19,'CALC_EST - TRGTS'!$B$530:$B$568,0),$A$1),0)</f>
        <v>0</v>
      </c>
      <c r="D19" s="67">
        <f>INDEX('CALC_EST - TRGTS'!$C$530:$C$568,MATCH(Youth!B19,'CALC_EST - TRGTS'!$B$530:$B$568,0))</f>
        <v>0</v>
      </c>
      <c r="F19" s="332">
        <f>INDEX('CALC_EST - TRGTS'!$B$576:$O$614,MATCH($B19,'CALC_EST - TRGTS'!$B$576:$B$614,0),$A$1)</f>
        <v>0</v>
      </c>
      <c r="G19" s="67">
        <f>INDEX('CALC_EST - TRGTS'!$C$576:$C$614,MATCH(Youth!B19,'CALC_EST - TRGTS'!$B$576:$B$614,0))</f>
        <v>0.519526014351833</v>
      </c>
      <c r="I19" s="331">
        <f>INDEX('CALC_EST - TRGTS'!$B$622:$O$661,MATCH($B19,'CALC_EST - TRGTS'!$B$622:$B$661,0),$A$1)</f>
        <v>0</v>
      </c>
      <c r="J19" s="68">
        <f>INDEX('CALC_EST - TRGTS'!$C$622:$C$661,MATCH(Youth!B19,'CALC_EST - TRGTS'!$B$622:$B$661,0))</f>
        <v>0</v>
      </c>
      <c r="L19" s="331">
        <f>INDEX('CALC_EST - TRGTS'!$B$669:$O$707,MATCH($B19,'CALC_EST - TRGTS'!$B$669:$B$707,0),$A$1)</f>
        <v>0</v>
      </c>
      <c r="M19" s="67">
        <f>INDEX('CALC_EST - TRGTS'!$C$669:$C$707,MATCH(Youth!B19,'CALC_EST - TRGTS'!$B$669:$B$707,0))</f>
        <v>0</v>
      </c>
      <c r="O19" s="331">
        <f>INDEX('CALC_EST - TRGTS'!$B$715:$O$753,MATCH($B19,'CALC_EST - TRGTS'!$B$715:$B$753,0),$A$1)</f>
        <v>0</v>
      </c>
      <c r="P19" s="67">
        <f>INDEX('CALC_EST - TRGTS'!$C$715:$C$753,MATCH(Youth!B19,'CALC_EST - TRGTS'!$B$715:$B$753,0))</f>
        <v>0</v>
      </c>
    </row>
    <row r="20" spans="2:16" ht="16">
      <c r="B20" s="31" t="s">
        <v>128</v>
      </c>
      <c r="C20" s="331">
        <f>IFERROR(INDEX('CALC_EST - TRGTS'!$B$530:$O$568,MATCH($B20,'CALC_EST - TRGTS'!$B$530:$B$568,0),$A$1),0)</f>
        <v>0.891891891891892</v>
      </c>
      <c r="D20" s="67">
        <f>INDEX('CALC_EST - TRGTS'!$C$530:$C$568,MATCH(Youth!B20,'CALC_EST - TRGTS'!$B$530:$B$568,0))</f>
        <v>0</v>
      </c>
      <c r="F20" s="332">
        <f>INDEX('CALC_EST - TRGTS'!$B$576:$O$614,MATCH($B20,'CALC_EST - TRGTS'!$B$576:$B$614,0),$A$1)</f>
        <v>0.941176470588235</v>
      </c>
      <c r="G20" s="67">
        <f>INDEX('CALC_EST - TRGTS'!$C$576:$C$614,MATCH(Youth!B20,'CALC_EST - TRGTS'!$B$576:$B$614,0))</f>
        <v>0</v>
      </c>
      <c r="I20" s="331">
        <f>INDEX('CALC_EST - TRGTS'!$B$622:$O$661,MATCH($B20,'CALC_EST - TRGTS'!$B$622:$B$661,0),$A$1)</f>
        <v>0.891891891891892</v>
      </c>
      <c r="J20" s="68">
        <f>INDEX('CALC_EST - TRGTS'!$C$622:$C$661,MATCH(Youth!B20,'CALC_EST - TRGTS'!$B$622:$B$661,0))</f>
        <v>0</v>
      </c>
      <c r="L20" s="331">
        <f>INDEX('CALC_EST - TRGTS'!$B$669:$O$707,MATCH($B20,'CALC_EST - TRGTS'!$B$669:$B$707,0),$A$1)</f>
        <v>0.906666666666667</v>
      </c>
      <c r="M20" s="67">
        <f>INDEX('CALC_EST - TRGTS'!$C$669:$C$707,MATCH(Youth!B20,'CALC_EST - TRGTS'!$B$669:$B$707,0))</f>
        <v>0</v>
      </c>
      <c r="O20" s="331">
        <f>INDEX('CALC_EST - TRGTS'!$B$715:$O$753,MATCH($B20,'CALC_EST - TRGTS'!$B$715:$B$753,0),$A$1)</f>
        <v>1</v>
      </c>
      <c r="P20" s="67">
        <f>INDEX('CALC_EST - TRGTS'!$C$715:$C$753,MATCH(Youth!B20,'CALC_EST - TRGTS'!$B$715:$B$753,0))</f>
        <v>0</v>
      </c>
    </row>
    <row r="21" spans="2:16" ht="16">
      <c r="B21" s="31" t="s">
        <v>189</v>
      </c>
      <c r="C21" s="331">
        <f>IFERROR(INDEX('CALC_EST - TRGTS'!$B$530:$O$568,MATCH($B21,'CALC_EST - TRGTS'!$B$530:$B$568,0),$A$1),0)</f>
        <v>0.194482</v>
      </c>
      <c r="D21" s="67">
        <f>INDEX('CALC_EST - TRGTS'!$C$530:$C$568,MATCH(Youth!B21,'CALC_EST - TRGTS'!$B$530:$B$568,0))</f>
        <v>-2.39657575736713</v>
      </c>
      <c r="F21" s="332">
        <f>INDEX('CALC_EST - TRGTS'!$B$576:$O$614,MATCH($B21,'CALC_EST - TRGTS'!$B$576:$B$614,0),$A$1)</f>
        <v>0.198667</v>
      </c>
      <c r="G21" s="67">
        <f>INDEX('CALC_EST - TRGTS'!$C$576:$C$614,MATCH(Youth!B21,'CALC_EST - TRGTS'!$B$576:$B$614,0))</f>
        <v>-0.897100688913877</v>
      </c>
      <c r="I21" s="331">
        <f>INDEX('CALC_EST - TRGTS'!$B$622:$O$661,MATCH($B21,'CALC_EST - TRGTS'!$B$622:$B$661,0),$A$1)</f>
        <v>0.194482</v>
      </c>
      <c r="J21" s="68">
        <f>INDEX('CALC_EST - TRGTS'!$C$622:$C$661,MATCH(Youth!B21,'CALC_EST - TRGTS'!$B$622:$B$661,0))</f>
        <v>-33169.8545326502</v>
      </c>
      <c r="L21" s="331">
        <f>INDEX('CALC_EST - TRGTS'!$B$669:$O$707,MATCH($B21,'CALC_EST - TRGTS'!$B$669:$B$707,0),$A$1)</f>
        <v>0.196367666666667</v>
      </c>
      <c r="M21" s="67">
        <f>INDEX('CALC_EST - TRGTS'!$C$669:$C$707,MATCH(Youth!B21,'CALC_EST - TRGTS'!$B$669:$B$707,0))</f>
        <v>7.64261935808263</v>
      </c>
      <c r="O21" s="331">
        <f>INDEX('CALC_EST - TRGTS'!$B$715:$O$753,MATCH($B21,'CALC_EST - TRGTS'!$B$715:$B$753,0),$A$1)</f>
        <v>0.192987</v>
      </c>
      <c r="P21" s="67">
        <f>INDEX('CALC_EST - TRGTS'!$C$715:$C$753,MATCH(Youth!B21,'CALC_EST - TRGTS'!$B$715:$B$753,0))</f>
        <v>-16.6263248782034</v>
      </c>
    </row>
    <row r="22" spans="2:16" ht="16">
      <c r="B22" s="55" t="s">
        <v>131</v>
      </c>
      <c r="C22" s="331">
        <f>IFERROR(INDEX('CALC_EST - TRGTS'!$B$530:$O$568,MATCH($B22,'CALC_EST - TRGTS'!$B$530:$B$568,0),$A$1),0)</f>
        <v>0</v>
      </c>
      <c r="D22" s="67">
        <f>INDEX('CALC_EST - TRGTS'!$C$530:$C$568,MATCH(Youth!B22,'CALC_EST - TRGTS'!$B$530:$B$568,0))</f>
        <v>0</v>
      </c>
      <c r="F22" s="332">
        <f>INDEX('CALC_EST - TRGTS'!$B$576:$O$614,MATCH($B22,'CALC_EST - TRGTS'!$B$576:$B$614,0),$A$1)</f>
        <v>0</v>
      </c>
      <c r="G22" s="67">
        <f>INDEX('CALC_EST - TRGTS'!$C$576:$C$614,MATCH(Youth!B22,'CALC_EST - TRGTS'!$B$576:$B$614,0))</f>
        <v>0</v>
      </c>
      <c r="I22" s="331">
        <f>INDEX('CALC_EST - TRGTS'!$B$622:$O$661,MATCH($B22,'CALC_EST - TRGTS'!$B$622:$B$661,0),$A$1)</f>
        <v>0</v>
      </c>
      <c r="J22" s="68">
        <f>INDEX('CALC_EST - TRGTS'!$C$622:$C$661,MATCH(Youth!B22,'CALC_EST - TRGTS'!$B$622:$B$661,0))</f>
        <v>10718.7958538674</v>
      </c>
      <c r="L22" s="331">
        <f>INDEX('CALC_EST - TRGTS'!$B$669:$O$707,MATCH($B22,'CALC_EST - TRGTS'!$B$669:$B$707,0),$A$1)</f>
        <v>0</v>
      </c>
      <c r="M22" s="67">
        <f>INDEX('CALC_EST - TRGTS'!$C$669:$C$707,MATCH(Youth!B22,'CALC_EST - TRGTS'!$B$669:$B$707,0))</f>
        <v>0.623962318885066</v>
      </c>
      <c r="O22" s="331">
        <f>INDEX('CALC_EST - TRGTS'!$B$715:$O$753,MATCH($B22,'CALC_EST - TRGTS'!$B$715:$B$753,0),$A$1)</f>
        <v>0</v>
      </c>
      <c r="P22" s="67">
        <f>INDEX('CALC_EST - TRGTS'!$C$715:$C$753,MATCH(Youth!B22,'CALC_EST - TRGTS'!$B$715:$B$753,0))</f>
        <v>0</v>
      </c>
    </row>
    <row r="23" spans="2:16" ht="16">
      <c r="B23" s="55" t="s">
        <v>132</v>
      </c>
      <c r="C23" s="331">
        <f>IFERROR(INDEX('CALC_EST - TRGTS'!$B$530:$O$568,MATCH($B23,'CALC_EST - TRGTS'!$B$530:$B$568,0),$A$1),0)</f>
        <v>0.108108108108108</v>
      </c>
      <c r="D23" s="67">
        <f>INDEX('CALC_EST - TRGTS'!$C$530:$C$568,MATCH(Youth!B23,'CALC_EST - TRGTS'!$B$530:$B$568,0))</f>
        <v>0</v>
      </c>
      <c r="F23" s="332">
        <f>INDEX('CALC_EST - TRGTS'!$B$576:$O$614,MATCH($B23,'CALC_EST - TRGTS'!$B$576:$B$614,0),$A$1)</f>
        <v>0.411764705882353</v>
      </c>
      <c r="G23" s="67">
        <f>INDEX('CALC_EST - TRGTS'!$C$576:$C$614,MATCH(Youth!B23,'CALC_EST - TRGTS'!$B$576:$B$614,0))</f>
        <v>0</v>
      </c>
      <c r="I23" s="331">
        <f>INDEX('CALC_EST - TRGTS'!$B$622:$O$661,MATCH($B23,'CALC_EST - TRGTS'!$B$622:$B$661,0),$A$1)</f>
        <v>0.108108108108108</v>
      </c>
      <c r="J23" s="68">
        <f>INDEX('CALC_EST - TRGTS'!$C$622:$C$661,MATCH(Youth!B23,'CALC_EST - TRGTS'!$B$622:$B$661,0))</f>
        <v>0</v>
      </c>
      <c r="L23" s="331">
        <f>INDEX('CALC_EST - TRGTS'!$B$669:$O$707,MATCH($B23,'CALC_EST - TRGTS'!$B$669:$B$707,0),$A$1)</f>
        <v>0.0951515151515152</v>
      </c>
      <c r="M23" s="67">
        <f>INDEX('CALC_EST - TRGTS'!$C$669:$C$707,MATCH(Youth!B23,'CALC_EST - TRGTS'!$B$669:$B$707,0))</f>
        <v>0</v>
      </c>
      <c r="O23" s="331">
        <f>INDEX('CALC_EST - TRGTS'!$B$715:$O$753,MATCH($B23,'CALC_EST - TRGTS'!$B$715:$B$753,0),$A$1)</f>
        <v>0.0505050505050505</v>
      </c>
      <c r="P23" s="67">
        <f>INDEX('CALC_EST - TRGTS'!$C$715:$C$753,MATCH(Youth!B23,'CALC_EST - TRGTS'!$B$715:$B$753,0))</f>
        <v>0</v>
      </c>
    </row>
    <row r="24" spans="2:16" ht="16">
      <c r="B24" s="55" t="s">
        <v>133</v>
      </c>
      <c r="C24" s="331">
        <f>IFERROR(INDEX('CALC_EST - TRGTS'!$B$530:$O$568,MATCH($B24,'CALC_EST - TRGTS'!$B$530:$B$568,0),$A$1),0)</f>
        <v>0.027027027027027</v>
      </c>
      <c r="D24" s="67">
        <f>INDEX('CALC_EST - TRGTS'!$C$530:$C$568,MATCH(Youth!B24,'CALC_EST - TRGTS'!$B$530:$B$568,0))</f>
        <v>0</v>
      </c>
      <c r="F24" s="332">
        <f>INDEX('CALC_EST - TRGTS'!$B$576:$O$614,MATCH($B24,'CALC_EST - TRGTS'!$B$576:$B$614,0),$A$1)</f>
        <v>0</v>
      </c>
      <c r="G24" s="67">
        <f>INDEX('CALC_EST - TRGTS'!$C$576:$C$614,MATCH(Youth!B24,'CALC_EST - TRGTS'!$B$576:$B$614,0))</f>
        <v>0</v>
      </c>
      <c r="I24" s="331">
        <f>INDEX('CALC_EST - TRGTS'!$B$622:$O$661,MATCH($B24,'CALC_EST - TRGTS'!$B$622:$B$661,0),$A$1)</f>
        <v>0.027027027027027</v>
      </c>
      <c r="J24" s="68">
        <f>INDEX('CALC_EST - TRGTS'!$C$622:$C$661,MATCH(Youth!B24,'CALC_EST - TRGTS'!$B$622:$B$661,0))</f>
        <v>0</v>
      </c>
      <c r="L24" s="331">
        <f>INDEX('CALC_EST - TRGTS'!$B$669:$O$707,MATCH($B24,'CALC_EST - TRGTS'!$B$669:$B$707,0),$A$1)</f>
        <v>0</v>
      </c>
      <c r="M24" s="67">
        <f>INDEX('CALC_EST - TRGTS'!$C$669:$C$707,MATCH(Youth!B24,'CALC_EST - TRGTS'!$B$669:$B$707,0))</f>
        <v>0</v>
      </c>
      <c r="O24" s="331">
        <f>INDEX('CALC_EST - TRGTS'!$B$715:$O$753,MATCH($B24,'CALC_EST - TRGTS'!$B$715:$B$753,0),$A$1)</f>
        <v>0</v>
      </c>
      <c r="P24" s="67">
        <f>INDEX('CALC_EST - TRGTS'!$C$715:$C$753,MATCH(Youth!B24,'CALC_EST - TRGTS'!$B$715:$B$753,0))</f>
        <v>0</v>
      </c>
    </row>
    <row r="25" spans="2:16" ht="16">
      <c r="B25" s="31" t="s">
        <v>134</v>
      </c>
      <c r="C25" s="331">
        <f>IFERROR(INDEX('CALC_EST - TRGTS'!$B$530:$O$568,MATCH($B25,'CALC_EST - TRGTS'!$B$530:$B$568,0),$A$1),0)</f>
        <v>0.027027027027027</v>
      </c>
      <c r="D25" s="67">
        <f>INDEX('CALC_EST - TRGTS'!$C$530:$C$568,MATCH(Youth!B25,'CALC_EST - TRGTS'!$B$530:$B$568,0))</f>
        <v>0.0809240045926339</v>
      </c>
      <c r="F25" s="332">
        <f>INDEX('CALC_EST - TRGTS'!$B$576:$O$614,MATCH($B25,'CALC_EST - TRGTS'!$B$576:$B$614,0),$A$1)</f>
        <v>0</v>
      </c>
      <c r="G25" s="67">
        <f>INDEX('CALC_EST - TRGTS'!$C$576:$C$614,MATCH(Youth!B25,'CALC_EST - TRGTS'!$B$576:$B$614,0))</f>
        <v>0</v>
      </c>
      <c r="I25" s="331">
        <f>INDEX('CALC_EST - TRGTS'!$B$622:$O$661,MATCH($B25,'CALC_EST - TRGTS'!$B$622:$B$661,0),$A$1)</f>
        <v>0.027027027027027</v>
      </c>
      <c r="J25" s="68">
        <f>INDEX('CALC_EST - TRGTS'!$C$622:$C$661,MATCH(Youth!B25,'CALC_EST - TRGTS'!$B$622:$B$661,0))</f>
        <v>1888.57515115005</v>
      </c>
      <c r="L25" s="331">
        <f>INDEX('CALC_EST - TRGTS'!$B$669:$O$707,MATCH($B25,'CALC_EST - TRGTS'!$B$669:$B$707,0),$A$1)</f>
        <v>0.0284848484848485</v>
      </c>
      <c r="M25" s="67">
        <f>INDEX('CALC_EST - TRGTS'!$C$669:$C$707,MATCH(Youth!B25,'CALC_EST - TRGTS'!$B$669:$B$707,0))</f>
        <v>0.136215391755283</v>
      </c>
      <c r="O25" s="331">
        <f>INDEX('CALC_EST - TRGTS'!$B$715:$O$753,MATCH($B25,'CALC_EST - TRGTS'!$B$715:$B$753,0),$A$1)</f>
        <v>0.0303030303030303</v>
      </c>
      <c r="P25" s="67">
        <f>INDEX('CALC_EST - TRGTS'!$C$715:$C$753,MATCH(Youth!B25,'CALC_EST - TRGTS'!$B$715:$B$753,0))</f>
        <v>0</v>
      </c>
    </row>
    <row r="26" spans="2:16" ht="16">
      <c r="B26" s="31" t="s">
        <v>135</v>
      </c>
      <c r="C26" s="331">
        <f>IFERROR(INDEX('CALC_EST - TRGTS'!$B$530:$O$568,MATCH($B26,'CALC_EST - TRGTS'!$B$530:$B$568,0),$A$1),0)</f>
        <v>0.108108108108108</v>
      </c>
      <c r="D26" s="67">
        <f>INDEX('CALC_EST - TRGTS'!$C$530:$C$568,MATCH(Youth!B26,'CALC_EST - TRGTS'!$B$530:$B$568,0))</f>
        <v>0</v>
      </c>
      <c r="F26" s="332">
        <f>INDEX('CALC_EST - TRGTS'!$B$576:$O$614,MATCH($B26,'CALC_EST - TRGTS'!$B$576:$B$614,0),$A$1)</f>
        <v>0.176470588235294</v>
      </c>
      <c r="G26" s="67">
        <f>INDEX('CALC_EST - TRGTS'!$C$576:$C$614,MATCH(Youth!B26,'CALC_EST - TRGTS'!$B$576:$B$614,0))</f>
        <v>0</v>
      </c>
      <c r="I26" s="331">
        <f>INDEX('CALC_EST - TRGTS'!$B$622:$O$661,MATCH($B26,'CALC_EST - TRGTS'!$B$622:$B$661,0),$A$1)</f>
        <v>0.108108108108108</v>
      </c>
      <c r="J26" s="68">
        <f>INDEX('CALC_EST - TRGTS'!$C$622:$C$661,MATCH(Youth!B26,'CALC_EST - TRGTS'!$B$622:$B$661,0))</f>
        <v>0</v>
      </c>
      <c r="L26" s="331">
        <f>INDEX('CALC_EST - TRGTS'!$B$669:$O$707,MATCH($B26,'CALC_EST - TRGTS'!$B$669:$B$707,0),$A$1)</f>
        <v>0.223434343434343</v>
      </c>
      <c r="M26" s="67">
        <f>INDEX('CALC_EST - TRGTS'!$C$669:$C$707,MATCH(Youth!B26,'CALC_EST - TRGTS'!$B$669:$B$707,0))</f>
        <v>0</v>
      </c>
      <c r="O26" s="331">
        <f>INDEX('CALC_EST - TRGTS'!$B$715:$O$753,MATCH($B26,'CALC_EST - TRGTS'!$B$715:$B$753,0),$A$1)</f>
        <v>0</v>
      </c>
      <c r="P26" s="67">
        <f>INDEX('CALC_EST - TRGTS'!$C$715:$C$753,MATCH(Youth!B26,'CALC_EST - TRGTS'!$B$715:$B$753,0))</f>
        <v>0</v>
      </c>
    </row>
    <row r="27" spans="2:16" ht="16">
      <c r="B27" s="31" t="s">
        <v>136</v>
      </c>
      <c r="C27" s="331">
        <f>IFERROR(INDEX('CALC_EST - TRGTS'!$B$530:$O$568,MATCH($B27,'CALC_EST - TRGTS'!$B$530:$B$568,0),$A$1),0)</f>
        <v>0</v>
      </c>
      <c r="D27" s="67">
        <f>INDEX('CALC_EST - TRGTS'!$C$530:$C$568,MATCH(Youth!B27,'CALC_EST - TRGTS'!$B$530:$B$568,0))</f>
        <v>0</v>
      </c>
      <c r="F27" s="332">
        <f>INDEX('CALC_EST - TRGTS'!$B$576:$O$614,MATCH($B27,'CALC_EST - TRGTS'!$B$576:$B$614,0),$A$1)</f>
        <v>0</v>
      </c>
      <c r="G27" s="67">
        <f>INDEX('CALC_EST - TRGTS'!$C$576:$C$614,MATCH(Youth!B27,'CALC_EST - TRGTS'!$B$576:$B$614,0))</f>
        <v>0</v>
      </c>
      <c r="I27" s="331">
        <f>INDEX('CALC_EST - TRGTS'!$B$622:$O$661,MATCH($B27,'CALC_EST - TRGTS'!$B$622:$B$661,0),$A$1)</f>
        <v>0</v>
      </c>
      <c r="J27" s="68">
        <f>INDEX('CALC_EST - TRGTS'!$C$622:$C$661,MATCH(Youth!B27,'CALC_EST - TRGTS'!$B$622:$B$661,0))</f>
        <v>0</v>
      </c>
      <c r="L27" s="331">
        <f>INDEX('CALC_EST - TRGTS'!$B$669:$O$707,MATCH($B27,'CALC_EST - TRGTS'!$B$669:$B$707,0),$A$1)</f>
        <v>0</v>
      </c>
      <c r="M27" s="67">
        <f>INDEX('CALC_EST - TRGTS'!$C$669:$C$707,MATCH(Youth!B27,'CALC_EST - TRGTS'!$B$669:$B$707,0))</f>
        <v>0</v>
      </c>
      <c r="O27" s="331">
        <f>INDEX('CALC_EST - TRGTS'!$B$715:$O$753,MATCH($B27,'CALC_EST - TRGTS'!$B$715:$B$753,0),$A$1)</f>
        <v>0.0101010101010101</v>
      </c>
      <c r="P27" s="67">
        <f>INDEX('CALC_EST - TRGTS'!$C$715:$C$753,MATCH(Youth!B27,'CALC_EST - TRGTS'!$B$715:$B$753,0))</f>
        <v>0</v>
      </c>
    </row>
    <row r="28" spans="2:16" ht="16">
      <c r="B28" s="31" t="s">
        <v>137</v>
      </c>
      <c r="C28" s="331">
        <f>IFERROR(INDEX('CALC_EST - TRGTS'!$B$530:$O$568,MATCH($B28,'CALC_EST - TRGTS'!$B$530:$B$568,0),$A$1),0)</f>
        <v>0.027027027027027</v>
      </c>
      <c r="D28" s="67">
        <f>INDEX('CALC_EST - TRGTS'!$C$530:$C$568,MATCH(Youth!B28,'CALC_EST - TRGTS'!$B$530:$B$568,0))</f>
        <v>0</v>
      </c>
      <c r="F28" s="332">
        <f>INDEX('CALC_EST - TRGTS'!$B$576:$O$614,MATCH($B28,'CALC_EST - TRGTS'!$B$576:$B$614,0),$A$1)</f>
        <v>0.235294117647059</v>
      </c>
      <c r="G28" s="67">
        <f>INDEX('CALC_EST - TRGTS'!$C$576:$C$614,MATCH(Youth!B28,'CALC_EST - TRGTS'!$B$576:$B$614,0))</f>
        <v>-0.0916165467477548</v>
      </c>
      <c r="I28" s="331">
        <f>INDEX('CALC_EST - TRGTS'!$B$622:$O$661,MATCH($B28,'CALC_EST - TRGTS'!$B$622:$B$661,0),$A$1)</f>
        <v>0.027027027027027</v>
      </c>
      <c r="J28" s="68">
        <f>INDEX('CALC_EST - TRGTS'!$C$622:$C$661,MATCH(Youth!B28,'CALC_EST - TRGTS'!$B$622:$B$661,0))</f>
        <v>0</v>
      </c>
      <c r="L28" s="331">
        <f>INDEX('CALC_EST - TRGTS'!$B$669:$O$707,MATCH($B28,'CALC_EST - TRGTS'!$B$669:$B$707,0),$A$1)</f>
        <v>0.0666666666666667</v>
      </c>
      <c r="M28" s="67">
        <f>INDEX('CALC_EST - TRGTS'!$C$669:$C$707,MATCH(Youth!B28,'CALC_EST - TRGTS'!$B$669:$B$707,0))</f>
        <v>0</v>
      </c>
      <c r="O28" s="331">
        <f>INDEX('CALC_EST - TRGTS'!$B$715:$O$753,MATCH($B28,'CALC_EST - TRGTS'!$B$715:$B$753,0),$A$1)</f>
        <v>0</v>
      </c>
      <c r="P28" s="67">
        <f>INDEX('CALC_EST - TRGTS'!$C$715:$C$753,MATCH(Youth!B28,'CALC_EST - TRGTS'!$B$715:$B$753,0))</f>
        <v>0.256753486085893</v>
      </c>
    </row>
    <row r="29" spans="2:16" ht="16">
      <c r="B29" s="31" t="s">
        <v>138</v>
      </c>
      <c r="C29" s="331">
        <f>IFERROR(INDEX('CALC_EST - TRGTS'!$B$530:$O$568,MATCH($B29,'CALC_EST - TRGTS'!$B$530:$B$568,0),$A$1),0)</f>
        <v>0</v>
      </c>
      <c r="D29" s="67">
        <f>INDEX('CALC_EST - TRGTS'!$C$530:$C$568,MATCH(Youth!B29,'CALC_EST - TRGTS'!$B$530:$B$568,0))</f>
        <v>-0.128738857170875</v>
      </c>
      <c r="F29" s="332">
        <f>INDEX('CALC_EST - TRGTS'!$B$576:$O$614,MATCH($B29,'CALC_EST - TRGTS'!$B$576:$B$614,0),$A$1)</f>
        <v>0.0588235294117647</v>
      </c>
      <c r="G29" s="67">
        <f>INDEX('CALC_EST - TRGTS'!$C$576:$C$614,MATCH(Youth!B29,'CALC_EST - TRGTS'!$B$576:$B$614,0))</f>
        <v>-0.0901515132526589</v>
      </c>
      <c r="I29" s="331">
        <f>INDEX('CALC_EST - TRGTS'!$B$622:$O$661,MATCH($B29,'CALC_EST - TRGTS'!$B$622:$B$661,0),$A$1)</f>
        <v>0</v>
      </c>
      <c r="J29" s="68">
        <f>INDEX('CALC_EST - TRGTS'!$C$622:$C$661,MATCH(Youth!B29,'CALC_EST - TRGTS'!$B$622:$B$661,0))</f>
        <v>-1562.21144182773</v>
      </c>
      <c r="L29" s="331">
        <f>INDEX('CALC_EST - TRGTS'!$B$669:$O$707,MATCH($B29,'CALC_EST - TRGTS'!$B$669:$B$707,0),$A$1)</f>
        <v>0.0666666666666667</v>
      </c>
      <c r="M29" s="67">
        <f>INDEX('CALC_EST - TRGTS'!$C$669:$C$707,MATCH(Youth!B29,'CALC_EST - TRGTS'!$B$669:$B$707,0))</f>
        <v>0</v>
      </c>
      <c r="O29" s="331">
        <f>INDEX('CALC_EST - TRGTS'!$B$715:$O$753,MATCH($B29,'CALC_EST - TRGTS'!$B$715:$B$753,0),$A$1)</f>
        <v>0.0404040404040404</v>
      </c>
      <c r="P29" s="67">
        <f>INDEX('CALC_EST - TRGTS'!$C$715:$C$753,MATCH(Youth!B29,'CALC_EST - TRGTS'!$B$715:$B$753,0))</f>
        <v>0.594311969734899</v>
      </c>
    </row>
    <row r="30" spans="2:16" ht="16">
      <c r="B30" s="31" t="s">
        <v>139</v>
      </c>
      <c r="C30" s="331">
        <f>IFERROR(INDEX('CALC_EST - TRGTS'!$B$530:$O$568,MATCH($B30,'CALC_EST - TRGTS'!$B$530:$B$568,0),$A$1),0)</f>
        <v>0</v>
      </c>
      <c r="D30" s="67">
        <f>INDEX('CALC_EST - TRGTS'!$C$530:$C$568,MATCH(Youth!B30,'CALC_EST - TRGTS'!$B$530:$B$568,0))</f>
        <v>0.601617727315723</v>
      </c>
      <c r="F30" s="332">
        <f>INDEX('CALC_EST - TRGTS'!$B$576:$O$614,MATCH($B30,'CALC_EST - TRGTS'!$B$576:$B$614,0),$A$1)</f>
        <v>0</v>
      </c>
      <c r="G30" s="67">
        <f>INDEX('CALC_EST - TRGTS'!$C$576:$C$614,MATCH(Youth!B30,'CALC_EST - TRGTS'!$B$576:$B$614,0))</f>
        <v>0.536467265142122</v>
      </c>
      <c r="I30" s="331">
        <f>INDEX('CALC_EST - TRGTS'!$B$622:$O$661,MATCH($B30,'CALC_EST - TRGTS'!$B$622:$B$661,0),$A$1)</f>
        <v>0</v>
      </c>
      <c r="J30" s="68">
        <f>INDEX('CALC_EST - TRGTS'!$C$622:$C$661,MATCH(Youth!B30,'CALC_EST - TRGTS'!$B$622:$B$661,0))</f>
        <v>0</v>
      </c>
      <c r="L30" s="331">
        <f>INDEX('CALC_EST - TRGTS'!$B$669:$O$707,MATCH($B30,'CALC_EST - TRGTS'!$B$669:$B$707,0),$A$1)</f>
        <v>0</v>
      </c>
      <c r="M30" s="67">
        <f>INDEX('CALC_EST - TRGTS'!$C$669:$C$707,MATCH(Youth!B30,'CALC_EST - TRGTS'!$B$669:$B$707,0))</f>
        <v>0</v>
      </c>
      <c r="O30" s="331">
        <f>INDEX('CALC_EST - TRGTS'!$B$715:$O$753,MATCH($B30,'CALC_EST - TRGTS'!$B$715:$B$753,0),$A$1)</f>
        <v>0</v>
      </c>
      <c r="P30" s="67">
        <f>INDEX('CALC_EST - TRGTS'!$C$715:$C$753,MATCH(Youth!B30,'CALC_EST - TRGTS'!$B$715:$B$753,0))</f>
        <v>0</v>
      </c>
    </row>
    <row r="31" spans="2:16" ht="16">
      <c r="B31" s="31" t="s">
        <v>140</v>
      </c>
      <c r="C31" s="331">
        <f>IFERROR(INDEX('CALC_EST - TRGTS'!$B$530:$O$568,MATCH($B31,'CALC_EST - TRGTS'!$B$530:$B$568,0),$A$1),0)</f>
        <v>0.030039</v>
      </c>
      <c r="D31" s="67">
        <f>INDEX('CALC_EST - TRGTS'!$C$530:$C$568,MATCH(Youth!B31,'CALC_EST - TRGTS'!$B$530:$B$568,0))</f>
        <v>0</v>
      </c>
      <c r="F31" s="332">
        <f>INDEX('CALC_EST - TRGTS'!$B$576:$O$614,MATCH($B31,'CALC_EST - TRGTS'!$B$576:$B$614,0),$A$1)</f>
        <v>0.030202</v>
      </c>
      <c r="G31" s="67">
        <f>INDEX('CALC_EST - TRGTS'!$C$576:$C$614,MATCH(Youth!B31,'CALC_EST - TRGTS'!$B$576:$B$614,0))</f>
        <v>0.305057404176961</v>
      </c>
      <c r="I31" s="331">
        <f>INDEX('CALC_EST - TRGTS'!$B$622:$O$661,MATCH($B31,'CALC_EST - TRGTS'!$B$622:$B$661,0),$A$1)</f>
        <v>0.030039</v>
      </c>
      <c r="J31" s="68">
        <f>INDEX('CALC_EST - TRGTS'!$C$622:$C$661,MATCH(Youth!B31,'CALC_EST - TRGTS'!$B$622:$B$661,0))</f>
        <v>3132.03677780432</v>
      </c>
      <c r="L31" s="331">
        <f>INDEX('CALC_EST - TRGTS'!$B$669:$O$707,MATCH($B31,'CALC_EST - TRGTS'!$B$669:$B$707,0),$A$1)</f>
        <v>0.029808</v>
      </c>
      <c r="M31" s="67">
        <f>INDEX('CALC_EST - TRGTS'!$C$669:$C$707,MATCH(Youth!B31,'CALC_EST - TRGTS'!$B$669:$B$707,0))</f>
        <v>1.34538474211106</v>
      </c>
      <c r="O31" s="331">
        <f>INDEX('CALC_EST - TRGTS'!$B$715:$O$753,MATCH($B31,'CALC_EST - TRGTS'!$B$715:$B$753,0),$A$1)</f>
        <v>0.040603</v>
      </c>
      <c r="P31" s="67">
        <f>INDEX('CALC_EST - TRGTS'!$C$715:$C$753,MATCH(Youth!B31,'CALC_EST - TRGTS'!$B$715:$B$753,0))</f>
        <v>0</v>
      </c>
    </row>
    <row r="32" spans="2:16" ht="16">
      <c r="B32" s="31" t="s">
        <v>141</v>
      </c>
      <c r="C32" s="331">
        <f>IFERROR(INDEX('CALC_EST - TRGTS'!$B$530:$O$568,MATCH($B32,'CALC_EST - TRGTS'!$B$530:$B$568,0),$A$1),0)</f>
        <v>0.016229</v>
      </c>
      <c r="D32" s="67">
        <f>INDEX('CALC_EST - TRGTS'!$C$530:$C$568,MATCH(Youth!B32,'CALC_EST - TRGTS'!$B$530:$B$568,0))</f>
        <v>0</v>
      </c>
      <c r="F32" s="332">
        <f>INDEX('CALC_EST - TRGTS'!$B$576:$O$614,MATCH($B32,'CALC_EST - TRGTS'!$B$576:$B$614,0),$A$1)</f>
        <v>0.015856</v>
      </c>
      <c r="G32" s="67">
        <f>INDEX('CALC_EST - TRGTS'!$C$576:$C$614,MATCH(Youth!B32,'CALC_EST - TRGTS'!$B$576:$B$614,0))</f>
        <v>0</v>
      </c>
      <c r="I32" s="331">
        <f>INDEX('CALC_EST - TRGTS'!$B$622:$O$661,MATCH($B32,'CALC_EST - TRGTS'!$B$622:$B$661,0),$A$1)</f>
        <v>0.016229</v>
      </c>
      <c r="J32" s="68">
        <f>INDEX('CALC_EST - TRGTS'!$C$622:$C$661,MATCH(Youth!B32,'CALC_EST - TRGTS'!$B$622:$B$661,0))</f>
        <v>0</v>
      </c>
      <c r="L32" s="331">
        <f>INDEX('CALC_EST - TRGTS'!$B$669:$O$707,MATCH($B32,'CALC_EST - TRGTS'!$B$669:$B$707,0),$A$1)</f>
        <v>0.0160353333333333</v>
      </c>
      <c r="M32" s="67">
        <f>INDEX('CALC_EST - TRGTS'!$C$669:$C$707,MATCH(Youth!B32,'CALC_EST - TRGTS'!$B$669:$B$707,0))</f>
        <v>0</v>
      </c>
      <c r="O32" s="331">
        <f>INDEX('CALC_EST - TRGTS'!$B$715:$O$753,MATCH($B32,'CALC_EST - TRGTS'!$B$715:$B$753,0),$A$1)</f>
        <v>0.014089</v>
      </c>
      <c r="P32" s="67">
        <f>INDEX('CALC_EST - TRGTS'!$C$715:$C$753,MATCH(Youth!B32,'CALC_EST - TRGTS'!$B$715:$B$753,0))</f>
        <v>0</v>
      </c>
    </row>
    <row r="33" spans="2:16" ht="16">
      <c r="B33" s="31" t="s">
        <v>142</v>
      </c>
      <c r="C33" s="331">
        <f>IFERROR(INDEX('CALC_EST - TRGTS'!$B$530:$O$568,MATCH($B33,'CALC_EST - TRGTS'!$B$530:$B$568,0),$A$1),0)</f>
        <v>0.162162162162162</v>
      </c>
      <c r="D33" s="67">
        <f>INDEX('CALC_EST - TRGTS'!$C$530:$C$568,MATCH(Youth!B33,'CALC_EST - TRGTS'!$B$530:$B$568,0))</f>
        <v>0</v>
      </c>
      <c r="F33" s="332">
        <f>INDEX('CALC_EST - TRGTS'!$B$576:$O$614,MATCH($B33,'CALC_EST - TRGTS'!$B$576:$B$614,0),$A$1)</f>
        <v>0.0588235294117647</v>
      </c>
      <c r="G33" s="67">
        <f>INDEX('CALC_EST - TRGTS'!$C$576:$C$614,MATCH(Youth!B33,'CALC_EST - TRGTS'!$B$576:$B$614,0))</f>
        <v>0</v>
      </c>
      <c r="I33" s="331">
        <f>INDEX('CALC_EST - TRGTS'!$B$622:$O$661,MATCH($B33,'CALC_EST - TRGTS'!$B$622:$B$661,0),$A$1)</f>
        <v>0.162162162162162</v>
      </c>
      <c r="J33" s="68">
        <f>INDEX('CALC_EST - TRGTS'!$C$622:$C$661,MATCH(Youth!B33,'CALC_EST - TRGTS'!$B$622:$B$661,0))</f>
        <v>0</v>
      </c>
      <c r="L33" s="331">
        <f>INDEX('CALC_EST - TRGTS'!$B$669:$O$707,MATCH($B33,'CALC_EST - TRGTS'!$B$669:$B$707,0),$A$1)</f>
        <v>0.141010101010101</v>
      </c>
      <c r="M33" s="67">
        <f>INDEX('CALC_EST - TRGTS'!$C$669:$C$707,MATCH(Youth!B33,'CALC_EST - TRGTS'!$B$669:$B$707,0))</f>
        <v>0</v>
      </c>
      <c r="O33" s="331">
        <f>INDEX('CALC_EST - TRGTS'!$B$715:$O$753,MATCH($B33,'CALC_EST - TRGTS'!$B$715:$B$753,0),$A$1)</f>
        <v>0.404040404040404</v>
      </c>
      <c r="P33" s="67">
        <f>INDEX('CALC_EST - TRGTS'!$C$715:$C$753,MATCH(Youth!B33,'CALC_EST - TRGTS'!$B$715:$B$753,0))</f>
        <v>0</v>
      </c>
    </row>
    <row r="34" spans="2:16" ht="16">
      <c r="B34" s="31" t="s">
        <v>143</v>
      </c>
      <c r="C34" s="331">
        <f>IFERROR(INDEX('CALC_EST - TRGTS'!$B$530:$O$568,MATCH($B34,'CALC_EST - TRGTS'!$B$530:$B$568,0),$A$1),0)</f>
        <v>0.054449</v>
      </c>
      <c r="D34" s="67">
        <f>INDEX('CALC_EST - TRGTS'!$C$530:$C$568,MATCH(Youth!B34,'CALC_EST - TRGTS'!$B$530:$B$568,0))</f>
        <v>0</v>
      </c>
      <c r="F34" s="332">
        <f>INDEX('CALC_EST - TRGTS'!$B$576:$O$614,MATCH($B34,'CALC_EST - TRGTS'!$B$576:$B$614,0),$A$1)</f>
        <v>0.050939</v>
      </c>
      <c r="G34" s="67">
        <f>INDEX('CALC_EST - TRGTS'!$C$576:$C$614,MATCH(Youth!B34,'CALC_EST - TRGTS'!$B$576:$B$614,0))</f>
        <v>0</v>
      </c>
      <c r="I34" s="331">
        <f>INDEX('CALC_EST - TRGTS'!$B$622:$O$661,MATCH($B34,'CALC_EST - TRGTS'!$B$622:$B$661,0),$A$1)</f>
        <v>0.054449</v>
      </c>
      <c r="J34" s="68">
        <f>INDEX('CALC_EST - TRGTS'!$C$622:$C$661,MATCH(Youth!B34,'CALC_EST - TRGTS'!$B$622:$B$661,0))</f>
        <v>0</v>
      </c>
      <c r="L34" s="331">
        <f>INDEX('CALC_EST - TRGTS'!$B$669:$O$707,MATCH($B34,'CALC_EST - TRGTS'!$B$669:$B$707,0),$A$1)</f>
        <v>0.053535</v>
      </c>
      <c r="M34" s="67">
        <f>INDEX('CALC_EST - TRGTS'!$C$669:$C$707,MATCH(Youth!B34,'CALC_EST - TRGTS'!$B$669:$B$707,0))</f>
        <v>-0.592534240932269</v>
      </c>
      <c r="O34" s="331">
        <f>INDEX('CALC_EST - TRGTS'!$B$715:$O$753,MATCH($B34,'CALC_EST - TRGTS'!$B$715:$B$753,0),$A$1)</f>
        <v>0.057901</v>
      </c>
      <c r="P34" s="67">
        <f>INDEX('CALC_EST - TRGTS'!$C$715:$C$753,MATCH(Youth!B34,'CALC_EST - TRGTS'!$B$715:$B$753,0))</f>
        <v>0</v>
      </c>
    </row>
    <row r="35" spans="2:16" ht="16">
      <c r="B35" s="31" t="s">
        <v>144</v>
      </c>
      <c r="C35" s="331">
        <f>IFERROR(INDEX('CALC_EST - TRGTS'!$B$530:$O$568,MATCH($B35,'CALC_EST - TRGTS'!$B$530:$B$568,0),$A$1),0)</f>
        <v>0.208785</v>
      </c>
      <c r="D35" s="67">
        <f>INDEX('CALC_EST - TRGTS'!$C$530:$C$568,MATCH(Youth!B35,'CALC_EST - TRGTS'!$B$530:$B$568,0))</f>
        <v>-0.126750142003697</v>
      </c>
      <c r="F35" s="332">
        <f>INDEX('CALC_EST - TRGTS'!$B$576:$O$614,MATCH($B35,'CALC_EST - TRGTS'!$B$576:$B$614,0),$A$1)</f>
        <v>0.210801</v>
      </c>
      <c r="G35" s="67">
        <f>INDEX('CALC_EST - TRGTS'!$C$576:$C$614,MATCH(Youth!B35,'CALC_EST - TRGTS'!$B$576:$B$614,0))</f>
        <v>0</v>
      </c>
      <c r="I35" s="331">
        <f>INDEX('CALC_EST - TRGTS'!$B$622:$O$661,MATCH($B35,'CALC_EST - TRGTS'!$B$622:$B$661,0),$A$1)</f>
        <v>0.208785</v>
      </c>
      <c r="J35" s="68">
        <f>INDEX('CALC_EST - TRGTS'!$C$622:$C$661,MATCH(Youth!B35,'CALC_EST - TRGTS'!$B$622:$B$661,0))</f>
        <v>0</v>
      </c>
      <c r="L35" s="331">
        <f>INDEX('CALC_EST - TRGTS'!$B$669:$O$707,MATCH($B35,'CALC_EST - TRGTS'!$B$669:$B$707,0),$A$1)</f>
        <v>0.208543333333333</v>
      </c>
      <c r="M35" s="67">
        <f>INDEX('CALC_EST - TRGTS'!$C$669:$C$707,MATCH(Youth!B35,'CALC_EST - TRGTS'!$B$669:$B$707,0))</f>
        <v>0</v>
      </c>
      <c r="O35" s="331">
        <f>INDEX('CALC_EST - TRGTS'!$B$715:$O$753,MATCH($B35,'CALC_EST - TRGTS'!$B$715:$B$753,0),$A$1)</f>
        <v>0.206352</v>
      </c>
      <c r="P35" s="67">
        <f>INDEX('CALC_EST - TRGTS'!$C$715:$C$753,MATCH(Youth!B35,'CALC_EST - TRGTS'!$B$715:$B$753,0))</f>
        <v>0</v>
      </c>
    </row>
    <row r="36" spans="2:16" ht="16">
      <c r="B36" s="30" t="s">
        <v>190</v>
      </c>
      <c r="C36" s="331">
        <f>IFERROR(INDEX('CALC_EST - TRGTS'!$B$530:$O$568,MATCH($B36,'CALC_EST - TRGTS'!$B$530:$B$568,0),$A$1),0)</f>
        <v>0.032141</v>
      </c>
      <c r="D36" s="67">
        <f>INDEX('CALC_EST - TRGTS'!$C$530:$C$568,MATCH(Youth!B36,'CALC_EST - TRGTS'!$B$530:$B$568,0))</f>
        <v>0</v>
      </c>
      <c r="F36" s="332">
        <f>INDEX('CALC_EST - TRGTS'!$B$576:$O$614,MATCH($B36,'CALC_EST - TRGTS'!$B$576:$B$614,0),$A$1)</f>
        <v>0.032251</v>
      </c>
      <c r="G36" s="67">
        <f>INDEX('CALC_EST - TRGTS'!$C$576:$C$614,MATCH(Youth!B36,'CALC_EST - TRGTS'!$B$576:$B$614,0))</f>
        <v>0</v>
      </c>
      <c r="I36" s="331">
        <f>INDEX('CALC_EST - TRGTS'!$B$622:$O$661,MATCH($B36,'CALC_EST - TRGTS'!$B$622:$B$661,0),$A$1)</f>
        <v>0.032141</v>
      </c>
      <c r="J36" s="68">
        <f>INDEX('CALC_EST - TRGTS'!$C$622:$C$661,MATCH(Youth!B36,'CALC_EST - TRGTS'!$B$622:$B$661,0))</f>
        <v>0</v>
      </c>
      <c r="L36" s="331">
        <f>INDEX('CALC_EST - TRGTS'!$B$669:$O$707,MATCH($B36,'CALC_EST - TRGTS'!$B$669:$B$707,0),$A$1)</f>
        <v>0.032036</v>
      </c>
      <c r="M36" s="67">
        <f>INDEX('CALC_EST - TRGTS'!$C$669:$C$707,MATCH(Youth!B36,'CALC_EST - TRGTS'!$B$669:$B$707,0))</f>
        <v>0</v>
      </c>
      <c r="O36" s="331">
        <f>INDEX('CALC_EST - TRGTS'!$B$715:$O$753,MATCH($B36,'CALC_EST - TRGTS'!$B$715:$B$753,0),$A$1)</f>
        <v>0.0326</v>
      </c>
      <c r="P36" s="67">
        <f>INDEX('CALC_EST - TRGTS'!$C$715:$C$753,MATCH(Youth!B36,'CALC_EST - TRGTS'!$B$715:$B$753,0))</f>
        <v>0</v>
      </c>
    </row>
    <row r="37" spans="2:16" ht="16">
      <c r="B37" s="117" t="s">
        <v>146</v>
      </c>
      <c r="C37" s="331">
        <f>IFERROR(INDEX('CALC_EST - TRGTS'!$B$530:$O$568,MATCH($B37,'CALC_EST - TRGTS'!$B$530:$B$568,0),$A$1),0)</f>
        <v>0.218692</v>
      </c>
      <c r="D37" s="67">
        <f>INDEX('CALC_EST - TRGTS'!$C$530:$C$568,MATCH(Youth!B37,'CALC_EST - TRGTS'!$B$530:$B$568,0))</f>
        <v>0</v>
      </c>
      <c r="F37" s="332">
        <f>INDEX('CALC_EST - TRGTS'!$B$576:$O$614,MATCH($B37,'CALC_EST - TRGTS'!$B$576:$B$614,0),$A$1)</f>
        <v>0.226184</v>
      </c>
      <c r="G37" s="67">
        <f>INDEX('CALC_EST - TRGTS'!$C$576:$C$614,MATCH(Youth!B37,'CALC_EST - TRGTS'!$B$576:$B$614,0))</f>
        <v>0</v>
      </c>
      <c r="I37" s="331">
        <f>INDEX('CALC_EST - TRGTS'!$B$622:$O$661,MATCH($B37,'CALC_EST - TRGTS'!$B$622:$B$661,0),$A$1)</f>
        <v>0.218692</v>
      </c>
      <c r="J37" s="68">
        <f>INDEX('CALC_EST - TRGTS'!$C$622:$C$661,MATCH(Youth!B37,'CALC_EST - TRGTS'!$B$622:$B$661,0))</f>
        <v>-251659.860187506</v>
      </c>
      <c r="L37" s="331">
        <f>INDEX('CALC_EST - TRGTS'!$B$669:$O$707,MATCH($B37,'CALC_EST - TRGTS'!$B$669:$B$707,0),$A$1)</f>
        <v>0.222049</v>
      </c>
      <c r="M37" s="67">
        <f>INDEX('CALC_EST - TRGTS'!$C$669:$C$707,MATCH(Youth!B37,'CALC_EST - TRGTS'!$B$669:$B$707,0))</f>
        <v>0</v>
      </c>
      <c r="O37" s="331">
        <f>INDEX('CALC_EST - TRGTS'!$B$715:$O$753,MATCH($B37,'CALC_EST - TRGTS'!$B$715:$B$753,0),$A$1)</f>
        <v>0.223663</v>
      </c>
      <c r="P37" s="67">
        <f>INDEX('CALC_EST - TRGTS'!$C$715:$C$753,MATCH(Youth!B37,'CALC_EST - TRGTS'!$B$715:$B$753,0))</f>
        <v>0</v>
      </c>
    </row>
    <row r="38" spans="2:16" ht="16">
      <c r="B38" s="115" t="s">
        <v>147</v>
      </c>
      <c r="C38" s="331">
        <f>IFERROR(INDEX('CALC_EST - TRGTS'!$B$530:$O$568,MATCH($B38,'CALC_EST - TRGTS'!$B$530:$B$568,0),$A$1),0)</f>
        <v>0.100976</v>
      </c>
      <c r="D38" s="67">
        <f>INDEX('CALC_EST - TRGTS'!$C$530:$C$568,MATCH(Youth!B38,'CALC_EST - TRGTS'!$B$530:$B$568,0))</f>
        <v>0</v>
      </c>
      <c r="F38" s="332">
        <f>INDEX('CALC_EST - TRGTS'!$B$576:$O$614,MATCH($B38,'CALC_EST - TRGTS'!$B$576:$B$614,0),$A$1)</f>
        <v>0.092861</v>
      </c>
      <c r="G38" s="67">
        <f>INDEX('CALC_EST - TRGTS'!$C$576:$C$614,MATCH(Youth!B38,'CALC_EST - TRGTS'!$B$576:$B$614,0))</f>
        <v>3.41196064537885</v>
      </c>
      <c r="I38" s="331">
        <f>INDEX('CALC_EST - TRGTS'!$B$622:$O$661,MATCH($B38,'CALC_EST - TRGTS'!$B$622:$B$661,0),$A$1)</f>
        <v>0.100976</v>
      </c>
      <c r="J38" s="68">
        <f>INDEX('CALC_EST - TRGTS'!$C$622:$C$661,MATCH(Youth!B38,'CALC_EST - TRGTS'!$B$622:$B$661,0))</f>
        <v>57895.127631208</v>
      </c>
      <c r="L38" s="331">
        <f>INDEX('CALC_EST - TRGTS'!$B$669:$O$707,MATCH($B38,'CALC_EST - TRGTS'!$B$669:$B$707,0),$A$1)</f>
        <v>0.0980126666666667</v>
      </c>
      <c r="M38" s="67">
        <f>INDEX('CALC_EST - TRGTS'!$C$669:$C$707,MATCH(Youth!B38,'CALC_EST - TRGTS'!$B$669:$B$707,0))</f>
        <v>4.81396906601962</v>
      </c>
      <c r="O38" s="331">
        <f>INDEX('CALC_EST - TRGTS'!$B$715:$O$753,MATCH($B38,'CALC_EST - TRGTS'!$B$715:$B$753,0),$A$1)</f>
        <v>0.102044</v>
      </c>
      <c r="P38" s="67">
        <f>INDEX('CALC_EST - TRGTS'!$C$715:$C$753,MATCH(Youth!B38,'CALC_EST - TRGTS'!$B$715:$B$753,0))</f>
        <v>0</v>
      </c>
    </row>
    <row r="39" spans="2:16" ht="16">
      <c r="B39" s="115" t="s">
        <v>148</v>
      </c>
      <c r="C39" s="331">
        <f>IFERROR(INDEX('CALC_EST - TRGTS'!$B$530:$O$568,MATCH($B39,'CALC_EST - TRGTS'!$B$530:$B$568,0),$A$1),0)</f>
        <v>0.029232</v>
      </c>
      <c r="D39" s="67">
        <f>INDEX('CALC_EST - TRGTS'!$C$530:$C$568,MATCH(Youth!B39,'CALC_EST - TRGTS'!$B$530:$B$568,0))</f>
        <v>0</v>
      </c>
      <c r="F39" s="332">
        <f>INDEX('CALC_EST - TRGTS'!$B$576:$O$614,MATCH($B39,'CALC_EST - TRGTS'!$B$576:$B$614,0),$A$1)</f>
        <v>0.029624</v>
      </c>
      <c r="G39" s="67">
        <f>INDEX('CALC_EST - TRGTS'!$C$576:$C$614,MATCH(Youth!B39,'CALC_EST - TRGTS'!$B$576:$B$614,0))</f>
        <v>0.219736065951431</v>
      </c>
      <c r="I39" s="331">
        <f>INDEX('CALC_EST - TRGTS'!$B$622:$O$661,MATCH($B39,'CALC_EST - TRGTS'!$B$622:$B$661,0),$A$1)</f>
        <v>0.029232</v>
      </c>
      <c r="J39" s="68">
        <f>INDEX('CALC_EST - TRGTS'!$C$622:$C$661,MATCH(Youth!B39,'CALC_EST - TRGTS'!$B$622:$B$661,0))</f>
        <v>0</v>
      </c>
      <c r="L39" s="331">
        <f>INDEX('CALC_EST - TRGTS'!$B$669:$O$707,MATCH($B39,'CALC_EST - TRGTS'!$B$669:$B$707,0),$A$1)</f>
        <v>0.0294813333333333</v>
      </c>
      <c r="M39" s="67">
        <f>INDEX('CALC_EST - TRGTS'!$C$669:$C$707,MATCH(Youth!B39,'CALC_EST - TRGTS'!$B$669:$B$707,0))</f>
        <v>3.18729433348545</v>
      </c>
      <c r="O39" s="331">
        <f>INDEX('CALC_EST - TRGTS'!$B$715:$O$753,MATCH($B39,'CALC_EST - TRGTS'!$B$715:$B$753,0),$A$1)</f>
        <v>0.029576</v>
      </c>
      <c r="P39" s="67">
        <f>INDEX('CALC_EST - TRGTS'!$C$715:$C$753,MATCH(Youth!B39,'CALC_EST - TRGTS'!$B$715:$B$753,0))</f>
        <v>0</v>
      </c>
    </row>
    <row r="40" spans="2:16" ht="16">
      <c r="B40" s="115" t="s">
        <v>149</v>
      </c>
      <c r="C40" s="331">
        <f>IFERROR(INDEX('CALC_EST - TRGTS'!$B$530:$O$568,MATCH($B40,'CALC_EST - TRGTS'!$B$530:$B$568,0),$A$1),0)</f>
        <v>0.010369000000000001</v>
      </c>
      <c r="D40" s="67">
        <f>INDEX('CALC_EST - TRGTS'!$C$530:$C$568,MATCH(Youth!B40,'CALC_EST - TRGTS'!$B$530:$B$568,0))</f>
        <v>0</v>
      </c>
      <c r="F40" s="332">
        <f>INDEX('CALC_EST - TRGTS'!$B$576:$O$614,MATCH($B40,'CALC_EST - TRGTS'!$B$576:$B$614,0),$A$1)</f>
        <v>0.010127249999999997</v>
      </c>
      <c r="G40" s="67">
        <f>INDEX('CALC_EST - TRGTS'!$C$576:$C$614,MATCH(Youth!B40,'CALC_EST - TRGTS'!$B$576:$B$614,0))</f>
        <v>0</v>
      </c>
      <c r="I40" s="331">
        <f>INDEX('CALC_EST - TRGTS'!$B$622:$O$661,MATCH($B40,'CALC_EST - TRGTS'!$B$622:$B$661,0),$A$1)</f>
        <v>0.010369000000000001</v>
      </c>
      <c r="J40" s="68">
        <f>INDEX('CALC_EST - TRGTS'!$C$622:$C$661,MATCH(Youth!B40,'CALC_EST - TRGTS'!$B$622:$B$661,0))</f>
        <v>0</v>
      </c>
      <c r="L40" s="331">
        <f>INDEX('CALC_EST - TRGTS'!$B$669:$O$707,MATCH($B40,'CALC_EST - TRGTS'!$B$669:$B$707,0),$A$1)</f>
        <v>0.010127249999999997</v>
      </c>
      <c r="M40" s="67">
        <f>INDEX('CALC_EST - TRGTS'!$C$669:$C$707,MATCH(Youth!B40,'CALC_EST - TRGTS'!$B$669:$B$707,0))</f>
        <v>0</v>
      </c>
      <c r="O40" s="331">
        <f>INDEX('CALC_EST - TRGTS'!$B$715:$O$753,MATCH($B40,'CALC_EST - TRGTS'!$B$715:$B$753,0),$A$1)</f>
        <v>0.01055800000000003</v>
      </c>
      <c r="P40" s="67">
        <f>INDEX('CALC_EST - TRGTS'!$C$715:$C$753,MATCH(Youth!B40,'CALC_EST - TRGTS'!$B$715:$B$753,0))</f>
        <v>0</v>
      </c>
    </row>
    <row r="41" spans="2:16" ht="16">
      <c r="B41" s="115" t="s">
        <v>150</v>
      </c>
      <c r="C41" s="331">
        <f>IFERROR(INDEX('CALC_EST - TRGTS'!$B$530:$O$568,MATCH($B41,'CALC_EST - TRGTS'!$B$530:$B$568,0),$A$1),0)</f>
        <v>0.03190699999999999</v>
      </c>
      <c r="D41" s="67">
        <f>INDEX('CALC_EST - TRGTS'!$C$530:$C$568,MATCH(Youth!B41,'CALC_EST - TRGTS'!$B$530:$B$568,0))</f>
        <v>0</v>
      </c>
      <c r="F41" s="332">
        <f>INDEX('CALC_EST - TRGTS'!$B$576:$O$614,MATCH($B41,'CALC_EST - TRGTS'!$B$576:$B$614,0),$A$1)</f>
        <v>0.031956000000000005</v>
      </c>
      <c r="G41" s="67">
        <f>INDEX('CALC_EST - TRGTS'!$C$576:$C$614,MATCH(Youth!B41,'CALC_EST - TRGTS'!$B$576:$B$614,0))</f>
        <v>0</v>
      </c>
      <c r="I41" s="331">
        <f>INDEX('CALC_EST - TRGTS'!$B$622:$O$661,MATCH($B41,'CALC_EST - TRGTS'!$B$622:$B$661,0),$A$1)</f>
        <v>0.03190699999999999</v>
      </c>
      <c r="J41" s="68">
        <f>INDEX('CALC_EST - TRGTS'!$C$622:$C$661,MATCH(Youth!B41,'CALC_EST - TRGTS'!$B$622:$B$661,0))</f>
        <v>92723.8122286108</v>
      </c>
      <c r="L41" s="331">
        <f>INDEX('CALC_EST - TRGTS'!$B$669:$O$707,MATCH($B41,'CALC_EST - TRGTS'!$B$669:$B$707,0),$A$1)</f>
        <v>0.031956000000000005</v>
      </c>
      <c r="M41" s="67">
        <f>INDEX('CALC_EST - TRGTS'!$C$669:$C$707,MATCH(Youth!B41,'CALC_EST - TRGTS'!$B$669:$B$707,0))</f>
        <v>32.2512978716138</v>
      </c>
      <c r="O41" s="331">
        <f>INDEX('CALC_EST - TRGTS'!$B$715:$O$753,MATCH($B41,'CALC_EST - TRGTS'!$B$715:$B$753,0),$A$1)</f>
        <v>0.032702499999999954</v>
      </c>
      <c r="P41" s="67">
        <f>INDEX('CALC_EST - TRGTS'!$C$715:$C$753,MATCH(Youth!B41,'CALC_EST - TRGTS'!$B$715:$B$753,0))</f>
        <v>0</v>
      </c>
    </row>
    <row r="42" spans="2:16" ht="16">
      <c r="B42" s="115" t="s">
        <v>151</v>
      </c>
      <c r="C42" s="331">
        <f>IFERROR(INDEX('CALC_EST - TRGTS'!$B$530:$O$568,MATCH($B42,'CALC_EST - TRGTS'!$B$530:$B$568,0),$A$1),0)</f>
        <v>0.10020124999999999</v>
      </c>
      <c r="D42" s="67">
        <f>INDEX('CALC_EST - TRGTS'!$C$530:$C$568,MATCH(Youth!B42,'CALC_EST - TRGTS'!$B$530:$B$568,0))</f>
        <v>0</v>
      </c>
      <c r="F42" s="332">
        <f>INDEX('CALC_EST - TRGTS'!$B$576:$O$614,MATCH($B42,'CALC_EST - TRGTS'!$B$576:$B$614,0),$A$1)</f>
        <v>0.0994975</v>
      </c>
      <c r="G42" s="67">
        <f>INDEX('CALC_EST - TRGTS'!$C$576:$C$614,MATCH(Youth!B42,'CALC_EST - TRGTS'!$B$576:$B$614,0))</f>
        <v>0</v>
      </c>
      <c r="I42" s="331">
        <f>INDEX('CALC_EST - TRGTS'!$B$622:$O$661,MATCH($B42,'CALC_EST - TRGTS'!$B$622:$B$661,0),$A$1)</f>
        <v>0.10020124999999999</v>
      </c>
      <c r="J42" s="68">
        <f>INDEX('CALC_EST - TRGTS'!$C$622:$C$661,MATCH(Youth!B42,'CALC_EST - TRGTS'!$B$622:$B$661,0))</f>
        <v>-26921.3043871497</v>
      </c>
      <c r="L42" s="331">
        <f>INDEX('CALC_EST - TRGTS'!$B$669:$O$707,MATCH($B42,'CALC_EST - TRGTS'!$B$669:$B$707,0),$A$1)</f>
        <v>0.09949750000000002</v>
      </c>
      <c r="M42" s="67">
        <f>INDEX('CALC_EST - TRGTS'!$C$669:$C$707,MATCH(Youth!B42,'CALC_EST - TRGTS'!$B$669:$B$707,0))</f>
        <v>-4.22431352621602</v>
      </c>
      <c r="O42" s="331">
        <f>INDEX('CALC_EST - TRGTS'!$B$715:$O$753,MATCH($B42,'CALC_EST - TRGTS'!$B$715:$B$753,0),$A$1)</f>
        <v>0.10350949999999978</v>
      </c>
      <c r="P42" s="67">
        <f>INDEX('CALC_EST - TRGTS'!$C$715:$C$753,MATCH(Youth!B42,'CALC_EST - TRGTS'!$B$715:$B$753,0))</f>
        <v>0</v>
      </c>
    </row>
    <row r="43" spans="2:16" ht="16">
      <c r="B43" s="115" t="s">
        <v>152</v>
      </c>
      <c r="C43" s="331">
        <f>IFERROR(INDEX('CALC_EST - TRGTS'!$B$530:$O$568,MATCH($B43,'CALC_EST - TRGTS'!$B$530:$B$568,0),$A$1),0)</f>
        <v>0.2228342500000002</v>
      </c>
      <c r="D43" s="67">
        <f>INDEX('CALC_EST - TRGTS'!$C$530:$C$568,MATCH(Youth!B43,'CALC_EST - TRGTS'!$B$530:$B$568,0))</f>
        <v>0</v>
      </c>
      <c r="F43" s="332">
        <f>INDEX('CALC_EST - TRGTS'!$B$576:$O$614,MATCH($B43,'CALC_EST - TRGTS'!$B$576:$B$614,0),$A$1)</f>
        <v>0.22614525000000008</v>
      </c>
      <c r="G43" s="67">
        <f>INDEX('CALC_EST - TRGTS'!$C$576:$C$614,MATCH(Youth!B43,'CALC_EST - TRGTS'!$B$576:$B$614,0))</f>
        <v>0</v>
      </c>
      <c r="I43" s="331">
        <f>INDEX('CALC_EST - TRGTS'!$B$622:$O$661,MATCH($B43,'CALC_EST - TRGTS'!$B$622:$B$661,0),$A$1)</f>
        <v>0.2228342500000002</v>
      </c>
      <c r="J43" s="68">
        <f>INDEX('CALC_EST - TRGTS'!$C$622:$C$661,MATCH(Youth!B43,'CALC_EST - TRGTS'!$B$622:$B$661,0))</f>
        <v>-19956.7933560089</v>
      </c>
      <c r="L43" s="331">
        <f>INDEX('CALC_EST - TRGTS'!$B$669:$O$707,MATCH($B43,'CALC_EST - TRGTS'!$B$669:$B$707,0),$A$1)</f>
        <v>0.2261452500000001</v>
      </c>
      <c r="M43" s="67">
        <f>INDEX('CALC_EST - TRGTS'!$C$669:$C$707,MATCH(Youth!B43,'CALC_EST - TRGTS'!$B$669:$B$707,0))</f>
        <v>-2.93937295500585</v>
      </c>
      <c r="O43" s="331">
        <f>INDEX('CALC_EST - TRGTS'!$B$715:$O$753,MATCH($B43,'CALC_EST - TRGTS'!$B$715:$B$753,0),$A$1)</f>
        <v>0.2240280000000002</v>
      </c>
      <c r="P43" s="67">
        <f>INDEX('CALC_EST - TRGTS'!$C$715:$C$753,MATCH(Youth!B43,'CALC_EST - TRGTS'!$B$715:$B$753,0))</f>
        <v>1.2293861697679</v>
      </c>
    </row>
    <row r="44" spans="2:16" ht="16">
      <c r="B44" s="115" t="s">
        <v>153</v>
      </c>
      <c r="C44" s="331">
        <f>IFERROR(INDEX('CALC_EST - TRGTS'!$B$530:$O$568,MATCH($B44,'CALC_EST - TRGTS'!$B$530:$B$568,0),$A$1),0)</f>
        <v>0.09368549999999998</v>
      </c>
      <c r="D44" s="67">
        <f>INDEX('CALC_EST - TRGTS'!$C$530:$C$568,MATCH(Youth!B44,'CALC_EST - TRGTS'!$B$530:$B$568,0))</f>
        <v>-2.13861261844569</v>
      </c>
      <c r="F44" s="332">
        <f>INDEX('CALC_EST - TRGTS'!$B$576:$O$614,MATCH($B44,'CALC_EST - TRGTS'!$B$576:$B$614,0),$A$1)</f>
        <v>0.09191674999999996</v>
      </c>
      <c r="G44" s="67">
        <f>INDEX('CALC_EST - TRGTS'!$C$576:$C$614,MATCH(Youth!B44,'CALC_EST - TRGTS'!$B$576:$B$614,0))</f>
        <v>-0.984934501947846</v>
      </c>
      <c r="I44" s="331">
        <f>INDEX('CALC_EST - TRGTS'!$B$622:$O$661,MATCH($B44,'CALC_EST - TRGTS'!$B$622:$B$661,0),$A$1)</f>
        <v>0.09368549999999998</v>
      </c>
      <c r="J44" s="68">
        <f>INDEX('CALC_EST - TRGTS'!$C$622:$C$661,MATCH(Youth!B44,'CALC_EST - TRGTS'!$B$622:$B$661,0))</f>
        <v>-39587.1170593636</v>
      </c>
      <c r="L44" s="331">
        <f>INDEX('CALC_EST - TRGTS'!$B$669:$O$707,MATCH($B44,'CALC_EST - TRGTS'!$B$669:$B$707,0),$A$1)</f>
        <v>0.09191674999999998</v>
      </c>
      <c r="M44" s="67">
        <f>INDEX('CALC_EST - TRGTS'!$C$669:$C$707,MATCH(Youth!B44,'CALC_EST - TRGTS'!$B$669:$B$707,0))</f>
        <v>0</v>
      </c>
      <c r="O44" s="331">
        <f>INDEX('CALC_EST - TRGTS'!$B$715:$O$753,MATCH($B44,'CALC_EST - TRGTS'!$B$715:$B$753,0),$A$1)</f>
        <v>0.09853000000000015</v>
      </c>
      <c r="P44" s="67">
        <f>INDEX('CALC_EST - TRGTS'!$C$715:$C$753,MATCH(Youth!B44,'CALC_EST - TRGTS'!$B$715:$B$753,0))</f>
        <v>0</v>
      </c>
    </row>
    <row r="45" spans="2:16" ht="16">
      <c r="B45" s="115" t="s">
        <v>154</v>
      </c>
      <c r="C45" s="331">
        <f>IFERROR(INDEX('CALC_EST - TRGTS'!$B$530:$O$568,MATCH($B45,'CALC_EST - TRGTS'!$B$530:$B$568,0),$A$1),0)</f>
        <v>0.028483749999999995</v>
      </c>
      <c r="D45" s="67">
        <f>INDEX('CALC_EST - TRGTS'!$C$530:$C$568,MATCH(Youth!B45,'CALC_EST - TRGTS'!$B$530:$B$568,0))</f>
        <v>0</v>
      </c>
      <c r="F45" s="332">
        <f>INDEX('CALC_EST - TRGTS'!$B$576:$O$614,MATCH($B45,'CALC_EST - TRGTS'!$B$576:$B$614,0),$A$1)</f>
        <v>0.02800875</v>
      </c>
      <c r="G45" s="67">
        <f>INDEX('CALC_EST - TRGTS'!$C$576:$C$614,MATCH(Youth!B45,'CALC_EST - TRGTS'!$B$576:$B$614,0))</f>
        <v>0</v>
      </c>
      <c r="I45" s="331">
        <f>INDEX('CALC_EST - TRGTS'!$B$622:$O$661,MATCH($B45,'CALC_EST - TRGTS'!$B$622:$B$661,0),$A$1)</f>
        <v>0.028483749999999995</v>
      </c>
      <c r="J45" s="68">
        <f>INDEX('CALC_EST - TRGTS'!$C$622:$C$661,MATCH(Youth!B45,'CALC_EST - TRGTS'!$B$622:$B$661,0))</f>
        <v>190703.655178107</v>
      </c>
      <c r="L45" s="331">
        <f>INDEX('CALC_EST - TRGTS'!$B$669:$O$707,MATCH($B45,'CALC_EST - TRGTS'!$B$669:$B$707,0),$A$1)</f>
        <v>0.028008749999999992</v>
      </c>
      <c r="M45" s="67">
        <f>INDEX('CALC_EST - TRGTS'!$C$669:$C$707,MATCH(Youth!B45,'CALC_EST - TRGTS'!$B$669:$B$707,0))</f>
        <v>0</v>
      </c>
      <c r="O45" s="331">
        <f>INDEX('CALC_EST - TRGTS'!$B$715:$O$753,MATCH($B45,'CALC_EST - TRGTS'!$B$715:$B$753,0),$A$1)</f>
        <v>0.028939500000000028</v>
      </c>
      <c r="P45" s="67">
        <f>INDEX('CALC_EST - TRGTS'!$C$715:$C$753,MATCH(Youth!B45,'CALC_EST - TRGTS'!$B$715:$B$753,0))</f>
        <v>8.94077504940153</v>
      </c>
    </row>
    <row r="46" spans="2:16" ht="16">
      <c r="B46" s="116" t="s">
        <v>155</v>
      </c>
      <c r="C46" s="331">
        <f>IFERROR(INDEX('CALC_EST - TRGTS'!$B$530:$O$568,MATCH($B46,'CALC_EST - TRGTS'!$B$530:$B$568,0),$A$1),0)</f>
        <v>0.035095</v>
      </c>
      <c r="D46" s="67">
        <f>INDEX('CALC_EST - TRGTS'!$C$530:$C$568,MATCH(Youth!B46,'CALC_EST - TRGTS'!$B$530:$B$568,0))</f>
        <v>-1.45888314369851</v>
      </c>
      <c r="F46" s="332">
        <f>INDEX('CALC_EST - TRGTS'!$B$576:$O$614,MATCH($B46,'CALC_EST - TRGTS'!$B$576:$B$614,0),$A$1)</f>
        <v>0.033355</v>
      </c>
      <c r="G46" s="67">
        <f>INDEX('CALC_EST - TRGTS'!$C$576:$C$614,MATCH(Youth!B46,'CALC_EST - TRGTS'!$B$576:$B$614,0))</f>
        <v>0</v>
      </c>
      <c r="I46" s="331">
        <f>INDEX('CALC_EST - TRGTS'!$B$622:$O$661,MATCH($B46,'CALC_EST - TRGTS'!$B$622:$B$661,0),$A$1)</f>
        <v>0.035095</v>
      </c>
      <c r="J46" s="68">
        <f>INDEX('CALC_EST - TRGTS'!$C$622:$C$661,MATCH(Youth!B46,'CALC_EST - TRGTS'!$B$622:$B$661,0))</f>
        <v>0</v>
      </c>
      <c r="L46" s="331">
        <f>INDEX('CALC_EST - TRGTS'!$B$669:$O$707,MATCH($B46,'CALC_EST - TRGTS'!$B$669:$B$707,0),$A$1)</f>
        <v>0.0343776666666667</v>
      </c>
      <c r="M46" s="67">
        <f>INDEX('CALC_EST - TRGTS'!$C$669:$C$707,MATCH(Youth!B46,'CALC_EST - TRGTS'!$B$669:$B$707,0))</f>
        <v>0</v>
      </c>
      <c r="O46" s="331">
        <f>INDEX('CALC_EST - TRGTS'!$B$715:$O$753,MATCH($B46,'CALC_EST - TRGTS'!$B$715:$B$753,0),$A$1)</f>
        <v>0.035919</v>
      </c>
      <c r="P46" s="67">
        <f>INDEX('CALC_EST - TRGTS'!$C$715:$C$753,MATCH(Youth!B46,'CALC_EST - TRGTS'!$B$715:$B$753,0))</f>
        <v>0</v>
      </c>
    </row>
    <row r="47" spans="2:16" ht="16">
      <c r="B47" s="118" t="s">
        <v>156</v>
      </c>
      <c r="C47" s="331">
        <f>IFERROR(INDEX('CALC_EST - TRGTS'!$B$530:$O$568,MATCH($B47,'CALC_EST - TRGTS'!$B$530:$B$568,0),$A$1),0)</f>
        <v>0.034601250000000014</v>
      </c>
      <c r="D47" s="67">
        <f>INDEX('CALC_EST - TRGTS'!$C$530:$C$568,MATCH(Youth!B47,'CALC_EST - TRGTS'!$B$530:$B$568,0))</f>
        <v>0</v>
      </c>
      <c r="F47" s="332">
        <f>INDEX('CALC_EST - TRGTS'!$B$576:$O$614,MATCH($B47,'CALC_EST - TRGTS'!$B$576:$B$614,0),$A$1)</f>
        <v>0.034887000000000015</v>
      </c>
      <c r="G47" s="67">
        <f>INDEX('CALC_EST - TRGTS'!$C$576:$C$614,MATCH(Youth!B47,'CALC_EST - TRGTS'!$B$576:$B$614,0))</f>
        <v>0</v>
      </c>
      <c r="I47" s="331">
        <f>INDEX('CALC_EST - TRGTS'!$B$622:$O$661,MATCH($B47,'CALC_EST - TRGTS'!$B$622:$B$661,0),$A$1)</f>
        <v>0.034601250000000014</v>
      </c>
      <c r="J47" s="68">
        <f>INDEX('CALC_EST - TRGTS'!$C$622:$C$661,MATCH(Youth!B47,'CALC_EST - TRGTS'!$B$622:$B$661,0))</f>
        <v>-120401.644665993</v>
      </c>
      <c r="L47" s="331">
        <f>INDEX('CALC_EST - TRGTS'!$B$669:$O$707,MATCH($B47,'CALC_EST - TRGTS'!$B$669:$B$707,0),$A$1)</f>
        <v>0.034887000000000015</v>
      </c>
      <c r="M47" s="67">
        <f>INDEX('CALC_EST - TRGTS'!$C$669:$C$707,MATCH(Youth!B47,'CALC_EST - TRGTS'!$B$669:$B$707,0))</f>
        <v>0</v>
      </c>
      <c r="O47" s="331">
        <f>INDEX('CALC_EST - TRGTS'!$B$715:$O$753,MATCH($B47,'CALC_EST - TRGTS'!$B$715:$B$753,0),$A$1)</f>
        <v>0.03552999999999993</v>
      </c>
      <c r="P47" s="67">
        <f>INDEX('CALC_EST - TRGTS'!$C$715:$C$753,MATCH(Youth!B47,'CALC_EST - TRGTS'!$B$715:$B$753,0))</f>
        <v>-5.95843490126467</v>
      </c>
    </row>
    <row r="48" spans="2:16" ht="17" thickBot="1">
      <c r="B48" s="116" t="s">
        <v>157</v>
      </c>
      <c r="C48" s="331">
        <f>IFERROR(INDEX('CALC_EST - TRGTS'!$B$530:$O$568,MATCH($B48,'CALC_EST - TRGTS'!$B$530:$B$568,0),$A$1),0)</f>
        <v>0.099584</v>
      </c>
      <c r="D48" s="67">
        <f>INDEX('CALC_EST - TRGTS'!$C$530:$C$568,MATCH(Youth!B48,'CALC_EST - TRGTS'!$B$530:$B$568,0))</f>
        <v>0</v>
      </c>
      <c r="F48" s="332">
        <f>INDEX('CALC_EST - TRGTS'!$B$576:$O$614,MATCH($B48,'CALC_EST - TRGTS'!$B$576:$B$614,0),$A$1)</f>
        <v>0.099209</v>
      </c>
      <c r="G48" s="67">
        <f>INDEX('CALC_EST - TRGTS'!$C$576:$C$614,MATCH(Youth!B48,'CALC_EST - TRGTS'!$B$576:$B$614,0))</f>
        <v>0</v>
      </c>
      <c r="I48" s="331">
        <f>INDEX('CALC_EST - TRGTS'!$B$622:$O$661,MATCH($B48,'CALC_EST - TRGTS'!$B$622:$B$661,0),$A$1)</f>
        <v>0.099584</v>
      </c>
      <c r="J48" s="68">
        <f>INDEX('CALC_EST - TRGTS'!$C$622:$C$661,MATCH(Youth!B48,'CALC_EST - TRGTS'!$B$622:$B$661,0))</f>
        <v>0</v>
      </c>
      <c r="L48" s="331">
        <f>INDEX('CALC_EST - TRGTS'!$B$669:$O$707,MATCH($B48,'CALC_EST - TRGTS'!$B$669:$B$707,0),$A$1)</f>
        <v>0.0993023333333333</v>
      </c>
      <c r="M48" s="67">
        <f>INDEX('CALC_EST - TRGTS'!$C$669:$C$707,MATCH(Youth!B48,'CALC_EST - TRGTS'!$B$669:$B$707,0))</f>
        <v>0</v>
      </c>
      <c r="O48" s="331">
        <f>INDEX('CALC_EST - TRGTS'!$B$715:$O$753,MATCH($B48,'CALC_EST - TRGTS'!$B$715:$B$753,0),$A$1)</f>
        <v>0.092931</v>
      </c>
      <c r="P48" s="67">
        <f>INDEX('CALC_EST - TRGTS'!$C$715:$C$753,MATCH(Youth!B48,'CALC_EST - TRGTS'!$B$715:$B$753,0))</f>
        <v>2.4082362801062</v>
      </c>
    </row>
    <row r="49" spans="2:16" ht="17" thickBot="1">
      <c r="B49" s="183" t="s">
        <v>158</v>
      </c>
      <c r="C49" s="331">
        <f>IFERROR(INDEX('CALC_EST - TRGTS'!$B$530:$O$568,MATCH($B49,'CALC_EST - TRGTS'!$B$530:$B$568,0),$A$1),0)</f>
        <v>0</v>
      </c>
      <c r="D49" s="67">
        <f>IFERROR(INDEX('CALC_EST - TRGTS'!$C$530:$C$568,MATCH(Youth!B49,'CALC_EST - TRGTS'!$B$530:$B$568,0)),0)</f>
        <v>0</v>
      </c>
      <c r="F49" s="332">
        <f>IFERROR(INDEX('CALC_EST - TRGTS'!$B$576:$O$614,MATCH($B49,'CALC_EST - TRGTS'!$B$576:$B$614,0),$A$1),0)</f>
        <v>0</v>
      </c>
      <c r="G49" s="67">
        <f>IFERROR(INDEX('CALC_EST - TRGTS'!$C$576:$C$614,MATCH(Youth!B49,'CALC_EST - TRGTS'!$B$576:$B$614,0)),0)</f>
        <v>0</v>
      </c>
      <c r="I49" s="331">
        <f>INDEX('CALC_EST - TRGTS'!$B$622:$O$661,MATCH($B49,'CALC_EST - TRGTS'!$B$622:$B$661,0),$A$1)</f>
        <v>194.28</v>
      </c>
      <c r="J49" s="186">
        <f>INDEX('CALC_EST - TRGTS'!$C$622:$C$661,MATCH(Youth!B49,'CALC_EST - TRGTS'!$B$622:$B$661,0))</f>
        <v>0.844161025940661</v>
      </c>
      <c r="L49" s="331">
        <f>IFERROR(INDEX('CALC_EST - TRGTS'!$B$669:$O$707,MATCH($B49,'CALC_EST - TRGTS'!$B$669:$B$707,0),$A$1),0)</f>
        <v>0</v>
      </c>
      <c r="M49" s="67">
        <f>IFERROR(INDEX('CALC_EST - TRGTS'!$C$669:$C$707,MATCH(Youth!B49,'CALC_EST - TRGTS'!$B$669:$B$707,0)),0)</f>
        <v>0</v>
      </c>
      <c r="O49" s="331">
        <f>IFERROR(INDEX('CALC_EST - TRGTS'!$B$715:$O$753,MATCH($B49,'CALC_EST - TRGTS'!$B$715:$B$753,0),$A$1),0)</f>
        <v>0</v>
      </c>
      <c r="P49" s="67">
        <f>IFERROR(INDEX('CALC_EST - TRGTS'!$C$715:$C$753,MATCH(Youth!B49,'CALC_EST - TRGTS'!$B$715:$B$753,0)),0)</f>
        <v>0</v>
      </c>
    </row>
    <row r="50" spans="2:16" ht="16" thickBot="1">
      <c r="B50" s="65"/>
      <c r="C50" s="65"/>
      <c r="D50" s="65"/>
      <c r="E50" s="66"/>
      <c r="F50" s="65"/>
      <c r="G50" s="65"/>
      <c r="H50" s="66"/>
      <c r="I50" s="65"/>
      <c r="J50" s="65"/>
      <c r="K50" s="66"/>
      <c r="L50" s="65"/>
      <c r="M50" s="65"/>
      <c r="N50" s="66"/>
      <c r="O50" s="65"/>
      <c r="P50" s="65"/>
    </row>
    <row r="51" spans="2:16" ht="35" thickBot="1">
      <c r="B51" s="70" t="s">
        <v>159</v>
      </c>
      <c r="C51" s="71" t="s">
        <v>160</v>
      </c>
      <c r="D51" s="72" t="s">
        <v>161</v>
      </c>
      <c r="E51" s="73"/>
      <c r="F51" s="71" t="s">
        <v>160</v>
      </c>
      <c r="G51" s="72" t="s">
        <v>161</v>
      </c>
      <c r="H51" s="73"/>
      <c r="I51" s="74" t="s">
        <v>160</v>
      </c>
      <c r="J51" s="75" t="s">
        <v>161</v>
      </c>
      <c r="K51" s="73"/>
      <c r="L51" s="71" t="s">
        <v>160</v>
      </c>
      <c r="M51" s="72" t="s">
        <v>161</v>
      </c>
      <c r="O51" s="71" t="s">
        <v>160</v>
      </c>
      <c r="P51" s="72" t="s">
        <v>161</v>
      </c>
    </row>
    <row r="52" spans="2:16" ht="16">
      <c r="B52" s="76" t="s">
        <v>162</v>
      </c>
      <c r="C52" s="77" t="s">
        <v>163</v>
      </c>
      <c r="D52" s="78">
        <f>AVERAGE(D53:D64)</f>
        <v>1.2770921010278553</v>
      </c>
      <c r="E52" s="79"/>
      <c r="F52" s="77" t="s">
        <v>163</v>
      </c>
      <c r="G52" s="78">
        <f>AVERAGE(G53:G64)</f>
        <v>0.726906401106178</v>
      </c>
      <c r="H52" s="79"/>
      <c r="I52" s="77" t="s">
        <v>163</v>
      </c>
      <c r="J52" s="78">
        <f>AVERAGE(J53:J64)</f>
        <v>9496.783169946035</v>
      </c>
      <c r="K52" s="80"/>
      <c r="L52" s="77" t="s">
        <v>163</v>
      </c>
      <c r="M52" s="78">
        <f>AVERAGE(M53:M64)</f>
        <v>-0.27672423317776274</v>
      </c>
      <c r="O52" s="77" t="s">
        <v>163</v>
      </c>
      <c r="P52" s="78">
        <f>AVERAGE(P53:P64)</f>
        <v>-0.29201671444026994</v>
      </c>
    </row>
    <row r="53" spans="2:16" ht="16">
      <c r="B53" s="81" t="s">
        <v>85</v>
      </c>
      <c r="C53" s="82">
        <f>D53-D$52</f>
        <v>0.015558031054994759</v>
      </c>
      <c r="D53" s="83">
        <f>INDEX('CALC_EST - TRGTS'!$D$569:$O$569,1,MATCH($B53,'CALC_EST - TRGTS'!$D$529:$O$529,0))</f>
        <v>1.29265013208285</v>
      </c>
      <c r="E53" s="79"/>
      <c r="F53" s="82">
        <f>G53-G$52</f>
        <v>0</v>
      </c>
      <c r="G53" s="83">
        <f>INDEX('CALC_EST - TRGTS'!$D$615:$O$615,1,MATCH($B53,'CALC_EST - TRGTS'!$D$575:$O$575,0))</f>
        <v>0.726906401106178</v>
      </c>
      <c r="H53" s="84"/>
      <c r="I53" s="82">
        <f>J53-J$52</f>
        <v>-1701.618129235505</v>
      </c>
      <c r="J53" s="83">
        <f>INDEX('CALC_EST - TRGTS'!$D$662:$O$662,1,MATCH($B53,'CALC_EST - TRGTS'!$D$621:$O$621,0))</f>
        <v>7795.16504071053</v>
      </c>
      <c r="K53" s="80"/>
      <c r="L53" s="82">
        <f>M53-M$52</f>
        <v>0.22104310121503185</v>
      </c>
      <c r="M53" s="83">
        <f>INDEX('CALC_EST - TRGTS'!$D$708:$O$708,1,MATCH($B53,'CALC_EST - TRGTS'!$D$668:$O$668,0))</f>
        <v>-0.0556811319627309</v>
      </c>
      <c r="O53" s="82">
        <f>P53-P$52</f>
        <v>0</v>
      </c>
      <c r="P53" s="83">
        <f>INDEX('CALC_EST - TRGTS'!$D$754:$O$754,1,MATCH($B53,'CALC_EST - TRGTS'!$D$714:$O$714,0))</f>
        <v>-0.29201671444027</v>
      </c>
    </row>
    <row r="54" spans="2:16" ht="16">
      <c r="B54" s="81" t="s">
        <v>164</v>
      </c>
      <c r="C54" s="82">
        <f t="shared" si="0" ref="C54:C64">D54-D$52</f>
        <v>-0.12037032199953024</v>
      </c>
      <c r="D54" s="83">
        <f>INDEX('CALC_EST - TRGTS'!$D$569:$O$569,1,MATCH($B54,'CALC_EST - TRGTS'!$D$529:$O$529,0))</f>
        <v>1.156721779028325</v>
      </c>
      <c r="E54" s="79"/>
      <c r="F54" s="82">
        <f t="shared" si="1" ref="F54:F64">G54-G$52</f>
        <v>0</v>
      </c>
      <c r="G54" s="83">
        <f>INDEX('CALC_EST - TRGTS'!$D$615:$O$615,1,MATCH($B54,'CALC_EST - TRGTS'!$D$575:$O$575,0))</f>
        <v>0.726906401106178</v>
      </c>
      <c r="H54" s="85"/>
      <c r="I54" s="82">
        <f t="shared" si="2" ref="I54:I64">J54-J$52</f>
        <v>-4486.2530704716155</v>
      </c>
      <c r="J54" s="83">
        <f>INDEX('CALC_EST - TRGTS'!$D$662:$O$662,1,MATCH($B54,'CALC_EST - TRGTS'!$D$621:$O$621,0))</f>
        <v>5010.530099474419</v>
      </c>
      <c r="K54" s="80"/>
      <c r="L54" s="82">
        <f t="shared" si="3" ref="L54:L64">M54-M$52</f>
        <v>-0.39039993413644625</v>
      </c>
      <c r="M54" s="83">
        <f>INDEX('CALC_EST - TRGTS'!$D$708:$O$708,1,MATCH($B54,'CALC_EST - TRGTS'!$D$668:$O$668,0))</f>
        <v>-0.667124167314209</v>
      </c>
      <c r="O54" s="82">
        <f t="shared" si="4" ref="O54:O64">P54-P$52</f>
        <v>0</v>
      </c>
      <c r="P54" s="83">
        <f>INDEX('CALC_EST - TRGTS'!$D$754:$O$754,1,MATCH($B54,'CALC_EST - TRGTS'!$D$714:$O$714,0))</f>
        <v>-0.29201671444027</v>
      </c>
    </row>
    <row r="55" spans="2:16" ht="16">
      <c r="B55" s="81" t="s">
        <v>77</v>
      </c>
      <c r="C55" s="82">
        <f t="shared" si="0"/>
        <v>-0.015208924950834701</v>
      </c>
      <c r="D55" s="83">
        <f>INDEX('CALC_EST - TRGTS'!$D$569:$O$569,1,MATCH($B55,'CALC_EST - TRGTS'!$D$529:$O$529,0))</f>
        <v>1.2618831760770206</v>
      </c>
      <c r="E55" s="79"/>
      <c r="F55" s="82">
        <f t="shared" si="1"/>
        <v>0</v>
      </c>
      <c r="G55" s="83">
        <f>INDEX('CALC_EST - TRGTS'!$D$615:$O$615,1,MATCH($B55,'CALC_EST - TRGTS'!$D$575:$O$575,0))</f>
        <v>0.726906401106178</v>
      </c>
      <c r="H55" s="85"/>
      <c r="I55" s="82">
        <f t="shared" si="2"/>
        <v>-3648.9715576761846</v>
      </c>
      <c r="J55" s="83">
        <f>INDEX('CALC_EST - TRGTS'!$D$662:$O$662,1,MATCH($B55,'CALC_EST - TRGTS'!$D$621:$O$621,0))</f>
        <v>5847.81161226985</v>
      </c>
      <c r="K55" s="80"/>
      <c r="L55" s="82">
        <f t="shared" si="3"/>
        <v>-0.2871620984794012</v>
      </c>
      <c r="M55" s="83">
        <f>INDEX('CALC_EST - TRGTS'!$D$708:$O$708,1,MATCH($B55,'CALC_EST - TRGTS'!$D$668:$O$668,0))</f>
        <v>-0.563886331657164</v>
      </c>
      <c r="O55" s="82">
        <f t="shared" si="4"/>
        <v>0</v>
      </c>
      <c r="P55" s="83">
        <f>INDEX('CALC_EST - TRGTS'!$D$754:$O$754,1,MATCH($B55,'CALC_EST - TRGTS'!$D$714:$O$714,0))</f>
        <v>-0.29201671444027</v>
      </c>
    </row>
    <row r="56" spans="2:16" ht="16">
      <c r="B56" s="81" t="s">
        <v>165</v>
      </c>
      <c r="C56" s="82">
        <f t="shared" si="0"/>
        <v>-0.04863506095537162</v>
      </c>
      <c r="D56" s="83">
        <f>INDEX('CALC_EST - TRGTS'!$D$569:$O$569,1,MATCH($B56,'CALC_EST - TRGTS'!$D$529:$O$529,0))</f>
        <v>1.2284570400724837</v>
      </c>
      <c r="E56" s="79"/>
      <c r="F56" s="82">
        <f t="shared" si="1"/>
        <v>0</v>
      </c>
      <c r="G56" s="83">
        <f>INDEX('CALC_EST - TRGTS'!$D$615:$O$615,1,MATCH($B56,'CALC_EST - TRGTS'!$D$575:$O$575,0))</f>
        <v>0.726906401106178</v>
      </c>
      <c r="H56" s="85"/>
      <c r="I56" s="82">
        <f t="shared" si="2"/>
        <v>1366.052754699076</v>
      </c>
      <c r="J56" s="83">
        <f>INDEX('CALC_EST - TRGTS'!$D$662:$O$662,1,MATCH($B56,'CALC_EST - TRGTS'!$D$621:$O$621,0))</f>
        <v>10862.835924645111</v>
      </c>
      <c r="K56" s="80"/>
      <c r="L56" s="82">
        <f t="shared" si="3"/>
        <v>-0.01105028271587416</v>
      </c>
      <c r="M56" s="83">
        <f>INDEX('CALC_EST - TRGTS'!$D$708:$O$708,1,MATCH($B56,'CALC_EST - TRGTS'!$D$668:$O$668,0))</f>
        <v>-0.2877745158936369</v>
      </c>
      <c r="O56" s="82">
        <f t="shared" si="4"/>
        <v>0</v>
      </c>
      <c r="P56" s="83">
        <f>INDEX('CALC_EST - TRGTS'!$D$754:$O$754,1,MATCH($B56,'CALC_EST - TRGTS'!$D$714:$O$714,0))</f>
        <v>-0.29201671444027</v>
      </c>
    </row>
    <row r="57" spans="2:16" ht="16">
      <c r="B57" s="81" t="s">
        <v>166</v>
      </c>
      <c r="C57" s="82">
        <f t="shared" si="0"/>
        <v>0.13507679013413676</v>
      </c>
      <c r="D57" s="83">
        <f>INDEX('CALC_EST - TRGTS'!$D$569:$O$569,1,MATCH($B57,'CALC_EST - TRGTS'!$D$529:$O$529,0))</f>
        <v>1.412168891161992</v>
      </c>
      <c r="E57" s="79"/>
      <c r="F57" s="82">
        <f t="shared" si="1"/>
        <v>0</v>
      </c>
      <c r="G57" s="83">
        <f>INDEX('CALC_EST - TRGTS'!$D$615:$O$615,1,MATCH($B57,'CALC_EST - TRGTS'!$D$575:$O$575,0))</f>
        <v>0.726906401106178</v>
      </c>
      <c r="H57" s="85"/>
      <c r="I57" s="82">
        <f t="shared" si="2"/>
        <v>-4185.588368194185</v>
      </c>
      <c r="J57" s="83">
        <f>INDEX('CALC_EST - TRGTS'!$D$662:$O$662,1,MATCH($B57,'CALC_EST - TRGTS'!$D$621:$O$621,0))</f>
        <v>5311.19480175185</v>
      </c>
      <c r="K57" s="80"/>
      <c r="L57" s="82">
        <f t="shared" si="3"/>
        <v>-0.5346999115358102</v>
      </c>
      <c r="M57" s="83">
        <f>INDEX('CALC_EST - TRGTS'!$D$708:$O$708,1,MATCH($B57,'CALC_EST - TRGTS'!$D$668:$O$668,0))</f>
        <v>-0.8114241447135729</v>
      </c>
      <c r="O57" s="82">
        <f t="shared" si="4"/>
        <v>0</v>
      </c>
      <c r="P57" s="83">
        <f>INDEX('CALC_EST - TRGTS'!$D$754:$O$754,1,MATCH($B57,'CALC_EST - TRGTS'!$D$714:$O$714,0))</f>
        <v>-0.29201671444027</v>
      </c>
    </row>
    <row r="58" spans="2:16" ht="16">
      <c r="B58" s="81" t="s">
        <v>167</v>
      </c>
      <c r="C58" s="82">
        <f t="shared" si="0"/>
        <v>-0.06778984897307105</v>
      </c>
      <c r="D58" s="83">
        <f>INDEX('CALC_EST - TRGTS'!$D$569:$O$569,1,MATCH($B58,'CALC_EST - TRGTS'!$D$529:$O$529,0))</f>
        <v>1.2093022520547843</v>
      </c>
      <c r="E58" s="79"/>
      <c r="F58" s="82">
        <f t="shared" si="1"/>
        <v>0</v>
      </c>
      <c r="G58" s="83">
        <f>INDEX('CALC_EST - TRGTS'!$D$615:$O$615,1,MATCH($B58,'CALC_EST - TRGTS'!$D$575:$O$575,0))</f>
        <v>0.726906401106178</v>
      </c>
      <c r="H58" s="85"/>
      <c r="I58" s="82">
        <f t="shared" si="2"/>
        <v>1989.6249964345352</v>
      </c>
      <c r="J58" s="83">
        <f>INDEX('CALC_EST - TRGTS'!$D$662:$O$662,1,MATCH($B58,'CALC_EST - TRGTS'!$D$621:$O$621,0))</f>
        <v>11486.40816638057</v>
      </c>
      <c r="K58" s="80"/>
      <c r="L58" s="82">
        <f t="shared" si="3"/>
        <v>0.20395532739163336</v>
      </c>
      <c r="M58" s="83">
        <f>INDEX('CALC_EST - TRGTS'!$D$708:$O$708,1,MATCH($B58,'CALC_EST - TRGTS'!$D$668:$O$668,0))</f>
        <v>-0.07276890578612939</v>
      </c>
      <c r="O58" s="82">
        <f t="shared" si="4"/>
        <v>0</v>
      </c>
      <c r="P58" s="83">
        <f>INDEX('CALC_EST - TRGTS'!$D$754:$O$754,1,MATCH($B58,'CALC_EST - TRGTS'!$D$714:$O$714,0))</f>
        <v>-0.29201671444027</v>
      </c>
    </row>
    <row r="59" spans="2:16" ht="16">
      <c r="B59" s="81" t="s">
        <v>168</v>
      </c>
      <c r="C59" s="82">
        <f t="shared" si="0"/>
        <v>0.05719703414096422</v>
      </c>
      <c r="D59" s="83">
        <f>INDEX('CALC_EST - TRGTS'!$D$569:$O$569,1,MATCH($B59,'CALC_EST - TRGTS'!$D$529:$O$529,0))</f>
        <v>1.3342891351688195</v>
      </c>
      <c r="E59" s="79"/>
      <c r="F59" s="82">
        <f t="shared" si="1"/>
        <v>0</v>
      </c>
      <c r="G59" s="83">
        <f>INDEX('CALC_EST - TRGTS'!$D$615:$O$615,1,MATCH($B59,'CALC_EST - TRGTS'!$D$575:$O$575,0))</f>
        <v>0.726906401106178</v>
      </c>
      <c r="H59" s="85"/>
      <c r="I59" s="82">
        <f t="shared" si="2"/>
        <v>5562.793332342824</v>
      </c>
      <c r="J59" s="83">
        <f>INDEX('CALC_EST - TRGTS'!$D$662:$O$662,1,MATCH($B59,'CALC_EST - TRGTS'!$D$621:$O$621,0))</f>
        <v>15059.576502288859</v>
      </c>
      <c r="K59" s="80"/>
      <c r="L59" s="82">
        <f t="shared" si="3"/>
        <v>0.24463428910284513</v>
      </c>
      <c r="M59" s="83">
        <f>INDEX('CALC_EST - TRGTS'!$D$708:$O$708,1,MATCH($B59,'CALC_EST - TRGTS'!$D$668:$O$668,0))</f>
        <v>-0.032089944074917595</v>
      </c>
      <c r="O59" s="82">
        <f t="shared" si="4"/>
        <v>0</v>
      </c>
      <c r="P59" s="83">
        <f>INDEX('CALC_EST - TRGTS'!$D$754:$O$754,1,MATCH($B59,'CALC_EST - TRGTS'!$D$714:$O$714,0))</f>
        <v>-0.29201671444027</v>
      </c>
    </row>
    <row r="60" spans="2:16" ht="16">
      <c r="B60" s="81" t="s">
        <v>169</v>
      </c>
      <c r="C60" s="82">
        <f t="shared" si="0"/>
        <v>-0.033736217579243055</v>
      </c>
      <c r="D60" s="83">
        <f>INDEX('CALC_EST - TRGTS'!$D$569:$O$569,1,MATCH($B60,'CALC_EST - TRGTS'!$D$529:$O$529,0))</f>
        <v>1.2433558834486123</v>
      </c>
      <c r="E60" s="79"/>
      <c r="F60" s="82">
        <f t="shared" si="1"/>
        <v>0</v>
      </c>
      <c r="G60" s="83">
        <f>INDEX('CALC_EST - TRGTS'!$D$615:$O$615,1,MATCH($B60,'CALC_EST - TRGTS'!$D$575:$O$575,0))</f>
        <v>0.726906401106178</v>
      </c>
      <c r="H60" s="85"/>
      <c r="I60" s="82">
        <f t="shared" si="2"/>
        <v>6358.1190627049455</v>
      </c>
      <c r="J60" s="83">
        <f>INDEX('CALC_EST - TRGTS'!$D$662:$O$662,1,MATCH($B60,'CALC_EST - TRGTS'!$D$621:$O$621,0))</f>
        <v>15854.90223265098</v>
      </c>
      <c r="K60" s="80"/>
      <c r="L60" s="82">
        <f t="shared" si="3"/>
        <v>0.46828159480105386</v>
      </c>
      <c r="M60" s="83">
        <f>INDEX('CALC_EST - TRGTS'!$D$708:$O$708,1,MATCH($B60,'CALC_EST - TRGTS'!$D$668:$O$668,0))</f>
        <v>0.19155736162329112</v>
      </c>
      <c r="O60" s="82">
        <f t="shared" si="4"/>
        <v>0</v>
      </c>
      <c r="P60" s="83">
        <f>INDEX('CALC_EST - TRGTS'!$D$754:$O$754,1,MATCH($B60,'CALC_EST - TRGTS'!$D$714:$O$714,0))</f>
        <v>-0.29201671444027</v>
      </c>
    </row>
    <row r="61" spans="2:16" ht="16">
      <c r="B61" s="81" t="s">
        <v>170</v>
      </c>
      <c r="C61" s="82">
        <f t="shared" si="0"/>
        <v>0.008913047534524932</v>
      </c>
      <c r="D61" s="83">
        <f>INDEX('CALC_EST - TRGTS'!$D$569:$O$569,1,MATCH($B61,'CALC_EST - TRGTS'!$D$529:$O$529,0))</f>
        <v>1.2860051485623802</v>
      </c>
      <c r="E61" s="79"/>
      <c r="F61" s="82">
        <f t="shared" si="1"/>
        <v>0</v>
      </c>
      <c r="G61" s="83">
        <f>INDEX('CALC_EST - TRGTS'!$D$615:$O$615,1,MATCH($B61,'CALC_EST - TRGTS'!$D$575:$O$575,0))</f>
        <v>0.726906401106178</v>
      </c>
      <c r="H61" s="85"/>
      <c r="I61" s="82">
        <f t="shared" si="2"/>
        <v>1998.3096522831747</v>
      </c>
      <c r="J61" s="83">
        <f>INDEX('CALC_EST - TRGTS'!$D$662:$O$662,1,MATCH($B61,'CALC_EST - TRGTS'!$D$621:$O$621,0))</f>
        <v>11495.09282222921</v>
      </c>
      <c r="K61" s="80"/>
      <c r="L61" s="82">
        <f t="shared" si="3"/>
        <v>0.10296218600241083</v>
      </c>
      <c r="M61" s="83">
        <f>INDEX('CALC_EST - TRGTS'!$D$708:$O$708,1,MATCH($B61,'CALC_EST - TRGTS'!$D$668:$O$668,0))</f>
        <v>-0.1737620471753519</v>
      </c>
      <c r="O61" s="82">
        <f t="shared" si="4"/>
        <v>0</v>
      </c>
      <c r="P61" s="83">
        <f>INDEX('CALC_EST - TRGTS'!$D$754:$O$754,1,MATCH($B61,'CALC_EST - TRGTS'!$D$714:$O$714,0))</f>
        <v>-0.29201671444027</v>
      </c>
    </row>
    <row r="62" spans="2:16" ht="16">
      <c r="B62" s="81" t="s">
        <v>171</v>
      </c>
      <c r="C62" s="82">
        <f t="shared" si="0"/>
        <v>0.10382375686137912</v>
      </c>
      <c r="D62" s="83">
        <f>INDEX('CALC_EST - TRGTS'!$D$569:$O$569,1,MATCH($B62,'CALC_EST - TRGTS'!$D$529:$O$529,0))</f>
        <v>1.3809158578892344</v>
      </c>
      <c r="E62" s="79"/>
      <c r="F62" s="82">
        <f t="shared" si="1"/>
        <v>0</v>
      </c>
      <c r="G62" s="83">
        <f>INDEX('CALC_EST - TRGTS'!$D$615:$O$615,1,MATCH($B62,'CALC_EST - TRGTS'!$D$575:$O$575,0))</f>
        <v>0.726906401106178</v>
      </c>
      <c r="H62" s="85"/>
      <c r="I62" s="82">
        <f t="shared" si="2"/>
        <v>1117.3416102686042</v>
      </c>
      <c r="J62" s="83">
        <f>INDEX('CALC_EST - TRGTS'!$D$662:$O$662,1,MATCH($B62,'CALC_EST - TRGTS'!$D$621:$O$621,0))</f>
        <v>10614.124780214639</v>
      </c>
      <c r="K62" s="80"/>
      <c r="L62" s="82">
        <f t="shared" si="3"/>
        <v>-0.032108885033739154</v>
      </c>
      <c r="M62" s="83">
        <f>INDEX('CALC_EST - TRGTS'!$D$708:$O$708,1,MATCH($B62,'CALC_EST - TRGTS'!$D$668:$O$668,0))</f>
        <v>-0.3088331182115019</v>
      </c>
      <c r="O62" s="82">
        <f t="shared" si="4"/>
        <v>0</v>
      </c>
      <c r="P62" s="83">
        <f>INDEX('CALC_EST - TRGTS'!$D$754:$O$754,1,MATCH($B62,'CALC_EST - TRGTS'!$D$714:$O$714,0))</f>
        <v>-0.29201671444027</v>
      </c>
    </row>
    <row r="63" spans="2:16" ht="16">
      <c r="B63" s="81" t="s">
        <v>172</v>
      </c>
      <c r="C63" s="82">
        <f t="shared" si="0"/>
        <v>0.04624057906243961</v>
      </c>
      <c r="D63" s="83">
        <f>INDEX('CALC_EST - TRGTS'!$D$569:$O$569,1,MATCH($B63,'CALC_EST - TRGTS'!$D$529:$O$529,0))</f>
        <v>1.323332680090295</v>
      </c>
      <c r="E63" s="79"/>
      <c r="F63" s="82">
        <f t="shared" si="1"/>
        <v>0</v>
      </c>
      <c r="G63" s="83">
        <f>INDEX('CALC_EST - TRGTS'!$D$615:$O$615,1,MATCH($B63,'CALC_EST - TRGTS'!$D$575:$O$575,0))</f>
        <v>0.726906401106178</v>
      </c>
      <c r="H63" s="85"/>
      <c r="I63" s="82">
        <f t="shared" si="2"/>
        <v>450.97477475525557</v>
      </c>
      <c r="J63" s="83">
        <f>INDEX('CALC_EST - TRGTS'!$D$662:$O$662,1,MATCH($B63,'CALC_EST - TRGTS'!$D$621:$O$621,0))</f>
        <v>9947.75794470129</v>
      </c>
      <c r="K63" s="80"/>
      <c r="L63" s="82">
        <f t="shared" si="3"/>
        <v>0.22589995495668974</v>
      </c>
      <c r="M63" s="83">
        <f>INDEX('CALC_EST - TRGTS'!$D$708:$O$708,1,MATCH($B63,'CALC_EST - TRGTS'!$D$668:$O$668,0))</f>
        <v>-0.05082427822107299</v>
      </c>
      <c r="O63" s="82">
        <f t="shared" si="4"/>
        <v>0</v>
      </c>
      <c r="P63" s="83">
        <f>INDEX('CALC_EST - TRGTS'!$D$754:$O$754,1,MATCH($B63,'CALC_EST - TRGTS'!$D$714:$O$714,0))</f>
        <v>-0.29201671444027</v>
      </c>
    </row>
    <row r="64" spans="2:16" ht="17" thickBot="1">
      <c r="B64" s="86" t="s">
        <v>173</v>
      </c>
      <c r="C64" s="122">
        <f t="shared" si="0"/>
        <v>-0.08106886433039051</v>
      </c>
      <c r="D64" s="87">
        <f>INDEX('CALC_EST - TRGTS'!$D$569:$O$569,1,MATCH($B64,'CALC_EST - TRGTS'!$D$529:$O$529,0))</f>
        <v>1.1960232366974648</v>
      </c>
      <c r="E64" s="79"/>
      <c r="F64" s="122">
        <f t="shared" si="1"/>
        <v>0</v>
      </c>
      <c r="G64" s="87">
        <f>INDEX('CALC_EST - TRGTS'!$D$615:$O$615,1,MATCH($B64,'CALC_EST - TRGTS'!$D$575:$O$575,0))</f>
        <v>0.726906401106178</v>
      </c>
      <c r="H64" s="85"/>
      <c r="I64" s="122">
        <f t="shared" si="2"/>
        <v>-4820.7850579109145</v>
      </c>
      <c r="J64" s="87">
        <f>INDEX('CALC_EST - TRGTS'!$D$662:$O$662,1,MATCH($B64,'CALC_EST - TRGTS'!$D$621:$O$621,0))</f>
        <v>4675.99811203512</v>
      </c>
      <c r="K64" s="80"/>
      <c r="L64" s="122">
        <f t="shared" si="3"/>
        <v>-0.21135534156839414</v>
      </c>
      <c r="M64" s="87">
        <f>INDEX('CALC_EST - TRGTS'!$D$708:$O$708,1,MATCH($B64,'CALC_EST - TRGTS'!$D$668:$O$668,0))</f>
        <v>-0.4880795747461569</v>
      </c>
      <c r="O64" s="122">
        <f t="shared" si="4"/>
        <v>0</v>
      </c>
      <c r="P64" s="87">
        <f>INDEX('CALC_EST - TRGTS'!$D$754:$O$754,1,MATCH($B64,'CALC_EST - TRGTS'!$D$714:$O$714,0))</f>
        <v>-0.29201671444027</v>
      </c>
    </row>
  </sheetData>
  <mergeCells count="21">
    <mergeCell ref="C2:P2"/>
    <mergeCell ref="C4:D4"/>
    <mergeCell ref="F4:G4"/>
    <mergeCell ref="I4:J4"/>
    <mergeCell ref="L4:M4"/>
    <mergeCell ref="O4:P4"/>
    <mergeCell ref="C6:D6"/>
    <mergeCell ref="F6:G6"/>
    <mergeCell ref="I6:J6"/>
    <mergeCell ref="L6:M6"/>
    <mergeCell ref="O6:P6"/>
    <mergeCell ref="C5:D5"/>
    <mergeCell ref="F5:G5"/>
    <mergeCell ref="I5:J5"/>
    <mergeCell ref="L5:M5"/>
    <mergeCell ref="O5:P5"/>
    <mergeCell ref="C7:D7"/>
    <mergeCell ref="F7:G7"/>
    <mergeCell ref="I7:J7"/>
    <mergeCell ref="L7:M7"/>
    <mergeCell ref="O7:P7"/>
  </mergeCells>
  <conditionalFormatting sqref="C5">
    <cfRule type="expression" priority="8" dxfId="147">
      <formula>C$5&lt;(#REF!-1)</formula>
    </cfRule>
  </conditionalFormatting>
  <conditionalFormatting sqref="C10:C49 F10:F49 I10:I49 L10:L49 O10:O49">
    <cfRule type="cellIs" priority="6" dxfId="146" operator="equal">
      <formula>0</formula>
    </cfRule>
  </conditionalFormatting>
  <conditionalFormatting sqref="F5 I5 L5 O5">
    <cfRule type="expression" priority="1" dxfId="147">
      <formula>F$5&lt;(#REF!-1)</formula>
    </cfRule>
  </conditionalFormatting>
  <pageMargins left="0.7" right="0.7" top="0.75" bottom="0.75" header="0.3" footer="0.3"/>
  <pageSetup orientation="portrait" paperSize="1"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FCB5F2E-2C7B-4D55-8AE5-E3FE45957098}">
  <dimension ref="A1:M12"/>
  <sheetViews>
    <sheetView workbookViewId="0" topLeftCell="A1">
      <selection pane="topLeft" activeCell="D85" sqref="D85"/>
    </sheetView>
  </sheetViews>
  <sheetFormatPr defaultColWidth="8.66428571428571" defaultRowHeight="15"/>
  <cols>
    <col min="1" max="16384" width="8.71428571428571" style="123"/>
  </cols>
  <sheetData>
    <row r="1" spans="1:1" ht="15">
      <c r="A1" s="274" t="s">
        <v>458</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212</v>
      </c>
      <c r="B4" s="168">
        <v>0.7604732995512606</v>
      </c>
      <c r="C4" s="168">
        <v>0.7454508350128674</v>
      </c>
      <c r="D4" s="168">
        <v>0.7061973456464584</v>
      </c>
      <c r="E4" s="168">
        <v>0.7937295490652361</v>
      </c>
      <c r="F4" s="168">
        <v>0.7959021547955513</v>
      </c>
      <c r="G4" s="168">
        <v>0.7095166543105361</v>
      </c>
      <c r="H4" s="168">
        <v>0.8266101529404548</v>
      </c>
      <c r="I4" s="168">
        <v>0.7657974229456908</v>
      </c>
      <c r="J4" s="168">
        <v>0.8204105531469882</v>
      </c>
      <c r="K4" s="168">
        <v>0.7894731596018361</v>
      </c>
      <c r="L4" s="168">
        <v>0.8436504492093275</v>
      </c>
      <c r="M4" s="168">
        <v>0.7371286448898198</v>
      </c>
    </row>
    <row r="5" spans="1:13" ht="15">
      <c r="A5" s="168" t="s">
        <v>435</v>
      </c>
      <c r="B5" s="168">
        <v>0.7604733109474182</v>
      </c>
      <c r="C5" s="168">
        <v>0.7454508543014526</v>
      </c>
      <c r="D5" s="168">
        <v>0.7061973214149475</v>
      </c>
      <c r="E5" s="168">
        <v>0.7937295436859131</v>
      </c>
      <c r="F5" s="168">
        <v>0.7959021329879761</v>
      </c>
      <c r="G5" s="168">
        <v>0.7095166444778442</v>
      </c>
      <c r="H5" s="168">
        <v>0.8266101479530334</v>
      </c>
      <c r="I5" s="168">
        <v>0.7657974362373352</v>
      </c>
      <c r="J5" s="168">
        <v>0.8204105496406555</v>
      </c>
      <c r="K5" s="168">
        <v>0.7894731760025024</v>
      </c>
      <c r="L5" s="168">
        <v>0.8436504602432251</v>
      </c>
      <c r="M5" s="168">
        <v>0.7371286153793335</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212</v>
      </c>
      <c r="B9" s="168">
        <v>0.755142472939728</v>
      </c>
      <c r="C9" s="168">
        <v>0.7771345208845208</v>
      </c>
      <c r="D9" s="168">
        <v>0.7880304192060942</v>
      </c>
      <c r="E9" s="168">
        <v>0.7210944160272805</v>
      </c>
      <c r="F9" s="168">
        <v>0.7298796791443851</v>
      </c>
      <c r="G9" s="168">
        <v>0.717194264069264</v>
      </c>
      <c r="H9" s="168">
        <v>0.8362470862470863</v>
      </c>
      <c r="I9" s="168">
        <v>0.8476190476190476</v>
      </c>
      <c r="J9" s="168">
        <v>0.8038202739289696</v>
      </c>
      <c r="K9" s="168">
        <v>0.8177083333333333</v>
      </c>
      <c r="L9" s="168">
        <v>0.8295196566998893</v>
      </c>
      <c r="M9" s="168">
        <v>0.6987579401088929</v>
      </c>
    </row>
    <row r="10" spans="1:13" ht="15">
      <c r="A10" s="292" t="s">
        <v>435</v>
      </c>
      <c r="B10" s="292">
        <v>0.784946620464325</v>
      </c>
      <c r="C10" s="292">
        <v>0.7202602624893188</v>
      </c>
      <c r="D10" s="292">
        <v>0.6627771854400635</v>
      </c>
      <c r="E10" s="292">
        <v>0.7837193608283997</v>
      </c>
      <c r="F10" s="292">
        <v>0.7797684073448181</v>
      </c>
      <c r="G10" s="292">
        <v>0.6878994703292847</v>
      </c>
      <c r="H10" s="292">
        <v>0.8282108306884766</v>
      </c>
      <c r="I10" s="292">
        <v>0.7787996530532837</v>
      </c>
      <c r="J10" s="292">
        <v>0.8451738357543945</v>
      </c>
      <c r="K10" s="292">
        <v>0.9097602367401123</v>
      </c>
      <c r="L10" s="292">
        <v>0.8728782534599304</v>
      </c>
      <c r="M10" s="292">
        <v>0.7193644642829895</v>
      </c>
    </row>
    <row r="11" spans="1:13" ht="15">
      <c r="A11" s="168" t="s">
        <v>455</v>
      </c>
      <c r="B11" s="168">
        <v>0.02447330951690674</v>
      </c>
      <c r="C11" s="168">
        <v>-0.02519059181213379</v>
      </c>
      <c r="D11" s="168">
        <v>-0.04342013597488403</v>
      </c>
      <c r="E11" s="168">
        <v>-0.010010182857513428</v>
      </c>
      <c r="F11" s="168">
        <v>-0.01613372564315796</v>
      </c>
      <c r="G11" s="168">
        <v>-0.02161717414855957</v>
      </c>
      <c r="H11" s="168">
        <v>0.0016006827354431152</v>
      </c>
      <c r="I11" s="168">
        <v>0.013002216815948486</v>
      </c>
      <c r="J11" s="168">
        <v>0.024763286113739014</v>
      </c>
      <c r="K11" s="168">
        <v>0.12028706073760986</v>
      </c>
      <c r="L11" s="168">
        <v>0.029227793216705322</v>
      </c>
      <c r="M11" s="168">
        <v>-0.017764151096343994</v>
      </c>
    </row>
    <row r="12" spans="1:13" ht="16" thickBot="1">
      <c r="A12" s="276" t="s">
        <v>456</v>
      </c>
      <c r="B12" s="276">
        <v>0.9620303511619568</v>
      </c>
      <c r="C12" s="276">
        <v>1.0789635181427002</v>
      </c>
      <c r="D12" s="276">
        <v>1.188982367515564</v>
      </c>
      <c r="E12" s="276">
        <v>0.9200926423072815</v>
      </c>
      <c r="F12" s="276">
        <v>0.936021089553833</v>
      </c>
      <c r="G12" s="276">
        <v>1.042585849761963</v>
      </c>
      <c r="H12" s="276">
        <v>1.0097031593322754</v>
      </c>
      <c r="I12" s="276">
        <v>1.0883660316467285</v>
      </c>
      <c r="J12" s="276">
        <v>0.9510709643363953</v>
      </c>
      <c r="K12" s="276">
        <v>0.8988174200057983</v>
      </c>
      <c r="L12" s="276">
        <v>0.9503268599510193</v>
      </c>
      <c r="M12" s="276">
        <v>0.9713545441627502</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C30E809-3917-405E-9264-39B0F1ADAA05}">
  <dimension ref="A1:M12"/>
  <sheetViews>
    <sheetView workbookViewId="0" topLeftCell="A1">
      <selection pane="topLeft" activeCell="D85" sqref="D85"/>
    </sheetView>
  </sheetViews>
  <sheetFormatPr defaultColWidth="8.66428571428571" defaultRowHeight="15"/>
  <cols>
    <col min="1" max="16384" width="8.71428571428571" style="123"/>
  </cols>
  <sheetData>
    <row r="1" spans="1:1" ht="15">
      <c r="A1" s="274" t="s">
        <v>459</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275" t="s">
        <v>217</v>
      </c>
      <c r="B4" s="275">
        <v>5754.5576171875</v>
      </c>
      <c r="C4" s="275">
        <v>4738.2705078125</v>
      </c>
      <c r="D4" s="275">
        <v>6627.4951171875</v>
      </c>
      <c r="E4" s="275">
        <v>5951.7373046875</v>
      </c>
      <c r="F4" s="275">
        <v>5342.021484375</v>
      </c>
      <c r="G4" s="275">
        <v>4446.123046875</v>
      </c>
      <c r="H4" s="275">
        <v>5961.27294921875</v>
      </c>
      <c r="I4" s="275">
        <v>5365.7587890625</v>
      </c>
      <c r="J4" s="275">
        <v>6803.60546875</v>
      </c>
      <c r="K4" s="275">
        <v>7103.13720703125</v>
      </c>
      <c r="L4" s="275">
        <v>5769.60888671875</v>
      </c>
      <c r="M4" s="275">
        <v>5720.99169921875</v>
      </c>
    </row>
    <row r="5" spans="1:13" ht="15">
      <c r="A5" s="275" t="s">
        <v>435</v>
      </c>
      <c r="B5" s="275">
        <v>5754.5576171875</v>
      </c>
      <c r="C5" s="275">
        <v>4738.2705078125</v>
      </c>
      <c r="D5" s="275">
        <v>6627.4951171875</v>
      </c>
      <c r="E5" s="275">
        <v>5951.7373046875</v>
      </c>
      <c r="F5" s="275">
        <v>5342.021484375</v>
      </c>
      <c r="G5" s="275">
        <v>4446.123046875</v>
      </c>
      <c r="H5" s="275">
        <v>5961.27294921875</v>
      </c>
      <c r="I5" s="275">
        <v>5365.7587890625</v>
      </c>
      <c r="J5" s="275">
        <v>6803.60546875</v>
      </c>
      <c r="K5" s="275">
        <v>7103.13720703125</v>
      </c>
      <c r="L5" s="275">
        <v>5769.60888671875</v>
      </c>
      <c r="M5" s="275">
        <v>5720.99169921875</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275" t="s">
        <v>217</v>
      </c>
      <c r="B9" s="275">
        <v>6958.99853515625</v>
      </c>
      <c r="C9" s="275">
        <v>5004.6923828125</v>
      </c>
      <c r="D9" s="275">
        <v>6785.021484375</v>
      </c>
      <c r="E9" s="275">
        <v>7776.2685546875</v>
      </c>
      <c r="F9" s="275">
        <v>7206.88232421875</v>
      </c>
      <c r="G9" s="275">
        <v>4291.26611328125</v>
      </c>
      <c r="H9" s="275">
        <v>8919.8515625</v>
      </c>
      <c r="I9" s="275">
        <v>6755.05859375</v>
      </c>
      <c r="J9" s="275">
        <v>7097.38134765625</v>
      </c>
      <c r="K9" s="275">
        <v>7511.68115234375</v>
      </c>
      <c r="L9" s="275">
        <v>5216.451171875</v>
      </c>
      <c r="M9" s="275">
        <v>7259.1640625</v>
      </c>
    </row>
    <row r="10" spans="1:13" ht="15">
      <c r="A10" s="293" t="s">
        <v>435</v>
      </c>
      <c r="B10" s="293">
        <v>6383.095703125</v>
      </c>
      <c r="C10" s="293">
        <v>4005.84521484375</v>
      </c>
      <c r="D10" s="293">
        <v>7036.7353515625</v>
      </c>
      <c r="E10" s="293">
        <v>6824.3310546875</v>
      </c>
      <c r="F10" s="293">
        <v>6174.763671875</v>
      </c>
      <c r="G10" s="293">
        <v>2461.614013671875</v>
      </c>
      <c r="H10" s="293">
        <v>5412.44287109375</v>
      </c>
      <c r="I10" s="293">
        <v>7785.05712890625</v>
      </c>
      <c r="J10" s="293">
        <v>5071.36572265625</v>
      </c>
      <c r="K10" s="293">
        <v>7922.119140625</v>
      </c>
      <c r="L10" s="293">
        <v>6175.37646484375</v>
      </c>
      <c r="M10" s="293">
        <v>8606.646484375</v>
      </c>
    </row>
    <row r="11" spans="1:13" ht="15">
      <c r="A11" s="275" t="s">
        <v>455</v>
      </c>
      <c r="B11" s="275">
        <v>628.5380859375</v>
      </c>
      <c r="C11" s="275">
        <v>-732.42529296875</v>
      </c>
      <c r="D11" s="275">
        <v>409.240234375</v>
      </c>
      <c r="E11" s="275">
        <v>872.59375</v>
      </c>
      <c r="F11" s="275">
        <v>832.7421875</v>
      </c>
      <c r="G11" s="275">
        <v>-1984.509033203125</v>
      </c>
      <c r="H11" s="275">
        <v>-548.830078125</v>
      </c>
      <c r="I11" s="275">
        <v>2419.29833984375</v>
      </c>
      <c r="J11" s="275">
        <v>-1732.23974609375</v>
      </c>
      <c r="K11" s="275">
        <v>818.98193359375</v>
      </c>
      <c r="L11" s="275">
        <v>405.767578125</v>
      </c>
      <c r="M11" s="275">
        <v>2885.65478515625</v>
      </c>
    </row>
    <row r="12" spans="1:13" ht="16" thickBot="1">
      <c r="A12" s="276" t="s">
        <v>456</v>
      </c>
      <c r="B12" s="276">
        <v>1.0902230739593506</v>
      </c>
      <c r="C12" s="276">
        <v>1.249347448348999</v>
      </c>
      <c r="D12" s="276">
        <v>0.964228630065918</v>
      </c>
      <c r="E12" s="276">
        <v>1.1394916772842407</v>
      </c>
      <c r="F12" s="276">
        <v>1.1671510934829712</v>
      </c>
      <c r="G12" s="276">
        <v>1.743273377418518</v>
      </c>
      <c r="H12" s="276">
        <v>1.648026943206787</v>
      </c>
      <c r="I12" s="276">
        <v>0.8676954507827759</v>
      </c>
      <c r="J12" s="276">
        <v>1.3995009660720825</v>
      </c>
      <c r="K12" s="276">
        <v>0.9481908679008484</v>
      </c>
      <c r="L12" s="276">
        <v>0.8447179198265076</v>
      </c>
      <c r="M12" s="276">
        <v>0.8434370160102844</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F771E42-0B9E-4805-9285-52C7B880679F}">
  <dimension ref="A1:M12"/>
  <sheetViews>
    <sheetView workbookViewId="0" topLeftCell="A1">
      <selection pane="topLeft" activeCell="D85" sqref="D85"/>
    </sheetView>
  </sheetViews>
  <sheetFormatPr defaultColWidth="8.66428571428571" defaultRowHeight="15"/>
  <cols>
    <col min="1" max="16384" width="8.71428571428571" style="123"/>
  </cols>
  <sheetData>
    <row r="1" spans="1:1" ht="15">
      <c r="A1" s="274" t="s">
        <v>460</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275" t="s">
        <v>217</v>
      </c>
      <c r="B4" s="275">
        <v>6246.06201171875</v>
      </c>
      <c r="C4" s="275">
        <v>6550.66796875</v>
      </c>
      <c r="D4" s="275">
        <v>6845.1044921875</v>
      </c>
      <c r="E4" s="275">
        <v>4801.3447265625</v>
      </c>
      <c r="F4" s="275">
        <v>8143.4462890625</v>
      </c>
      <c r="G4" s="275">
        <v>5734.21044921875</v>
      </c>
      <c r="H4" s="275">
        <v>8528.2724609375</v>
      </c>
      <c r="I4" s="275">
        <v>5518.61865234375</v>
      </c>
      <c r="J4" s="275">
        <v>6936.2470703125</v>
      </c>
      <c r="K4" s="275">
        <v>7897.73583984375</v>
      </c>
      <c r="L4" s="275">
        <v>6232.4482421875</v>
      </c>
      <c r="M4" s="275">
        <v>6717.56787109375</v>
      </c>
    </row>
    <row r="5" spans="1:13" ht="15">
      <c r="A5" s="275" t="s">
        <v>435</v>
      </c>
      <c r="B5" s="275">
        <v>6246.06201171875</v>
      </c>
      <c r="C5" s="275">
        <v>6550.66796875</v>
      </c>
      <c r="D5" s="275">
        <v>6845.1044921875</v>
      </c>
      <c r="E5" s="275">
        <v>4801.3447265625</v>
      </c>
      <c r="F5" s="275">
        <v>8143.4462890625</v>
      </c>
      <c r="G5" s="275">
        <v>5734.21044921875</v>
      </c>
      <c r="H5" s="275">
        <v>8528.2724609375</v>
      </c>
      <c r="I5" s="275">
        <v>5518.61865234375</v>
      </c>
      <c r="J5" s="275">
        <v>6936.2470703125</v>
      </c>
      <c r="K5" s="275">
        <v>7897.73583984375</v>
      </c>
      <c r="L5" s="275">
        <v>6232.4482421875</v>
      </c>
      <c r="M5" s="275">
        <v>6717.56787109375</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275" t="s">
        <v>217</v>
      </c>
      <c r="B9" s="275">
        <v>7535.20751953125</v>
      </c>
      <c r="C9" s="275">
        <v>8328.84375</v>
      </c>
      <c r="D9" s="275">
        <v>8781.716796875</v>
      </c>
      <c r="E9" s="275">
        <v>7169.205078125</v>
      </c>
      <c r="F9" s="275">
        <v>7834.93994140625</v>
      </c>
      <c r="G9" s="275">
        <v>5124.826171875</v>
      </c>
      <c r="H9" s="275">
        <v>9666.97265625</v>
      </c>
      <c r="I9" s="275">
        <v>3961.532470703125</v>
      </c>
      <c r="J9" s="275">
        <v>5877.5361328125</v>
      </c>
      <c r="K9" s="275">
        <v>8400.236328125</v>
      </c>
      <c r="L9" s="275">
        <v>7139.3125</v>
      </c>
      <c r="M9" s="275">
        <v>4855.92529296875</v>
      </c>
    </row>
    <row r="10" spans="1:13" ht="15">
      <c r="A10" s="293" t="s">
        <v>435</v>
      </c>
      <c r="B10" s="293">
        <v>6476.00927734375</v>
      </c>
      <c r="C10" s="293">
        <v>7216.4833984375</v>
      </c>
      <c r="D10" s="293">
        <v>10837.7958984375</v>
      </c>
      <c r="E10" s="293">
        <v>4343.61572265625</v>
      </c>
      <c r="F10" s="293">
        <v>8635.2744140625</v>
      </c>
      <c r="G10" s="293">
        <v>2099.27587890625</v>
      </c>
      <c r="H10" s="293">
        <v>6042.4521484375</v>
      </c>
      <c r="I10" s="293">
        <v>4589.36669921875</v>
      </c>
      <c r="J10" s="293">
        <v>5727.380859375</v>
      </c>
      <c r="K10" s="293">
        <v>8378.302734375</v>
      </c>
      <c r="L10" s="293">
        <v>8179.447265625</v>
      </c>
      <c r="M10" s="293">
        <v>5697.08642578125</v>
      </c>
    </row>
    <row r="11" spans="1:13" ht="15">
      <c r="A11" s="275" t="s">
        <v>455</v>
      </c>
      <c r="B11" s="275">
        <v>229.947265625</v>
      </c>
      <c r="C11" s="275">
        <v>665.8154296875</v>
      </c>
      <c r="D11" s="275">
        <v>3992.69140625</v>
      </c>
      <c r="E11" s="275">
        <v>-457.72900390625</v>
      </c>
      <c r="F11" s="275">
        <v>491.828125</v>
      </c>
      <c r="G11" s="275">
        <v>-3634.9345703125</v>
      </c>
      <c r="H11" s="275">
        <v>-2485.8203125</v>
      </c>
      <c r="I11" s="275">
        <v>-929.251953125</v>
      </c>
      <c r="J11" s="275">
        <v>-1208.8662109375</v>
      </c>
      <c r="K11" s="275">
        <v>480.56689453125</v>
      </c>
      <c r="L11" s="275">
        <v>1946.9990234375</v>
      </c>
      <c r="M11" s="275">
        <v>-1020.4814453125</v>
      </c>
    </row>
    <row r="12" spans="1:13" ht="16" thickBot="1">
      <c r="A12" s="276" t="s">
        <v>456</v>
      </c>
      <c r="B12" s="276">
        <v>1.1635572910308838</v>
      </c>
      <c r="C12" s="276">
        <v>1.1541416645050049</v>
      </c>
      <c r="D12" s="276">
        <v>0.8102862238883972</v>
      </c>
      <c r="E12" s="276">
        <v>1.6505155563354492</v>
      </c>
      <c r="F12" s="276">
        <v>0.9073179960250854</v>
      </c>
      <c r="G12" s="276">
        <v>2.441235303878784</v>
      </c>
      <c r="H12" s="276">
        <v>1.5998426675796509</v>
      </c>
      <c r="I12" s="276">
        <v>0.8631980419158936</v>
      </c>
      <c r="J12" s="276">
        <v>1.0262171030044556</v>
      </c>
      <c r="K12" s="276">
        <v>1.0026179552078247</v>
      </c>
      <c r="L12" s="276">
        <v>0.8728355765342712</v>
      </c>
      <c r="M12" s="276">
        <v>0.8523523807525635</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014FD69-427F-439C-9778-A3D50C28D971}">
  <dimension ref="A1:M12"/>
  <sheetViews>
    <sheetView workbookViewId="0" topLeftCell="A1"/>
  </sheetViews>
  <sheetFormatPr defaultColWidth="8.66428571428571" defaultRowHeight="15"/>
  <cols>
    <col min="1" max="16384" width="8.71428571428571" style="123"/>
  </cols>
  <sheetData>
    <row r="1" spans="1:1" ht="15">
      <c r="A1" s="274" t="s">
        <v>461</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275" t="s">
        <v>217</v>
      </c>
      <c r="B4" s="275">
        <v>2438.033447265625</v>
      </c>
      <c r="C4" s="275">
        <v>2257.859130859375</v>
      </c>
      <c r="D4" s="275">
        <v>1972.18408203125</v>
      </c>
      <c r="E4" s="275">
        <v>2467.196533203125</v>
      </c>
      <c r="F4" s="275">
        <v>2914.894775390625</v>
      </c>
      <c r="G4" s="275">
        <v>1678.8809814453125</v>
      </c>
      <c r="H4" s="275">
        <v>3358.130615234375</v>
      </c>
      <c r="I4" s="275">
        <v>2983.74267578125</v>
      </c>
      <c r="J4" s="275">
        <v>2949.4521484375</v>
      </c>
      <c r="K4" s="275">
        <v>3920.298095703125</v>
      </c>
      <c r="L4" s="275">
        <v>2741.670654296875</v>
      </c>
      <c r="M4" s="275">
        <v>1927.0712890625</v>
      </c>
    </row>
    <row r="5" spans="1:13" ht="15">
      <c r="A5" s="275" t="s">
        <v>445</v>
      </c>
      <c r="B5" s="275">
        <v>2438.033447265625</v>
      </c>
      <c r="C5" s="275">
        <v>2257.859130859375</v>
      </c>
      <c r="D5" s="275">
        <v>1972.18408203125</v>
      </c>
      <c r="E5" s="275">
        <v>2467.196533203125</v>
      </c>
      <c r="F5" s="275">
        <v>2914.894775390625</v>
      </c>
      <c r="G5" s="275">
        <v>1678.8809814453125</v>
      </c>
      <c r="H5" s="275">
        <v>3358.130615234375</v>
      </c>
      <c r="I5" s="275">
        <v>2983.74267578125</v>
      </c>
      <c r="J5" s="275">
        <v>2949.4521484375</v>
      </c>
      <c r="K5" s="275">
        <v>3920.298095703125</v>
      </c>
      <c r="L5" s="275">
        <v>2741.670654296875</v>
      </c>
      <c r="M5" s="275">
        <v>1927.0712890625</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275" t="s">
        <v>217</v>
      </c>
      <c r="B9" s="275">
        <v>3407.219970703125</v>
      </c>
      <c r="C9" s="275">
        <v>3245.4287109375</v>
      </c>
      <c r="D9" s="275">
        <v>3200.396240234375</v>
      </c>
      <c r="E9" s="275">
        <v>3039.159912109375</v>
      </c>
      <c r="F9" s="275">
        <v>2744.0986328125</v>
      </c>
      <c r="G9" s="275">
        <v>1379.3411865234375</v>
      </c>
      <c r="H9" s="275">
        <v>4012.878662109375</v>
      </c>
      <c r="I9" s="275">
        <v>3834.797607421875</v>
      </c>
      <c r="J9" s="275">
        <v>3913.027587890625</v>
      </c>
      <c r="K9" s="275">
        <v>7280.55517578125</v>
      </c>
      <c r="L9" s="275">
        <v>3378.131103515625</v>
      </c>
      <c r="M9" s="275">
        <v>1791.3687744140625</v>
      </c>
    </row>
    <row r="10" spans="1:13" ht="15">
      <c r="A10" s="293" t="s">
        <v>445</v>
      </c>
      <c r="B10" s="293">
        <v>2555.2490234375</v>
      </c>
      <c r="C10" s="293">
        <v>2048.037353515625</v>
      </c>
      <c r="D10" s="293">
        <v>-211.724609375</v>
      </c>
      <c r="E10" s="293">
        <v>1654.663818359375</v>
      </c>
      <c r="F10" s="293">
        <v>2622.40673828125</v>
      </c>
      <c r="G10" s="293">
        <v>606.0701904296875</v>
      </c>
      <c r="H10" s="293">
        <v>2627.78076171875</v>
      </c>
      <c r="I10" s="293">
        <v>2097.17138671875</v>
      </c>
      <c r="J10" s="293">
        <v>2979.3837890625</v>
      </c>
      <c r="K10" s="293">
        <v>4411.46728515625</v>
      </c>
      <c r="L10" s="293">
        <v>3154.35205078125</v>
      </c>
      <c r="M10" s="293">
        <v>1150.8724365234375</v>
      </c>
    </row>
    <row r="11" spans="1:13" ht="15">
      <c r="A11" s="275" t="s">
        <v>455</v>
      </c>
      <c r="B11" s="275">
        <v>117.215576171875</v>
      </c>
      <c r="C11" s="275">
        <v>-209.82177734375</v>
      </c>
      <c r="D11" s="275">
        <v>-2183.90869140625</v>
      </c>
      <c r="E11" s="275">
        <v>-812.53271484375</v>
      </c>
      <c r="F11" s="275">
        <v>-292.488037109375</v>
      </c>
      <c r="G11" s="275">
        <v>-1072.810791015625</v>
      </c>
      <c r="H11" s="275">
        <v>-730.349853515625</v>
      </c>
      <c r="I11" s="275">
        <v>-886.5712890625</v>
      </c>
      <c r="J11" s="275">
        <v>29.931640625</v>
      </c>
      <c r="K11" s="275">
        <v>491.169189453125</v>
      </c>
      <c r="L11" s="275">
        <v>412.681396484375</v>
      </c>
      <c r="M11" s="275">
        <v>-776.1988525390625</v>
      </c>
    </row>
    <row r="12" spans="1:13" ht="16" thickBot="1">
      <c r="A12" s="276" t="s">
        <v>456</v>
      </c>
      <c r="B12" s="276">
        <v>1.333419919013977</v>
      </c>
      <c r="C12" s="276">
        <v>1.5846531391143799</v>
      </c>
      <c r="D12" s="276">
        <v>-15.1158447265625</v>
      </c>
      <c r="E12" s="276">
        <v>1.8367234468460083</v>
      </c>
      <c r="F12" s="276">
        <v>1.0464047193527222</v>
      </c>
      <c r="G12" s="276">
        <v>2.275876998901367</v>
      </c>
      <c r="H12" s="276">
        <v>1.5270979404449463</v>
      </c>
      <c r="I12" s="276">
        <v>1.8285571336746216</v>
      </c>
      <c r="J12" s="276">
        <v>1.3133680820465088</v>
      </c>
      <c r="K12" s="276">
        <v>1.650370478630066</v>
      </c>
      <c r="L12" s="276">
        <v>1.070942997932434</v>
      </c>
      <c r="M12" s="276">
        <v>1.5565310716629028</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87CF418-C8B9-4B50-8242-EB8C8975A47C}">
  <dimension ref="A1:M12"/>
  <sheetViews>
    <sheetView workbookViewId="0" topLeftCell="A1"/>
  </sheetViews>
  <sheetFormatPr defaultColWidth="8.66428571428571" defaultRowHeight="15"/>
  <cols>
    <col min="1" max="16384" width="8.71428571428571" style="123"/>
  </cols>
  <sheetData>
    <row r="1" spans="1:1" ht="15">
      <c r="A1" s="274" t="s">
        <v>462</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219</v>
      </c>
      <c r="B4" s="168">
        <v>0.2595758557847846</v>
      </c>
      <c r="C4" s="168">
        <v>0.3078222953428331</v>
      </c>
      <c r="D4" s="168">
        <v>0.3759796485595533</v>
      </c>
      <c r="E4" s="168">
        <v>0.460546358608812</v>
      </c>
      <c r="F4" s="168">
        <v>0.4537519798129002</v>
      </c>
      <c r="G4" s="168">
        <v>0.23977212500040193</v>
      </c>
      <c r="H4" s="168">
        <v>0.3542646871800534</v>
      </c>
      <c r="I4" s="168">
        <v>0.3182059888929379</v>
      </c>
      <c r="J4" s="168">
        <v>0.5919641236798274</v>
      </c>
      <c r="K4" s="168">
        <v>0.3209089375908596</v>
      </c>
      <c r="L4" s="168">
        <v>0.327751610362426</v>
      </c>
      <c r="M4" s="168">
        <v>0.2685965143506138</v>
      </c>
    </row>
    <row r="5" spans="1:13" ht="15">
      <c r="A5" s="168" t="s">
        <v>436</v>
      </c>
      <c r="B5" s="168">
        <v>0.25957584381103516</v>
      </c>
      <c r="C5" s="168">
        <v>0.3078222870826721</v>
      </c>
      <c r="D5" s="168">
        <v>0.37597963213920593</v>
      </c>
      <c r="E5" s="168">
        <v>0.4605463445186615</v>
      </c>
      <c r="F5" s="168">
        <v>0.45375198125839233</v>
      </c>
      <c r="G5" s="168">
        <v>0.23977212607860565</v>
      </c>
      <c r="H5" s="168">
        <v>0.35426467657089233</v>
      </c>
      <c r="I5" s="168">
        <v>0.31820598244667053</v>
      </c>
      <c r="J5" s="168">
        <v>0.5919641256332397</v>
      </c>
      <c r="K5" s="168">
        <v>0.32090893387794495</v>
      </c>
      <c r="L5" s="168">
        <v>0.32775160670280457</v>
      </c>
      <c r="M5" s="168">
        <v>0.26859650015830994</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219</v>
      </c>
      <c r="B9" s="168">
        <v>0.32704598783164446</v>
      </c>
      <c r="C9" s="168">
        <v>0.3807295923493159</v>
      </c>
      <c r="D9" s="168">
        <v>0.5008359553775744</v>
      </c>
      <c r="E9" s="168">
        <v>0.5348519009725906</v>
      </c>
      <c r="F9" s="168">
        <v>0.595811350856132</v>
      </c>
      <c r="G9" s="168">
        <v>0.27976190476190477</v>
      </c>
      <c r="H9" s="168">
        <v>0.35822515722832327</v>
      </c>
      <c r="I9" s="168">
        <v>0.42484441197451445</v>
      </c>
      <c r="J9" s="168">
        <v>0.523284657481506</v>
      </c>
      <c r="K9" s="168">
        <v>0.425</v>
      </c>
      <c r="L9" s="168">
        <v>0.43356331058365094</v>
      </c>
      <c r="M9" s="168">
        <v>0.21045131339248987</v>
      </c>
    </row>
    <row r="10" spans="1:13" ht="15">
      <c r="A10" s="292" t="s">
        <v>436</v>
      </c>
      <c r="B10" s="292">
        <v>0.29316967725753784</v>
      </c>
      <c r="C10" s="292">
        <v>0.3713916838169098</v>
      </c>
      <c r="D10" s="292">
        <v>0.3970854878425598</v>
      </c>
      <c r="E10" s="292">
        <v>0.7520700693130493</v>
      </c>
      <c r="F10" s="292">
        <v>0.5787767171859741</v>
      </c>
      <c r="G10" s="292">
        <v>0.2752974331378937</v>
      </c>
      <c r="H10" s="292">
        <v>0.4054899215698242</v>
      </c>
      <c r="I10" s="292">
        <v>0.533922553062439</v>
      </c>
      <c r="J10" s="292">
        <v>0.6817905306816101</v>
      </c>
      <c r="K10" s="292">
        <v>0.3793763816356659</v>
      </c>
      <c r="L10" s="292">
        <v>0.37401944398880005</v>
      </c>
      <c r="M10" s="292">
        <v>0.21262022852897644</v>
      </c>
    </row>
    <row r="11" spans="1:13" ht="15">
      <c r="A11" s="168" t="s">
        <v>455</v>
      </c>
      <c r="B11" s="168">
        <v>0.033593833446502686</v>
      </c>
      <c r="C11" s="168">
        <v>0.06356939673423767</v>
      </c>
      <c r="D11" s="168">
        <v>0.021105855703353882</v>
      </c>
      <c r="E11" s="168">
        <v>0.2915237247943878</v>
      </c>
      <c r="F11" s="168">
        <v>0.1250247359275818</v>
      </c>
      <c r="G11" s="168">
        <v>0.035525307059288025</v>
      </c>
      <c r="H11" s="168">
        <v>0.051225244998931885</v>
      </c>
      <c r="I11" s="168">
        <v>0.21571657061576843</v>
      </c>
      <c r="J11" s="168">
        <v>0.08982640504837036</v>
      </c>
      <c r="K11" s="168">
        <v>0.05846744775772095</v>
      </c>
      <c r="L11" s="168">
        <v>0.04626783728599548</v>
      </c>
      <c r="M11" s="168">
        <v>-0.055976271629333496</v>
      </c>
    </row>
    <row r="12" spans="1:13" ht="16" thickBot="1">
      <c r="A12" s="276" t="s">
        <v>456</v>
      </c>
      <c r="B12" s="276">
        <v>1.1155519485473633</v>
      </c>
      <c r="C12" s="276">
        <v>1.025143027305603</v>
      </c>
      <c r="D12" s="276">
        <v>1.2612799406051636</v>
      </c>
      <c r="E12" s="276">
        <v>0.7111729383468628</v>
      </c>
      <c r="F12" s="276">
        <v>1.0294321775436401</v>
      </c>
      <c r="G12" s="276">
        <v>1.0162168741226196</v>
      </c>
      <c r="H12" s="276">
        <v>0.8834378719329834</v>
      </c>
      <c r="I12" s="276">
        <v>0.795704185962677</v>
      </c>
      <c r="J12" s="276">
        <v>0.7675153017044067</v>
      </c>
      <c r="K12" s="276">
        <v>1.1202595233917236</v>
      </c>
      <c r="L12" s="276">
        <v>1.1591999530792236</v>
      </c>
      <c r="M12" s="276">
        <v>0.9897990822792053</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C8F910B-DF9D-4E04-A7D3-58773B08BE02}">
  <dimension ref="A1:M12"/>
  <sheetViews>
    <sheetView workbookViewId="0" topLeftCell="A1"/>
  </sheetViews>
  <sheetFormatPr defaultColWidth="8.66428571428571" defaultRowHeight="15"/>
  <cols>
    <col min="1" max="16384" width="8.71428571428571" style="123"/>
  </cols>
  <sheetData>
    <row r="1" spans="1:1" ht="15">
      <c r="A1" s="274" t="s">
        <v>463</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219</v>
      </c>
      <c r="B4" s="168">
        <v>0.27586675700921415</v>
      </c>
      <c r="C4" s="168">
        <v>0.14977985383695697</v>
      </c>
      <c r="D4" s="168">
        <v>0.383027520314156</v>
      </c>
      <c r="E4" s="168">
        <v>0.3830856281532141</v>
      </c>
      <c r="F4" s="168">
        <v>0.24768512332576328</v>
      </c>
      <c r="G4" s="168">
        <v>0.2392997235431134</v>
      </c>
      <c r="H4" s="168">
        <v>0.2489792384776849</v>
      </c>
      <c r="I4" s="168">
        <v>0.27352220953710893</v>
      </c>
      <c r="J4" s="168">
        <v>0.33773127913752915</v>
      </c>
      <c r="K4" s="168">
        <v>0.3870753205128205</v>
      </c>
      <c r="L4" s="168">
        <v>0.2349095338356174</v>
      </c>
      <c r="M4" s="168">
        <v>0.2370189128001628</v>
      </c>
    </row>
    <row r="5" spans="1:13" ht="15">
      <c r="A5" s="168" t="s">
        <v>436</v>
      </c>
      <c r="B5" s="168">
        <v>0.2758667469024658</v>
      </c>
      <c r="C5" s="168">
        <v>0.14977985620498657</v>
      </c>
      <c r="D5" s="168">
        <v>0.3830275237560272</v>
      </c>
      <c r="E5" s="168">
        <v>0.3830856382846832</v>
      </c>
      <c r="F5" s="168">
        <v>0.24768511950969696</v>
      </c>
      <c r="G5" s="168">
        <v>0.2392997294664383</v>
      </c>
      <c r="H5" s="168">
        <v>0.24897924065589905</v>
      </c>
      <c r="I5" s="168">
        <v>0.27352219820022583</v>
      </c>
      <c r="J5" s="168">
        <v>0.337731271982193</v>
      </c>
      <c r="K5" s="168">
        <v>0.3870753049850464</v>
      </c>
      <c r="L5" s="168">
        <v>0.2349095344543457</v>
      </c>
      <c r="M5" s="168">
        <v>0.2370189130306244</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219</v>
      </c>
      <c r="B9" s="168">
        <v>0.2794433698689018</v>
      </c>
      <c r="C9" s="168">
        <v>0.35420567645074225</v>
      </c>
      <c r="D9" s="168">
        <v>0.461291425965339</v>
      </c>
      <c r="E9" s="168">
        <v>0.6419973544973545</v>
      </c>
      <c r="F9" s="168">
        <v>0.31177083333333333</v>
      </c>
      <c r="G9" s="168">
        <v>0.41442982456140354</v>
      </c>
      <c r="H9" s="168">
        <v>0.2073673767752715</v>
      </c>
      <c r="I9" s="168">
        <v>0.3534493284493284</v>
      </c>
      <c r="J9" s="168">
        <v>0.46044580419580416</v>
      </c>
      <c r="K9" s="168">
        <v>0.50</v>
      </c>
      <c r="L9" s="168">
        <v>0.37576752515776907</v>
      </c>
      <c r="M9" s="168">
        <v>0.26931688804554077</v>
      </c>
    </row>
    <row r="10" spans="1:13" ht="15">
      <c r="A10" s="292" t="s">
        <v>436</v>
      </c>
      <c r="B10" s="292">
        <v>0.37880900502204895</v>
      </c>
      <c r="C10" s="292">
        <v>0.2158767580986023</v>
      </c>
      <c r="D10" s="292">
        <v>0.5022262930870056</v>
      </c>
      <c r="E10" s="292">
        <v>0.5229805707931519</v>
      </c>
      <c r="F10" s="292">
        <v>0.3824304938316345</v>
      </c>
      <c r="G10" s="292">
        <v>0.20052510499954224</v>
      </c>
      <c r="H10" s="292">
        <v>0.14013759791851044</v>
      </c>
      <c r="I10" s="292">
        <v>0.45915329456329346</v>
      </c>
      <c r="J10" s="292">
        <v>0.5708296298980713</v>
      </c>
      <c r="K10" s="292">
        <v>1.191072702407837</v>
      </c>
      <c r="L10" s="292">
        <v>0.1537846475839615</v>
      </c>
      <c r="M10" s="292">
        <v>0.4079124629497528</v>
      </c>
    </row>
    <row r="11" spans="1:13" ht="15">
      <c r="A11" s="168" t="s">
        <v>455</v>
      </c>
      <c r="B11" s="168">
        <v>0.10294225811958313</v>
      </c>
      <c r="C11" s="168">
        <v>0.06609690189361572</v>
      </c>
      <c r="D11" s="168">
        <v>0.1191987693309784</v>
      </c>
      <c r="E11" s="168">
        <v>0.13989493250846863</v>
      </c>
      <c r="F11" s="168">
        <v>0.13474537432193756</v>
      </c>
      <c r="G11" s="168">
        <v>-0.03877462446689606</v>
      </c>
      <c r="H11" s="168">
        <v>-0.10884164273738861</v>
      </c>
      <c r="I11" s="168">
        <v>0.18563109636306763</v>
      </c>
      <c r="J11" s="168">
        <v>0.2330983579158783</v>
      </c>
      <c r="K11" s="168">
        <v>0.8039973974227905</v>
      </c>
      <c r="L11" s="168">
        <v>-0.08112488687038422</v>
      </c>
      <c r="M11" s="168">
        <v>0.17089354991912842</v>
      </c>
    </row>
    <row r="12" spans="1:13" ht="16" thickBot="1">
      <c r="A12" s="276" t="s">
        <v>456</v>
      </c>
      <c r="B12" s="276">
        <v>0.7376893758773804</v>
      </c>
      <c r="C12" s="276">
        <v>1.6407772302627563</v>
      </c>
      <c r="D12" s="276">
        <v>0.9184932112693787</v>
      </c>
      <c r="E12" s="276">
        <v>1.2275739908218384</v>
      </c>
      <c r="F12" s="276">
        <v>0.8152352571487427</v>
      </c>
      <c r="G12" s="276">
        <v>2.066722869873047</v>
      </c>
      <c r="H12" s="276">
        <v>1.4797412157058716</v>
      </c>
      <c r="I12" s="276">
        <v>0.7697850465774536</v>
      </c>
      <c r="J12" s="276">
        <v>0.8066256046295166</v>
      </c>
      <c r="K12" s="276">
        <v>0.4197896420955658</v>
      </c>
      <c r="L12" s="276">
        <v>2.4434657096862793</v>
      </c>
      <c r="M12" s="276">
        <v>0.6602320671081543</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69C0EF6-F6AA-4849-84B9-8A487F0B0245}">
  <dimension ref="A1:M12"/>
  <sheetViews>
    <sheetView workbookViewId="0" topLeftCell="A1"/>
  </sheetViews>
  <sheetFormatPr defaultColWidth="8.66428571428571" defaultRowHeight="15"/>
  <cols>
    <col min="1" max="16384" width="8.71428571428571" style="123"/>
  </cols>
  <sheetData>
    <row r="1" spans="1:1" ht="15">
      <c r="A1" s="274" t="s">
        <v>464</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219</v>
      </c>
      <c r="B4" s="168">
        <v>0.25231983287676496</v>
      </c>
      <c r="C4" s="168">
        <v>0.18865206137179613</v>
      </c>
      <c r="D4" s="168">
        <v>0.31347584429593073</v>
      </c>
      <c r="E4" s="168">
        <v>0.2657238048714507</v>
      </c>
      <c r="F4" s="168">
        <v>0.3091822626894286</v>
      </c>
      <c r="G4" s="168">
        <v>0.26899889087650714</v>
      </c>
      <c r="H4" s="168">
        <v>0.2141997857129673</v>
      </c>
      <c r="I4" s="168">
        <v>0.2651204209375512</v>
      </c>
      <c r="J4" s="168">
        <v>0.30134446530641673</v>
      </c>
      <c r="K4" s="168">
        <v>0.183628460355434</v>
      </c>
      <c r="L4" s="168">
        <v>0.2724789081180088</v>
      </c>
      <c r="M4" s="168">
        <v>0.2303476641599499</v>
      </c>
    </row>
    <row r="5" spans="1:13" ht="15">
      <c r="A5" s="168" t="s">
        <v>435</v>
      </c>
      <c r="B5" s="168">
        <v>0.2523198425769806</v>
      </c>
      <c r="C5" s="168">
        <v>0.18865206837654114</v>
      </c>
      <c r="D5" s="168">
        <v>0.3134758472442627</v>
      </c>
      <c r="E5" s="168">
        <v>0.2657237946987152</v>
      </c>
      <c r="F5" s="168">
        <v>0.3091822564601898</v>
      </c>
      <c r="G5" s="168">
        <v>0.2689988911151886</v>
      </c>
      <c r="H5" s="168">
        <v>0.21419978141784668</v>
      </c>
      <c r="I5" s="168">
        <v>0.26512041687965393</v>
      </c>
      <c r="J5" s="168">
        <v>0.30134445428848267</v>
      </c>
      <c r="K5" s="168">
        <v>0.18362845480442047</v>
      </c>
      <c r="L5" s="168">
        <v>0.2724789083003998</v>
      </c>
      <c r="M5" s="168">
        <v>0.2303476631641388</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219</v>
      </c>
      <c r="B9" s="168">
        <v>0.3499317708831295</v>
      </c>
      <c r="C9" s="168">
        <v>0.2315125987293121</v>
      </c>
      <c r="D9" s="168">
        <v>0.3522552055974413</v>
      </c>
      <c r="E9" s="168">
        <v>0.27403655399017374</v>
      </c>
      <c r="F9" s="168">
        <v>0.437383547748143</v>
      </c>
      <c r="G9" s="168">
        <v>0.08160312805474094</v>
      </c>
      <c r="H9" s="168">
        <v>0.2886111111111111</v>
      </c>
      <c r="I9" s="168">
        <v>0.30302684903748733</v>
      </c>
      <c r="J9" s="168">
        <v>0.38398383225969435</v>
      </c>
      <c r="K9" s="168">
        <v>0.27884615384615385</v>
      </c>
      <c r="L9" s="168">
        <v>0.40212662424200885</v>
      </c>
      <c r="M9" s="168">
        <v>0.1799149773545782</v>
      </c>
    </row>
    <row r="10" spans="1:13" ht="15">
      <c r="A10" s="292" t="s">
        <v>435</v>
      </c>
      <c r="B10" s="292">
        <v>0.37149283289909363</v>
      </c>
      <c r="C10" s="292">
        <v>0.025874659419059753</v>
      </c>
      <c r="D10" s="292">
        <v>0.4184572398662567</v>
      </c>
      <c r="E10" s="292">
        <v>0.437060683965683</v>
      </c>
      <c r="F10" s="292">
        <v>0.31543904542922974</v>
      </c>
      <c r="G10" s="292">
        <v>-0.36790895462036133</v>
      </c>
      <c r="H10" s="292">
        <v>0.14624355733394623</v>
      </c>
      <c r="I10" s="292">
        <v>0.34331801533699036</v>
      </c>
      <c r="J10" s="292">
        <v>0.40987685322761536</v>
      </c>
      <c r="K10" s="292">
        <v>0.03696297109127045</v>
      </c>
      <c r="L10" s="292">
        <v>-0.022449269890785217</v>
      </c>
      <c r="M10" s="292">
        <v>0.33487075567245483</v>
      </c>
    </row>
    <row r="11" spans="1:13" ht="15">
      <c r="A11" s="168" t="s">
        <v>455</v>
      </c>
      <c r="B11" s="168">
        <v>0.11917299032211304</v>
      </c>
      <c r="C11" s="168">
        <v>-0.16277740895748138</v>
      </c>
      <c r="D11" s="168">
        <v>0.10498139262199402</v>
      </c>
      <c r="E11" s="168">
        <v>0.17133688926696777</v>
      </c>
      <c r="F11" s="168">
        <v>0.006256788969039917</v>
      </c>
      <c r="G11" s="168">
        <v>-0.6369078159332275</v>
      </c>
      <c r="H11" s="168">
        <v>-0.06795622408390045</v>
      </c>
      <c r="I11" s="168">
        <v>0.07819759845733643</v>
      </c>
      <c r="J11" s="168">
        <v>0.10853239893913269</v>
      </c>
      <c r="K11" s="168">
        <v>-0.14666548371315002</v>
      </c>
      <c r="L11" s="168">
        <v>-0.2949281930923462</v>
      </c>
      <c r="M11" s="168">
        <v>0.10452309250831604</v>
      </c>
    </row>
    <row r="12" spans="1:13" ht="16" thickBot="1">
      <c r="A12" s="276" t="s">
        <v>456</v>
      </c>
      <c r="B12" s="276">
        <v>0.9419610500335693</v>
      </c>
      <c r="C12" s="276">
        <v>8.947464942932129</v>
      </c>
      <c r="D12" s="276">
        <v>0.8417949676513672</v>
      </c>
      <c r="E12" s="276">
        <v>0.6269988417625427</v>
      </c>
      <c r="F12" s="276">
        <v>1.3865865468978882</v>
      </c>
      <c r="G12" s="276">
        <v>-0.2218025028705597</v>
      </c>
      <c r="H12" s="276">
        <v>1.9734961986541748</v>
      </c>
      <c r="I12" s="276">
        <v>0.8826418519020081</v>
      </c>
      <c r="J12" s="276">
        <v>0.9368273019790649</v>
      </c>
      <c r="K12" s="276">
        <v>7.5439324378967285</v>
      </c>
      <c r="L12" s="276">
        <v>-17.912681579589844</v>
      </c>
      <c r="M12" s="276">
        <v>0.5372669100761414</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AE533AE-DFC1-4BFC-9D30-168A1E815CC9}">
  <dimension ref="A1:M12"/>
  <sheetViews>
    <sheetView workbookViewId="0" topLeftCell="A1"/>
  </sheetViews>
  <sheetFormatPr defaultColWidth="8.66428571428571" defaultRowHeight="15"/>
  <cols>
    <col min="1" max="16384" width="8.71428571428571" style="123"/>
  </cols>
  <sheetData>
    <row r="1" spans="1:1" ht="15">
      <c r="A1" s="274" t="s">
        <v>465</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216</v>
      </c>
      <c r="B4" s="168">
        <v>0.7700412573792107</v>
      </c>
      <c r="C4" s="168">
        <v>0.7515187959837147</v>
      </c>
      <c r="D4" s="168">
        <v>0.8124431620190711</v>
      </c>
      <c r="E4" s="168">
        <v>0.7750324864604873</v>
      </c>
      <c r="F4" s="168">
        <v>0.7896338183344547</v>
      </c>
      <c r="G4" s="168">
        <v>0.7588130088265668</v>
      </c>
      <c r="H4" s="168">
        <v>0.8030093108368122</v>
      </c>
      <c r="I4" s="168">
        <v>0.8026690723087325</v>
      </c>
      <c r="J4" s="168">
        <v>0.8833275180701653</v>
      </c>
      <c r="K4" s="168">
        <v>0.8022994594151172</v>
      </c>
      <c r="L4" s="168">
        <v>0.8515920154320142</v>
      </c>
      <c r="M4" s="168">
        <v>0.7795244642903963</v>
      </c>
    </row>
    <row r="5" spans="1:13" ht="15">
      <c r="A5" s="168" t="s">
        <v>436</v>
      </c>
      <c r="B5" s="168">
        <v>0.7700412273406982</v>
      </c>
      <c r="C5" s="168">
        <v>0.7515187859535217</v>
      </c>
      <c r="D5" s="168">
        <v>0.8124431371688843</v>
      </c>
      <c r="E5" s="168">
        <v>0.7750324606895447</v>
      </c>
      <c r="F5" s="168">
        <v>0.7896338105201721</v>
      </c>
      <c r="G5" s="168">
        <v>0.7588130235671997</v>
      </c>
      <c r="H5" s="168">
        <v>0.8030093312263489</v>
      </c>
      <c r="I5" s="168">
        <v>0.8026690483093262</v>
      </c>
      <c r="J5" s="168">
        <v>0.8833275437355042</v>
      </c>
      <c r="K5" s="168">
        <v>0.802299439907074</v>
      </c>
      <c r="L5" s="168">
        <v>0.8515920042991638</v>
      </c>
      <c r="M5" s="168">
        <v>0.7795244455337524</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216</v>
      </c>
      <c r="B9" s="168">
        <v>0.8077280281074288</v>
      </c>
      <c r="C9" s="168">
        <v>0.8052348768045959</v>
      </c>
      <c r="D9" s="168">
        <v>0.8377061576214119</v>
      </c>
      <c r="E9" s="168">
        <v>0.8556363768749089</v>
      </c>
      <c r="F9" s="168">
        <v>0.7980646804176217</v>
      </c>
      <c r="G9" s="168">
        <v>0.7021365504144589</v>
      </c>
      <c r="H9" s="168">
        <v>0.8316239316239318</v>
      </c>
      <c r="I9" s="168">
        <v>0.8603628907382274</v>
      </c>
      <c r="J9" s="168">
        <v>0.8277086475615888</v>
      </c>
      <c r="K9" s="168">
        <v>0.7753640106581283</v>
      </c>
      <c r="L9" s="168">
        <v>0.8188007099804739</v>
      </c>
      <c r="M9" s="168">
        <v>0.7380846854619503</v>
      </c>
    </row>
    <row r="10" spans="1:13" ht="15">
      <c r="A10" s="292" t="s">
        <v>436</v>
      </c>
      <c r="B10" s="292">
        <v>0.7810398936271667</v>
      </c>
      <c r="C10" s="292">
        <v>0.7955255508422852</v>
      </c>
      <c r="D10" s="292">
        <v>0.7609599232673645</v>
      </c>
      <c r="E10" s="292">
        <v>0.7802078723907471</v>
      </c>
      <c r="F10" s="292">
        <v>0.7793378829956055</v>
      </c>
      <c r="G10" s="292">
        <v>0.6750206351280212</v>
      </c>
      <c r="H10" s="292">
        <v>0.8074378967285156</v>
      </c>
      <c r="I10" s="292">
        <v>0.8135498762130737</v>
      </c>
      <c r="J10" s="292">
        <v>0.7974452972412109</v>
      </c>
      <c r="K10" s="292">
        <v>0.8381636142730713</v>
      </c>
      <c r="L10" s="292">
        <v>0.7995989918708801</v>
      </c>
      <c r="M10" s="292">
        <v>0.8590041399002075</v>
      </c>
    </row>
    <row r="11" spans="1:13" ht="15">
      <c r="A11" s="168" t="s">
        <v>455</v>
      </c>
      <c r="B11" s="168">
        <v>0.010998666286468506</v>
      </c>
      <c r="C11" s="168">
        <v>0.04400676488876343</v>
      </c>
      <c r="D11" s="168">
        <v>-0.051483213901519775</v>
      </c>
      <c r="E11" s="168">
        <v>0.005175411701202393</v>
      </c>
      <c r="F11" s="168">
        <v>-0.01029592752456665</v>
      </c>
      <c r="G11" s="168">
        <v>-0.08379238843917847</v>
      </c>
      <c r="H11" s="168">
        <v>0.004428565502166748</v>
      </c>
      <c r="I11" s="168">
        <v>0.010880827903747559</v>
      </c>
      <c r="J11" s="168">
        <v>-0.08588224649429321</v>
      </c>
      <c r="K11" s="168">
        <v>0.035864174365997314</v>
      </c>
      <c r="L11" s="168">
        <v>-0.05199301242828369</v>
      </c>
      <c r="M11" s="168">
        <v>0.07947969436645508</v>
      </c>
    </row>
    <row r="12" spans="1:13" ht="16" thickBot="1">
      <c r="A12" s="276" t="s">
        <v>456</v>
      </c>
      <c r="B12" s="276">
        <v>1.0341700315475464</v>
      </c>
      <c r="C12" s="276">
        <v>1.012204885482788</v>
      </c>
      <c r="D12" s="276">
        <v>1.100854516029358</v>
      </c>
      <c r="E12" s="276">
        <v>1.0966774225234985</v>
      </c>
      <c r="F12" s="276">
        <v>1.0240291357040405</v>
      </c>
      <c r="G12" s="276">
        <v>1.0401705503463745</v>
      </c>
      <c r="H12" s="276">
        <v>1.0299540758132935</v>
      </c>
      <c r="I12" s="276">
        <v>1.0575416088104248</v>
      </c>
      <c r="J12" s="276">
        <v>1.0379503965377808</v>
      </c>
      <c r="K12" s="276">
        <v>0.9250747561454773</v>
      </c>
      <c r="L12" s="276">
        <v>1.0240142345428467</v>
      </c>
      <c r="M12" s="276">
        <v>0.8592329621315002</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30D84C7-7C9D-4DB0-BD8F-33F00A13132D}">
  <dimension ref="A1:M12"/>
  <sheetViews>
    <sheetView workbookViewId="0" topLeftCell="A1"/>
  </sheetViews>
  <sheetFormatPr defaultColWidth="8.66428571428571" defaultRowHeight="15"/>
  <cols>
    <col min="1" max="16384" width="8.71428571428571" style="123"/>
  </cols>
  <sheetData>
    <row r="1" spans="1:1" ht="15">
      <c r="A1" s="274" t="s">
        <v>466</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216</v>
      </c>
      <c r="B4" s="168">
        <v>0.7623614354569866</v>
      </c>
      <c r="C4" s="168">
        <v>0.7802528538695087</v>
      </c>
      <c r="D4" s="168">
        <v>0.8081811930158005</v>
      </c>
      <c r="E4" s="168">
        <v>0.7082718214720733</v>
      </c>
      <c r="F4" s="168">
        <v>0.8286350735508947</v>
      </c>
      <c r="G4" s="168">
        <v>0.7651912039740469</v>
      </c>
      <c r="H4" s="168">
        <v>0.8767212148017102</v>
      </c>
      <c r="I4" s="168">
        <v>0.765527647405581</v>
      </c>
      <c r="J4" s="168">
        <v>0.8006813103480304</v>
      </c>
      <c r="K4" s="168">
        <v>0.7981829963199544</v>
      </c>
      <c r="L4" s="168">
        <v>0.8383108840532411</v>
      </c>
      <c r="M4" s="168">
        <v>0.7886150409176869</v>
      </c>
    </row>
    <row r="5" spans="1:13" ht="15">
      <c r="A5" s="168" t="s">
        <v>435</v>
      </c>
      <c r="B5" s="168">
        <v>0.7623614072799683</v>
      </c>
      <c r="C5" s="168">
        <v>0.7802528738975525</v>
      </c>
      <c r="D5" s="168">
        <v>0.8081811666488647</v>
      </c>
      <c r="E5" s="168">
        <v>0.7082718014717102</v>
      </c>
      <c r="F5" s="168">
        <v>0.8286350965499878</v>
      </c>
      <c r="G5" s="168">
        <v>0.7651911973953247</v>
      </c>
      <c r="H5" s="168">
        <v>0.876721203327179</v>
      </c>
      <c r="I5" s="168">
        <v>0.7655276656150818</v>
      </c>
      <c r="J5" s="168">
        <v>0.8006812930107117</v>
      </c>
      <c r="K5" s="168">
        <v>0.7981829643249512</v>
      </c>
      <c r="L5" s="168">
        <v>0.8383108973503113</v>
      </c>
      <c r="M5" s="168">
        <v>0.7886150479316711</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216</v>
      </c>
      <c r="B9" s="168">
        <v>0.8619645090681676</v>
      </c>
      <c r="C9" s="168">
        <v>0.8588484096548612</v>
      </c>
      <c r="D9" s="168">
        <v>0.8259311546508448</v>
      </c>
      <c r="E9" s="168">
        <v>0.8205531875335693</v>
      </c>
      <c r="F9" s="168">
        <v>0.7583939465671031</v>
      </c>
      <c r="G9" s="168">
        <v>0.6734454275933737</v>
      </c>
      <c r="H9" s="168">
        <v>0.7847222222222222</v>
      </c>
      <c r="I9" s="168">
        <v>0.8323232323232324</v>
      </c>
      <c r="J9" s="168">
        <v>0.8022435897435898</v>
      </c>
      <c r="K9" s="168">
        <v>0.7348214285714286</v>
      </c>
      <c r="L9" s="168">
        <v>0.7938490028168873</v>
      </c>
      <c r="M9" s="168">
        <v>0.7166516516516517</v>
      </c>
    </row>
    <row r="10" spans="1:13" ht="15">
      <c r="A10" s="292" t="s">
        <v>435</v>
      </c>
      <c r="B10" s="292">
        <v>0.7449530959129333</v>
      </c>
      <c r="C10" s="292">
        <v>0.7710009813308716</v>
      </c>
      <c r="D10" s="292">
        <v>0.7818377017974854</v>
      </c>
      <c r="E10" s="292">
        <v>0.6752240061759949</v>
      </c>
      <c r="F10" s="292">
        <v>0.7668170928955078</v>
      </c>
      <c r="G10" s="292">
        <v>0.6422356367111206</v>
      </c>
      <c r="H10" s="292">
        <v>0.7861438989639282</v>
      </c>
      <c r="I10" s="292">
        <v>0.7281802296638489</v>
      </c>
      <c r="J10" s="292">
        <v>0.6925718784332275</v>
      </c>
      <c r="K10" s="292">
        <v>0.7561359405517578</v>
      </c>
      <c r="L10" s="292">
        <v>0.8274045586585999</v>
      </c>
      <c r="M10" s="292">
        <v>0.682958722114563</v>
      </c>
    </row>
    <row r="11" spans="1:13" ht="15">
      <c r="A11" s="168" t="s">
        <v>455</v>
      </c>
      <c r="B11" s="168">
        <v>-0.017408311367034912</v>
      </c>
      <c r="C11" s="168">
        <v>-0.009251892566680908</v>
      </c>
      <c r="D11" s="168">
        <v>-0.026343464851379395</v>
      </c>
      <c r="E11" s="168">
        <v>-0.03304779529571533</v>
      </c>
      <c r="F11" s="168">
        <v>-0.06181800365447998</v>
      </c>
      <c r="G11" s="168">
        <v>-0.1229555606842041</v>
      </c>
      <c r="H11" s="168">
        <v>-0.09057730436325073</v>
      </c>
      <c r="I11" s="168">
        <v>-0.03734743595123291</v>
      </c>
      <c r="J11" s="168">
        <v>-0.10810941457748413</v>
      </c>
      <c r="K11" s="168">
        <v>-0.04204702377319336</v>
      </c>
      <c r="L11" s="168">
        <v>-0.010906338691711426</v>
      </c>
      <c r="M11" s="168">
        <v>-0.10565632581710815</v>
      </c>
    </row>
    <row r="12" spans="1:13" ht="16" thickBot="1">
      <c r="A12" s="276" t="s">
        <v>456</v>
      </c>
      <c r="B12" s="276">
        <v>1.1570721864700317</v>
      </c>
      <c r="C12" s="276">
        <v>1.1139394044876099</v>
      </c>
      <c r="D12" s="276">
        <v>1.0563971996307373</v>
      </c>
      <c r="E12" s="276">
        <v>1.2152310609817505</v>
      </c>
      <c r="F12" s="276">
        <v>0.9890154600143433</v>
      </c>
      <c r="G12" s="276">
        <v>1.0485955476760864</v>
      </c>
      <c r="H12" s="276">
        <v>0.9981915950775146</v>
      </c>
      <c r="I12" s="276">
        <v>1.143018126487732</v>
      </c>
      <c r="J12" s="276">
        <v>1.1583542823791504</v>
      </c>
      <c r="K12" s="276">
        <v>0.9718112945556641</v>
      </c>
      <c r="L12" s="276">
        <v>0.9594448208808899</v>
      </c>
      <c r="M12" s="276">
        <v>1.0493338108062744</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D3BBC6A-509F-4CD9-9642-4010BC009E5A}">
  <dimension ref="A1:M12"/>
  <sheetViews>
    <sheetView workbookViewId="0" topLeftCell="A1"/>
  </sheetViews>
  <sheetFormatPr defaultColWidth="8.66428571428571" defaultRowHeight="15"/>
  <cols>
    <col min="1" max="16384" width="8.71428571428571" style="123"/>
  </cols>
  <sheetData>
    <row r="1" spans="1:1" ht="15">
      <c r="A1" s="274" t="s">
        <v>467</v>
      </c>
    </row>
    <row r="2" spans="1:13" ht="15">
      <c r="A2" s="290"/>
      <c r="B2" s="290"/>
      <c r="C2" s="290"/>
      <c r="D2" s="290"/>
      <c r="E2" s="290"/>
      <c r="F2" s="291" t="s">
        <v>453</v>
      </c>
      <c r="G2" s="290"/>
      <c r="H2" s="290"/>
      <c r="I2" s="290"/>
      <c r="J2" s="290"/>
      <c r="K2" s="290"/>
      <c r="L2" s="290"/>
      <c r="M2" s="290"/>
    </row>
    <row r="3" spans="1:13" ht="15">
      <c r="A3" s="123" t="s">
        <v>432</v>
      </c>
      <c r="B3" s="123">
        <v>1</v>
      </c>
      <c r="C3" s="123">
        <v>2</v>
      </c>
      <c r="D3" s="123">
        <v>3</v>
      </c>
      <c r="E3" s="123">
        <v>4</v>
      </c>
      <c r="F3" s="123">
        <v>5</v>
      </c>
      <c r="G3" s="123">
        <v>6</v>
      </c>
      <c r="H3" s="123">
        <v>7</v>
      </c>
      <c r="I3" s="123">
        <v>8</v>
      </c>
      <c r="J3" s="123">
        <v>9</v>
      </c>
      <c r="K3" s="123">
        <v>10</v>
      </c>
      <c r="L3" s="123">
        <v>11</v>
      </c>
      <c r="M3" s="123">
        <v>12</v>
      </c>
    </row>
    <row r="4" spans="1:13" ht="15">
      <c r="A4" s="168" t="s">
        <v>216</v>
      </c>
      <c r="B4" s="168">
        <v>0.7962104876921056</v>
      </c>
      <c r="C4" s="168">
        <v>0.7841851965284594</v>
      </c>
      <c r="D4" s="168">
        <v>0.7654211857611013</v>
      </c>
      <c r="E4" s="168">
        <v>0.7925871695322774</v>
      </c>
      <c r="F4" s="168">
        <v>0.774380316660207</v>
      </c>
      <c r="G4" s="168">
        <v>0.7583331348027809</v>
      </c>
      <c r="H4" s="168">
        <v>0.7683550551400783</v>
      </c>
      <c r="I4" s="168">
        <v>0.7566454970850177</v>
      </c>
      <c r="J4" s="168">
        <v>0.7472711739794652</v>
      </c>
      <c r="K4" s="168">
        <v>0.7899619487946695</v>
      </c>
      <c r="L4" s="168">
        <v>0.8366125355547062</v>
      </c>
      <c r="M4" s="168">
        <v>0.7253562913574987</v>
      </c>
    </row>
    <row r="5" spans="1:13" ht="15">
      <c r="A5" s="168" t="s">
        <v>435</v>
      </c>
      <c r="B5" s="168">
        <v>0.7962104678153992</v>
      </c>
      <c r="C5" s="168">
        <v>0.7841851711273193</v>
      </c>
      <c r="D5" s="168">
        <v>0.7654212117195129</v>
      </c>
      <c r="E5" s="168">
        <v>0.792587161064148</v>
      </c>
      <c r="F5" s="168">
        <v>0.7743803262710571</v>
      </c>
      <c r="G5" s="168">
        <v>0.758333146572113</v>
      </c>
      <c r="H5" s="168">
        <v>0.7683550715446472</v>
      </c>
      <c r="I5" s="168">
        <v>0.7566455006599426</v>
      </c>
      <c r="J5" s="168">
        <v>0.7472711801528931</v>
      </c>
      <c r="K5" s="168">
        <v>0.7899619340896606</v>
      </c>
      <c r="L5" s="168">
        <v>0.8366125226020813</v>
      </c>
      <c r="M5" s="168">
        <v>0.7253562808036804</v>
      </c>
    </row>
    <row r="6" spans="1:13" ht="15">
      <c r="A6" s="290"/>
      <c r="B6" s="290"/>
      <c r="C6" s="290"/>
      <c r="D6" s="290"/>
      <c r="E6" s="290"/>
      <c r="F6" s="290"/>
      <c r="G6" s="290"/>
      <c r="H6" s="290"/>
      <c r="I6" s="290"/>
      <c r="J6" s="290"/>
      <c r="K6" s="290"/>
      <c r="L6" s="290"/>
      <c r="M6" s="290"/>
    </row>
    <row r="7" spans="6:6" ht="15">
      <c r="F7" s="274" t="s">
        <v>454</v>
      </c>
    </row>
    <row r="8" spans="1:13" ht="15">
      <c r="A8" s="123" t="s">
        <v>432</v>
      </c>
      <c r="B8" s="123">
        <v>1</v>
      </c>
      <c r="C8" s="123">
        <v>2</v>
      </c>
      <c r="D8" s="123">
        <v>3</v>
      </c>
      <c r="E8" s="123">
        <v>4</v>
      </c>
      <c r="F8" s="123">
        <v>5</v>
      </c>
      <c r="G8" s="123">
        <v>6</v>
      </c>
      <c r="H8" s="123">
        <v>7</v>
      </c>
      <c r="I8" s="123">
        <v>8</v>
      </c>
      <c r="J8" s="123">
        <v>9</v>
      </c>
      <c r="K8" s="123">
        <v>10</v>
      </c>
      <c r="L8" s="123">
        <v>11</v>
      </c>
      <c r="M8" s="123">
        <v>12</v>
      </c>
    </row>
    <row r="9" spans="1:13" ht="15">
      <c r="A9" s="168" t="s">
        <v>216</v>
      </c>
      <c r="B9" s="168">
        <v>0.8064630879100935</v>
      </c>
      <c r="C9" s="168">
        <v>0.8273963884659308</v>
      </c>
      <c r="D9" s="168">
        <v>0.8438109161793372</v>
      </c>
      <c r="E9" s="168">
        <v>0.8664596104517195</v>
      </c>
      <c r="F9" s="168">
        <v>0.8482091157250393</v>
      </c>
      <c r="G9" s="168">
        <v>0.7131764069264069</v>
      </c>
      <c r="H9" s="168">
        <v>0.6551781551781551</v>
      </c>
      <c r="I9" s="168">
        <v>0.8375</v>
      </c>
      <c r="J9" s="168">
        <v>0.845467032967033</v>
      </c>
      <c r="K9" s="168">
        <v>0.8291666666666667</v>
      </c>
      <c r="L9" s="168">
        <v>0.8656951898230967</v>
      </c>
      <c r="M9" s="168">
        <v>0.7786945561578364</v>
      </c>
    </row>
    <row r="10" spans="1:13" ht="15">
      <c r="A10" s="292" t="s">
        <v>435</v>
      </c>
      <c r="B10" s="292">
        <v>0.8161888718605042</v>
      </c>
      <c r="C10" s="292">
        <v>0.7731286287307739</v>
      </c>
      <c r="D10" s="292">
        <v>0.6932092905044556</v>
      </c>
      <c r="E10" s="292">
        <v>0.7769721150398254</v>
      </c>
      <c r="F10" s="292">
        <v>0.7759933471679688</v>
      </c>
      <c r="G10" s="292">
        <v>0.7902755737304688</v>
      </c>
      <c r="H10" s="292">
        <v>0.7462379336357117</v>
      </c>
      <c r="I10" s="292">
        <v>0.8150697946548462</v>
      </c>
      <c r="J10" s="292">
        <v>0.7294631600379944</v>
      </c>
      <c r="K10" s="292">
        <v>0.8163971900939941</v>
      </c>
      <c r="L10" s="292">
        <v>0.8352048993110657</v>
      </c>
      <c r="M10" s="292">
        <v>0.755544900894165</v>
      </c>
    </row>
    <row r="11" spans="1:13" ht="15">
      <c r="A11" s="168" t="s">
        <v>455</v>
      </c>
      <c r="B11" s="168">
        <v>0.01997840404510498</v>
      </c>
      <c r="C11" s="168">
        <v>-0.01105654239654541</v>
      </c>
      <c r="D11" s="168">
        <v>-0.07221192121505737</v>
      </c>
      <c r="E11" s="168">
        <v>-0.01561504602432251</v>
      </c>
      <c r="F11" s="168">
        <v>0.001613020896911621</v>
      </c>
      <c r="G11" s="168">
        <v>0.03194242715835571</v>
      </c>
      <c r="H11" s="168">
        <v>-0.022117137908935547</v>
      </c>
      <c r="I11" s="168">
        <v>0.058424293994903564</v>
      </c>
      <c r="J11" s="168">
        <v>-0.01780802011489868</v>
      </c>
      <c r="K11" s="168">
        <v>0.026435256004333496</v>
      </c>
      <c r="L11" s="168">
        <v>-0.001407623291015625</v>
      </c>
      <c r="M11" s="168">
        <v>0.03018862009048462</v>
      </c>
    </row>
    <row r="12" spans="1:13" ht="16" thickBot="1">
      <c r="A12" s="276" t="s">
        <v>456</v>
      </c>
      <c r="B12" s="276">
        <v>0.9880838990211487</v>
      </c>
      <c r="C12" s="276">
        <v>1.0701924562454224</v>
      </c>
      <c r="D12" s="276">
        <v>1.2172527313232422</v>
      </c>
      <c r="E12" s="276">
        <v>1.115174651145935</v>
      </c>
      <c r="F12" s="276">
        <v>1.093062400817871</v>
      </c>
      <c r="G12" s="276">
        <v>0.9024401307106018</v>
      </c>
      <c r="H12" s="276">
        <v>0.8779748678207397</v>
      </c>
      <c r="I12" s="276">
        <v>1.0275193452835083</v>
      </c>
      <c r="J12" s="276">
        <v>1.1590263843536377</v>
      </c>
      <c r="K12" s="276">
        <v>1.015641212463379</v>
      </c>
      <c r="L12" s="276">
        <v>1.0365064144134521</v>
      </c>
      <c r="M12" s="276">
        <v>1.0306396484375</v>
      </c>
    </row>
  </sheetData>
  <pageMargins left="0.7" right="0.7" top="0.75" bottom="0.75" header="0.3" footer="0.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9F130B3F60DAE4A9AC85B2C0AA4C7D1" ma:contentTypeVersion="8" ma:contentTypeDescription="Create a new document." ma:contentTypeScope="" ma:versionID="f38a24edfcf4ebaf02768f58b71fefb3">
  <xsd:schema xmlns:xsd="http://www.w3.org/2001/XMLSchema" xmlns:xs="http://www.w3.org/2001/XMLSchema" xmlns:p="http://schemas.microsoft.com/office/2006/metadata/properties" xmlns:ns2="e21fda9c-329c-4863-877a-9622900f9be7" xmlns:ns3="c0968507-ec21-4bf8-9c2e-6c9898339200" targetNamespace="http://schemas.microsoft.com/office/2006/metadata/properties" ma:root="true" ma:fieldsID="ab42b057fc5d49b614fa18257e56d04d" ns2:_="" ns3:_="">
    <xsd:import namespace="e21fda9c-329c-4863-877a-9622900f9be7"/>
    <xsd:import namespace="c0968507-ec21-4bf8-9c2e-6c989833920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1fda9c-329c-4863-877a-9622900f9b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968507-ec21-4bf8-9c2e-6c98983392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966895-8A1B-401A-9550-347B2C9E8BC6}">
  <ds:schemaRefs>
    <ds:schemaRef ds:uri="http://schemas.microsoft.com/office/2006/metadata/properties"/>
    <ds:schemaRef ds:uri="http://www.w3.org/XML/1998/namespace"/>
    <ds:schemaRef ds:uri="c0968507-ec21-4bf8-9c2e-6c9898339200"/>
    <ds:schemaRef ds:uri="http://purl.org/dc/dcmityp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e21fda9c-329c-4863-877a-9622900f9be7"/>
    <ds:schemaRef ds:uri="http://purl.org/dc/terms/"/>
  </ds:schemaRefs>
</ds:datastoreItem>
</file>

<file path=customXml/itemProps2.xml><?xml version="1.0" encoding="utf-8"?>
<ds:datastoreItem xmlns:ds="http://schemas.openxmlformats.org/officeDocument/2006/customXml" ds:itemID="{1478E303-BBC2-436A-9E42-0DD8B27B9E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1fda9c-329c-4863-877a-9622900f9be7"/>
    <ds:schemaRef ds:uri="c0968507-ec21-4bf8-9c2e-6c98983392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9DEE45-71B4-48A8-A1BB-772941E43F4D}">
  <ds:schemaRefs>
    <ds:schemaRef ds:uri="http://schemas.microsoft.com/sharepoint/v3/contenttype/forms"/>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ScaleCrop>false</ScaleCrop>
  <HeadingPairs>
    <vt:vector size="2" baseType="variant">
      <vt:variant>
        <vt:lpstr>Worksheets</vt:lpstr>
      </vt:variant>
      <vt:variant>
        <vt:i4>102</vt:i4>
      </vt:variant>
    </vt:vector>
  </HeadingPairs>
  <TitlesOfParts>
    <vt:vector size="102" baseType="lpstr">
      <vt:lpstr>Intro to Negotiations</vt:lpstr>
      <vt:lpstr>User Guide</vt:lpstr>
      <vt:lpstr>Example Assessment</vt:lpstr>
      <vt:lpstr>Summary_Regional</vt:lpstr>
      <vt:lpstr>Adult</vt:lpstr>
      <vt:lpstr>Adult Rank</vt:lpstr>
      <vt:lpstr>DW</vt:lpstr>
      <vt:lpstr>DW Rank</vt:lpstr>
      <vt:lpstr>Youth</vt:lpstr>
      <vt:lpstr>Youth Rank</vt:lpstr>
      <vt:lpstr>CALC_EST - TRGTS</vt:lpstr>
      <vt:lpstr>BTS</vt:lpstr>
      <vt:lpstr>Regression_me_adult</vt:lpstr>
      <vt:lpstr>Prediction_me_adult</vt:lpstr>
      <vt:lpstr>Regression_me_dw</vt:lpstr>
      <vt:lpstr>Prediction_me_dw</vt:lpstr>
      <vt:lpstr>Regression_me_youth</vt:lpstr>
      <vt:lpstr>Prediction_me_youth</vt:lpstr>
      <vt:lpstr>Regression_msg_adult</vt:lpstr>
      <vt:lpstr>Prediction_msg_adult</vt:lpstr>
      <vt:lpstr>Regression_msg_dw</vt:lpstr>
      <vt:lpstr>Prediction_msg_dw</vt:lpstr>
      <vt:lpstr>Regression_msg_youth</vt:lpstr>
      <vt:lpstr>Prediction_msg_youth</vt:lpstr>
      <vt:lpstr>Regression_cred_adult</vt:lpstr>
      <vt:lpstr>Prediction_cred_adult</vt:lpstr>
      <vt:lpstr>Regression_cred_dw</vt:lpstr>
      <vt:lpstr>Prediction_cred_dw</vt:lpstr>
      <vt:lpstr>Regression_cred_youth</vt:lpstr>
      <vt:lpstr>Prediction_cred_youth</vt:lpstr>
      <vt:lpstr>Regression_q2er_adult</vt:lpstr>
      <vt:lpstr>Prediction_q2er_adult</vt:lpstr>
      <vt:lpstr>Regression_q2er_dw</vt:lpstr>
      <vt:lpstr>Prediction_q2er_dw</vt:lpstr>
      <vt:lpstr>Regression_q2er_youth</vt:lpstr>
      <vt:lpstr>Prediction_q2er_youth</vt:lpstr>
      <vt:lpstr>Regression_q4er_adult</vt:lpstr>
      <vt:lpstr>Prediction_q4er_adult</vt:lpstr>
      <vt:lpstr>Regression_q4er_youth</vt:lpstr>
      <vt:lpstr>Prediction_q4er_youth</vt:lpstr>
      <vt:lpstr>Regression_q4er_dw</vt:lpstr>
      <vt:lpstr>Prediction_q4er_dw</vt:lpstr>
      <vt:lpstr>Avg_q2er_adult</vt:lpstr>
      <vt:lpstr>Transpose_Avg_q2er_adult</vt:lpstr>
      <vt:lpstr>Avg_q2er_dw</vt:lpstr>
      <vt:lpstr>Transpose_Avg_q2er_dw</vt:lpstr>
      <vt:lpstr>Avg_q2er_youth</vt:lpstr>
      <vt:lpstr>Transpose_Avg_q2er_youth</vt:lpstr>
      <vt:lpstr>Avg_me_adult</vt:lpstr>
      <vt:lpstr>Transpose_Avg_me_adult</vt:lpstr>
      <vt:lpstr>Avg_me_dw</vt:lpstr>
      <vt:lpstr>Transpose_Avg_me_dw</vt:lpstr>
      <vt:lpstr>Avg_me_youth</vt:lpstr>
      <vt:lpstr>Transpose_Avg_me_youth</vt:lpstr>
      <vt:lpstr>Avg_msg_adult</vt:lpstr>
      <vt:lpstr>Transpose_Avg_msg_adult</vt:lpstr>
      <vt:lpstr>Avg_msg_dw</vt:lpstr>
      <vt:lpstr>Transpose_Avg_msg_dw</vt:lpstr>
      <vt:lpstr>Avg_msg_youth</vt:lpstr>
      <vt:lpstr>Transpose_Avg_msg_youth</vt:lpstr>
      <vt:lpstr>Avg_q4er_adult</vt:lpstr>
      <vt:lpstr>Transpose_Avg_q4er_adult</vt:lpstr>
      <vt:lpstr>Avg_q4er_dw</vt:lpstr>
      <vt:lpstr>Transpose_Avg_q4er_dw</vt:lpstr>
      <vt:lpstr>Avg_q4er_youth</vt:lpstr>
      <vt:lpstr>Transpose_Avg_q4er_youth</vt:lpstr>
      <vt:lpstr>Avg_cred_adult</vt:lpstr>
      <vt:lpstr>Transpose_Avg_cred_adult</vt:lpstr>
      <vt:lpstr>Avg_cred_dw</vt:lpstr>
      <vt:lpstr>Transpose_Avg_cred_dw</vt:lpstr>
      <vt:lpstr>Avg_cred_youth</vt:lpstr>
      <vt:lpstr>Transpose_Avg_cred_youth</vt:lpstr>
      <vt:lpstr>Annual_q2er_adult</vt:lpstr>
      <vt:lpstr>Annual_q2er_dw</vt:lpstr>
      <vt:lpstr>Annual_q2er_youth</vt:lpstr>
      <vt:lpstr>Annual_me_adult</vt:lpstr>
      <vt:lpstr>Annual_me_dw</vt:lpstr>
      <vt:lpstr>Annual_me_youth</vt:lpstr>
      <vt:lpstr>Annual_msg_adult</vt:lpstr>
      <vt:lpstr>Annual_msg_dw</vt:lpstr>
      <vt:lpstr>Annual_msg_youth</vt:lpstr>
      <vt:lpstr>Annual_q4er_adult</vt:lpstr>
      <vt:lpstr>Annual_q4er_dw</vt:lpstr>
      <vt:lpstr>Annual_q4er_youth</vt:lpstr>
      <vt:lpstr>Annual_cred_adult</vt:lpstr>
      <vt:lpstr>Annual_cred_dw</vt:lpstr>
      <vt:lpstr>Annual_cred_youth</vt:lpstr>
      <vt:lpstr>regional_scores_q2er_adult</vt:lpstr>
      <vt:lpstr>regional_scores_q2er_dw</vt:lpstr>
      <vt:lpstr>regional_scores_q2er_youth</vt:lpstr>
      <vt:lpstr>regional_scores_me_adult</vt:lpstr>
      <vt:lpstr>regional_scores_me_dw</vt:lpstr>
      <vt:lpstr>regional_scores_me_youth</vt:lpstr>
      <vt:lpstr>regional_scores_msg_adult</vt:lpstr>
      <vt:lpstr>regional_scores_msg_dw</vt:lpstr>
      <vt:lpstr>regional_scores_msg_youth</vt:lpstr>
      <vt:lpstr>regional_scores_q4er_adult</vt:lpstr>
      <vt:lpstr>regional_scores_q4er_dw</vt:lpstr>
      <vt:lpstr>regional_scores_q4er_youth</vt:lpstr>
      <vt:lpstr>regional_scores_cred_adult</vt:lpstr>
      <vt:lpstr>regional_scores_cred_dw</vt:lpstr>
      <vt:lpstr>regional_scores_cred_youth</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2015-06-05T18:17:20Z</dcterms:created>
  <dcterms:modified xsi:type="dcterms:W3CDTF">2026-06-01T17:06:48Z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0x01010009F130B3F60DAE4A9AC85B2C0AA4C7D1</vt:lpwstr>
  </property>
</Properties>
</file>